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P2507088\Downloads\"/>
    </mc:Choice>
  </mc:AlternateContent>
  <bookViews>
    <workbookView xWindow="0" yWindow="0" windowWidth="19160" windowHeight="8030" tabRatio="907" firstSheet="1" activeTab="3"/>
  </bookViews>
  <sheets>
    <sheet name="SOP" sheetId="46" r:id="rId1"/>
    <sheet name="1.公告" sheetId="10" r:id="rId2"/>
    <sheet name="2-1.銷貨" sheetId="19" r:id="rId3"/>
    <sheet name="2-2.銷貨倍力" sheetId="21" r:id="rId4"/>
    <sheet name="2-3.銷貨明細" sheetId="11" r:id="rId5"/>
    <sheet name="2-4.緯昌" sheetId="29" state="hidden" r:id="rId6"/>
    <sheet name="工作表1" sheetId="43" state="hidden" r:id="rId7"/>
    <sheet name="3-1.進貨" sheetId="20" r:id="rId8"/>
    <sheet name="3-2.進貨明細" sheetId="8" r:id="rId9"/>
    <sheet name="3-3.進貨EBook" sheetId="22" state="hidden" r:id="rId10"/>
    <sheet name="4-1.應收款" sheetId="23" r:id="rId11"/>
    <sheet name="4-2.應收款倍力" sheetId="24" r:id="rId12"/>
    <sheet name="4-2.合約資產" sheetId="27" state="hidden" r:id="rId13"/>
    <sheet name="4-3.應收關係人科餘" sheetId="14" r:id="rId14"/>
    <sheet name="合約資產" sheetId="47" r:id="rId15"/>
    <sheet name="緯創軟體-對帳單" sheetId="45" r:id="rId16"/>
    <sheet name="5-1.應付款" sheetId="26" r:id="rId17"/>
    <sheet name="5-2.應付款倍力" sheetId="25" r:id="rId18"/>
    <sheet name="5-3.應付關係人科餘" sheetId="17" r:id="rId19"/>
    <sheet name="6.取得資產" sheetId="5" r:id="rId20"/>
    <sheet name="7.處分資產" sheetId="6" r:id="rId21"/>
    <sheet name="8.匯率" sheetId="12" r:id="rId22"/>
  </sheets>
  <definedNames>
    <definedName name="_xlnm._FilterDatabase" localSheetId="4" hidden="1">'2-3.銷貨明細'!$A$9:$X$2244</definedName>
    <definedName name="_xlnm._FilterDatabase" localSheetId="13" hidden="1">'4-3.應收關係人科餘'!$A$9:$X$192</definedName>
    <definedName name="_xlnm._FilterDatabase" localSheetId="18" hidden="1">'5-3.應付關係人科餘'!$A$24:$X$135</definedName>
    <definedName name="_xlnm.Print_Area" localSheetId="1">'1.公告'!$A$1:$Z$58</definedName>
    <definedName name="_xlnm.Print_Area" localSheetId="2">'2-1.銷貨'!$A$1:$P$59</definedName>
    <definedName name="_xlnm.Print_Area" localSheetId="8">'3-2.進貨明細'!$A$1:$O$15</definedName>
    <definedName name="_xlnm.Print_Area" localSheetId="10">'4-1.應收款'!$A$1:$M$31</definedName>
    <definedName name="_xlnm.Print_Area" localSheetId="12">'4-2.合約資產'!$A$1:$X$20</definedName>
    <definedName name="_xlnm.Print_Area" localSheetId="16">'5-1.應付款'!$A$1:$N$32</definedName>
    <definedName name="_xlnm.Print_Area" localSheetId="19">'6.取得資產'!$A$1:$K$19</definedName>
    <definedName name="_xlnm.Print_Area" localSheetId="20">'7.處分資產'!$A$1:$L$13</definedName>
  </definedNames>
  <calcPr calcId="162913"/>
  <pivotCaches>
    <pivotCache cacheId="0" r:id="rId23"/>
    <pivotCache cacheId="1" r:id="rId24"/>
    <pivotCache cacheId="2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21" l="1"/>
  <c r="H5" i="11" l="1"/>
  <c r="H4" i="11"/>
  <c r="F42" i="19" s="1"/>
  <c r="F41" i="19" s="1"/>
  <c r="W1137" i="11"/>
  <c r="X1137" i="11" s="1"/>
  <c r="W1138" i="11"/>
  <c r="X1138" i="11" s="1"/>
  <c r="W1139" i="11"/>
  <c r="X1139" i="11" s="1"/>
  <c r="W1140" i="11"/>
  <c r="X1140" i="11" s="1"/>
  <c r="W1141" i="11"/>
  <c r="X1141" i="11" s="1"/>
  <c r="W1142" i="11"/>
  <c r="X1142" i="11" s="1"/>
  <c r="W1143" i="11"/>
  <c r="X1143" i="11" s="1"/>
  <c r="W1144" i="11"/>
  <c r="X1144" i="11" s="1"/>
  <c r="W1145" i="11"/>
  <c r="X1145" i="11" s="1"/>
  <c r="W1146" i="11"/>
  <c r="X1146" i="11" s="1"/>
  <c r="W1147" i="11"/>
  <c r="X1147" i="11" s="1"/>
  <c r="W1148" i="11"/>
  <c r="X1148" i="11" s="1"/>
  <c r="W1149" i="11"/>
  <c r="X1149" i="11" s="1"/>
  <c r="W1150" i="11"/>
  <c r="X1150" i="11" s="1"/>
  <c r="W1151" i="11"/>
  <c r="X1151" i="11" s="1"/>
  <c r="W1152" i="11"/>
  <c r="X1152" i="11" s="1"/>
  <c r="W1153" i="11"/>
  <c r="X1153" i="11" s="1"/>
  <c r="W1154" i="11"/>
  <c r="X1154" i="11" s="1"/>
  <c r="W1155" i="11"/>
  <c r="X1155" i="11" s="1"/>
  <c r="W1156" i="11"/>
  <c r="X1156" i="11" s="1"/>
  <c r="W1157" i="11"/>
  <c r="X1157" i="11" s="1"/>
  <c r="W1158" i="11"/>
  <c r="X1158" i="11" s="1"/>
  <c r="W1159" i="11"/>
  <c r="X1159" i="11" s="1"/>
  <c r="W1160" i="11"/>
  <c r="X1160" i="11" s="1"/>
  <c r="W1161" i="11"/>
  <c r="X1161" i="11" s="1"/>
  <c r="W1162" i="11"/>
  <c r="X1162" i="11" s="1"/>
  <c r="W1163" i="11"/>
  <c r="X1163" i="11" s="1"/>
  <c r="W1164" i="11"/>
  <c r="X1164" i="11" s="1"/>
  <c r="W1165" i="11"/>
  <c r="X1165" i="11" s="1"/>
  <c r="W1166" i="11"/>
  <c r="X1166" i="11" s="1"/>
  <c r="W1167" i="11"/>
  <c r="X1167" i="11" s="1"/>
  <c r="W1168" i="11"/>
  <c r="X1168" i="11" s="1"/>
  <c r="W1169" i="11"/>
  <c r="X1169" i="11" s="1"/>
  <c r="W1170" i="11"/>
  <c r="X1170" i="11" s="1"/>
  <c r="W1171" i="11"/>
  <c r="X1171" i="11" s="1"/>
  <c r="W1172" i="11"/>
  <c r="X1172" i="11" s="1"/>
  <c r="W1173" i="11"/>
  <c r="X1173" i="11" s="1"/>
  <c r="W1174" i="11"/>
  <c r="X1174" i="11" s="1"/>
  <c r="W1175" i="11"/>
  <c r="X1175" i="11" s="1"/>
  <c r="W1176" i="11"/>
  <c r="X1176" i="11" s="1"/>
  <c r="W1177" i="11"/>
  <c r="X1177" i="11" s="1"/>
  <c r="W1178" i="11"/>
  <c r="X1178" i="11" s="1"/>
  <c r="W1179" i="11"/>
  <c r="X1179" i="11" s="1"/>
  <c r="W1180" i="11"/>
  <c r="X1180" i="11" s="1"/>
  <c r="W1181" i="11"/>
  <c r="X1181" i="11" s="1"/>
  <c r="W1182" i="11"/>
  <c r="X1182" i="11" s="1"/>
  <c r="W1183" i="11"/>
  <c r="X1183" i="11" s="1"/>
  <c r="W1184" i="11"/>
  <c r="X1184" i="11" s="1"/>
  <c r="W1185" i="11"/>
  <c r="X1185" i="11" s="1"/>
  <c r="W1186" i="11"/>
  <c r="X1186" i="11" s="1"/>
  <c r="W1187" i="11"/>
  <c r="X1187" i="11" s="1"/>
  <c r="W1188" i="11"/>
  <c r="X1188" i="11" s="1"/>
  <c r="W1189" i="11"/>
  <c r="X1189" i="11" s="1"/>
  <c r="W1190" i="11"/>
  <c r="X1190" i="11" s="1"/>
  <c r="W1191" i="11"/>
  <c r="X1191" i="11" s="1"/>
  <c r="W1192" i="11"/>
  <c r="X1192" i="11" s="1"/>
  <c r="W1193" i="11"/>
  <c r="X1193" i="11" s="1"/>
  <c r="W1194" i="11"/>
  <c r="X1194" i="11" s="1"/>
  <c r="W1195" i="11"/>
  <c r="X1195" i="11" s="1"/>
  <c r="W1196" i="11"/>
  <c r="X1196" i="11" s="1"/>
  <c r="W1197" i="11"/>
  <c r="X1197" i="11" s="1"/>
  <c r="W1198" i="11"/>
  <c r="X1198" i="11" s="1"/>
  <c r="W1199" i="11"/>
  <c r="X1199" i="11" s="1"/>
  <c r="W1200" i="11"/>
  <c r="X1200" i="11" s="1"/>
  <c r="W1201" i="11"/>
  <c r="X1201" i="11" s="1"/>
  <c r="W1202" i="11"/>
  <c r="X1202" i="11" s="1"/>
  <c r="W1203" i="11"/>
  <c r="X1203" i="11" s="1"/>
  <c r="W1204" i="11"/>
  <c r="X1204" i="11" s="1"/>
  <c r="W1205" i="11"/>
  <c r="X1205" i="11" s="1"/>
  <c r="W1206" i="11"/>
  <c r="X1206" i="11" s="1"/>
  <c r="W1207" i="11"/>
  <c r="X1207" i="11" s="1"/>
  <c r="W1208" i="11"/>
  <c r="X1208" i="11" s="1"/>
  <c r="W1209" i="11"/>
  <c r="X1209" i="11" s="1"/>
  <c r="W1210" i="11"/>
  <c r="X1210" i="11" s="1"/>
  <c r="W1211" i="11"/>
  <c r="X1211" i="11" s="1"/>
  <c r="W1212" i="11"/>
  <c r="X1212" i="11" s="1"/>
  <c r="W1213" i="11"/>
  <c r="X1213" i="11" s="1"/>
  <c r="W1214" i="11"/>
  <c r="X1214" i="11" s="1"/>
  <c r="W1215" i="11"/>
  <c r="X1215" i="11" s="1"/>
  <c r="W1216" i="11"/>
  <c r="X1216" i="11" s="1"/>
  <c r="W1217" i="11"/>
  <c r="X1217" i="11" s="1"/>
  <c r="W1218" i="11"/>
  <c r="X1218" i="11" s="1"/>
  <c r="W1219" i="11"/>
  <c r="X1219" i="11" s="1"/>
  <c r="W1220" i="11"/>
  <c r="X1220" i="11" s="1"/>
  <c r="W1221" i="11"/>
  <c r="X1221" i="11" s="1"/>
  <c r="W1222" i="11"/>
  <c r="X1222" i="11" s="1"/>
  <c r="W1223" i="11"/>
  <c r="X1223" i="11" s="1"/>
  <c r="W1224" i="11"/>
  <c r="X1224" i="11" s="1"/>
  <c r="W1225" i="11"/>
  <c r="X1225" i="11" s="1"/>
  <c r="W1226" i="11"/>
  <c r="X1226" i="11" s="1"/>
  <c r="W1227" i="11"/>
  <c r="X1227" i="11" s="1"/>
  <c r="W1228" i="11"/>
  <c r="X1228" i="11" s="1"/>
  <c r="W1229" i="11"/>
  <c r="X1229" i="11" s="1"/>
  <c r="W1230" i="11"/>
  <c r="X1230" i="11" s="1"/>
  <c r="W1231" i="11"/>
  <c r="X1231" i="11" s="1"/>
  <c r="W1232" i="11"/>
  <c r="X1232" i="11" s="1"/>
  <c r="W1233" i="11"/>
  <c r="X1233" i="11" s="1"/>
  <c r="W1234" i="11"/>
  <c r="X1234" i="11" s="1"/>
  <c r="W1235" i="11"/>
  <c r="X1235" i="11" s="1"/>
  <c r="W1236" i="11"/>
  <c r="X1236" i="11" s="1"/>
  <c r="W1237" i="11"/>
  <c r="X1237" i="11" s="1"/>
  <c r="W1238" i="11"/>
  <c r="X1238" i="11" s="1"/>
  <c r="W1239" i="11"/>
  <c r="X1239" i="11" s="1"/>
  <c r="W1240" i="11"/>
  <c r="X1240" i="11" s="1"/>
  <c r="W1241" i="11"/>
  <c r="X1241" i="11" s="1"/>
  <c r="W1242" i="11"/>
  <c r="X1242" i="11" s="1"/>
  <c r="W1243" i="11"/>
  <c r="X1243" i="11" s="1"/>
  <c r="W1244" i="11"/>
  <c r="X1244" i="11" s="1"/>
  <c r="W1245" i="11"/>
  <c r="X1245" i="11" s="1"/>
  <c r="W1246" i="11"/>
  <c r="X1246" i="11" s="1"/>
  <c r="W1247" i="11"/>
  <c r="X1247" i="11" s="1"/>
  <c r="W1248" i="11"/>
  <c r="X1248" i="11" s="1"/>
  <c r="W1249" i="11"/>
  <c r="X1249" i="11" s="1"/>
  <c r="W1250" i="11"/>
  <c r="X1250" i="11" s="1"/>
  <c r="W1251" i="11"/>
  <c r="X1251" i="11" s="1"/>
  <c r="W1252" i="11"/>
  <c r="X1252" i="11" s="1"/>
  <c r="W1253" i="11"/>
  <c r="X1253" i="11" s="1"/>
  <c r="W1254" i="11"/>
  <c r="X1254" i="11" s="1"/>
  <c r="W1255" i="11"/>
  <c r="X1255" i="11" s="1"/>
  <c r="W1256" i="11"/>
  <c r="X1256" i="11" s="1"/>
  <c r="W1257" i="11"/>
  <c r="X1257" i="11" s="1"/>
  <c r="W1258" i="11"/>
  <c r="X1258" i="11" s="1"/>
  <c r="W1259" i="11"/>
  <c r="X1259" i="11" s="1"/>
  <c r="W1260" i="11"/>
  <c r="X1260" i="11" s="1"/>
  <c r="W1261" i="11"/>
  <c r="X1261" i="11" s="1"/>
  <c r="W1262" i="11"/>
  <c r="X1262" i="11" s="1"/>
  <c r="W1263" i="11"/>
  <c r="X1263" i="11" s="1"/>
  <c r="W1264" i="11"/>
  <c r="X1264" i="11" s="1"/>
  <c r="W1265" i="11"/>
  <c r="X1265" i="11" s="1"/>
  <c r="W1266" i="11"/>
  <c r="X1266" i="11" s="1"/>
  <c r="W1267" i="11"/>
  <c r="X1267" i="11" s="1"/>
  <c r="W1268" i="11"/>
  <c r="X1268" i="11" s="1"/>
  <c r="W1269" i="11"/>
  <c r="X1269" i="11" s="1"/>
  <c r="W1270" i="11"/>
  <c r="X1270" i="11" s="1"/>
  <c r="W1271" i="11"/>
  <c r="X1271" i="11" s="1"/>
  <c r="W1272" i="11"/>
  <c r="X1272" i="11" s="1"/>
  <c r="W1273" i="11"/>
  <c r="X1273" i="11" s="1"/>
  <c r="W1274" i="11"/>
  <c r="X1274" i="11" s="1"/>
  <c r="W1275" i="11"/>
  <c r="X1275" i="11" s="1"/>
  <c r="W1276" i="11"/>
  <c r="X1276" i="11" s="1"/>
  <c r="W1277" i="11"/>
  <c r="X1277" i="11" s="1"/>
  <c r="W1278" i="11"/>
  <c r="X1278" i="11" s="1"/>
  <c r="W1279" i="11"/>
  <c r="X1279" i="11" s="1"/>
  <c r="W1280" i="11"/>
  <c r="X1280" i="11" s="1"/>
  <c r="W1281" i="11"/>
  <c r="X1281" i="11" s="1"/>
  <c r="W1282" i="11"/>
  <c r="X1282" i="11" s="1"/>
  <c r="W1283" i="11"/>
  <c r="X1283" i="11" s="1"/>
  <c r="W1284" i="11"/>
  <c r="X1284" i="11" s="1"/>
  <c r="W1285" i="11"/>
  <c r="X1285" i="11" s="1"/>
  <c r="W1286" i="11"/>
  <c r="X1286" i="11" s="1"/>
  <c r="W1287" i="11"/>
  <c r="X1287" i="11" s="1"/>
  <c r="W1288" i="11"/>
  <c r="X1288" i="11" s="1"/>
  <c r="W1289" i="11"/>
  <c r="X1289" i="11" s="1"/>
  <c r="W1290" i="11"/>
  <c r="X1290" i="11" s="1"/>
  <c r="W1291" i="11"/>
  <c r="X1291" i="11" s="1"/>
  <c r="W1292" i="11"/>
  <c r="X1292" i="11" s="1"/>
  <c r="W1293" i="11"/>
  <c r="X1293" i="11" s="1"/>
  <c r="W1294" i="11"/>
  <c r="X1294" i="11" s="1"/>
  <c r="W1295" i="11"/>
  <c r="X1295" i="11" s="1"/>
  <c r="W1296" i="11"/>
  <c r="X1296" i="11" s="1"/>
  <c r="W1297" i="11"/>
  <c r="X1297" i="11" s="1"/>
  <c r="W1298" i="11"/>
  <c r="X1298" i="11" s="1"/>
  <c r="W1299" i="11"/>
  <c r="X1299" i="11" s="1"/>
  <c r="W1300" i="11"/>
  <c r="X1300" i="11" s="1"/>
  <c r="W1301" i="11"/>
  <c r="X1301" i="11" s="1"/>
  <c r="W1302" i="11"/>
  <c r="X1302" i="11" s="1"/>
  <c r="W1303" i="11"/>
  <c r="X1303" i="11" s="1"/>
  <c r="W1304" i="11"/>
  <c r="X1304" i="11" s="1"/>
  <c r="W1305" i="11"/>
  <c r="X1305" i="11" s="1"/>
  <c r="W1306" i="11"/>
  <c r="X1306" i="11" s="1"/>
  <c r="W1307" i="11"/>
  <c r="X1307" i="11" s="1"/>
  <c r="W1308" i="11"/>
  <c r="X1308" i="11" s="1"/>
  <c r="W1309" i="11"/>
  <c r="X1309" i="11" s="1"/>
  <c r="W1310" i="11"/>
  <c r="X1310" i="11" s="1"/>
  <c r="W1311" i="11"/>
  <c r="X1311" i="11" s="1"/>
  <c r="W1312" i="11"/>
  <c r="X1312" i="11" s="1"/>
  <c r="W1313" i="11"/>
  <c r="X1313" i="11" s="1"/>
  <c r="W1314" i="11"/>
  <c r="X1314" i="11" s="1"/>
  <c r="W1315" i="11"/>
  <c r="X1315" i="11" s="1"/>
  <c r="W1316" i="11"/>
  <c r="X1316" i="11" s="1"/>
  <c r="W1317" i="11"/>
  <c r="X1317" i="11" s="1"/>
  <c r="W1318" i="11"/>
  <c r="X1318" i="11" s="1"/>
  <c r="W1319" i="11"/>
  <c r="X1319" i="11" s="1"/>
  <c r="W1320" i="11"/>
  <c r="X1320" i="11" s="1"/>
  <c r="W1321" i="11"/>
  <c r="X1321" i="11" s="1"/>
  <c r="W1322" i="11"/>
  <c r="X1322" i="11" s="1"/>
  <c r="W1323" i="11"/>
  <c r="X1323" i="11" s="1"/>
  <c r="W1324" i="11"/>
  <c r="X1324" i="11" s="1"/>
  <c r="W1325" i="11"/>
  <c r="X1325" i="11" s="1"/>
  <c r="W1326" i="11"/>
  <c r="X1326" i="11" s="1"/>
  <c r="W1327" i="11"/>
  <c r="X1327" i="11" s="1"/>
  <c r="W1328" i="11"/>
  <c r="X1328" i="11" s="1"/>
  <c r="W1329" i="11"/>
  <c r="X1329" i="11" s="1"/>
  <c r="W1330" i="11"/>
  <c r="X1330" i="11" s="1"/>
  <c r="W1331" i="11"/>
  <c r="X1331" i="11" s="1"/>
  <c r="W1332" i="11"/>
  <c r="X1332" i="11" s="1"/>
  <c r="W1333" i="11"/>
  <c r="X1333" i="11" s="1"/>
  <c r="W1334" i="11"/>
  <c r="X1334" i="11" s="1"/>
  <c r="W1335" i="11"/>
  <c r="X1335" i="11" s="1"/>
  <c r="W1336" i="11"/>
  <c r="X1336" i="11" s="1"/>
  <c r="W1337" i="11"/>
  <c r="X1337" i="11" s="1"/>
  <c r="W1338" i="11"/>
  <c r="X1338" i="11" s="1"/>
  <c r="W1339" i="11"/>
  <c r="X1339" i="11" s="1"/>
  <c r="W1340" i="11"/>
  <c r="X1340" i="11" s="1"/>
  <c r="W1341" i="11"/>
  <c r="X1341" i="11" s="1"/>
  <c r="W1342" i="11"/>
  <c r="X1342" i="11" s="1"/>
  <c r="W1343" i="11"/>
  <c r="X1343" i="11" s="1"/>
  <c r="W1344" i="11"/>
  <c r="X1344" i="11" s="1"/>
  <c r="W1345" i="11"/>
  <c r="X1345" i="11" s="1"/>
  <c r="W1346" i="11"/>
  <c r="X1346" i="11" s="1"/>
  <c r="W1347" i="11"/>
  <c r="X1347" i="11" s="1"/>
  <c r="W1348" i="11"/>
  <c r="X1348" i="11" s="1"/>
  <c r="W1349" i="11"/>
  <c r="X1349" i="11" s="1"/>
  <c r="W1350" i="11"/>
  <c r="X1350" i="11" s="1"/>
  <c r="W1351" i="11"/>
  <c r="X1351" i="11" s="1"/>
  <c r="W1352" i="11"/>
  <c r="X1352" i="11" s="1"/>
  <c r="W1353" i="11"/>
  <c r="X1353" i="11" s="1"/>
  <c r="W1354" i="11"/>
  <c r="X1354" i="11" s="1"/>
  <c r="W1355" i="11"/>
  <c r="X1355" i="11" s="1"/>
  <c r="W1356" i="11"/>
  <c r="X1356" i="11" s="1"/>
  <c r="W1357" i="11"/>
  <c r="X1357" i="11" s="1"/>
  <c r="W1358" i="11"/>
  <c r="X1358" i="11" s="1"/>
  <c r="W1359" i="11"/>
  <c r="X1359" i="11" s="1"/>
  <c r="W1360" i="11"/>
  <c r="X1360" i="11" s="1"/>
  <c r="W1361" i="11"/>
  <c r="X1361" i="11" s="1"/>
  <c r="W1362" i="11"/>
  <c r="X1362" i="11" s="1"/>
  <c r="W1363" i="11"/>
  <c r="X1363" i="11" s="1"/>
  <c r="W1364" i="11"/>
  <c r="X1364" i="11" s="1"/>
  <c r="W1365" i="11"/>
  <c r="X1365" i="11" s="1"/>
  <c r="W1366" i="11"/>
  <c r="X1366" i="11" s="1"/>
  <c r="W1367" i="11"/>
  <c r="X1367" i="11" s="1"/>
  <c r="W1368" i="11"/>
  <c r="X1368" i="11" s="1"/>
  <c r="W1369" i="11"/>
  <c r="X1369" i="11" s="1"/>
  <c r="W1370" i="11"/>
  <c r="X1370" i="11" s="1"/>
  <c r="W1371" i="11"/>
  <c r="X1371" i="11" s="1"/>
  <c r="W1372" i="11"/>
  <c r="X1372" i="11" s="1"/>
  <c r="W1373" i="11"/>
  <c r="X1373" i="11" s="1"/>
  <c r="W1374" i="11"/>
  <c r="X1374" i="11" s="1"/>
  <c r="W1375" i="11"/>
  <c r="X1375" i="11" s="1"/>
  <c r="W1376" i="11"/>
  <c r="X1376" i="11" s="1"/>
  <c r="W1377" i="11"/>
  <c r="X1377" i="11" s="1"/>
  <c r="W1378" i="11"/>
  <c r="X1378" i="11" s="1"/>
  <c r="W1379" i="11"/>
  <c r="X1379" i="11" s="1"/>
  <c r="W1380" i="11"/>
  <c r="X1380" i="11" s="1"/>
  <c r="W1381" i="11"/>
  <c r="X1381" i="11" s="1"/>
  <c r="W1382" i="11"/>
  <c r="X1382" i="11" s="1"/>
  <c r="W1383" i="11"/>
  <c r="X1383" i="11" s="1"/>
  <c r="W1384" i="11"/>
  <c r="X1384" i="11" s="1"/>
  <c r="W1385" i="11"/>
  <c r="X1385" i="11" s="1"/>
  <c r="W1386" i="11"/>
  <c r="X1386" i="11" s="1"/>
  <c r="W1387" i="11"/>
  <c r="X1387" i="11" s="1"/>
  <c r="W1388" i="11"/>
  <c r="X1388" i="11" s="1"/>
  <c r="W1389" i="11"/>
  <c r="X1389" i="11" s="1"/>
  <c r="W1390" i="11"/>
  <c r="X1390" i="11" s="1"/>
  <c r="W1391" i="11"/>
  <c r="X1391" i="11" s="1"/>
  <c r="W1392" i="11"/>
  <c r="X1392" i="11" s="1"/>
  <c r="W1393" i="11"/>
  <c r="X1393" i="11" s="1"/>
  <c r="W1394" i="11"/>
  <c r="X1394" i="11" s="1"/>
  <c r="W1395" i="11"/>
  <c r="X1395" i="11" s="1"/>
  <c r="W1396" i="11"/>
  <c r="X1396" i="11" s="1"/>
  <c r="W1397" i="11"/>
  <c r="X1397" i="11" s="1"/>
  <c r="W1398" i="11"/>
  <c r="X1398" i="11" s="1"/>
  <c r="W1399" i="11"/>
  <c r="X1399" i="11" s="1"/>
  <c r="W1400" i="11"/>
  <c r="X1400" i="11" s="1"/>
  <c r="W1401" i="11"/>
  <c r="X1401" i="11" s="1"/>
  <c r="W1402" i="11"/>
  <c r="X1402" i="11" s="1"/>
  <c r="W1403" i="11"/>
  <c r="X1403" i="11" s="1"/>
  <c r="W1404" i="11"/>
  <c r="X1404" i="11" s="1"/>
  <c r="W1405" i="11"/>
  <c r="X1405" i="11" s="1"/>
  <c r="W1406" i="11"/>
  <c r="X1406" i="11" s="1"/>
  <c r="W1407" i="11"/>
  <c r="X1407" i="11" s="1"/>
  <c r="W1408" i="11"/>
  <c r="X1408" i="11" s="1"/>
  <c r="W1409" i="11"/>
  <c r="X1409" i="11" s="1"/>
  <c r="W1410" i="11"/>
  <c r="X1410" i="11" s="1"/>
  <c r="W1411" i="11"/>
  <c r="X1411" i="11" s="1"/>
  <c r="W1412" i="11"/>
  <c r="X1412" i="11" s="1"/>
  <c r="W1413" i="11"/>
  <c r="X1413" i="11" s="1"/>
  <c r="W1414" i="11"/>
  <c r="X1414" i="11" s="1"/>
  <c r="W1415" i="11"/>
  <c r="X1415" i="11" s="1"/>
  <c r="W1416" i="11"/>
  <c r="X1416" i="11" s="1"/>
  <c r="W1417" i="11"/>
  <c r="X1417" i="11" s="1"/>
  <c r="W1418" i="11"/>
  <c r="X1418" i="11" s="1"/>
  <c r="W1419" i="11"/>
  <c r="X1419" i="11" s="1"/>
  <c r="W1420" i="11"/>
  <c r="X1420" i="11"/>
  <c r="W1421" i="11"/>
  <c r="X1421" i="11" s="1"/>
  <c r="W1422" i="11"/>
  <c r="X1422" i="11" s="1"/>
  <c r="W1423" i="11"/>
  <c r="X1423" i="11" s="1"/>
  <c r="W1424" i="11"/>
  <c r="X1424" i="11" s="1"/>
  <c r="W1425" i="11"/>
  <c r="X1425" i="11" s="1"/>
  <c r="W1426" i="11"/>
  <c r="X1426" i="11" s="1"/>
  <c r="W1427" i="11"/>
  <c r="X1427" i="11" s="1"/>
  <c r="W1428" i="11"/>
  <c r="X1428" i="11" s="1"/>
  <c r="W1429" i="11"/>
  <c r="X1429" i="11" s="1"/>
  <c r="W1430" i="11"/>
  <c r="X1430" i="11" s="1"/>
  <c r="W1431" i="11"/>
  <c r="X1431" i="11" s="1"/>
  <c r="W1432" i="11"/>
  <c r="X1432" i="11" s="1"/>
  <c r="W1433" i="11"/>
  <c r="X1433" i="11" s="1"/>
  <c r="W1434" i="11"/>
  <c r="X1434" i="11" s="1"/>
  <c r="W1435" i="11"/>
  <c r="X1435" i="11" s="1"/>
  <c r="M3" i="11"/>
  <c r="D11" i="20"/>
  <c r="W9" i="17" l="1"/>
  <c r="X9" i="17" s="1"/>
  <c r="W10" i="17"/>
  <c r="X10" i="17" s="1"/>
  <c r="W11" i="17"/>
  <c r="X11" i="17" s="1"/>
  <c r="W12" i="17"/>
  <c r="X12" i="17" s="1"/>
  <c r="W831" i="11" l="1"/>
  <c r="X831" i="11" s="1"/>
  <c r="W832" i="11"/>
  <c r="X832" i="11" s="1"/>
  <c r="W833" i="11"/>
  <c r="X833" i="11" s="1"/>
  <c r="W834" i="11"/>
  <c r="X834" i="11" s="1"/>
  <c r="W835" i="11"/>
  <c r="X835" i="11" s="1"/>
  <c r="W836" i="11"/>
  <c r="X836" i="11" s="1"/>
  <c r="W837" i="11"/>
  <c r="X837" i="11" s="1"/>
  <c r="W838" i="11"/>
  <c r="X838" i="11" s="1"/>
  <c r="W839" i="11"/>
  <c r="X839" i="11" s="1"/>
  <c r="W840" i="11"/>
  <c r="X840" i="11" s="1"/>
  <c r="W841" i="11"/>
  <c r="X841" i="11" s="1"/>
  <c r="W842" i="11"/>
  <c r="X842" i="11" s="1"/>
  <c r="W843" i="11"/>
  <c r="X843" i="11" s="1"/>
  <c r="W844" i="11"/>
  <c r="X844" i="11" s="1"/>
  <c r="W845" i="11"/>
  <c r="X845" i="11" s="1"/>
  <c r="W846" i="11"/>
  <c r="X846" i="11"/>
  <c r="W847" i="11"/>
  <c r="X847" i="11" s="1"/>
  <c r="W848" i="11"/>
  <c r="X848" i="11" s="1"/>
  <c r="W849" i="11"/>
  <c r="X849" i="11" s="1"/>
  <c r="W850" i="11"/>
  <c r="X850" i="11" s="1"/>
  <c r="W851" i="11"/>
  <c r="X851" i="11" s="1"/>
  <c r="W852" i="11"/>
  <c r="X852" i="11" s="1"/>
  <c r="W853" i="11"/>
  <c r="X853" i="11" s="1"/>
  <c r="W854" i="11"/>
  <c r="X854" i="11" s="1"/>
  <c r="W855" i="11"/>
  <c r="X855" i="11" s="1"/>
  <c r="W856" i="11"/>
  <c r="X856" i="11" s="1"/>
  <c r="W857" i="11"/>
  <c r="X857" i="11" s="1"/>
  <c r="W858" i="11"/>
  <c r="X858" i="11" s="1"/>
  <c r="W859" i="11"/>
  <c r="X859" i="11" s="1"/>
  <c r="W860" i="11"/>
  <c r="X860" i="11" s="1"/>
  <c r="W861" i="11"/>
  <c r="X861" i="11" s="1"/>
  <c r="W862" i="11"/>
  <c r="X862" i="11" s="1"/>
  <c r="W863" i="11"/>
  <c r="X863" i="11" s="1"/>
  <c r="W864" i="11"/>
  <c r="X864" i="11" s="1"/>
  <c r="W865" i="11"/>
  <c r="X865" i="11" s="1"/>
  <c r="W866" i="11"/>
  <c r="X866" i="11" s="1"/>
  <c r="W867" i="11"/>
  <c r="X867" i="11" s="1"/>
  <c r="W868" i="11"/>
  <c r="X868" i="11" s="1"/>
  <c r="W869" i="11"/>
  <c r="X869" i="11" s="1"/>
  <c r="W870" i="11"/>
  <c r="X870" i="11" s="1"/>
  <c r="W871" i="11"/>
  <c r="X871" i="11" s="1"/>
  <c r="W872" i="11"/>
  <c r="X872" i="11" s="1"/>
  <c r="W873" i="11"/>
  <c r="X873" i="11" s="1"/>
  <c r="W874" i="11"/>
  <c r="X874" i="11" s="1"/>
  <c r="W875" i="11"/>
  <c r="X875" i="11" s="1"/>
  <c r="W876" i="11"/>
  <c r="X876" i="11" s="1"/>
  <c r="W877" i="11"/>
  <c r="X877" i="11" s="1"/>
  <c r="W878" i="11"/>
  <c r="X878" i="11" s="1"/>
  <c r="W879" i="11"/>
  <c r="X879" i="11" s="1"/>
  <c r="W880" i="11"/>
  <c r="X880" i="11" s="1"/>
  <c r="W881" i="11"/>
  <c r="X881" i="11" s="1"/>
  <c r="W882" i="11"/>
  <c r="X882" i="11" s="1"/>
  <c r="W883" i="11"/>
  <c r="X883" i="11" s="1"/>
  <c r="W884" i="11"/>
  <c r="X884" i="11" s="1"/>
  <c r="W885" i="11"/>
  <c r="X885" i="11" s="1"/>
  <c r="W886" i="11"/>
  <c r="X886" i="11" s="1"/>
  <c r="W887" i="11"/>
  <c r="X887" i="11" s="1"/>
  <c r="W888" i="11"/>
  <c r="X888" i="11" s="1"/>
  <c r="W889" i="11"/>
  <c r="X889" i="11" s="1"/>
  <c r="W890" i="11"/>
  <c r="X890" i="11" s="1"/>
  <c r="W891" i="11"/>
  <c r="X891" i="11" s="1"/>
  <c r="W892" i="11"/>
  <c r="X892" i="11" s="1"/>
  <c r="W893" i="11"/>
  <c r="X893" i="11" s="1"/>
  <c r="W894" i="11"/>
  <c r="X894" i="11" s="1"/>
  <c r="W895" i="11"/>
  <c r="X895" i="11" s="1"/>
  <c r="W896" i="11"/>
  <c r="X896" i="11" s="1"/>
  <c r="W897" i="11"/>
  <c r="X897" i="11" s="1"/>
  <c r="W898" i="11"/>
  <c r="X898" i="11" s="1"/>
  <c r="W899" i="11"/>
  <c r="X899" i="11" s="1"/>
  <c r="W900" i="11"/>
  <c r="X900" i="11" s="1"/>
  <c r="W901" i="11"/>
  <c r="X901" i="11" s="1"/>
  <c r="W902" i="11"/>
  <c r="X902" i="11" s="1"/>
  <c r="W903" i="11"/>
  <c r="X903" i="11" s="1"/>
  <c r="W904" i="11"/>
  <c r="X904" i="11" s="1"/>
  <c r="W905" i="11"/>
  <c r="X905" i="11" s="1"/>
  <c r="W906" i="11"/>
  <c r="X906" i="11" s="1"/>
  <c r="W907" i="11"/>
  <c r="X907" i="11" s="1"/>
  <c r="W908" i="11"/>
  <c r="X908" i="11" s="1"/>
  <c r="W909" i="11"/>
  <c r="X909" i="11" s="1"/>
  <c r="W910" i="11"/>
  <c r="X910" i="11" s="1"/>
  <c r="W911" i="11"/>
  <c r="X911" i="11" s="1"/>
  <c r="W912" i="11"/>
  <c r="X912" i="11" s="1"/>
  <c r="W913" i="11"/>
  <c r="X913" i="11" s="1"/>
  <c r="W914" i="11"/>
  <c r="X914" i="11" s="1"/>
  <c r="W915" i="11"/>
  <c r="X915" i="11" s="1"/>
  <c r="W916" i="11"/>
  <c r="X916" i="11" s="1"/>
  <c r="W917" i="11"/>
  <c r="X917" i="11" s="1"/>
  <c r="W918" i="11"/>
  <c r="X918" i="11" s="1"/>
  <c r="W919" i="11"/>
  <c r="X919" i="11" s="1"/>
  <c r="W920" i="11"/>
  <c r="X920" i="11" s="1"/>
  <c r="W921" i="11"/>
  <c r="X921" i="11" s="1"/>
  <c r="W922" i="11"/>
  <c r="X922" i="11" s="1"/>
  <c r="W923" i="11"/>
  <c r="X923" i="11" s="1"/>
  <c r="W924" i="11"/>
  <c r="X924" i="11" s="1"/>
  <c r="W925" i="11"/>
  <c r="X925" i="11" s="1"/>
  <c r="W926" i="11"/>
  <c r="X926" i="11" s="1"/>
  <c r="W927" i="11"/>
  <c r="X927" i="11" s="1"/>
  <c r="W928" i="11"/>
  <c r="X928" i="11" s="1"/>
  <c r="W929" i="11"/>
  <c r="X929" i="11" s="1"/>
  <c r="W930" i="11"/>
  <c r="X930" i="11" s="1"/>
  <c r="W931" i="11"/>
  <c r="X931" i="11" s="1"/>
  <c r="W932" i="11"/>
  <c r="X932" i="11" s="1"/>
  <c r="W933" i="11"/>
  <c r="X933" i="11" s="1"/>
  <c r="W934" i="11"/>
  <c r="X934" i="11" s="1"/>
  <c r="W935" i="11"/>
  <c r="X935" i="11" s="1"/>
  <c r="W936" i="11"/>
  <c r="X936" i="11" s="1"/>
  <c r="W937" i="11"/>
  <c r="X937" i="11" s="1"/>
  <c r="W938" i="11"/>
  <c r="X938" i="11" s="1"/>
  <c r="W939" i="11"/>
  <c r="X939" i="11" s="1"/>
  <c r="W940" i="11"/>
  <c r="X940" i="11" s="1"/>
  <c r="W941" i="11"/>
  <c r="X941" i="11" s="1"/>
  <c r="W942" i="11"/>
  <c r="X942" i="11" s="1"/>
  <c r="W943" i="11"/>
  <c r="X943" i="11" s="1"/>
  <c r="W944" i="11"/>
  <c r="X944" i="11" s="1"/>
  <c r="W945" i="11"/>
  <c r="X945" i="11" s="1"/>
  <c r="W946" i="11"/>
  <c r="X946" i="11" s="1"/>
  <c r="W947" i="11"/>
  <c r="X947" i="11" s="1"/>
  <c r="W948" i="11"/>
  <c r="X948" i="11" s="1"/>
  <c r="W949" i="11"/>
  <c r="X949" i="11" s="1"/>
  <c r="W950" i="11"/>
  <c r="X950" i="11" s="1"/>
  <c r="W951" i="11"/>
  <c r="X951" i="11" s="1"/>
  <c r="W952" i="11"/>
  <c r="X952" i="11" s="1"/>
  <c r="W953" i="11"/>
  <c r="X953" i="11" s="1"/>
  <c r="W954" i="11"/>
  <c r="X954" i="11" s="1"/>
  <c r="W955" i="11"/>
  <c r="X955" i="11" s="1"/>
  <c r="W956" i="11"/>
  <c r="X956" i="11" s="1"/>
  <c r="W957" i="11"/>
  <c r="X957" i="11" s="1"/>
  <c r="W958" i="11"/>
  <c r="X958" i="11" s="1"/>
  <c r="W959" i="11"/>
  <c r="X959" i="11" s="1"/>
  <c r="W960" i="11"/>
  <c r="X960" i="11" s="1"/>
  <c r="W961" i="11"/>
  <c r="X961" i="11" s="1"/>
  <c r="W962" i="11"/>
  <c r="X962" i="11" s="1"/>
  <c r="W963" i="11"/>
  <c r="X963" i="11" s="1"/>
  <c r="W964" i="11"/>
  <c r="X964" i="11" s="1"/>
  <c r="W965" i="11"/>
  <c r="X965" i="11" s="1"/>
  <c r="W966" i="11"/>
  <c r="X966" i="11"/>
  <c r="W967" i="11"/>
  <c r="X967" i="11" s="1"/>
  <c r="W968" i="11"/>
  <c r="X968" i="11" s="1"/>
  <c r="W969" i="11"/>
  <c r="X969" i="11" s="1"/>
  <c r="W970" i="11"/>
  <c r="X970" i="11" s="1"/>
  <c r="W971" i="11"/>
  <c r="X971" i="11" s="1"/>
  <c r="W972" i="11"/>
  <c r="X972" i="11" s="1"/>
  <c r="W973" i="11"/>
  <c r="X973" i="11" s="1"/>
  <c r="W974" i="11"/>
  <c r="X974" i="11" s="1"/>
  <c r="W975" i="11"/>
  <c r="X975" i="11" s="1"/>
  <c r="W976" i="11"/>
  <c r="X976" i="11" s="1"/>
  <c r="W977" i="11"/>
  <c r="X977" i="11" s="1"/>
  <c r="W978" i="11"/>
  <c r="X978" i="11" s="1"/>
  <c r="W979" i="11"/>
  <c r="X979" i="11" s="1"/>
  <c r="W980" i="11"/>
  <c r="X980" i="11" s="1"/>
  <c r="W981" i="11"/>
  <c r="X981" i="11" s="1"/>
  <c r="W982" i="11"/>
  <c r="X982" i="11" s="1"/>
  <c r="W983" i="11"/>
  <c r="X983" i="11" s="1"/>
  <c r="W984" i="11"/>
  <c r="X984" i="11" s="1"/>
  <c r="W985" i="11"/>
  <c r="X985" i="11" s="1"/>
  <c r="W986" i="11"/>
  <c r="X986" i="11" s="1"/>
  <c r="W987" i="11"/>
  <c r="X987" i="11" s="1"/>
  <c r="W988" i="11"/>
  <c r="X988" i="11" s="1"/>
  <c r="W989" i="11"/>
  <c r="X989" i="11" s="1"/>
  <c r="W990" i="11"/>
  <c r="X990" i="11" s="1"/>
  <c r="W991" i="11"/>
  <c r="X991" i="11" s="1"/>
  <c r="W992" i="11"/>
  <c r="X992" i="11" s="1"/>
  <c r="W993" i="11"/>
  <c r="X993" i="11" s="1"/>
  <c r="W994" i="11"/>
  <c r="X994" i="11" s="1"/>
  <c r="W995" i="11"/>
  <c r="X995" i="11" s="1"/>
  <c r="W996" i="11"/>
  <c r="X996" i="11" s="1"/>
  <c r="W997" i="11"/>
  <c r="X997" i="11" s="1"/>
  <c r="W998" i="11"/>
  <c r="X998" i="11" s="1"/>
  <c r="W999" i="11"/>
  <c r="X999" i="11" s="1"/>
  <c r="W1000" i="11"/>
  <c r="X1000" i="11" s="1"/>
  <c r="W1001" i="11"/>
  <c r="X1001" i="11" s="1"/>
  <c r="W1002" i="11"/>
  <c r="X1002" i="11" s="1"/>
  <c r="W1003" i="11"/>
  <c r="X1003" i="11" s="1"/>
  <c r="W1004" i="11"/>
  <c r="X1004" i="11" s="1"/>
  <c r="W1005" i="11"/>
  <c r="X1005" i="11" s="1"/>
  <c r="W1006" i="11"/>
  <c r="X1006" i="11" s="1"/>
  <c r="W1007" i="11"/>
  <c r="X1007" i="11" s="1"/>
  <c r="W1008" i="11"/>
  <c r="X1008" i="11" s="1"/>
  <c r="W1009" i="11"/>
  <c r="X1009" i="11" s="1"/>
  <c r="W1010" i="11"/>
  <c r="X1010" i="11" s="1"/>
  <c r="W1011" i="11"/>
  <c r="X1011" i="11" s="1"/>
  <c r="W1012" i="11"/>
  <c r="X1012" i="11" s="1"/>
  <c r="W1013" i="11"/>
  <c r="X1013" i="11" s="1"/>
  <c r="W1014" i="11"/>
  <c r="X1014" i="11" s="1"/>
  <c r="W1015" i="11"/>
  <c r="X1015" i="11" s="1"/>
  <c r="W1016" i="11"/>
  <c r="X1016" i="11" s="1"/>
  <c r="W1017" i="11"/>
  <c r="X1017" i="11" s="1"/>
  <c r="W1018" i="11"/>
  <c r="X1018" i="11" s="1"/>
  <c r="W1019" i="11"/>
  <c r="X1019" i="11" s="1"/>
  <c r="W1020" i="11"/>
  <c r="X1020" i="11" s="1"/>
  <c r="W1021" i="11"/>
  <c r="X1021" i="11" s="1"/>
  <c r="W1022" i="11"/>
  <c r="X1022" i="11" s="1"/>
  <c r="W1023" i="11"/>
  <c r="X1023" i="11" s="1"/>
  <c r="W1024" i="11"/>
  <c r="X1024" i="11" s="1"/>
  <c r="W1025" i="11"/>
  <c r="X1025" i="11" s="1"/>
  <c r="W1026" i="11"/>
  <c r="X1026" i="11" s="1"/>
  <c r="W1027" i="11"/>
  <c r="X1027" i="11" s="1"/>
  <c r="W1028" i="11"/>
  <c r="X1028" i="11" s="1"/>
  <c r="W1029" i="11"/>
  <c r="X1029" i="11" s="1"/>
  <c r="W1030" i="11"/>
  <c r="X1030" i="11"/>
  <c r="W1031" i="11"/>
  <c r="X1031" i="11" s="1"/>
  <c r="W1032" i="11"/>
  <c r="X1032" i="11" s="1"/>
  <c r="W1033" i="11"/>
  <c r="X1033" i="11" s="1"/>
  <c r="W1034" i="11"/>
  <c r="X1034" i="11" s="1"/>
  <c r="W1035" i="11"/>
  <c r="X1035" i="11" s="1"/>
  <c r="W1036" i="11"/>
  <c r="X1036" i="11" s="1"/>
  <c r="W1037" i="11"/>
  <c r="X1037" i="11" s="1"/>
  <c r="W1038" i="11"/>
  <c r="X1038" i="11" s="1"/>
  <c r="W1039" i="11"/>
  <c r="X1039" i="11" s="1"/>
  <c r="W1040" i="11"/>
  <c r="X1040" i="11" s="1"/>
  <c r="W1041" i="11"/>
  <c r="X1041" i="11" s="1"/>
  <c r="W1042" i="11"/>
  <c r="X1042" i="11" s="1"/>
  <c r="W1043" i="11"/>
  <c r="X1043" i="11" s="1"/>
  <c r="W1044" i="11"/>
  <c r="X1044" i="11" s="1"/>
  <c r="W1045" i="11"/>
  <c r="X1045" i="11" s="1"/>
  <c r="W1046" i="11"/>
  <c r="X1046" i="11" s="1"/>
  <c r="W1047" i="11"/>
  <c r="X1047" i="11" s="1"/>
  <c r="W1048" i="11"/>
  <c r="X1048" i="11" s="1"/>
  <c r="W1049" i="11"/>
  <c r="X1049" i="11" s="1"/>
  <c r="W1050" i="11"/>
  <c r="X1050" i="11" s="1"/>
  <c r="W1051" i="11"/>
  <c r="X1051" i="11" s="1"/>
  <c r="W1052" i="11"/>
  <c r="X1052" i="11" s="1"/>
  <c r="W1053" i="11"/>
  <c r="X1053" i="11" s="1"/>
  <c r="W1054" i="11"/>
  <c r="X1054" i="11" s="1"/>
  <c r="W1055" i="11"/>
  <c r="X1055" i="11" s="1"/>
  <c r="W1056" i="11"/>
  <c r="X1056" i="11" s="1"/>
  <c r="W1057" i="11"/>
  <c r="X1057" i="11" s="1"/>
  <c r="W1058" i="11"/>
  <c r="X1058" i="11" s="1"/>
  <c r="W1059" i="11"/>
  <c r="X1059" i="11" s="1"/>
  <c r="W1060" i="11"/>
  <c r="X1060" i="11" s="1"/>
  <c r="W1061" i="11"/>
  <c r="X1061" i="11" s="1"/>
  <c r="W1062" i="11"/>
  <c r="X1062" i="11" s="1"/>
  <c r="W1063" i="11"/>
  <c r="X1063" i="11" s="1"/>
  <c r="W1064" i="11"/>
  <c r="X1064" i="11" s="1"/>
  <c r="W1065" i="11"/>
  <c r="X1065" i="11" s="1"/>
  <c r="W1066" i="11"/>
  <c r="X1066" i="11" s="1"/>
  <c r="W1067" i="11"/>
  <c r="X1067" i="11" s="1"/>
  <c r="W1068" i="11"/>
  <c r="X1068" i="11" s="1"/>
  <c r="W1069" i="11"/>
  <c r="X1069" i="11" s="1"/>
  <c r="W1070" i="11"/>
  <c r="X1070" i="11" s="1"/>
  <c r="W1071" i="11"/>
  <c r="X1071" i="11" s="1"/>
  <c r="W1072" i="11"/>
  <c r="X1072" i="11" s="1"/>
  <c r="W1073" i="11"/>
  <c r="X1073" i="11" s="1"/>
  <c r="W1074" i="11"/>
  <c r="X1074" i="11" s="1"/>
  <c r="W1075" i="11"/>
  <c r="X1075" i="11" s="1"/>
  <c r="W1076" i="11"/>
  <c r="X1076" i="11" s="1"/>
  <c r="W1077" i="11"/>
  <c r="X1077" i="11" s="1"/>
  <c r="W1078" i="11"/>
  <c r="X1078" i="11" s="1"/>
  <c r="W1079" i="11"/>
  <c r="X1079" i="11" s="1"/>
  <c r="W1080" i="11"/>
  <c r="X1080" i="11" s="1"/>
  <c r="W1081" i="11"/>
  <c r="X1081" i="11" s="1"/>
  <c r="W1082" i="11"/>
  <c r="X1082" i="11" s="1"/>
  <c r="W1083" i="11"/>
  <c r="X1083" i="11" s="1"/>
  <c r="W1084" i="11"/>
  <c r="X1084" i="11" s="1"/>
  <c r="W1085" i="11"/>
  <c r="X1085" i="11" s="1"/>
  <c r="W1086" i="11"/>
  <c r="X1086" i="11" s="1"/>
  <c r="W1087" i="11"/>
  <c r="X1087" i="11" s="1"/>
  <c r="W1088" i="11"/>
  <c r="X1088" i="11" s="1"/>
  <c r="W1089" i="11"/>
  <c r="X1089" i="11" s="1"/>
  <c r="W1090" i="11"/>
  <c r="X1090" i="11" s="1"/>
  <c r="W1091" i="11"/>
  <c r="X1091" i="11" s="1"/>
  <c r="W1092" i="11"/>
  <c r="X1092" i="11" s="1"/>
  <c r="W1093" i="11"/>
  <c r="X1093" i="11" s="1"/>
  <c r="W1094" i="11"/>
  <c r="X1094" i="11" s="1"/>
  <c r="W1095" i="11"/>
  <c r="X1095" i="11" s="1"/>
  <c r="W1096" i="11"/>
  <c r="X1096" i="11" s="1"/>
  <c r="W1097" i="11"/>
  <c r="X1097" i="11" s="1"/>
  <c r="W1098" i="11"/>
  <c r="X1098" i="11" s="1"/>
  <c r="W1099" i="11"/>
  <c r="X1099" i="11" s="1"/>
  <c r="W1100" i="11"/>
  <c r="X1100" i="11" s="1"/>
  <c r="W1101" i="11"/>
  <c r="X1101" i="11" s="1"/>
  <c r="W1102" i="11"/>
  <c r="X1102" i="11"/>
  <c r="W1103" i="11"/>
  <c r="X1103" i="11" s="1"/>
  <c r="W1104" i="11"/>
  <c r="X1104" i="11" s="1"/>
  <c r="W1105" i="11"/>
  <c r="X1105" i="11" s="1"/>
  <c r="W1106" i="11"/>
  <c r="X1106" i="11" s="1"/>
  <c r="W1107" i="11"/>
  <c r="X1107" i="11" s="1"/>
  <c r="W1108" i="11"/>
  <c r="X1108" i="11" s="1"/>
  <c r="W1109" i="11"/>
  <c r="X1109" i="11" s="1"/>
  <c r="W1110" i="11"/>
  <c r="X1110" i="11" s="1"/>
  <c r="W1111" i="11"/>
  <c r="X1111" i="11" s="1"/>
  <c r="W1112" i="11"/>
  <c r="X1112" i="11" s="1"/>
  <c r="W1113" i="11"/>
  <c r="X1113" i="11" s="1"/>
  <c r="W1114" i="11"/>
  <c r="X1114" i="11" s="1"/>
  <c r="W1115" i="11"/>
  <c r="X1115" i="11" s="1"/>
  <c r="W1116" i="11"/>
  <c r="X1116" i="11" s="1"/>
  <c r="W1117" i="11"/>
  <c r="X1117" i="11" s="1"/>
  <c r="W1118" i="11"/>
  <c r="X1118" i="11" s="1"/>
  <c r="W1119" i="11"/>
  <c r="X1119" i="11" s="1"/>
  <c r="W1120" i="11"/>
  <c r="X1120" i="11" s="1"/>
  <c r="W1121" i="11"/>
  <c r="X1121" i="11" s="1"/>
  <c r="W1122" i="11"/>
  <c r="X1122" i="11" s="1"/>
  <c r="W1123" i="11"/>
  <c r="X1123" i="11" s="1"/>
  <c r="W1124" i="11"/>
  <c r="X1124" i="11" s="1"/>
  <c r="W1125" i="11"/>
  <c r="X1125" i="11" s="1"/>
  <c r="W1126" i="11"/>
  <c r="X1126" i="11" s="1"/>
  <c r="W1127" i="11"/>
  <c r="X1127" i="11" s="1"/>
  <c r="W1128" i="11"/>
  <c r="X1128" i="11" s="1"/>
  <c r="W1129" i="11"/>
  <c r="X1129" i="11" s="1"/>
  <c r="W1130" i="11"/>
  <c r="X1130" i="11" s="1"/>
  <c r="W1131" i="11"/>
  <c r="X1131" i="11" s="1"/>
  <c r="W1132" i="11"/>
  <c r="X1132" i="11" s="1"/>
  <c r="W1133" i="11"/>
  <c r="X1133" i="11" s="1"/>
  <c r="W1134" i="11"/>
  <c r="X1134" i="11" s="1"/>
  <c r="W1135" i="11"/>
  <c r="X1135" i="11" s="1"/>
  <c r="W1136" i="11"/>
  <c r="X1136" i="11" s="1"/>
  <c r="W155" i="14"/>
  <c r="X155" i="14" s="1"/>
  <c r="W156" i="14"/>
  <c r="X156" i="14" s="1"/>
  <c r="W157" i="14"/>
  <c r="X157" i="14" s="1"/>
  <c r="W158" i="14"/>
  <c r="X158" i="14" s="1"/>
  <c r="W331" i="11" l="1"/>
  <c r="X331" i="11" s="1"/>
  <c r="W332" i="11"/>
  <c r="X332" i="11" s="1"/>
  <c r="W333" i="11"/>
  <c r="X333" i="11" s="1"/>
  <c r="W334" i="11"/>
  <c r="X334" i="11" s="1"/>
  <c r="W335" i="11"/>
  <c r="X335" i="11" s="1"/>
  <c r="W336" i="11"/>
  <c r="X336" i="11" s="1"/>
  <c r="W337" i="11"/>
  <c r="X337" i="11" s="1"/>
  <c r="W338" i="11"/>
  <c r="X338" i="11" s="1"/>
  <c r="W339" i="11"/>
  <c r="X339" i="11" s="1"/>
  <c r="W340" i="11"/>
  <c r="X340" i="11" s="1"/>
  <c r="W341" i="11"/>
  <c r="X341" i="11" s="1"/>
  <c r="W342" i="11"/>
  <c r="X342" i="11" s="1"/>
  <c r="W343" i="11"/>
  <c r="X343" i="11" s="1"/>
  <c r="W344" i="11"/>
  <c r="X344" i="11" s="1"/>
  <c r="W345" i="11"/>
  <c r="X345" i="11" s="1"/>
  <c r="W346" i="11"/>
  <c r="X346" i="11" s="1"/>
  <c r="W347" i="11"/>
  <c r="X347" i="11" s="1"/>
  <c r="W348" i="11"/>
  <c r="X348" i="11" s="1"/>
  <c r="W349" i="11"/>
  <c r="X349" i="11" s="1"/>
  <c r="W350" i="11"/>
  <c r="X350" i="11" s="1"/>
  <c r="W351" i="11"/>
  <c r="X351" i="11" s="1"/>
  <c r="W352" i="11"/>
  <c r="X352" i="11" s="1"/>
  <c r="W353" i="11"/>
  <c r="X353" i="11" s="1"/>
  <c r="W354" i="11"/>
  <c r="X354" i="11" s="1"/>
  <c r="W355" i="11"/>
  <c r="X355" i="11" s="1"/>
  <c r="W356" i="11"/>
  <c r="X356" i="11" s="1"/>
  <c r="W357" i="11"/>
  <c r="X357" i="11" s="1"/>
  <c r="W358" i="11"/>
  <c r="X358" i="11" s="1"/>
  <c r="W359" i="11"/>
  <c r="X359" i="11" s="1"/>
  <c r="W360" i="11"/>
  <c r="X360" i="11" s="1"/>
  <c r="W361" i="11"/>
  <c r="X361" i="11" s="1"/>
  <c r="W362" i="11"/>
  <c r="X362" i="11" s="1"/>
  <c r="W363" i="11"/>
  <c r="X363" i="11" s="1"/>
  <c r="W364" i="11"/>
  <c r="X364" i="11" s="1"/>
  <c r="W365" i="11"/>
  <c r="X365" i="11" s="1"/>
  <c r="W366" i="11"/>
  <c r="X366" i="11" s="1"/>
  <c r="W367" i="11"/>
  <c r="X367" i="11" s="1"/>
  <c r="W368" i="11"/>
  <c r="X368" i="11" s="1"/>
  <c r="W369" i="11"/>
  <c r="X369" i="11" s="1"/>
  <c r="W370" i="11"/>
  <c r="X370" i="11" s="1"/>
  <c r="W371" i="11"/>
  <c r="X371" i="11" s="1"/>
  <c r="W372" i="11"/>
  <c r="X372" i="11" s="1"/>
  <c r="W373" i="11"/>
  <c r="X373" i="11" s="1"/>
  <c r="W374" i="11"/>
  <c r="X374" i="11" s="1"/>
  <c r="W375" i="11"/>
  <c r="X375" i="11" s="1"/>
  <c r="W376" i="11"/>
  <c r="X376" i="11" s="1"/>
  <c r="W377" i="11"/>
  <c r="X377" i="11" s="1"/>
  <c r="W378" i="11"/>
  <c r="X378" i="11" s="1"/>
  <c r="W379" i="11"/>
  <c r="X379" i="11" s="1"/>
  <c r="W380" i="11"/>
  <c r="X380" i="11" s="1"/>
  <c r="W381" i="11"/>
  <c r="X381" i="11" s="1"/>
  <c r="W382" i="11"/>
  <c r="X382" i="11" s="1"/>
  <c r="W383" i="11"/>
  <c r="X383" i="11" s="1"/>
  <c r="W384" i="11"/>
  <c r="X384" i="11" s="1"/>
  <c r="W385" i="11"/>
  <c r="X385" i="11" s="1"/>
  <c r="W386" i="11"/>
  <c r="X386" i="11" s="1"/>
  <c r="W387" i="11"/>
  <c r="X387" i="11" s="1"/>
  <c r="W388" i="11"/>
  <c r="X388" i="11" s="1"/>
  <c r="W389" i="11"/>
  <c r="X389" i="11" s="1"/>
  <c r="W390" i="11"/>
  <c r="X390" i="11" s="1"/>
  <c r="W391" i="11"/>
  <c r="X391" i="11" s="1"/>
  <c r="W392" i="11"/>
  <c r="X392" i="11" s="1"/>
  <c r="W393" i="11"/>
  <c r="X393" i="11" s="1"/>
  <c r="W394" i="11"/>
  <c r="X394" i="11" s="1"/>
  <c r="W395" i="11"/>
  <c r="X395" i="11" s="1"/>
  <c r="W396" i="11"/>
  <c r="X396" i="11" s="1"/>
  <c r="W397" i="11"/>
  <c r="X397" i="11" s="1"/>
  <c r="W398" i="11"/>
  <c r="X398" i="11" s="1"/>
  <c r="W399" i="11"/>
  <c r="X399" i="11" s="1"/>
  <c r="W400" i="11"/>
  <c r="X400" i="11" s="1"/>
  <c r="W401" i="11"/>
  <c r="X401" i="11" s="1"/>
  <c r="W402" i="11"/>
  <c r="X402" i="11" s="1"/>
  <c r="W403" i="11"/>
  <c r="X403" i="11" s="1"/>
  <c r="W404" i="11"/>
  <c r="X404" i="11" s="1"/>
  <c r="W405" i="11"/>
  <c r="X405" i="11" s="1"/>
  <c r="W406" i="11"/>
  <c r="X406" i="11" s="1"/>
  <c r="W407" i="11"/>
  <c r="X407" i="11" s="1"/>
  <c r="W408" i="11"/>
  <c r="X408" i="11" s="1"/>
  <c r="W409" i="11"/>
  <c r="X409" i="11" s="1"/>
  <c r="W410" i="11"/>
  <c r="X410" i="11" s="1"/>
  <c r="W411" i="11"/>
  <c r="X411" i="11" s="1"/>
  <c r="W412" i="11"/>
  <c r="X412" i="11" s="1"/>
  <c r="W413" i="11"/>
  <c r="X413" i="11" s="1"/>
  <c r="W414" i="11"/>
  <c r="X414" i="11" s="1"/>
  <c r="W415" i="11"/>
  <c r="X415" i="11" s="1"/>
  <c r="W416" i="11"/>
  <c r="X416" i="11" s="1"/>
  <c r="W417" i="11"/>
  <c r="X417" i="11" s="1"/>
  <c r="W418" i="11"/>
  <c r="X418" i="11" s="1"/>
  <c r="W419" i="11"/>
  <c r="X419" i="11" s="1"/>
  <c r="W420" i="11"/>
  <c r="X420" i="11" s="1"/>
  <c r="W421" i="11"/>
  <c r="X421" i="11" s="1"/>
  <c r="W422" i="11"/>
  <c r="X422" i="11" s="1"/>
  <c r="W423" i="11"/>
  <c r="X423" i="11" s="1"/>
  <c r="W424" i="11"/>
  <c r="X424" i="11" s="1"/>
  <c r="W425" i="11"/>
  <c r="X425" i="11" s="1"/>
  <c r="W426" i="11"/>
  <c r="X426" i="11" s="1"/>
  <c r="W427" i="11"/>
  <c r="X427" i="11" s="1"/>
  <c r="W428" i="11"/>
  <c r="X428" i="11" s="1"/>
  <c r="W429" i="11"/>
  <c r="X429" i="11" s="1"/>
  <c r="W430" i="11"/>
  <c r="X430" i="11" s="1"/>
  <c r="W431" i="11"/>
  <c r="X431" i="11" s="1"/>
  <c r="W432" i="11"/>
  <c r="X432" i="11" s="1"/>
  <c r="W433" i="11"/>
  <c r="X433" i="11" s="1"/>
  <c r="W434" i="11"/>
  <c r="X434" i="11" s="1"/>
  <c r="W435" i="11"/>
  <c r="X435" i="11" s="1"/>
  <c r="W436" i="11"/>
  <c r="X436" i="11" s="1"/>
  <c r="W437" i="11"/>
  <c r="X437" i="11" s="1"/>
  <c r="W438" i="11"/>
  <c r="X438" i="11" s="1"/>
  <c r="W439" i="11"/>
  <c r="X439" i="11" s="1"/>
  <c r="W440" i="11"/>
  <c r="X440" i="11" s="1"/>
  <c r="W441" i="11"/>
  <c r="X441" i="11" s="1"/>
  <c r="W442" i="11"/>
  <c r="X442" i="11" s="1"/>
  <c r="W443" i="11"/>
  <c r="X443" i="11" s="1"/>
  <c r="W444" i="11"/>
  <c r="X444" i="11" s="1"/>
  <c r="W445" i="11"/>
  <c r="X445" i="11" s="1"/>
  <c r="W446" i="11"/>
  <c r="X446" i="11" s="1"/>
  <c r="W447" i="11"/>
  <c r="X447" i="11" s="1"/>
  <c r="W448" i="11"/>
  <c r="X448" i="11" s="1"/>
  <c r="W449" i="11"/>
  <c r="X449" i="11" s="1"/>
  <c r="W450" i="11"/>
  <c r="X450" i="11" s="1"/>
  <c r="W451" i="11"/>
  <c r="X451" i="11" s="1"/>
  <c r="W452" i="11"/>
  <c r="X452" i="11" s="1"/>
  <c r="W453" i="11"/>
  <c r="X453" i="11" s="1"/>
  <c r="W454" i="11"/>
  <c r="X454" i="11" s="1"/>
  <c r="W455" i="11"/>
  <c r="X455" i="11" s="1"/>
  <c r="W456" i="11"/>
  <c r="X456" i="11" s="1"/>
  <c r="W457" i="11"/>
  <c r="X457" i="11" s="1"/>
  <c r="W458" i="11"/>
  <c r="X458" i="11" s="1"/>
  <c r="W459" i="11"/>
  <c r="X459" i="11" s="1"/>
  <c r="W460" i="11"/>
  <c r="X460" i="11" s="1"/>
  <c r="W461" i="11"/>
  <c r="X461" i="11" s="1"/>
  <c r="W462" i="11"/>
  <c r="X462" i="11" s="1"/>
  <c r="W463" i="11"/>
  <c r="X463" i="11" s="1"/>
  <c r="W464" i="11"/>
  <c r="X464" i="11" s="1"/>
  <c r="W465" i="11"/>
  <c r="X465" i="11" s="1"/>
  <c r="W466" i="11"/>
  <c r="X466" i="11" s="1"/>
  <c r="W467" i="11"/>
  <c r="X467" i="11" s="1"/>
  <c r="W468" i="11"/>
  <c r="X468" i="11" s="1"/>
  <c r="W469" i="11"/>
  <c r="X469" i="11" s="1"/>
  <c r="W470" i="11"/>
  <c r="X470" i="11" s="1"/>
  <c r="W471" i="11"/>
  <c r="X471" i="11" s="1"/>
  <c r="W472" i="11"/>
  <c r="X472" i="11" s="1"/>
  <c r="W473" i="11"/>
  <c r="X473" i="11" s="1"/>
  <c r="W474" i="11"/>
  <c r="X474" i="11" s="1"/>
  <c r="W475" i="11"/>
  <c r="X475" i="11" s="1"/>
  <c r="W476" i="11"/>
  <c r="X476" i="11" s="1"/>
  <c r="W477" i="11"/>
  <c r="X477" i="11" s="1"/>
  <c r="W478" i="11"/>
  <c r="X478" i="11" s="1"/>
  <c r="W479" i="11"/>
  <c r="X479" i="11" s="1"/>
  <c r="W480" i="11"/>
  <c r="X480" i="11" s="1"/>
  <c r="W481" i="11"/>
  <c r="X481" i="11" s="1"/>
  <c r="W482" i="11"/>
  <c r="X482" i="11" s="1"/>
  <c r="W483" i="11"/>
  <c r="X483" i="11" s="1"/>
  <c r="W484" i="11"/>
  <c r="X484" i="11" s="1"/>
  <c r="W485" i="11"/>
  <c r="X485" i="11" s="1"/>
  <c r="W486" i="11"/>
  <c r="X486" i="11" s="1"/>
  <c r="W487" i="11"/>
  <c r="X487" i="11" s="1"/>
  <c r="W488" i="11"/>
  <c r="X488" i="11" s="1"/>
  <c r="W489" i="11"/>
  <c r="X489" i="11" s="1"/>
  <c r="W490" i="11"/>
  <c r="X490" i="11" s="1"/>
  <c r="W491" i="11"/>
  <c r="X491" i="11" s="1"/>
  <c r="W492" i="11"/>
  <c r="X492" i="11" s="1"/>
  <c r="W493" i="11"/>
  <c r="X493" i="11" s="1"/>
  <c r="W494" i="11"/>
  <c r="X494" i="11" s="1"/>
  <c r="W495" i="11"/>
  <c r="X495" i="11" s="1"/>
  <c r="W496" i="11"/>
  <c r="X496" i="11" s="1"/>
  <c r="W497" i="11"/>
  <c r="X497" i="11" s="1"/>
  <c r="W498" i="11"/>
  <c r="X498" i="11" s="1"/>
  <c r="W499" i="11"/>
  <c r="X499" i="11" s="1"/>
  <c r="W500" i="11"/>
  <c r="X500" i="11" s="1"/>
  <c r="W501" i="11"/>
  <c r="X501" i="11" s="1"/>
  <c r="W502" i="11"/>
  <c r="X502" i="11" s="1"/>
  <c r="W503" i="11"/>
  <c r="X503" i="11" s="1"/>
  <c r="W504" i="11"/>
  <c r="X504" i="11" s="1"/>
  <c r="W505" i="11"/>
  <c r="X505" i="11" s="1"/>
  <c r="W506" i="11"/>
  <c r="X506" i="11" s="1"/>
  <c r="W507" i="11"/>
  <c r="X507" i="11" s="1"/>
  <c r="W508" i="11"/>
  <c r="X508" i="11" s="1"/>
  <c r="W509" i="11"/>
  <c r="X509" i="11" s="1"/>
  <c r="W510" i="11"/>
  <c r="X510" i="11" s="1"/>
  <c r="W511" i="11"/>
  <c r="X511" i="11" s="1"/>
  <c r="W512" i="11"/>
  <c r="X512" i="11" s="1"/>
  <c r="W513" i="11"/>
  <c r="X513" i="11" s="1"/>
  <c r="W514" i="11"/>
  <c r="X514" i="11" s="1"/>
  <c r="W515" i="11"/>
  <c r="X515" i="11" s="1"/>
  <c r="W516" i="11"/>
  <c r="X516" i="11" s="1"/>
  <c r="W517" i="11"/>
  <c r="X517" i="11" s="1"/>
  <c r="W518" i="11"/>
  <c r="X518" i="11" s="1"/>
  <c r="W519" i="11"/>
  <c r="X519" i="11" s="1"/>
  <c r="W520" i="11"/>
  <c r="X520" i="11" s="1"/>
  <c r="W521" i="11"/>
  <c r="X521" i="11" s="1"/>
  <c r="W522" i="11"/>
  <c r="X522" i="11" s="1"/>
  <c r="W523" i="11"/>
  <c r="X523" i="11" s="1"/>
  <c r="W524" i="11"/>
  <c r="X524" i="11" s="1"/>
  <c r="W525" i="11"/>
  <c r="X525" i="11" s="1"/>
  <c r="W526" i="11"/>
  <c r="X526" i="11" s="1"/>
  <c r="W527" i="11"/>
  <c r="X527" i="11" s="1"/>
  <c r="W528" i="11"/>
  <c r="X528" i="11" s="1"/>
  <c r="W529" i="11"/>
  <c r="X529" i="11" s="1"/>
  <c r="W530" i="11"/>
  <c r="X530" i="11" s="1"/>
  <c r="W531" i="11"/>
  <c r="X531" i="11" s="1"/>
  <c r="W532" i="11"/>
  <c r="X532" i="11" s="1"/>
  <c r="W533" i="11"/>
  <c r="X533" i="11" s="1"/>
  <c r="W534" i="11"/>
  <c r="X534" i="11" s="1"/>
  <c r="W535" i="11"/>
  <c r="X535" i="11" s="1"/>
  <c r="W536" i="11"/>
  <c r="X536" i="11" s="1"/>
  <c r="W537" i="11"/>
  <c r="X537" i="11" s="1"/>
  <c r="W538" i="11"/>
  <c r="X538" i="11" s="1"/>
  <c r="W539" i="11"/>
  <c r="X539" i="11" s="1"/>
  <c r="W540" i="11"/>
  <c r="X540" i="11" s="1"/>
  <c r="W541" i="11"/>
  <c r="X541" i="11" s="1"/>
  <c r="W542" i="11"/>
  <c r="X542" i="11" s="1"/>
  <c r="W543" i="11"/>
  <c r="X543" i="11" s="1"/>
  <c r="W544" i="11"/>
  <c r="X544" i="11" s="1"/>
  <c r="W545" i="11"/>
  <c r="X545" i="11" s="1"/>
  <c r="W546" i="11"/>
  <c r="X546" i="11" s="1"/>
  <c r="W547" i="11"/>
  <c r="X547" i="11" s="1"/>
  <c r="W548" i="11"/>
  <c r="X548" i="11" s="1"/>
  <c r="W549" i="11"/>
  <c r="X549" i="11" s="1"/>
  <c r="W550" i="11"/>
  <c r="X550" i="11" s="1"/>
  <c r="W551" i="11"/>
  <c r="X551" i="11" s="1"/>
  <c r="W552" i="11"/>
  <c r="X552" i="11" s="1"/>
  <c r="W553" i="11"/>
  <c r="X553" i="11" s="1"/>
  <c r="W554" i="11"/>
  <c r="X554" i="11" s="1"/>
  <c r="W555" i="11"/>
  <c r="X555" i="11" s="1"/>
  <c r="W556" i="11"/>
  <c r="X556" i="11" s="1"/>
  <c r="W557" i="11"/>
  <c r="X557" i="11" s="1"/>
  <c r="W558" i="11"/>
  <c r="X558" i="11" s="1"/>
  <c r="W559" i="11"/>
  <c r="X559" i="11" s="1"/>
  <c r="W560" i="11"/>
  <c r="X560" i="11" s="1"/>
  <c r="W561" i="11"/>
  <c r="X561" i="11" s="1"/>
  <c r="W562" i="11"/>
  <c r="X562" i="11" s="1"/>
  <c r="W563" i="11"/>
  <c r="X563" i="11" s="1"/>
  <c r="W564" i="11"/>
  <c r="X564" i="11" s="1"/>
  <c r="W565" i="11"/>
  <c r="X565" i="11" s="1"/>
  <c r="W566" i="11"/>
  <c r="X566" i="11" s="1"/>
  <c r="W567" i="11"/>
  <c r="X567" i="11" s="1"/>
  <c r="W568" i="11"/>
  <c r="X568" i="11" s="1"/>
  <c r="W569" i="11"/>
  <c r="X569" i="11" s="1"/>
  <c r="W570" i="11"/>
  <c r="X570" i="11" s="1"/>
  <c r="W571" i="11"/>
  <c r="X571" i="11" s="1"/>
  <c r="W572" i="11"/>
  <c r="X572" i="11" s="1"/>
  <c r="W573" i="11"/>
  <c r="X573" i="11" s="1"/>
  <c r="W574" i="11"/>
  <c r="X574" i="11" s="1"/>
  <c r="W575" i="11"/>
  <c r="X575" i="11" s="1"/>
  <c r="W576" i="11"/>
  <c r="X576" i="11" s="1"/>
  <c r="W577" i="11"/>
  <c r="X577" i="11" s="1"/>
  <c r="W578" i="11"/>
  <c r="X578" i="11" s="1"/>
  <c r="W579" i="11"/>
  <c r="X579" i="11" s="1"/>
  <c r="W580" i="11"/>
  <c r="X580" i="11" s="1"/>
  <c r="W581" i="11"/>
  <c r="X581" i="11" s="1"/>
  <c r="W582" i="11"/>
  <c r="X582" i="11" s="1"/>
  <c r="W583" i="11"/>
  <c r="X583" i="11" s="1"/>
  <c r="W584" i="11"/>
  <c r="X584" i="11" s="1"/>
  <c r="W585" i="11"/>
  <c r="X585" i="11" s="1"/>
  <c r="W586" i="11"/>
  <c r="X586" i="11" s="1"/>
  <c r="W587" i="11"/>
  <c r="X587" i="11" s="1"/>
  <c r="W588" i="11"/>
  <c r="X588" i="11" s="1"/>
  <c r="W589" i="11"/>
  <c r="X589" i="11" s="1"/>
  <c r="W590" i="11"/>
  <c r="X590" i="11" s="1"/>
  <c r="W591" i="11"/>
  <c r="X591" i="11" s="1"/>
  <c r="W592" i="11"/>
  <c r="X592" i="11" s="1"/>
  <c r="W593" i="11"/>
  <c r="X593" i="11" s="1"/>
  <c r="W594" i="11"/>
  <c r="X594" i="11" s="1"/>
  <c r="W595" i="11"/>
  <c r="X595" i="11" s="1"/>
  <c r="W596" i="11"/>
  <c r="X596" i="11" s="1"/>
  <c r="W597" i="11"/>
  <c r="X597" i="11" s="1"/>
  <c r="W598" i="11"/>
  <c r="X598" i="11" s="1"/>
  <c r="W599" i="11"/>
  <c r="X599" i="11" s="1"/>
  <c r="W600" i="11"/>
  <c r="X600" i="11" s="1"/>
  <c r="W601" i="11"/>
  <c r="X601" i="11" s="1"/>
  <c r="W602" i="11"/>
  <c r="X602" i="11" s="1"/>
  <c r="W603" i="11"/>
  <c r="X603" i="11" s="1"/>
  <c r="W604" i="11"/>
  <c r="X604" i="11" s="1"/>
  <c r="W605" i="11"/>
  <c r="X605" i="11" s="1"/>
  <c r="W606" i="11"/>
  <c r="X606" i="11" s="1"/>
  <c r="W607" i="11"/>
  <c r="X607" i="11" s="1"/>
  <c r="W608" i="11"/>
  <c r="X608" i="11" s="1"/>
  <c r="W609" i="11"/>
  <c r="X609" i="11" s="1"/>
  <c r="W610" i="11"/>
  <c r="X610" i="11" s="1"/>
  <c r="W611" i="11"/>
  <c r="X611" i="11" s="1"/>
  <c r="W612" i="11"/>
  <c r="X612" i="11" s="1"/>
  <c r="W613" i="11"/>
  <c r="X613" i="11" s="1"/>
  <c r="W614" i="11"/>
  <c r="X614" i="11" s="1"/>
  <c r="W615" i="11"/>
  <c r="X615" i="11" s="1"/>
  <c r="W616" i="11"/>
  <c r="X616" i="11" s="1"/>
  <c r="W617" i="11"/>
  <c r="X617" i="11" s="1"/>
  <c r="W618" i="11"/>
  <c r="X618" i="11" s="1"/>
  <c r="W619" i="11"/>
  <c r="X619" i="11" s="1"/>
  <c r="W620" i="11"/>
  <c r="X620" i="11" s="1"/>
  <c r="W621" i="11"/>
  <c r="X621" i="11" s="1"/>
  <c r="W622" i="11"/>
  <c r="X622" i="11" s="1"/>
  <c r="W623" i="11"/>
  <c r="X623" i="11" s="1"/>
  <c r="W624" i="11"/>
  <c r="X624" i="11" s="1"/>
  <c r="W625" i="11"/>
  <c r="X625" i="11" s="1"/>
  <c r="W626" i="11"/>
  <c r="X626" i="11" s="1"/>
  <c r="W627" i="11"/>
  <c r="X627" i="11" s="1"/>
  <c r="W628" i="11"/>
  <c r="X628" i="11" s="1"/>
  <c r="W629" i="11"/>
  <c r="X629" i="11" s="1"/>
  <c r="W630" i="11"/>
  <c r="X630" i="11" s="1"/>
  <c r="W631" i="11"/>
  <c r="X631" i="11" s="1"/>
  <c r="W632" i="11"/>
  <c r="X632" i="11" s="1"/>
  <c r="W633" i="11"/>
  <c r="X633" i="11" s="1"/>
  <c r="W634" i="11"/>
  <c r="X634" i="11" s="1"/>
  <c r="W635" i="11"/>
  <c r="X635" i="11" s="1"/>
  <c r="W636" i="11"/>
  <c r="X636" i="11" s="1"/>
  <c r="W637" i="11"/>
  <c r="X637" i="11" s="1"/>
  <c r="W638" i="11"/>
  <c r="X638" i="11" s="1"/>
  <c r="W639" i="11"/>
  <c r="X639" i="11" s="1"/>
  <c r="W640" i="11"/>
  <c r="X640" i="11" s="1"/>
  <c r="W641" i="11"/>
  <c r="X641" i="11" s="1"/>
  <c r="W642" i="11"/>
  <c r="X642" i="11" s="1"/>
  <c r="W643" i="11"/>
  <c r="X643" i="11" s="1"/>
  <c r="W644" i="11"/>
  <c r="X644" i="11" s="1"/>
  <c r="W645" i="11"/>
  <c r="X645" i="11" s="1"/>
  <c r="W646" i="11"/>
  <c r="X646" i="11" s="1"/>
  <c r="W647" i="11"/>
  <c r="X647" i="11" s="1"/>
  <c r="W648" i="11"/>
  <c r="X648" i="11" s="1"/>
  <c r="W649" i="11"/>
  <c r="X649" i="11" s="1"/>
  <c r="W650" i="11"/>
  <c r="X650" i="11" s="1"/>
  <c r="W651" i="11"/>
  <c r="X651" i="11" s="1"/>
  <c r="W652" i="11"/>
  <c r="X652" i="11" s="1"/>
  <c r="W653" i="11"/>
  <c r="X653" i="11" s="1"/>
  <c r="W654" i="11"/>
  <c r="X654" i="11" s="1"/>
  <c r="W655" i="11"/>
  <c r="X655" i="11" s="1"/>
  <c r="W656" i="11"/>
  <c r="X656" i="11" s="1"/>
  <c r="W657" i="11"/>
  <c r="X657" i="11" s="1"/>
  <c r="W658" i="11"/>
  <c r="X658" i="11" s="1"/>
  <c r="W659" i="11"/>
  <c r="X659" i="11" s="1"/>
  <c r="W660" i="11"/>
  <c r="X660" i="11" s="1"/>
  <c r="W661" i="11"/>
  <c r="X661" i="11" s="1"/>
  <c r="W662" i="11"/>
  <c r="X662" i="11" s="1"/>
  <c r="W663" i="11"/>
  <c r="X663" i="11" s="1"/>
  <c r="W664" i="11"/>
  <c r="X664" i="11" s="1"/>
  <c r="W665" i="11"/>
  <c r="X665" i="11" s="1"/>
  <c r="W666" i="11"/>
  <c r="X666" i="11" s="1"/>
  <c r="W667" i="11"/>
  <c r="X667" i="11" s="1"/>
  <c r="W668" i="11"/>
  <c r="X668" i="11" s="1"/>
  <c r="W669" i="11"/>
  <c r="X669" i="11" s="1"/>
  <c r="W670" i="11"/>
  <c r="X670" i="11" s="1"/>
  <c r="W671" i="11"/>
  <c r="X671" i="11" s="1"/>
  <c r="W672" i="11"/>
  <c r="X672" i="11" s="1"/>
  <c r="W673" i="11"/>
  <c r="X673" i="11" s="1"/>
  <c r="W674" i="11"/>
  <c r="X674" i="11" s="1"/>
  <c r="W675" i="11"/>
  <c r="X675" i="11" s="1"/>
  <c r="W676" i="11"/>
  <c r="X676" i="11" s="1"/>
  <c r="W677" i="11"/>
  <c r="X677" i="11" s="1"/>
  <c r="W678" i="11"/>
  <c r="X678" i="11" s="1"/>
  <c r="W679" i="11"/>
  <c r="X679" i="11" s="1"/>
  <c r="W680" i="11"/>
  <c r="X680" i="11" s="1"/>
  <c r="W681" i="11"/>
  <c r="X681" i="11" s="1"/>
  <c r="W682" i="11"/>
  <c r="X682" i="11" s="1"/>
  <c r="W683" i="11"/>
  <c r="X683" i="11" s="1"/>
  <c r="W684" i="11"/>
  <c r="X684" i="11" s="1"/>
  <c r="W685" i="11"/>
  <c r="X685" i="11" s="1"/>
  <c r="W686" i="11"/>
  <c r="X686" i="11" s="1"/>
  <c r="W687" i="11"/>
  <c r="X687" i="11" s="1"/>
  <c r="W688" i="11"/>
  <c r="X688" i="11" s="1"/>
  <c r="W689" i="11"/>
  <c r="X689" i="11" s="1"/>
  <c r="W690" i="11"/>
  <c r="X690" i="11" s="1"/>
  <c r="W691" i="11"/>
  <c r="X691" i="11" s="1"/>
  <c r="W692" i="11"/>
  <c r="X692" i="11" s="1"/>
  <c r="W693" i="11"/>
  <c r="X693" i="11" s="1"/>
  <c r="W694" i="11"/>
  <c r="X694" i="11" s="1"/>
  <c r="W695" i="11"/>
  <c r="X695" i="11" s="1"/>
  <c r="W696" i="11"/>
  <c r="X696" i="11" s="1"/>
  <c r="W697" i="11"/>
  <c r="X697" i="11" s="1"/>
  <c r="W698" i="11"/>
  <c r="X698" i="11" s="1"/>
  <c r="W699" i="11"/>
  <c r="X699" i="11" s="1"/>
  <c r="W700" i="11"/>
  <c r="X700" i="11" s="1"/>
  <c r="W701" i="11"/>
  <c r="X701" i="11" s="1"/>
  <c r="W702" i="11"/>
  <c r="X702" i="11" s="1"/>
  <c r="W703" i="11"/>
  <c r="X703" i="11" s="1"/>
  <c r="W704" i="11"/>
  <c r="X704" i="11" s="1"/>
  <c r="W705" i="11"/>
  <c r="X705" i="11" s="1"/>
  <c r="W706" i="11"/>
  <c r="X706" i="11" s="1"/>
  <c r="W707" i="11"/>
  <c r="X707" i="11" s="1"/>
  <c r="W708" i="11"/>
  <c r="X708" i="11" s="1"/>
  <c r="W709" i="11"/>
  <c r="X709" i="11" s="1"/>
  <c r="W710" i="11"/>
  <c r="X710" i="11" s="1"/>
  <c r="W711" i="11"/>
  <c r="X711" i="11" s="1"/>
  <c r="W712" i="11"/>
  <c r="X712" i="11" s="1"/>
  <c r="W713" i="11"/>
  <c r="X713" i="11" s="1"/>
  <c r="W714" i="11"/>
  <c r="X714" i="11" s="1"/>
  <c r="W715" i="11"/>
  <c r="X715" i="11" s="1"/>
  <c r="W716" i="11"/>
  <c r="X716" i="11" s="1"/>
  <c r="W717" i="11"/>
  <c r="X717" i="11" s="1"/>
  <c r="W718" i="11"/>
  <c r="X718" i="11" s="1"/>
  <c r="W719" i="11"/>
  <c r="X719" i="11" s="1"/>
  <c r="W720" i="11"/>
  <c r="X720" i="11" s="1"/>
  <c r="W721" i="11"/>
  <c r="X721" i="11" s="1"/>
  <c r="W722" i="11"/>
  <c r="X722" i="11" s="1"/>
  <c r="W723" i="11"/>
  <c r="X723" i="11" s="1"/>
  <c r="W724" i="11"/>
  <c r="X724" i="11" s="1"/>
  <c r="W725" i="11"/>
  <c r="X725" i="11" s="1"/>
  <c r="W726" i="11"/>
  <c r="X726" i="11" s="1"/>
  <c r="W727" i="11"/>
  <c r="X727" i="11" s="1"/>
  <c r="W728" i="11"/>
  <c r="X728" i="11" s="1"/>
  <c r="W729" i="11"/>
  <c r="X729" i="11" s="1"/>
  <c r="W730" i="11"/>
  <c r="X730" i="11" s="1"/>
  <c r="W731" i="11"/>
  <c r="X731" i="11" s="1"/>
  <c r="W732" i="11"/>
  <c r="X732" i="11" s="1"/>
  <c r="W733" i="11"/>
  <c r="X733" i="11" s="1"/>
  <c r="W734" i="11"/>
  <c r="X734" i="11" s="1"/>
  <c r="W735" i="11"/>
  <c r="X735" i="11" s="1"/>
  <c r="W736" i="11"/>
  <c r="X736" i="11" s="1"/>
  <c r="W737" i="11"/>
  <c r="X737" i="11" s="1"/>
  <c r="W738" i="11"/>
  <c r="X738" i="11" s="1"/>
  <c r="W739" i="11"/>
  <c r="X739" i="11" s="1"/>
  <c r="W740" i="11"/>
  <c r="X740" i="11" s="1"/>
  <c r="W741" i="11"/>
  <c r="X741" i="11" s="1"/>
  <c r="W742" i="11"/>
  <c r="X742" i="11" s="1"/>
  <c r="W743" i="11"/>
  <c r="X743" i="11" s="1"/>
  <c r="W744" i="11"/>
  <c r="X744" i="11" s="1"/>
  <c r="W745" i="11"/>
  <c r="X745" i="11" s="1"/>
  <c r="W746" i="11"/>
  <c r="X746" i="11" s="1"/>
  <c r="W747" i="11"/>
  <c r="X747" i="11" s="1"/>
  <c r="W748" i="11"/>
  <c r="X748" i="11" s="1"/>
  <c r="W749" i="11"/>
  <c r="X749" i="11" s="1"/>
  <c r="W750" i="11"/>
  <c r="X750" i="11" s="1"/>
  <c r="W751" i="11"/>
  <c r="X751" i="11" s="1"/>
  <c r="W752" i="11"/>
  <c r="X752" i="11" s="1"/>
  <c r="W753" i="11"/>
  <c r="X753" i="11" s="1"/>
  <c r="W754" i="11"/>
  <c r="X754" i="11" s="1"/>
  <c r="W755" i="11"/>
  <c r="X755" i="11" s="1"/>
  <c r="W756" i="11"/>
  <c r="X756" i="11" s="1"/>
  <c r="W757" i="11"/>
  <c r="X757" i="11" s="1"/>
  <c r="W758" i="11"/>
  <c r="X758" i="11" s="1"/>
  <c r="W759" i="11"/>
  <c r="X759" i="11" s="1"/>
  <c r="W760" i="11"/>
  <c r="X760" i="11" s="1"/>
  <c r="W761" i="11"/>
  <c r="X761" i="11" s="1"/>
  <c r="W762" i="11"/>
  <c r="X762" i="11" s="1"/>
  <c r="W763" i="11"/>
  <c r="X763" i="11" s="1"/>
  <c r="W764" i="11"/>
  <c r="X764" i="11" s="1"/>
  <c r="W765" i="11"/>
  <c r="X765" i="11" s="1"/>
  <c r="W766" i="11"/>
  <c r="X766" i="11" s="1"/>
  <c r="W767" i="11"/>
  <c r="X767" i="11" s="1"/>
  <c r="W768" i="11"/>
  <c r="X768" i="11" s="1"/>
  <c r="W769" i="11"/>
  <c r="X769" i="11" s="1"/>
  <c r="W770" i="11"/>
  <c r="X770" i="11" s="1"/>
  <c r="W771" i="11"/>
  <c r="X771" i="11" s="1"/>
  <c r="W772" i="11"/>
  <c r="X772" i="11" s="1"/>
  <c r="W773" i="11"/>
  <c r="X773" i="11" s="1"/>
  <c r="W774" i="11"/>
  <c r="X774" i="11" s="1"/>
  <c r="W775" i="11"/>
  <c r="X775" i="11" s="1"/>
  <c r="W776" i="11"/>
  <c r="X776" i="11" s="1"/>
  <c r="W777" i="11"/>
  <c r="X777" i="11" s="1"/>
  <c r="W778" i="11"/>
  <c r="X778" i="11" s="1"/>
  <c r="W779" i="11"/>
  <c r="X779" i="11" s="1"/>
  <c r="W780" i="11"/>
  <c r="X780" i="11" s="1"/>
  <c r="W781" i="11"/>
  <c r="X781" i="11" s="1"/>
  <c r="W782" i="11"/>
  <c r="X782" i="11" s="1"/>
  <c r="W783" i="11"/>
  <c r="X783" i="11" s="1"/>
  <c r="W784" i="11"/>
  <c r="X784" i="11" s="1"/>
  <c r="W785" i="11"/>
  <c r="X785" i="11" s="1"/>
  <c r="W786" i="11"/>
  <c r="X786" i="11" s="1"/>
  <c r="W787" i="11"/>
  <c r="X787" i="11" s="1"/>
  <c r="W788" i="11"/>
  <c r="X788" i="11" s="1"/>
  <c r="W789" i="11"/>
  <c r="X789" i="11" s="1"/>
  <c r="W790" i="11"/>
  <c r="X790" i="11" s="1"/>
  <c r="W791" i="11"/>
  <c r="X791" i="11" s="1"/>
  <c r="W792" i="11"/>
  <c r="X792" i="11" s="1"/>
  <c r="W793" i="11"/>
  <c r="X793" i="11" s="1"/>
  <c r="W794" i="11"/>
  <c r="X794" i="11" s="1"/>
  <c r="W795" i="11"/>
  <c r="X795" i="11" s="1"/>
  <c r="W796" i="11"/>
  <c r="X796" i="11" s="1"/>
  <c r="W797" i="11"/>
  <c r="X797" i="11" s="1"/>
  <c r="W798" i="11"/>
  <c r="X798" i="11" s="1"/>
  <c r="W799" i="11"/>
  <c r="X799" i="11" s="1"/>
  <c r="W800" i="11"/>
  <c r="X800" i="11" s="1"/>
  <c r="W801" i="11"/>
  <c r="X801" i="11" s="1"/>
  <c r="W802" i="11"/>
  <c r="X802" i="11" s="1"/>
  <c r="W803" i="11"/>
  <c r="X803" i="11" s="1"/>
  <c r="W804" i="11"/>
  <c r="X804" i="11" s="1"/>
  <c r="W805" i="11"/>
  <c r="X805" i="11" s="1"/>
  <c r="W806" i="11"/>
  <c r="X806" i="11" s="1"/>
  <c r="W807" i="11"/>
  <c r="X807" i="11" s="1"/>
  <c r="W808" i="11"/>
  <c r="X808" i="11" s="1"/>
  <c r="W809" i="11"/>
  <c r="X809" i="11" s="1"/>
  <c r="W810" i="11"/>
  <c r="X810" i="11" s="1"/>
  <c r="W811" i="11"/>
  <c r="X811" i="11" s="1"/>
  <c r="W812" i="11"/>
  <c r="X812" i="11" s="1"/>
  <c r="W813" i="11"/>
  <c r="X813" i="11" s="1"/>
  <c r="W814" i="11"/>
  <c r="X814" i="11" s="1"/>
  <c r="W815" i="11"/>
  <c r="X815" i="11" s="1"/>
  <c r="W816" i="11"/>
  <c r="X816" i="11" s="1"/>
  <c r="W817" i="11"/>
  <c r="X817" i="11" s="1"/>
  <c r="W818" i="11"/>
  <c r="X818" i="11" s="1"/>
  <c r="W819" i="11"/>
  <c r="X819" i="11" s="1"/>
  <c r="W820" i="11"/>
  <c r="X820" i="11" s="1"/>
  <c r="W821" i="11"/>
  <c r="X821" i="11" s="1"/>
  <c r="W822" i="11"/>
  <c r="X822" i="11" s="1"/>
  <c r="W823" i="11"/>
  <c r="X823" i="11" s="1"/>
  <c r="W824" i="11"/>
  <c r="X824" i="11" s="1"/>
  <c r="W825" i="11"/>
  <c r="X825" i="11" s="1"/>
  <c r="W826" i="11"/>
  <c r="X826" i="11" s="1"/>
  <c r="W827" i="11"/>
  <c r="X827" i="11" s="1"/>
  <c r="W828" i="11"/>
  <c r="X828" i="11" s="1"/>
  <c r="W829" i="11"/>
  <c r="X829" i="11" s="1"/>
  <c r="W830" i="11"/>
  <c r="X830" i="11" s="1"/>
  <c r="A42" i="10" l="1"/>
  <c r="F49" i="19"/>
  <c r="G49" i="19"/>
  <c r="H49" i="19"/>
  <c r="I49" i="19"/>
  <c r="J49" i="19"/>
  <c r="K49" i="19"/>
  <c r="L49" i="19"/>
  <c r="M49" i="19"/>
  <c r="N49" i="19"/>
  <c r="H41" i="19"/>
  <c r="I41" i="19"/>
  <c r="J41" i="19"/>
  <c r="K41" i="19"/>
  <c r="L41" i="19"/>
  <c r="M41" i="19"/>
  <c r="N41" i="19"/>
  <c r="H37" i="19"/>
  <c r="I37" i="19"/>
  <c r="J37" i="19"/>
  <c r="K37" i="19"/>
  <c r="L37" i="19"/>
  <c r="M37" i="19"/>
  <c r="N37" i="19"/>
  <c r="H25" i="19"/>
  <c r="I25" i="19"/>
  <c r="J25" i="19"/>
  <c r="K25" i="19"/>
  <c r="L25" i="19"/>
  <c r="M25" i="19"/>
  <c r="N25" i="19"/>
  <c r="H17" i="19"/>
  <c r="I17" i="19"/>
  <c r="J17" i="19"/>
  <c r="K17" i="19"/>
  <c r="L17" i="19"/>
  <c r="M17" i="19"/>
  <c r="N17" i="19"/>
  <c r="W11" i="14" l="1"/>
  <c r="X11" i="14" s="1"/>
  <c r="W12" i="14"/>
  <c r="X12" i="14" s="1"/>
  <c r="W13" i="14"/>
  <c r="X13" i="14" s="1"/>
  <c r="W14" i="14"/>
  <c r="X14" i="14" s="1"/>
  <c r="W15" i="14"/>
  <c r="X15" i="14" s="1"/>
  <c r="W16" i="14"/>
  <c r="X16" i="14" s="1"/>
  <c r="W17" i="14"/>
  <c r="X17" i="14" s="1"/>
  <c r="W18" i="14"/>
  <c r="X18" i="14" s="1"/>
  <c r="W19" i="14"/>
  <c r="X19" i="14" s="1"/>
  <c r="W20" i="14"/>
  <c r="X20" i="14" s="1"/>
  <c r="W21" i="14"/>
  <c r="X21" i="14" s="1"/>
  <c r="W22" i="14"/>
  <c r="X22" i="14" s="1"/>
  <c r="W23" i="14"/>
  <c r="X23" i="14" s="1"/>
  <c r="W24" i="14"/>
  <c r="X24" i="14" s="1"/>
  <c r="W25" i="14"/>
  <c r="X25" i="14" s="1"/>
  <c r="W26" i="14"/>
  <c r="X26" i="14" s="1"/>
  <c r="W27" i="14"/>
  <c r="X27" i="14" s="1"/>
  <c r="W28" i="14"/>
  <c r="X28" i="14" s="1"/>
  <c r="W29" i="14"/>
  <c r="X29" i="14" s="1"/>
  <c r="W30" i="14"/>
  <c r="X30" i="14" s="1"/>
  <c r="W31" i="14"/>
  <c r="X31" i="14" s="1"/>
  <c r="W32" i="14"/>
  <c r="X32" i="14" s="1"/>
  <c r="W33" i="14"/>
  <c r="X33" i="14" s="1"/>
  <c r="W34" i="14"/>
  <c r="X34" i="14" s="1"/>
  <c r="W35" i="14"/>
  <c r="X35" i="14" s="1"/>
  <c r="W36" i="14"/>
  <c r="X36" i="14" s="1"/>
  <c r="W37" i="14"/>
  <c r="X37" i="14" s="1"/>
  <c r="W38" i="14"/>
  <c r="X38" i="14" s="1"/>
  <c r="W39" i="14"/>
  <c r="X39" i="14" s="1"/>
  <c r="W40" i="14"/>
  <c r="X40" i="14" s="1"/>
  <c r="W41" i="14"/>
  <c r="X41" i="14" s="1"/>
  <c r="W42" i="14"/>
  <c r="X42" i="14" s="1"/>
  <c r="W43" i="14"/>
  <c r="X43" i="14" s="1"/>
  <c r="W44" i="14"/>
  <c r="X44" i="14" s="1"/>
  <c r="W45" i="14"/>
  <c r="X45" i="14" s="1"/>
  <c r="W46" i="14"/>
  <c r="X46" i="14" s="1"/>
  <c r="W47" i="14"/>
  <c r="X47" i="14" s="1"/>
  <c r="W48" i="14"/>
  <c r="X48" i="14" s="1"/>
  <c r="W49" i="14"/>
  <c r="X49" i="14" s="1"/>
  <c r="W50" i="14"/>
  <c r="X50" i="14" s="1"/>
  <c r="W51" i="14"/>
  <c r="X51" i="14" s="1"/>
  <c r="W52" i="14"/>
  <c r="X52" i="14" s="1"/>
  <c r="W53" i="14"/>
  <c r="X53" i="14" s="1"/>
  <c r="W54" i="14"/>
  <c r="X54" i="14" s="1"/>
  <c r="W55" i="14"/>
  <c r="X55" i="14" s="1"/>
  <c r="W56" i="14"/>
  <c r="X56" i="14" s="1"/>
  <c r="W57" i="14"/>
  <c r="X57" i="14" s="1"/>
  <c r="W58" i="14"/>
  <c r="X58" i="14" s="1"/>
  <c r="W59" i="14"/>
  <c r="X59" i="14" s="1"/>
  <c r="W60" i="14"/>
  <c r="X60" i="14" s="1"/>
  <c r="W61" i="14"/>
  <c r="X61" i="14" s="1"/>
  <c r="W62" i="14"/>
  <c r="X62" i="14" s="1"/>
  <c r="W63" i="14"/>
  <c r="X63" i="14" s="1"/>
  <c r="W64" i="14"/>
  <c r="X64" i="14" s="1"/>
  <c r="W65" i="14"/>
  <c r="X65" i="14" s="1"/>
  <c r="W66" i="14"/>
  <c r="X66" i="14" s="1"/>
  <c r="W67" i="14"/>
  <c r="X67" i="14" s="1"/>
  <c r="W68" i="14"/>
  <c r="X68" i="14" s="1"/>
  <c r="W69" i="14"/>
  <c r="X69" i="14" s="1"/>
  <c r="W70" i="14"/>
  <c r="X70" i="14" s="1"/>
  <c r="W71" i="14"/>
  <c r="X71" i="14" s="1"/>
  <c r="W72" i="14"/>
  <c r="X72" i="14" s="1"/>
  <c r="W73" i="14"/>
  <c r="X73" i="14" s="1"/>
  <c r="W74" i="14"/>
  <c r="X74" i="14" s="1"/>
  <c r="W75" i="14"/>
  <c r="X75" i="14" s="1"/>
  <c r="W76" i="14"/>
  <c r="X76" i="14" s="1"/>
  <c r="W77" i="14"/>
  <c r="X77" i="14" s="1"/>
  <c r="W78" i="14"/>
  <c r="X78" i="14" s="1"/>
  <c r="W79" i="14"/>
  <c r="X79" i="14" s="1"/>
  <c r="W80" i="14"/>
  <c r="X80" i="14" s="1"/>
  <c r="W81" i="14"/>
  <c r="X81" i="14" s="1"/>
  <c r="W82" i="14"/>
  <c r="X82" i="14" s="1"/>
  <c r="W83" i="14"/>
  <c r="X83" i="14" s="1"/>
  <c r="W84" i="14"/>
  <c r="X84" i="14" s="1"/>
  <c r="W85" i="14"/>
  <c r="X85" i="14" s="1"/>
  <c r="W86" i="14"/>
  <c r="X86" i="14" s="1"/>
  <c r="W87" i="14"/>
  <c r="X87" i="14" s="1"/>
  <c r="W88" i="14"/>
  <c r="X88" i="14" s="1"/>
  <c r="W89" i="14"/>
  <c r="X89" i="14" s="1"/>
  <c r="W90" i="14"/>
  <c r="X90" i="14" s="1"/>
  <c r="W91" i="14"/>
  <c r="X91" i="14" s="1"/>
  <c r="W92" i="14"/>
  <c r="X92" i="14" s="1"/>
  <c r="W93" i="14"/>
  <c r="X93" i="14" s="1"/>
  <c r="W94" i="14"/>
  <c r="X94" i="14" s="1"/>
  <c r="W95" i="14"/>
  <c r="X95" i="14" s="1"/>
  <c r="W96" i="14"/>
  <c r="X96" i="14" s="1"/>
  <c r="W97" i="14"/>
  <c r="X97" i="14" s="1"/>
  <c r="W98" i="14"/>
  <c r="X98" i="14" s="1"/>
  <c r="W99" i="14"/>
  <c r="X99" i="14" s="1"/>
  <c r="W100" i="14"/>
  <c r="X100" i="14" s="1"/>
  <c r="W101" i="14"/>
  <c r="X101" i="14" s="1"/>
  <c r="W102" i="14"/>
  <c r="X102" i="14" s="1"/>
  <c r="W103" i="14"/>
  <c r="X103" i="14" s="1"/>
  <c r="W104" i="14"/>
  <c r="X104" i="14" s="1"/>
  <c r="W105" i="14"/>
  <c r="X105" i="14" s="1"/>
  <c r="W106" i="14"/>
  <c r="X106" i="14" s="1"/>
  <c r="W107" i="14"/>
  <c r="X107" i="14" s="1"/>
  <c r="W108" i="14"/>
  <c r="X108" i="14" s="1"/>
  <c r="W109" i="14"/>
  <c r="X109" i="14" s="1"/>
  <c r="W110" i="14"/>
  <c r="X110" i="14" s="1"/>
  <c r="W111" i="14"/>
  <c r="X111" i="14" s="1"/>
  <c r="W112" i="14"/>
  <c r="X112" i="14" s="1"/>
  <c r="W113" i="14"/>
  <c r="X113" i="14" s="1"/>
  <c r="W114" i="14"/>
  <c r="X114" i="14" s="1"/>
  <c r="W115" i="14"/>
  <c r="X115" i="14" s="1"/>
  <c r="W116" i="14"/>
  <c r="X116" i="14" s="1"/>
  <c r="W117" i="14"/>
  <c r="X117" i="14" s="1"/>
  <c r="W118" i="14"/>
  <c r="X118" i="14" s="1"/>
  <c r="W119" i="14"/>
  <c r="X119" i="14" s="1"/>
  <c r="W120" i="14"/>
  <c r="X120" i="14" s="1"/>
  <c r="W121" i="14"/>
  <c r="X121" i="14" s="1"/>
  <c r="W122" i="14"/>
  <c r="X122" i="14" s="1"/>
  <c r="W123" i="14"/>
  <c r="X123" i="14" s="1"/>
  <c r="W124" i="14"/>
  <c r="X124" i="14" s="1"/>
  <c r="W125" i="14"/>
  <c r="X125" i="14" s="1"/>
  <c r="W126" i="14"/>
  <c r="X126" i="14" s="1"/>
  <c r="W127" i="14"/>
  <c r="X127" i="14" s="1"/>
  <c r="W128" i="14"/>
  <c r="X128" i="14" s="1"/>
  <c r="W129" i="14"/>
  <c r="X129" i="14" s="1"/>
  <c r="W130" i="14"/>
  <c r="X130" i="14" s="1"/>
  <c r="W131" i="14"/>
  <c r="X131" i="14" s="1"/>
  <c r="W132" i="14"/>
  <c r="X132" i="14" s="1"/>
  <c r="W133" i="14"/>
  <c r="X133" i="14" s="1"/>
  <c r="W134" i="14"/>
  <c r="X134" i="14" s="1"/>
  <c r="W135" i="14"/>
  <c r="X135" i="14" s="1"/>
  <c r="W136" i="14"/>
  <c r="X136" i="14" s="1"/>
  <c r="W137" i="14"/>
  <c r="X137" i="14" s="1"/>
  <c r="W138" i="14"/>
  <c r="X138" i="14" s="1"/>
  <c r="W139" i="14"/>
  <c r="X139" i="14" s="1"/>
  <c r="W140" i="14"/>
  <c r="X140" i="14" s="1"/>
  <c r="W141" i="14"/>
  <c r="X141" i="14" s="1"/>
  <c r="W142" i="14"/>
  <c r="X142" i="14" s="1"/>
  <c r="W143" i="14"/>
  <c r="X143" i="14" s="1"/>
  <c r="W144" i="14"/>
  <c r="X144" i="14" s="1"/>
  <c r="W145" i="14"/>
  <c r="X145" i="14" s="1"/>
  <c r="W146" i="14"/>
  <c r="X146" i="14" s="1"/>
  <c r="W147" i="14"/>
  <c r="X147" i="14" s="1"/>
  <c r="W148" i="14"/>
  <c r="X148" i="14" s="1"/>
  <c r="W149" i="14"/>
  <c r="X149" i="14" s="1"/>
  <c r="W150" i="14"/>
  <c r="X150" i="14" s="1"/>
  <c r="W151" i="14"/>
  <c r="X151" i="14" s="1"/>
  <c r="W152" i="14"/>
  <c r="X152" i="14" s="1"/>
  <c r="W153" i="14"/>
  <c r="X153" i="14" s="1"/>
  <c r="W154" i="14"/>
  <c r="X154" i="14" s="1"/>
  <c r="L6" i="14" l="1"/>
  <c r="M4" i="17" l="1"/>
  <c r="C10" i="25" l="1"/>
  <c r="G8" i="25" l="1"/>
  <c r="F20" i="45" l="1"/>
  <c r="D10" i="25" l="1"/>
  <c r="E10" i="26" s="1"/>
  <c r="M2" i="14"/>
  <c r="E14" i="23" s="1"/>
  <c r="M3" i="14"/>
  <c r="E17" i="23" s="1"/>
  <c r="M4" i="14"/>
  <c r="E20" i="23" s="1"/>
  <c r="M5" i="14"/>
  <c r="C11" i="24"/>
  <c r="D11" i="24" s="1"/>
  <c r="E10" i="23" s="1"/>
  <c r="D11" i="21"/>
  <c r="E10" i="20" s="1"/>
  <c r="E11" i="20" s="1"/>
  <c r="H3" i="11"/>
  <c r="F38" i="19" s="1"/>
  <c r="F37" i="19" s="1"/>
  <c r="H2" i="11"/>
  <c r="D10" i="21"/>
  <c r="F18" i="19" s="1"/>
  <c r="F17" i="19" s="1"/>
  <c r="M4" i="11"/>
  <c r="F23" i="45"/>
  <c r="W10" i="14"/>
  <c r="X10" i="14" s="1"/>
  <c r="F22" i="45"/>
  <c r="F24" i="45"/>
  <c r="F25" i="45"/>
  <c r="F26" i="45"/>
  <c r="G11" i="25"/>
  <c r="G12" i="25" s="1"/>
  <c r="J25" i="23"/>
  <c r="W250" i="11"/>
  <c r="X250" i="11" s="1"/>
  <c r="W251" i="11"/>
  <c r="X251" i="11" s="1"/>
  <c r="W252" i="11"/>
  <c r="X252" i="11" s="1"/>
  <c r="W253" i="11"/>
  <c r="X253" i="11" s="1"/>
  <c r="W254" i="11"/>
  <c r="X254" i="11" s="1"/>
  <c r="W255" i="11"/>
  <c r="X255" i="11" s="1"/>
  <c r="W256" i="11"/>
  <c r="X256" i="11" s="1"/>
  <c r="W257" i="11"/>
  <c r="X257" i="11" s="1"/>
  <c r="W258" i="11"/>
  <c r="X258" i="11" s="1"/>
  <c r="W259" i="11"/>
  <c r="X259" i="11" s="1"/>
  <c r="W260" i="11"/>
  <c r="X260" i="11" s="1"/>
  <c r="W261" i="11"/>
  <c r="X261" i="11" s="1"/>
  <c r="W262" i="11"/>
  <c r="X262" i="11" s="1"/>
  <c r="W263" i="11"/>
  <c r="X263" i="11" s="1"/>
  <c r="W264" i="11"/>
  <c r="X264" i="11" s="1"/>
  <c r="W265" i="11"/>
  <c r="X265" i="11" s="1"/>
  <c r="W266" i="11"/>
  <c r="X266" i="11" s="1"/>
  <c r="W267" i="11"/>
  <c r="X267" i="11" s="1"/>
  <c r="W268" i="11"/>
  <c r="X268" i="11" s="1"/>
  <c r="W269" i="11"/>
  <c r="X269" i="11" s="1"/>
  <c r="W270" i="11"/>
  <c r="X270" i="11" s="1"/>
  <c r="W271" i="11"/>
  <c r="X271" i="11" s="1"/>
  <c r="W272" i="11"/>
  <c r="X272" i="11" s="1"/>
  <c r="W273" i="11"/>
  <c r="X273" i="11" s="1"/>
  <c r="W274" i="11"/>
  <c r="X274" i="11" s="1"/>
  <c r="W275" i="11"/>
  <c r="X275" i="11" s="1"/>
  <c r="W276" i="11"/>
  <c r="X276" i="11" s="1"/>
  <c r="W277" i="11"/>
  <c r="X277" i="11" s="1"/>
  <c r="W278" i="11"/>
  <c r="X278" i="11" s="1"/>
  <c r="W279" i="11"/>
  <c r="X279" i="11" s="1"/>
  <c r="W280" i="11"/>
  <c r="X280" i="11" s="1"/>
  <c r="W281" i="11"/>
  <c r="X281" i="11" s="1"/>
  <c r="W282" i="11"/>
  <c r="X282" i="11" s="1"/>
  <c r="W283" i="11"/>
  <c r="X283" i="11" s="1"/>
  <c r="W284" i="11"/>
  <c r="X284" i="11" s="1"/>
  <c r="W285" i="11"/>
  <c r="X285" i="11" s="1"/>
  <c r="W286" i="11"/>
  <c r="X286" i="11" s="1"/>
  <c r="W287" i="11"/>
  <c r="X287" i="11" s="1"/>
  <c r="W288" i="11"/>
  <c r="X288" i="11" s="1"/>
  <c r="W289" i="11"/>
  <c r="X289" i="11" s="1"/>
  <c r="W290" i="11"/>
  <c r="X290" i="11" s="1"/>
  <c r="W291" i="11"/>
  <c r="X291" i="11" s="1"/>
  <c r="W292" i="11"/>
  <c r="X292" i="11" s="1"/>
  <c r="W293" i="11"/>
  <c r="X293" i="11" s="1"/>
  <c r="W294" i="11"/>
  <c r="X294" i="11" s="1"/>
  <c r="W295" i="11"/>
  <c r="X295" i="11" s="1"/>
  <c r="W296" i="11"/>
  <c r="X296" i="11" s="1"/>
  <c r="W297" i="11"/>
  <c r="X297" i="11" s="1"/>
  <c r="W298" i="11"/>
  <c r="X298" i="11" s="1"/>
  <c r="W299" i="11"/>
  <c r="X299" i="11" s="1"/>
  <c r="W300" i="11"/>
  <c r="X300" i="11" s="1"/>
  <c r="W301" i="11"/>
  <c r="X301" i="11" s="1"/>
  <c r="W302" i="11"/>
  <c r="X302" i="11" s="1"/>
  <c r="W303" i="11"/>
  <c r="X303" i="11" s="1"/>
  <c r="W304" i="11"/>
  <c r="X304" i="11" s="1"/>
  <c r="W305" i="11"/>
  <c r="X305" i="11" s="1"/>
  <c r="W306" i="11"/>
  <c r="X306" i="11" s="1"/>
  <c r="W307" i="11"/>
  <c r="X307" i="11" s="1"/>
  <c r="W308" i="11"/>
  <c r="X308" i="11" s="1"/>
  <c r="W309" i="11"/>
  <c r="X309" i="11" s="1"/>
  <c r="W310" i="11"/>
  <c r="X310" i="11" s="1"/>
  <c r="W311" i="11"/>
  <c r="X311" i="11" s="1"/>
  <c r="W312" i="11"/>
  <c r="X312" i="11" s="1"/>
  <c r="W313" i="11"/>
  <c r="X313" i="11" s="1"/>
  <c r="W314" i="11"/>
  <c r="X314" i="11" s="1"/>
  <c r="W315" i="11"/>
  <c r="X315" i="11" s="1"/>
  <c r="W316" i="11"/>
  <c r="X316" i="11" s="1"/>
  <c r="W317" i="11"/>
  <c r="X317" i="11" s="1"/>
  <c r="W318" i="11"/>
  <c r="X318" i="11" s="1"/>
  <c r="W319" i="11"/>
  <c r="X319" i="11" s="1"/>
  <c r="W320" i="11"/>
  <c r="X320" i="11" s="1"/>
  <c r="W321" i="11"/>
  <c r="X321" i="11" s="1"/>
  <c r="W322" i="11"/>
  <c r="X322" i="11" s="1"/>
  <c r="W323" i="11"/>
  <c r="X323" i="11" s="1"/>
  <c r="W324" i="11"/>
  <c r="X324" i="11" s="1"/>
  <c r="W325" i="11"/>
  <c r="X325" i="11" s="1"/>
  <c r="W326" i="11"/>
  <c r="X326" i="11" s="1"/>
  <c r="W327" i="11"/>
  <c r="X327" i="11" s="1"/>
  <c r="W328" i="11"/>
  <c r="X328" i="11" s="1"/>
  <c r="W329" i="11"/>
  <c r="X329" i="11" s="1"/>
  <c r="W330" i="11"/>
  <c r="X330" i="11" s="1"/>
  <c r="E49" i="19"/>
  <c r="C25" i="19"/>
  <c r="C17" i="19"/>
  <c r="W248" i="11"/>
  <c r="X248" i="11" s="1"/>
  <c r="W249" i="11"/>
  <c r="X249" i="11" s="1"/>
  <c r="W10" i="11"/>
  <c r="X10" i="11" s="1"/>
  <c r="W11" i="11"/>
  <c r="X11" i="11" s="1"/>
  <c r="W12" i="11"/>
  <c r="X12" i="11" s="1"/>
  <c r="W13" i="11"/>
  <c r="X13" i="11" s="1"/>
  <c r="W14" i="11"/>
  <c r="X14" i="11" s="1"/>
  <c r="W15" i="11"/>
  <c r="X15" i="11" s="1"/>
  <c r="W16" i="11"/>
  <c r="X16" i="11" s="1"/>
  <c r="W17" i="11"/>
  <c r="X17" i="11" s="1"/>
  <c r="W18" i="11"/>
  <c r="X18" i="11" s="1"/>
  <c r="W19" i="11"/>
  <c r="X19" i="11" s="1"/>
  <c r="W20" i="11"/>
  <c r="X20" i="11" s="1"/>
  <c r="W21" i="11"/>
  <c r="X21" i="11" s="1"/>
  <c r="W22" i="11"/>
  <c r="X22" i="11" s="1"/>
  <c r="W23" i="11"/>
  <c r="X23" i="11" s="1"/>
  <c r="W24" i="11"/>
  <c r="X24" i="11" s="1"/>
  <c r="W25" i="11"/>
  <c r="X25" i="11" s="1"/>
  <c r="W26" i="11"/>
  <c r="X26" i="11" s="1"/>
  <c r="W27" i="11"/>
  <c r="X27" i="11" s="1"/>
  <c r="W28" i="11"/>
  <c r="X28" i="11" s="1"/>
  <c r="W29" i="11"/>
  <c r="X29" i="11" s="1"/>
  <c r="W30" i="11"/>
  <c r="X30" i="11" s="1"/>
  <c r="W31" i="11"/>
  <c r="X31" i="11" s="1"/>
  <c r="W32" i="11"/>
  <c r="X32" i="11" s="1"/>
  <c r="W33" i="11"/>
  <c r="X33" i="11" s="1"/>
  <c r="W34" i="11"/>
  <c r="X34" i="11" s="1"/>
  <c r="W35" i="11"/>
  <c r="X35" i="11" s="1"/>
  <c r="W36" i="11"/>
  <c r="X36" i="11" s="1"/>
  <c r="W37" i="11"/>
  <c r="X37" i="11" s="1"/>
  <c r="W38" i="11"/>
  <c r="X38" i="11" s="1"/>
  <c r="W39" i="11"/>
  <c r="X39" i="11" s="1"/>
  <c r="W40" i="11"/>
  <c r="X40" i="11" s="1"/>
  <c r="W41" i="11"/>
  <c r="X41" i="11" s="1"/>
  <c r="W42" i="11"/>
  <c r="X42" i="11" s="1"/>
  <c r="W43" i="11"/>
  <c r="X43" i="11" s="1"/>
  <c r="W44" i="11"/>
  <c r="X44" i="11" s="1"/>
  <c r="W45" i="11"/>
  <c r="X45" i="11" s="1"/>
  <c r="W46" i="11"/>
  <c r="X46" i="11" s="1"/>
  <c r="W47" i="11"/>
  <c r="X47" i="11" s="1"/>
  <c r="W48" i="11"/>
  <c r="X48" i="11" s="1"/>
  <c r="W49" i="11"/>
  <c r="X49" i="11" s="1"/>
  <c r="W50" i="11"/>
  <c r="X50" i="11" s="1"/>
  <c r="W51" i="11"/>
  <c r="X51" i="11" s="1"/>
  <c r="W52" i="11"/>
  <c r="X52" i="11" s="1"/>
  <c r="W53" i="11"/>
  <c r="X53" i="11" s="1"/>
  <c r="W54" i="11"/>
  <c r="X54" i="11" s="1"/>
  <c r="W55" i="11"/>
  <c r="X55" i="11" s="1"/>
  <c r="W56" i="11"/>
  <c r="X56" i="11" s="1"/>
  <c r="W57" i="11"/>
  <c r="X57" i="11" s="1"/>
  <c r="W58" i="11"/>
  <c r="X58" i="11" s="1"/>
  <c r="W59" i="11"/>
  <c r="X59" i="11" s="1"/>
  <c r="W60" i="11"/>
  <c r="X60" i="11" s="1"/>
  <c r="W61" i="11"/>
  <c r="X61" i="11" s="1"/>
  <c r="W62" i="11"/>
  <c r="X62" i="11" s="1"/>
  <c r="W63" i="11"/>
  <c r="X63" i="11" s="1"/>
  <c r="W64" i="11"/>
  <c r="X64" i="11" s="1"/>
  <c r="W65" i="11"/>
  <c r="X65" i="11" s="1"/>
  <c r="W66" i="11"/>
  <c r="X66" i="11" s="1"/>
  <c r="W67" i="11"/>
  <c r="X67" i="11" s="1"/>
  <c r="W68" i="11"/>
  <c r="X68" i="11" s="1"/>
  <c r="W69" i="11"/>
  <c r="X69" i="11" s="1"/>
  <c r="W70" i="11"/>
  <c r="X70" i="11" s="1"/>
  <c r="W71" i="11"/>
  <c r="X71" i="11" s="1"/>
  <c r="W72" i="11"/>
  <c r="X72" i="11" s="1"/>
  <c r="W73" i="11"/>
  <c r="X73" i="11" s="1"/>
  <c r="W74" i="11"/>
  <c r="X74" i="11" s="1"/>
  <c r="W75" i="11"/>
  <c r="X75" i="11" s="1"/>
  <c r="W76" i="11"/>
  <c r="X76" i="11" s="1"/>
  <c r="W77" i="11"/>
  <c r="X77" i="11" s="1"/>
  <c r="W78" i="11"/>
  <c r="X78" i="11" s="1"/>
  <c r="W79" i="11"/>
  <c r="X79" i="11" s="1"/>
  <c r="W80" i="11"/>
  <c r="X80" i="11" s="1"/>
  <c r="W81" i="11"/>
  <c r="X81" i="11" s="1"/>
  <c r="W82" i="11"/>
  <c r="X82" i="11" s="1"/>
  <c r="W83" i="11"/>
  <c r="X83" i="11" s="1"/>
  <c r="W84" i="11"/>
  <c r="X84" i="11" s="1"/>
  <c r="W85" i="11"/>
  <c r="X85" i="11" s="1"/>
  <c r="W86" i="11"/>
  <c r="X86" i="11" s="1"/>
  <c r="W87" i="11"/>
  <c r="X87" i="11" s="1"/>
  <c r="W88" i="11"/>
  <c r="X88" i="11" s="1"/>
  <c r="W89" i="11"/>
  <c r="X89" i="11" s="1"/>
  <c r="W90" i="11"/>
  <c r="X90" i="11" s="1"/>
  <c r="W91" i="11"/>
  <c r="X91" i="11" s="1"/>
  <c r="W92" i="11"/>
  <c r="X92" i="11" s="1"/>
  <c r="W93" i="11"/>
  <c r="X93" i="11" s="1"/>
  <c r="W94" i="11"/>
  <c r="X94" i="11" s="1"/>
  <c r="W95" i="11"/>
  <c r="X95" i="11" s="1"/>
  <c r="W96" i="11"/>
  <c r="X96" i="11" s="1"/>
  <c r="W97" i="11"/>
  <c r="X97" i="11" s="1"/>
  <c r="W98" i="11"/>
  <c r="X98" i="11" s="1"/>
  <c r="W99" i="11"/>
  <c r="X99" i="11" s="1"/>
  <c r="W100" i="11"/>
  <c r="X100" i="11" s="1"/>
  <c r="W101" i="11"/>
  <c r="X101" i="11" s="1"/>
  <c r="W102" i="11"/>
  <c r="X102" i="11" s="1"/>
  <c r="W103" i="11"/>
  <c r="X103" i="11" s="1"/>
  <c r="W104" i="11"/>
  <c r="X104" i="11" s="1"/>
  <c r="W105" i="11"/>
  <c r="X105" i="11" s="1"/>
  <c r="W106" i="11"/>
  <c r="X106" i="11" s="1"/>
  <c r="W107" i="11"/>
  <c r="X107" i="11" s="1"/>
  <c r="W108" i="11"/>
  <c r="X108" i="11" s="1"/>
  <c r="W109" i="11"/>
  <c r="X109" i="11" s="1"/>
  <c r="W110" i="11"/>
  <c r="X110" i="11" s="1"/>
  <c r="W111" i="11"/>
  <c r="X111" i="11" s="1"/>
  <c r="W112" i="11"/>
  <c r="X112" i="11" s="1"/>
  <c r="W113" i="11"/>
  <c r="X113" i="11" s="1"/>
  <c r="W114" i="11"/>
  <c r="X114" i="11" s="1"/>
  <c r="W115" i="11"/>
  <c r="X115" i="11" s="1"/>
  <c r="W116" i="11"/>
  <c r="X116" i="11" s="1"/>
  <c r="W117" i="11"/>
  <c r="X117" i="11" s="1"/>
  <c r="W118" i="11"/>
  <c r="X118" i="11" s="1"/>
  <c r="W119" i="11"/>
  <c r="X119" i="11" s="1"/>
  <c r="W120" i="11"/>
  <c r="X120" i="11" s="1"/>
  <c r="W121" i="11"/>
  <c r="X121" i="11" s="1"/>
  <c r="W122" i="11"/>
  <c r="X122" i="11" s="1"/>
  <c r="W123" i="11"/>
  <c r="X123" i="11" s="1"/>
  <c r="W124" i="11"/>
  <c r="X124" i="11" s="1"/>
  <c r="W125" i="11"/>
  <c r="X125" i="11" s="1"/>
  <c r="W126" i="11"/>
  <c r="X126" i="11" s="1"/>
  <c r="W127" i="11"/>
  <c r="X127" i="11" s="1"/>
  <c r="W128" i="11"/>
  <c r="X128" i="11" s="1"/>
  <c r="W129" i="11"/>
  <c r="X129" i="11" s="1"/>
  <c r="W130" i="11"/>
  <c r="X130" i="11" s="1"/>
  <c r="W131" i="11"/>
  <c r="X131" i="11" s="1"/>
  <c r="W132" i="11"/>
  <c r="X132" i="11" s="1"/>
  <c r="W133" i="11"/>
  <c r="X133" i="11" s="1"/>
  <c r="W134" i="11"/>
  <c r="X134" i="11" s="1"/>
  <c r="W135" i="11"/>
  <c r="X135" i="11" s="1"/>
  <c r="W136" i="11"/>
  <c r="X136" i="11" s="1"/>
  <c r="W137" i="11"/>
  <c r="X137" i="11" s="1"/>
  <c r="W138" i="11"/>
  <c r="X138" i="11" s="1"/>
  <c r="W139" i="11"/>
  <c r="X139" i="11" s="1"/>
  <c r="W140" i="11"/>
  <c r="X140" i="11" s="1"/>
  <c r="W141" i="11"/>
  <c r="X141" i="11" s="1"/>
  <c r="W142" i="11"/>
  <c r="X142" i="11" s="1"/>
  <c r="W143" i="11"/>
  <c r="X143" i="11" s="1"/>
  <c r="W144" i="11"/>
  <c r="X144" i="11" s="1"/>
  <c r="W145" i="11"/>
  <c r="X145" i="11" s="1"/>
  <c r="W146" i="11"/>
  <c r="X146" i="11" s="1"/>
  <c r="W147" i="11"/>
  <c r="X147" i="11" s="1"/>
  <c r="W148" i="11"/>
  <c r="X148" i="11" s="1"/>
  <c r="W149" i="11"/>
  <c r="X149" i="11" s="1"/>
  <c r="W150" i="11"/>
  <c r="X150" i="11" s="1"/>
  <c r="W151" i="11"/>
  <c r="X151" i="11" s="1"/>
  <c r="W152" i="11"/>
  <c r="X152" i="11" s="1"/>
  <c r="W153" i="11"/>
  <c r="X153" i="11" s="1"/>
  <c r="W154" i="11"/>
  <c r="X154" i="11" s="1"/>
  <c r="W155" i="11"/>
  <c r="X155" i="11" s="1"/>
  <c r="W156" i="11"/>
  <c r="X156" i="11" s="1"/>
  <c r="W157" i="11"/>
  <c r="X157" i="11" s="1"/>
  <c r="W158" i="11"/>
  <c r="X158" i="11" s="1"/>
  <c r="W159" i="11"/>
  <c r="X159" i="11" s="1"/>
  <c r="W160" i="11"/>
  <c r="X160" i="11" s="1"/>
  <c r="W161" i="11"/>
  <c r="X161" i="11" s="1"/>
  <c r="W162" i="11"/>
  <c r="X162" i="11" s="1"/>
  <c r="W163" i="11"/>
  <c r="X163" i="11" s="1"/>
  <c r="W164" i="11"/>
  <c r="X164" i="11" s="1"/>
  <c r="W165" i="11"/>
  <c r="X165" i="11" s="1"/>
  <c r="W166" i="11"/>
  <c r="X166" i="11" s="1"/>
  <c r="W167" i="11"/>
  <c r="X167" i="11" s="1"/>
  <c r="W168" i="11"/>
  <c r="X168" i="11" s="1"/>
  <c r="W169" i="11"/>
  <c r="X169" i="11" s="1"/>
  <c r="W170" i="11"/>
  <c r="X170" i="11" s="1"/>
  <c r="W171" i="11"/>
  <c r="X171" i="11" s="1"/>
  <c r="W172" i="11"/>
  <c r="X172" i="11" s="1"/>
  <c r="W173" i="11"/>
  <c r="X173" i="11" s="1"/>
  <c r="W174" i="11"/>
  <c r="X174" i="11" s="1"/>
  <c r="W175" i="11"/>
  <c r="X175" i="11" s="1"/>
  <c r="W176" i="11"/>
  <c r="X176" i="11" s="1"/>
  <c r="W177" i="11"/>
  <c r="X177" i="11" s="1"/>
  <c r="W178" i="11"/>
  <c r="X178" i="11" s="1"/>
  <c r="W179" i="11"/>
  <c r="X179" i="11" s="1"/>
  <c r="W180" i="11"/>
  <c r="X180" i="11" s="1"/>
  <c r="W181" i="11"/>
  <c r="X181" i="11" s="1"/>
  <c r="W182" i="11"/>
  <c r="X182" i="11" s="1"/>
  <c r="W183" i="11"/>
  <c r="X183" i="11" s="1"/>
  <c r="W184" i="11"/>
  <c r="X184" i="11" s="1"/>
  <c r="W185" i="11"/>
  <c r="X185" i="11" s="1"/>
  <c r="W186" i="11"/>
  <c r="X186" i="11" s="1"/>
  <c r="W187" i="11"/>
  <c r="X187" i="11" s="1"/>
  <c r="W188" i="11"/>
  <c r="X188" i="11" s="1"/>
  <c r="W189" i="11"/>
  <c r="X189" i="11" s="1"/>
  <c r="W190" i="11"/>
  <c r="X190" i="11" s="1"/>
  <c r="W191" i="11"/>
  <c r="X191" i="11" s="1"/>
  <c r="W192" i="11"/>
  <c r="X192" i="11" s="1"/>
  <c r="W193" i="11"/>
  <c r="X193" i="11" s="1"/>
  <c r="W194" i="11"/>
  <c r="X194" i="11" s="1"/>
  <c r="W195" i="11"/>
  <c r="X195" i="11" s="1"/>
  <c r="W196" i="11"/>
  <c r="X196" i="11" s="1"/>
  <c r="W197" i="11"/>
  <c r="X197" i="11" s="1"/>
  <c r="W198" i="11"/>
  <c r="X198" i="11" s="1"/>
  <c r="W199" i="11"/>
  <c r="X199" i="11" s="1"/>
  <c r="W200" i="11"/>
  <c r="X200" i="11" s="1"/>
  <c r="W201" i="11"/>
  <c r="X201" i="11" s="1"/>
  <c r="W202" i="11"/>
  <c r="X202" i="11" s="1"/>
  <c r="W203" i="11"/>
  <c r="X203" i="11" s="1"/>
  <c r="W204" i="11"/>
  <c r="X204" i="11" s="1"/>
  <c r="W205" i="11"/>
  <c r="X205" i="11" s="1"/>
  <c r="W206" i="11"/>
  <c r="X206" i="11" s="1"/>
  <c r="W207" i="11"/>
  <c r="X207" i="11" s="1"/>
  <c r="W208" i="11"/>
  <c r="X208" i="11" s="1"/>
  <c r="W209" i="11"/>
  <c r="X209" i="11" s="1"/>
  <c r="W210" i="11"/>
  <c r="X210" i="11" s="1"/>
  <c r="W211" i="11"/>
  <c r="X211" i="11" s="1"/>
  <c r="W212" i="11"/>
  <c r="X212" i="11" s="1"/>
  <c r="W213" i="11"/>
  <c r="X213" i="11" s="1"/>
  <c r="W214" i="11"/>
  <c r="X214" i="11" s="1"/>
  <c r="W215" i="11"/>
  <c r="X215" i="11" s="1"/>
  <c r="W216" i="11"/>
  <c r="X216" i="11" s="1"/>
  <c r="W217" i="11"/>
  <c r="X217" i="11" s="1"/>
  <c r="W218" i="11"/>
  <c r="X218" i="11" s="1"/>
  <c r="W219" i="11"/>
  <c r="X219" i="11" s="1"/>
  <c r="W220" i="11"/>
  <c r="X220" i="11" s="1"/>
  <c r="W221" i="11"/>
  <c r="X221" i="11" s="1"/>
  <c r="W222" i="11"/>
  <c r="X222" i="11" s="1"/>
  <c r="W223" i="11"/>
  <c r="X223" i="11" s="1"/>
  <c r="W224" i="11"/>
  <c r="X224" i="11" s="1"/>
  <c r="W225" i="11"/>
  <c r="X225" i="11" s="1"/>
  <c r="W226" i="11"/>
  <c r="X226" i="11" s="1"/>
  <c r="W227" i="11"/>
  <c r="X227" i="11" s="1"/>
  <c r="W228" i="11"/>
  <c r="X228" i="11" s="1"/>
  <c r="W229" i="11"/>
  <c r="X229" i="11" s="1"/>
  <c r="W230" i="11"/>
  <c r="X230" i="11" s="1"/>
  <c r="W231" i="11"/>
  <c r="X231" i="11" s="1"/>
  <c r="W232" i="11"/>
  <c r="X232" i="11" s="1"/>
  <c r="W233" i="11"/>
  <c r="X233" i="11" s="1"/>
  <c r="W234" i="11"/>
  <c r="X234" i="11" s="1"/>
  <c r="W235" i="11"/>
  <c r="X235" i="11" s="1"/>
  <c r="W236" i="11"/>
  <c r="X236" i="11" s="1"/>
  <c r="W237" i="11"/>
  <c r="X237" i="11" s="1"/>
  <c r="W238" i="11"/>
  <c r="X238" i="11" s="1"/>
  <c r="W239" i="11"/>
  <c r="X239" i="11" s="1"/>
  <c r="W240" i="11"/>
  <c r="X240" i="11" s="1"/>
  <c r="W241" i="11"/>
  <c r="X241" i="11" s="1"/>
  <c r="W242" i="11"/>
  <c r="X242" i="11" s="1"/>
  <c r="W243" i="11"/>
  <c r="X243" i="11" s="1"/>
  <c r="W244" i="11"/>
  <c r="X244" i="11" s="1"/>
  <c r="W245" i="11"/>
  <c r="X245" i="11" s="1"/>
  <c r="W246" i="11"/>
  <c r="X246" i="11" s="1"/>
  <c r="W247" i="11"/>
  <c r="X247" i="11" s="1"/>
  <c r="G49" i="10"/>
  <c r="F49" i="10"/>
  <c r="B49" i="10"/>
  <c r="A49" i="10"/>
  <c r="C49" i="10"/>
  <c r="D49" i="10" s="1"/>
  <c r="E49" i="10" s="1"/>
  <c r="N33" i="19"/>
  <c r="J17" i="26"/>
  <c r="J22" i="26" s="1"/>
  <c r="C4" i="26"/>
  <c r="B4" i="26" s="1"/>
  <c r="K45" i="19"/>
  <c r="K33" i="19"/>
  <c r="J33" i="19"/>
  <c r="C49" i="19"/>
  <c r="C37" i="19"/>
  <c r="I33" i="19"/>
  <c r="H33" i="19"/>
  <c r="F33" i="19"/>
  <c r="E33" i="19"/>
  <c r="M33" i="19"/>
  <c r="L33" i="19"/>
  <c r="N45" i="19"/>
  <c r="J24" i="26"/>
  <c r="J23" i="26" s="1"/>
  <c r="G33" i="19"/>
  <c r="D45" i="19"/>
  <c r="D33" i="19"/>
  <c r="D5" i="5"/>
  <c r="D43" i="10" s="1"/>
  <c r="T1" i="27"/>
  <c r="R1" i="27" s="1"/>
  <c r="R4" i="27" s="1"/>
  <c r="H37" i="29"/>
  <c r="J45" i="19"/>
  <c r="U4" i="27"/>
  <c r="E11" i="19"/>
  <c r="D12" i="10" s="1"/>
  <c r="B12" i="10" s="1"/>
  <c r="I45" i="19"/>
  <c r="H45" i="19"/>
  <c r="C45" i="19"/>
  <c r="G45" i="19"/>
  <c r="F45" i="19"/>
  <c r="C11" i="19" s="1"/>
  <c r="E45" i="19"/>
  <c r="C43" i="10"/>
  <c r="C6" i="5"/>
  <c r="F54" i="21"/>
  <c r="F53" i="21"/>
  <c r="F52" i="21"/>
  <c r="F55" i="21"/>
  <c r="F56" i="21"/>
  <c r="D29" i="19"/>
  <c r="D21" i="19"/>
  <c r="D42" i="10"/>
  <c r="C42" i="10"/>
  <c r="N29" i="19"/>
  <c r="N21" i="19"/>
  <c r="M29" i="19"/>
  <c r="M21" i="19"/>
  <c r="L29" i="19"/>
  <c r="L21" i="19"/>
  <c r="K29" i="19"/>
  <c r="K21" i="19"/>
  <c r="C41" i="19"/>
  <c r="J29" i="19"/>
  <c r="J21" i="19"/>
  <c r="I29" i="19"/>
  <c r="I21" i="19"/>
  <c r="H29" i="19"/>
  <c r="H21" i="19"/>
  <c r="G29" i="19"/>
  <c r="G21" i="19"/>
  <c r="F29" i="19"/>
  <c r="F21" i="19"/>
  <c r="G1" i="27"/>
  <c r="G4" i="27" s="1"/>
  <c r="K1" i="27"/>
  <c r="M1" i="27" s="1"/>
  <c r="I1" i="27"/>
  <c r="I4" i="27" s="1"/>
  <c r="R27" i="26"/>
  <c r="S27" i="26" s="1"/>
  <c r="S28" i="26" s="1"/>
  <c r="A36" i="10"/>
  <c r="A35" i="10"/>
  <c r="C5" i="26"/>
  <c r="C36" i="10" s="1"/>
  <c r="C3" i="26"/>
  <c r="B3" i="26" s="1"/>
  <c r="A27" i="10"/>
  <c r="A28" i="10"/>
  <c r="A29" i="10"/>
  <c r="B21" i="10"/>
  <c r="A21" i="10"/>
  <c r="A20" i="10"/>
  <c r="A19" i="10"/>
  <c r="B11" i="20"/>
  <c r="B22" i="20"/>
  <c r="B23" i="20"/>
  <c r="C16" i="20"/>
  <c r="B16" i="20"/>
  <c r="B17" i="20" s="1"/>
  <c r="D5" i="20"/>
  <c r="D21" i="10"/>
  <c r="H16" i="20"/>
  <c r="E22" i="20"/>
  <c r="D16" i="20"/>
  <c r="D17" i="20" s="1"/>
  <c r="E16" i="20"/>
  <c r="K16" i="20"/>
  <c r="G16" i="20"/>
  <c r="I16" i="20"/>
  <c r="D4" i="20" s="1"/>
  <c r="J16" i="20"/>
  <c r="F16" i="20"/>
  <c r="G17" i="20" s="1"/>
  <c r="M16" i="20"/>
  <c r="L16" i="20"/>
  <c r="L17" i="20" s="1"/>
  <c r="K22" i="20"/>
  <c r="H22" i="20"/>
  <c r="M22" i="20"/>
  <c r="F22" i="20"/>
  <c r="J22" i="20"/>
  <c r="D22" i="20"/>
  <c r="L22" i="20"/>
  <c r="L23" i="20" s="1"/>
  <c r="I22" i="20"/>
  <c r="I23" i="20" s="1"/>
  <c r="C22" i="20"/>
  <c r="G22" i="20"/>
  <c r="H23" i="20" s="1"/>
  <c r="K17" i="20"/>
  <c r="J17" i="20"/>
  <c r="F17" i="20"/>
  <c r="D23" i="20"/>
  <c r="D7" i="10"/>
  <c r="B7" i="10" s="1"/>
  <c r="D9" i="10"/>
  <c r="B9" i="10" s="1"/>
  <c r="A6" i="10"/>
  <c r="A7" i="10"/>
  <c r="A8" i="10"/>
  <c r="A9" i="10"/>
  <c r="A10" i="10"/>
  <c r="A11" i="10"/>
  <c r="A5" i="10"/>
  <c r="A4" i="10"/>
  <c r="E9" i="19"/>
  <c r="D10" i="10" s="1"/>
  <c r="B10" i="10" s="1"/>
  <c r="E5" i="19"/>
  <c r="D6" i="10" s="1"/>
  <c r="B6" i="10" s="1"/>
  <c r="E3" i="19"/>
  <c r="D4" i="10" s="1"/>
  <c r="C33" i="19"/>
  <c r="O33" i="19" s="1"/>
  <c r="C9" i="19"/>
  <c r="E29" i="19"/>
  <c r="C29" i="19"/>
  <c r="E21" i="19"/>
  <c r="C21" i="19"/>
  <c r="O21" i="19"/>
  <c r="C3" i="19"/>
  <c r="B4" i="10" s="1"/>
  <c r="C5" i="19"/>
  <c r="O29" i="19"/>
  <c r="G6" i="11"/>
  <c r="K23" i="20" l="1"/>
  <c r="F23" i="20"/>
  <c r="H17" i="20"/>
  <c r="C17" i="20"/>
  <c r="O45" i="19"/>
  <c r="I5" i="11"/>
  <c r="F26" i="19"/>
  <c r="F25" i="19" s="1"/>
  <c r="J23" i="23"/>
  <c r="J24" i="23" s="1"/>
  <c r="D17" i="19"/>
  <c r="E17" i="19"/>
  <c r="D25" i="19"/>
  <c r="E37" i="19"/>
  <c r="D41" i="19"/>
  <c r="C11" i="20"/>
  <c r="D37" i="19"/>
  <c r="E10" i="19"/>
  <c r="D44" i="10"/>
  <c r="C44" i="10"/>
  <c r="D6" i="5"/>
  <c r="C3" i="23"/>
  <c r="D21" i="21"/>
  <c r="O52" i="19" s="1"/>
  <c r="E4" i="19"/>
  <c r="D5" i="10" s="1"/>
  <c r="D5" i="19"/>
  <c r="C6" i="10" s="1"/>
  <c r="D6" i="19"/>
  <c r="C7" i="10" s="1"/>
  <c r="D8" i="19"/>
  <c r="C9" i="10" s="1"/>
  <c r="D11" i="19"/>
  <c r="C12" i="10" s="1"/>
  <c r="D9" i="19"/>
  <c r="C10" i="10" s="1"/>
  <c r="C5" i="20"/>
  <c r="C21" i="10" s="1"/>
  <c r="C4" i="23"/>
  <c r="C28" i="10" s="1"/>
  <c r="B28" i="10" s="1"/>
  <c r="C5" i="23"/>
  <c r="C29" i="10" s="1"/>
  <c r="B29" i="10" s="1"/>
  <c r="C35" i="10"/>
  <c r="C37" i="10" s="1"/>
  <c r="K4" i="27"/>
  <c r="F21" i="45"/>
  <c r="F28" i="45" s="1"/>
  <c r="E12" i="19"/>
  <c r="D13" i="10" s="1"/>
  <c r="B13" i="10" s="1"/>
  <c r="F5" i="19"/>
  <c r="E6" i="10" s="1"/>
  <c r="D3" i="19"/>
  <c r="C4" i="10" s="1"/>
  <c r="O17" i="19"/>
  <c r="F6" i="19"/>
  <c r="E7" i="10" s="1"/>
  <c r="F3" i="19"/>
  <c r="E4" i="10" s="1"/>
  <c r="F9" i="19"/>
  <c r="E10" i="10" s="1"/>
  <c r="F11" i="19"/>
  <c r="E12" i="10" s="1"/>
  <c r="F8" i="19"/>
  <c r="E9" i="10" s="1"/>
  <c r="D3" i="20"/>
  <c r="E3" i="20" s="1"/>
  <c r="E19" i="10" s="1"/>
  <c r="C23" i="20"/>
  <c r="E17" i="20"/>
  <c r="J23" i="20"/>
  <c r="E23" i="20"/>
  <c r="B3" i="20" s="1"/>
  <c r="M23" i="20"/>
  <c r="M17" i="20"/>
  <c r="E4" i="20"/>
  <c r="E20" i="10" s="1"/>
  <c r="D20" i="10"/>
  <c r="B19" i="10"/>
  <c r="C3" i="20"/>
  <c r="C19" i="10" s="1"/>
  <c r="I17" i="20"/>
  <c r="B4" i="20" s="1"/>
  <c r="G23" i="20"/>
  <c r="B35" i="10"/>
  <c r="C6" i="26"/>
  <c r="D6" i="26" s="1"/>
  <c r="B5" i="26"/>
  <c r="B36" i="10" s="1"/>
  <c r="D4" i="26"/>
  <c r="D3" i="26"/>
  <c r="D35" i="10" s="1"/>
  <c r="D5" i="26"/>
  <c r="D36" i="10" s="1"/>
  <c r="T4" i="27"/>
  <c r="P4" i="27" s="1"/>
  <c r="N4" i="27" s="1"/>
  <c r="M4" i="27" s="1"/>
  <c r="B5" i="10" l="1"/>
  <c r="D11" i="10"/>
  <c r="B11" i="10" s="1"/>
  <c r="E41" i="19"/>
  <c r="O41" i="19" s="1"/>
  <c r="E7" i="19"/>
  <c r="D8" i="10" s="1"/>
  <c r="B8" i="10" s="1"/>
  <c r="E25" i="19"/>
  <c r="D3" i="23"/>
  <c r="D27" i="10" s="1"/>
  <c r="B3" i="23"/>
  <c r="C27" i="10"/>
  <c r="B27" i="10" s="1"/>
  <c r="B5" i="23"/>
  <c r="C7" i="19"/>
  <c r="F4" i="19"/>
  <c r="E5" i="10" s="1"/>
  <c r="C4" i="19"/>
  <c r="C12" i="19"/>
  <c r="D5" i="23"/>
  <c r="D29" i="10" s="1"/>
  <c r="E4" i="27"/>
  <c r="C4" i="27" s="1"/>
  <c r="F10" i="19"/>
  <c r="E11" i="10" s="1"/>
  <c r="F12" i="19"/>
  <c r="E13" i="10" s="1"/>
  <c r="E5" i="20"/>
  <c r="E21" i="10" s="1"/>
  <c r="E22" i="10" s="1"/>
  <c r="C6" i="23"/>
  <c r="D6" i="23" s="1"/>
  <c r="B4" i="23"/>
  <c r="D4" i="23"/>
  <c r="D28" i="10" s="1"/>
  <c r="B37" i="10"/>
  <c r="D6" i="20"/>
  <c r="E6" i="20" s="1"/>
  <c r="D19" i="10"/>
  <c r="D22" i="10" s="1"/>
  <c r="B20" i="10"/>
  <c r="B22" i="10" s="1"/>
  <c r="C4" i="20"/>
  <c r="C20" i="10" s="1"/>
  <c r="C22" i="10" s="1"/>
  <c r="B6" i="20"/>
  <c r="C6" i="20" s="1"/>
  <c r="C38" i="10"/>
  <c r="B6" i="26"/>
  <c r="D37" i="10"/>
  <c r="D38" i="10" s="1"/>
  <c r="D14" i="10" l="1"/>
  <c r="D15" i="10" s="1"/>
  <c r="E13" i="19"/>
  <c r="E14" i="19" s="1"/>
  <c r="F7" i="19"/>
  <c r="E8" i="10" s="1"/>
  <c r="E14" i="10" s="1"/>
  <c r="B30" i="10"/>
  <c r="C30" i="10"/>
  <c r="C31" i="10" s="1"/>
  <c r="D12" i="19"/>
  <c r="C13" i="10" s="1"/>
  <c r="D7" i="19"/>
  <c r="C8" i="10" s="1"/>
  <c r="O37" i="19"/>
  <c r="C10" i="19"/>
  <c r="D4" i="19"/>
  <c r="C5" i="10" s="1"/>
  <c r="O25" i="19"/>
  <c r="O49" i="19"/>
  <c r="D30" i="10"/>
  <c r="D31" i="10" s="1"/>
  <c r="E23" i="10"/>
  <c r="B6" i="23"/>
  <c r="D23" i="10"/>
  <c r="C23" i="10"/>
  <c r="C7" i="23"/>
  <c r="F13" i="19" l="1"/>
  <c r="E15" i="10" s="1"/>
  <c r="C13" i="19"/>
  <c r="D13" i="19" s="1"/>
  <c r="B14" i="10"/>
  <c r="D10" i="19"/>
  <c r="C11" i="10" s="1"/>
  <c r="C14" i="10" s="1"/>
  <c r="O51" i="19"/>
  <c r="O53" i="19" s="1"/>
  <c r="C15" i="10" l="1"/>
</calcChain>
</file>

<file path=xl/comments1.xml><?xml version="1.0" encoding="utf-8"?>
<comments xmlns="http://schemas.openxmlformats.org/spreadsheetml/2006/main">
  <authors>
    <author>VanessaLin(TP-林筱臻)#8915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注意尾差調整(包含金額及百分比)</t>
        </r>
      </text>
    </comment>
    <comment ref="I3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注意尾差調整(包含金額及百分比)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注意尾差調整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包含金額及百分比</t>
        </r>
        <r>
          <rPr>
            <sz val="9"/>
            <color indexed="81"/>
            <rFont val="Tahoma"/>
            <family val="2"/>
          </rPr>
          <t>)</t>
        </r>
      </text>
    </comment>
    <comment ref="I26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注意尾差調整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包含金額及百分比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2.xml><?xml version="1.0" encoding="utf-8"?>
<comments xmlns="http://schemas.openxmlformats.org/spreadsheetml/2006/main">
  <authors>
    <author>tp1301010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tp1301010: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本月累計減除上月累計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tp1301010:</t>
        </r>
        <r>
          <rPr>
            <sz val="9"/>
            <color indexed="81"/>
            <rFont val="Tahoma"/>
            <family val="2"/>
          </rPr>
          <t xml:space="preserve">
KEY HYPERION -421007-SERVICE INCOME FROM AFFILIATES </t>
        </r>
        <r>
          <rPr>
            <sz val="9"/>
            <color indexed="81"/>
            <rFont val="細明體"/>
            <family val="3"/>
            <charset val="136"/>
          </rPr>
          <t>累計金額</t>
        </r>
      </text>
    </comment>
  </commentList>
</comments>
</file>

<file path=xl/comments3.xml><?xml version="1.0" encoding="utf-8"?>
<comments xmlns="http://schemas.openxmlformats.org/spreadsheetml/2006/main">
  <authors>
    <author>AngusLi(TP-李政儒)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AngusLi(TP-</t>
        </r>
        <r>
          <rPr>
            <b/>
            <sz val="9"/>
            <color indexed="81"/>
            <rFont val="細明體"/>
            <family val="3"/>
            <charset val="136"/>
          </rPr>
          <t>李政儒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細明體"/>
            <family val="3"/>
            <charset val="136"/>
          </rPr>
          <t>核至前期</t>
        </r>
      </text>
    </comment>
  </commentList>
</comments>
</file>

<file path=xl/comments4.xml><?xml version="1.0" encoding="utf-8"?>
<comments xmlns="http://schemas.openxmlformats.org/spreadsheetml/2006/main">
  <authors>
    <author>PeggyLin(TP-林佩儀)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PeggyLin(TP-</t>
        </r>
        <r>
          <rPr>
            <b/>
            <sz val="9"/>
            <color indexed="81"/>
            <rFont val="細明體"/>
            <family val="3"/>
            <charset val="136"/>
          </rPr>
          <t>林佩儀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上月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PeggyLin(TP-</t>
        </r>
        <r>
          <rPr>
            <b/>
            <sz val="9"/>
            <color indexed="81"/>
            <rFont val="細明體"/>
            <family val="3"/>
            <charset val="136"/>
          </rPr>
          <t>林佩儀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本月</t>
        </r>
      </text>
    </comment>
  </commentList>
</comments>
</file>

<file path=xl/comments5.xml><?xml version="1.0" encoding="utf-8"?>
<comments xmlns="http://schemas.openxmlformats.org/spreadsheetml/2006/main">
  <authors>
    <author>VanessaLin(TP-林筱臻)#8915</author>
  </authors>
  <commentList>
    <comment ref="I9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刪除內部關係人</t>
        </r>
      </text>
    </comment>
    <comment ref="I183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刪除內部關係人</t>
        </r>
      </text>
    </comment>
  </commentList>
</comments>
</file>

<file path=xl/comments6.xml><?xml version="1.0" encoding="utf-8"?>
<comments xmlns="http://schemas.openxmlformats.org/spreadsheetml/2006/main">
  <authors>
    <author>VanessaLin(TP-林筱臻)#8915</author>
  </authors>
  <commentList>
    <comment ref="I3" authorId="0" shapeId="0">
      <text>
        <r>
          <rPr>
            <b/>
            <sz val="9"/>
            <color indexed="81"/>
            <rFont val="Tahoma"/>
            <family val="2"/>
          </rPr>
          <t>VanessaLin(TP-</t>
        </r>
        <r>
          <rPr>
            <b/>
            <sz val="9"/>
            <color indexed="81"/>
            <rFont val="細明體"/>
            <family val="3"/>
            <charset val="136"/>
          </rPr>
          <t>林筱臻</t>
        </r>
        <r>
          <rPr>
            <b/>
            <sz val="9"/>
            <color indexed="81"/>
            <rFont val="Tahoma"/>
            <family val="2"/>
          </rPr>
          <t>)#8915: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刪除內部關係人</t>
        </r>
      </text>
    </comment>
  </commentList>
</comments>
</file>

<file path=xl/comments7.xml><?xml version="1.0" encoding="utf-8"?>
<comments xmlns="http://schemas.openxmlformats.org/spreadsheetml/2006/main">
  <authors>
    <author>PeggyLin(TP-林佩儀)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PeggyLin(TP-</t>
        </r>
        <r>
          <rPr>
            <b/>
            <sz val="9"/>
            <color indexed="81"/>
            <rFont val="細明體"/>
            <family val="3"/>
            <charset val="136"/>
          </rPr>
          <t>林佩儀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上月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PeggyLin(TP-</t>
        </r>
        <r>
          <rPr>
            <b/>
            <sz val="9"/>
            <color indexed="81"/>
            <rFont val="細明體"/>
            <family val="3"/>
            <charset val="136"/>
          </rPr>
          <t>林佩儀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本月</t>
        </r>
      </text>
    </comment>
  </commentList>
</comments>
</file>

<file path=xl/sharedStrings.xml><?xml version="1.0" encoding="utf-8"?>
<sst xmlns="http://schemas.openxmlformats.org/spreadsheetml/2006/main" count="23583" uniqueCount="2528">
  <si>
    <t>1.</t>
    <phoneticPr fontId="31" type="noConversion"/>
  </si>
  <si>
    <r>
      <rPr>
        <sz val="10"/>
        <color theme="1"/>
        <rFont val="新細明體"/>
        <family val="1"/>
        <charset val="136"/>
      </rPr>
      <t>更新</t>
    </r>
    <r>
      <rPr>
        <sz val="10"/>
        <color theme="1"/>
        <rFont val="Arial"/>
        <family val="2"/>
      </rPr>
      <t>2-1.</t>
    </r>
    <r>
      <rPr>
        <sz val="10"/>
        <color theme="1"/>
        <rFont val="新細明體"/>
        <family val="1"/>
        <charset val="136"/>
      </rPr>
      <t>銷貨、</t>
    </r>
    <r>
      <rPr>
        <sz val="10"/>
        <color theme="1"/>
        <rFont val="Arial"/>
        <family val="2"/>
      </rPr>
      <t>3-1.</t>
    </r>
    <r>
      <rPr>
        <sz val="10"/>
        <color theme="1"/>
        <rFont val="新細明體"/>
        <family val="1"/>
        <charset val="136"/>
      </rPr>
      <t>進貨、</t>
    </r>
    <r>
      <rPr>
        <sz val="10"/>
        <color theme="1"/>
        <rFont val="Arial"/>
        <family val="2"/>
      </rPr>
      <t>4-1.</t>
    </r>
    <r>
      <rPr>
        <sz val="10"/>
        <color theme="1"/>
        <rFont val="新細明體"/>
        <family val="1"/>
        <charset val="136"/>
      </rPr>
      <t>應收款、</t>
    </r>
    <r>
      <rPr>
        <sz val="10"/>
        <color theme="1"/>
        <rFont val="Arial"/>
        <family val="2"/>
      </rPr>
      <t>5-1.</t>
    </r>
    <r>
      <rPr>
        <sz val="10"/>
        <color theme="1"/>
        <rFont val="新細明體"/>
        <family val="1"/>
        <charset val="136"/>
      </rPr>
      <t>應付款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新細明體"/>
        <family val="1"/>
        <charset val="136"/>
      </rPr>
      <t>之公式</t>
    </r>
    <r>
      <rPr>
        <sz val="10"/>
        <color theme="1"/>
        <rFont val="Arial"/>
        <family val="2"/>
      </rPr>
      <t>(</t>
    </r>
    <r>
      <rPr>
        <sz val="10"/>
        <color theme="1"/>
        <rFont val="新細明體"/>
        <family val="1"/>
        <charset val="136"/>
      </rPr>
      <t>可直接複製前月公式</t>
    </r>
    <r>
      <rPr>
        <sz val="10"/>
        <color theme="1"/>
        <rFont val="Arial"/>
        <family val="2"/>
      </rPr>
      <t>)</t>
    </r>
    <r>
      <rPr>
        <sz val="10"/>
        <color theme="1"/>
        <rFont val="新細明體"/>
        <family val="1"/>
        <charset val="136"/>
      </rPr>
      <t>，將前月金額轉成數值，更新彙總表之月份</t>
    </r>
    <phoneticPr fontId="31" type="noConversion"/>
  </si>
  <si>
    <t>2.</t>
    <phoneticPr fontId="31" type="noConversion"/>
  </si>
  <si>
    <t>更新當月匯率</t>
    <phoneticPr fontId="31" type="noConversion"/>
  </si>
  <si>
    <t>3.</t>
    <phoneticPr fontId="31" type="noConversion"/>
  </si>
  <si>
    <t>依當月倍力報表更新2-2.銷貨倍力、4-2.應收款倍力、5-2.應付款倍力金額以供核對(參各Sheet)</t>
    <phoneticPr fontId="31" type="noConversion"/>
  </si>
  <si>
    <t>4.</t>
    <phoneticPr fontId="31" type="noConversion"/>
  </si>
  <si>
    <t>至FAGLL03跑出當月銷貨明細、應收付科餘，重新整理樞紐分析，check 各關係人交易金額加總可與倍力報表金額核對</t>
    <phoneticPr fontId="31" type="noConversion"/>
  </si>
  <si>
    <t>FP收入目前無聯屬科目、SAP中不可選貿易夥伴-&gt;SAP及倍力都抓不到</t>
    <phoneticPr fontId="31" type="noConversion"/>
  </si>
  <si>
    <t>故每月須Check Yulin寄的ITO報表是否有對象是關係人的，至SAP撈出並至倍力MRS0010維護分錄</t>
    <phoneticPr fontId="31" type="noConversion"/>
  </si>
  <si>
    <t>5.</t>
    <phoneticPr fontId="31" type="noConversion"/>
  </si>
  <si>
    <t>至倍力跑出MRS0034，非合併個體關係人之對帳單，核對各關係人之金額與明細科餘是否相符</t>
    <phoneticPr fontId="31" type="noConversion"/>
  </si>
  <si>
    <t>6.</t>
    <phoneticPr fontId="31" type="noConversion"/>
  </si>
  <si>
    <t>至公開資訊觀測站查詢上月關係人公告，check單月變動金額是否有尾差需進行調整</t>
    <phoneticPr fontId="31" type="noConversion"/>
  </si>
  <si>
    <t>7.</t>
    <phoneticPr fontId="31" type="noConversion"/>
  </si>
  <si>
    <t>更新各工作表之列印標題月份，列印出紙本ref完成後給主管覆核</t>
    <phoneticPr fontId="31" type="noConversion"/>
  </si>
  <si>
    <t>2025/04</t>
    <phoneticPr fontId="31" type="noConversion"/>
  </si>
  <si>
    <t>2025/03</t>
    <phoneticPr fontId="31" type="noConversion"/>
  </si>
  <si>
    <r>
      <rPr>
        <b/>
        <sz val="11"/>
        <color theme="1"/>
        <rFont val="新細明體"/>
        <family val="1"/>
        <charset val="136"/>
      </rPr>
      <t>銷貨</t>
    </r>
  </si>
  <si>
    <t>銷貨</t>
  </si>
  <si>
    <r>
      <rPr>
        <sz val="11"/>
        <color theme="1"/>
        <rFont val="新細明體"/>
        <family val="1"/>
        <charset val="136"/>
      </rPr>
      <t>關係人名稱</t>
    </r>
    <phoneticPr fontId="31" type="noConversion"/>
  </si>
  <si>
    <r>
      <rPr>
        <sz val="11"/>
        <rFont val="新細明體"/>
        <family val="1"/>
        <charset val="136"/>
      </rPr>
      <t>本月銷貨金額</t>
    </r>
  </si>
  <si>
    <r>
      <rPr>
        <sz val="11"/>
        <rFont val="新細明體"/>
        <family val="1"/>
        <charset val="136"/>
      </rPr>
      <t>占本月合併報表銷貨金額百分比</t>
    </r>
  </si>
  <si>
    <r>
      <rPr>
        <sz val="11"/>
        <rFont val="新細明體"/>
        <family val="1"/>
        <charset val="136"/>
      </rPr>
      <t>本年累計銷貨金額</t>
    </r>
  </si>
  <si>
    <r>
      <rPr>
        <sz val="11"/>
        <rFont val="新細明體"/>
        <family val="1"/>
        <charset val="136"/>
      </rPr>
      <t>占本年合併報表累計銷貨金額百分比</t>
    </r>
  </si>
  <si>
    <t>關係人名稱</t>
  </si>
  <si>
    <t>本月銷貨金額</t>
  </si>
  <si>
    <t>占本月合併報表銷貨金額百分比</t>
  </si>
  <si>
    <t>本年累計銷貨金額</t>
  </si>
  <si>
    <t>占本年合併報表累計銷貨金額百分比</t>
  </si>
  <si>
    <t>AII Holding Corporation (AIIH)(960075)</t>
  </si>
  <si>
    <t>緯創資通股份有限公司(960286)</t>
  </si>
  <si>
    <t>緯創緯穎技術服務(北京)有限公司(960653)</t>
  </si>
  <si>
    <t>世仲股份有限公司</t>
  </si>
  <si>
    <t>緯育股份有限公司(960681)</t>
  </si>
  <si>
    <t>昆山纬隆电脑技术服务有限公司(960125)</t>
  </si>
  <si>
    <t>緯穎技術服務(昆山)有限公司(960960)</t>
  </si>
  <si>
    <t>緯穎科技服務股份有限公司(960900)</t>
  </si>
  <si>
    <t>緯昌科技股份有限公司(960702)</t>
    <phoneticPr fontId="31" type="noConversion"/>
  </si>
  <si>
    <t>緯昌科技股份有限公司(960702)</t>
  </si>
  <si>
    <t>昆山緯隆供應鏈管理有限公司(960125)</t>
    <phoneticPr fontId="31" type="noConversion"/>
  </si>
  <si>
    <t>昆山緯隆供應鏈管理有限公司(960125)</t>
  </si>
  <si>
    <r>
      <rPr>
        <sz val="11"/>
        <rFont val="新細明體"/>
        <family val="1"/>
        <charset val="136"/>
      </rPr>
      <t>合計</t>
    </r>
    <phoneticPr fontId="31" type="noConversion"/>
  </si>
  <si>
    <t>合計</t>
  </si>
  <si>
    <r>
      <rPr>
        <b/>
        <sz val="11"/>
        <color theme="1"/>
        <rFont val="新細明體"/>
        <family val="1"/>
        <charset val="136"/>
      </rPr>
      <t>進貨</t>
    </r>
    <phoneticPr fontId="31" type="noConversion"/>
  </si>
  <si>
    <t>進貨</t>
  </si>
  <si>
    <r>
      <rPr>
        <sz val="11"/>
        <rFont val="新細明體"/>
        <family val="1"/>
        <charset val="136"/>
      </rPr>
      <t>本月進貨金額</t>
    </r>
    <phoneticPr fontId="31" type="noConversion"/>
  </si>
  <si>
    <r>
      <rPr>
        <sz val="11"/>
        <rFont val="新細明體"/>
        <family val="1"/>
        <charset val="136"/>
      </rPr>
      <t>占本月合併報表進貨金額百分比</t>
    </r>
    <phoneticPr fontId="31" type="noConversion"/>
  </si>
  <si>
    <r>
      <rPr>
        <sz val="11"/>
        <rFont val="新細明體"/>
        <family val="1"/>
        <charset val="136"/>
      </rPr>
      <t>本年累計進貨金額</t>
    </r>
    <phoneticPr fontId="31" type="noConversion"/>
  </si>
  <si>
    <r>
      <rPr>
        <sz val="11"/>
        <rFont val="新細明體"/>
        <family val="1"/>
        <charset val="136"/>
      </rPr>
      <t>占本年合併報表累計進貨金額百分比</t>
    </r>
    <phoneticPr fontId="31" type="noConversion"/>
  </si>
  <si>
    <t>本月進貨金額</t>
  </si>
  <si>
    <t>占本月合併報表進貨金額百分比</t>
  </si>
  <si>
    <t>本年累計進貨金額</t>
  </si>
  <si>
    <t>占本年合併報表累計進貨金額百分比</t>
  </si>
  <si>
    <t>ICT SERVICE MANAGEMENT SOLUTIONS (INDIA) PRIVATE LIMITED</t>
  </si>
  <si>
    <t>緯謙科技股份有限公司</t>
  </si>
  <si>
    <r>
      <rPr>
        <b/>
        <sz val="11"/>
        <color theme="1"/>
        <rFont val="新細明體"/>
        <family val="1"/>
        <charset val="136"/>
      </rPr>
      <t>應收款</t>
    </r>
    <phoneticPr fontId="31" type="noConversion"/>
  </si>
  <si>
    <t>應收款</t>
  </si>
  <si>
    <r>
      <rPr>
        <sz val="11"/>
        <rFont val="新細明體"/>
        <family val="1"/>
        <charset val="136"/>
      </rPr>
      <t>本月應收款增減金額</t>
    </r>
  </si>
  <si>
    <r>
      <rPr>
        <sz val="11"/>
        <rFont val="新細明體"/>
        <family val="1"/>
        <charset val="136"/>
      </rPr>
      <t>本年累計應收款金額</t>
    </r>
  </si>
  <si>
    <r>
      <rPr>
        <sz val="11"/>
        <rFont val="新細明體"/>
        <family val="1"/>
        <charset val="136"/>
      </rPr>
      <t>占本年合併報表累計該科目百分比</t>
    </r>
    <phoneticPr fontId="31" type="noConversion"/>
  </si>
  <si>
    <t>本月應收款增減金額</t>
  </si>
  <si>
    <t>本年累計應收款金額</t>
  </si>
  <si>
    <t>占本年合併報表累計該科目百分比</t>
  </si>
  <si>
    <t>緯創資通股份有限公司-960286</t>
  </si>
  <si>
    <r>
      <rPr>
        <b/>
        <sz val="11"/>
        <color theme="1"/>
        <rFont val="新細明體"/>
        <family val="1"/>
        <charset val="136"/>
      </rPr>
      <t>應付款</t>
    </r>
    <phoneticPr fontId="31" type="noConversion"/>
  </si>
  <si>
    <t>應付款</t>
  </si>
  <si>
    <r>
      <rPr>
        <sz val="11"/>
        <rFont val="新細明體"/>
        <family val="1"/>
        <charset val="136"/>
      </rPr>
      <t>本月應付款增減金額</t>
    </r>
  </si>
  <si>
    <r>
      <rPr>
        <sz val="11"/>
        <rFont val="新細明體"/>
        <family val="1"/>
        <charset val="136"/>
      </rPr>
      <t>本年累計應付款金額</t>
    </r>
  </si>
  <si>
    <r>
      <rPr>
        <sz val="11"/>
        <rFont val="新細明體"/>
        <family val="1"/>
        <charset val="136"/>
      </rPr>
      <t>占本年合併報表累計該科目百分比</t>
    </r>
  </si>
  <si>
    <t>本月應付款增減金額</t>
  </si>
  <si>
    <t>本年累計應付款金額</t>
  </si>
  <si>
    <r>
      <rPr>
        <b/>
        <sz val="11"/>
        <color theme="1"/>
        <rFont val="新細明體"/>
        <family val="1"/>
        <charset val="136"/>
      </rPr>
      <t>取得資產</t>
    </r>
    <phoneticPr fontId="31" type="noConversion"/>
  </si>
  <si>
    <t>取得資產</t>
  </si>
  <si>
    <r>
      <rPr>
        <sz val="11"/>
        <rFont val="新細明體"/>
        <family val="1"/>
        <charset val="136"/>
      </rPr>
      <t>取得資產項目</t>
    </r>
  </si>
  <si>
    <r>
      <rPr>
        <sz val="11"/>
        <rFont val="新細明體"/>
        <family val="1"/>
        <charset val="136"/>
      </rPr>
      <t>本月取得資產金額</t>
    </r>
  </si>
  <si>
    <r>
      <rPr>
        <sz val="11"/>
        <rFont val="新細明體"/>
        <family val="1"/>
        <charset val="136"/>
      </rPr>
      <t>本年累計取得資產金額</t>
    </r>
  </si>
  <si>
    <t>取得資產項目</t>
  </si>
  <si>
    <t>本月取得資產金額</t>
  </si>
  <si>
    <t>本年累計取得資產金額</t>
  </si>
  <si>
    <t>本月無交易</t>
  </si>
  <si>
    <r>
      <rPr>
        <b/>
        <sz val="11"/>
        <color theme="1"/>
        <rFont val="新細明體"/>
        <family val="1"/>
        <charset val="136"/>
      </rPr>
      <t>處分資產</t>
    </r>
    <phoneticPr fontId="31" type="noConversion"/>
  </si>
  <si>
    <t>處分資產</t>
  </si>
  <si>
    <r>
      <rPr>
        <sz val="11"/>
        <rFont val="新細明體"/>
        <family val="1"/>
        <charset val="136"/>
      </rPr>
      <t>處分資產項目</t>
    </r>
  </si>
  <si>
    <r>
      <rPr>
        <sz val="11"/>
        <rFont val="新細明體"/>
        <family val="1"/>
        <charset val="136"/>
      </rPr>
      <t>本月處分資產帳面金額</t>
    </r>
  </si>
  <si>
    <r>
      <rPr>
        <sz val="11"/>
        <rFont val="新細明體"/>
        <family val="1"/>
        <charset val="136"/>
      </rPr>
      <t>本月處分資產交易金額</t>
    </r>
  </si>
  <si>
    <r>
      <rPr>
        <sz val="11"/>
        <rFont val="新細明體"/>
        <family val="1"/>
        <charset val="136"/>
      </rPr>
      <t>本年累計處分資產交易金額</t>
    </r>
  </si>
  <si>
    <r>
      <rPr>
        <sz val="11"/>
        <rFont val="新細明體"/>
        <family val="1"/>
        <charset val="136"/>
      </rPr>
      <t>本月處分資產損益</t>
    </r>
  </si>
  <si>
    <t>本年累計處分資產損益</t>
  </si>
  <si>
    <t>處分資產項目</t>
  </si>
  <si>
    <t>本月處分資產帳面金額</t>
  </si>
  <si>
    <t>本月處分資產交易金額</t>
  </si>
  <si>
    <t>本年累計處分資產交易金額</t>
  </si>
  <si>
    <t>本月處分資產損益</t>
  </si>
  <si>
    <r>
      <rPr>
        <sz val="14"/>
        <color theme="1"/>
        <rFont val="新細明體"/>
        <family val="1"/>
        <charset val="136"/>
      </rPr>
      <t>核准</t>
    </r>
    <r>
      <rPr>
        <sz val="14"/>
        <color theme="1"/>
        <rFont val="Times New Roman"/>
        <family val="1"/>
      </rPr>
      <t>:</t>
    </r>
    <phoneticPr fontId="31" type="noConversion"/>
  </si>
  <si>
    <r>
      <rPr>
        <sz val="14"/>
        <color theme="1"/>
        <rFont val="新細明體"/>
        <family val="1"/>
        <charset val="136"/>
      </rPr>
      <t>複核</t>
    </r>
    <r>
      <rPr>
        <sz val="14"/>
        <color theme="1"/>
        <rFont val="Times New Roman"/>
        <family val="1"/>
      </rPr>
      <t>:</t>
    </r>
    <phoneticPr fontId="31" type="noConversion"/>
  </si>
  <si>
    <t>核准:</t>
  </si>
  <si>
    <t>複核:</t>
  </si>
  <si>
    <r>
      <rPr>
        <sz val="14"/>
        <color theme="1"/>
        <rFont val="新細明體"/>
        <family val="1"/>
        <charset val="136"/>
      </rPr>
      <t>製表</t>
    </r>
    <r>
      <rPr>
        <sz val="14"/>
        <color theme="1"/>
        <rFont val="Times New Roman"/>
        <family val="1"/>
      </rPr>
      <t>:</t>
    </r>
    <phoneticPr fontId="31" type="noConversion"/>
  </si>
  <si>
    <r>
      <t>4</t>
    </r>
    <r>
      <rPr>
        <sz val="11"/>
        <color theme="1"/>
        <rFont val="新細明體"/>
        <family val="1"/>
        <charset val="136"/>
      </rPr>
      <t>月</t>
    </r>
    <phoneticPr fontId="26" type="noConversion"/>
  </si>
  <si>
    <r>
      <rPr>
        <sz val="11"/>
        <color theme="1"/>
        <rFont val="新細明體"/>
        <family val="1"/>
        <charset val="136"/>
      </rPr>
      <t>單位</t>
    </r>
    <r>
      <rPr>
        <sz val="11"/>
        <color theme="1"/>
        <rFont val="Times New Roman"/>
        <family val="1"/>
      </rPr>
      <t>:</t>
    </r>
    <r>
      <rPr>
        <sz val="11"/>
        <color theme="1"/>
        <rFont val="新細明體"/>
        <family val="1"/>
        <charset val="136"/>
      </rPr>
      <t>仟元</t>
    </r>
    <r>
      <rPr>
        <sz val="11"/>
        <color theme="1"/>
        <rFont val="Times New Roman"/>
        <family val="1"/>
      </rPr>
      <t>;%</t>
    </r>
    <phoneticPr fontId="26" type="noConversion"/>
  </si>
  <si>
    <r>
      <rPr>
        <sz val="11"/>
        <color theme="1"/>
        <rFont val="新細明體"/>
        <family val="1"/>
        <charset val="136"/>
      </rPr>
      <t>關係人名稱</t>
    </r>
    <phoneticPr fontId="26" type="noConversion"/>
  </si>
  <si>
    <r>
      <rPr>
        <sz val="11"/>
        <color theme="1"/>
        <rFont val="新細明體"/>
        <family val="1"/>
        <charset val="136"/>
      </rPr>
      <t>本月銷貨金額</t>
    </r>
    <phoneticPr fontId="26" type="noConversion"/>
  </si>
  <si>
    <r>
      <rPr>
        <sz val="11"/>
        <color theme="1"/>
        <rFont val="新細明體"/>
        <family val="1"/>
        <charset val="136"/>
      </rPr>
      <t>占</t>
    </r>
    <r>
      <rPr>
        <sz val="11"/>
        <color rgb="FFFF0000"/>
        <rFont val="新細明體"/>
        <family val="1"/>
        <charset val="136"/>
      </rPr>
      <t>本月</t>
    </r>
    <r>
      <rPr>
        <sz val="11"/>
        <color theme="1"/>
        <rFont val="新細明體"/>
        <family val="1"/>
        <charset val="136"/>
      </rPr>
      <t>合併報表銷貨金額百分比</t>
    </r>
    <phoneticPr fontId="26" type="noConversion"/>
  </si>
  <si>
    <r>
      <rPr>
        <sz val="11"/>
        <color theme="1"/>
        <rFont val="新細明體"/>
        <family val="1"/>
        <charset val="136"/>
      </rPr>
      <t>本年累計銷貨金額</t>
    </r>
    <phoneticPr fontId="26" type="noConversion"/>
  </si>
  <si>
    <r>
      <rPr>
        <sz val="11"/>
        <color theme="1"/>
        <rFont val="新細明體"/>
        <family val="1"/>
        <charset val="136"/>
      </rPr>
      <t>占本年合併報表</t>
    </r>
    <r>
      <rPr>
        <sz val="11"/>
        <color rgb="FFFF0000"/>
        <rFont val="新細明體"/>
        <family val="1"/>
        <charset val="136"/>
      </rPr>
      <t>累計銷貨</t>
    </r>
    <r>
      <rPr>
        <sz val="11"/>
        <color theme="1"/>
        <rFont val="新細明體"/>
        <family val="1"/>
        <charset val="136"/>
      </rPr>
      <t>金額百分比</t>
    </r>
    <phoneticPr fontId="26" type="noConversion"/>
  </si>
  <si>
    <t>AII Holding Corporation (AIIH)(960075)</t>
    <phoneticPr fontId="26" type="noConversion"/>
  </si>
  <si>
    <r>
      <rPr>
        <sz val="11"/>
        <color theme="1"/>
        <rFont val="新細明體"/>
        <family val="1"/>
        <charset val="136"/>
      </rPr>
      <t>緯創資通股份有限公司</t>
    </r>
    <r>
      <rPr>
        <sz val="11"/>
        <color theme="1"/>
        <rFont val="Times New Roman"/>
        <family val="1"/>
      </rPr>
      <t>(960286)</t>
    </r>
    <phoneticPr fontId="26" type="noConversion"/>
  </si>
  <si>
    <r>
      <rPr>
        <sz val="11"/>
        <color theme="1"/>
        <rFont val="新細明體"/>
        <family val="1"/>
        <charset val="136"/>
      </rPr>
      <t>緯創緯穎技術服務</t>
    </r>
    <r>
      <rPr>
        <sz val="11"/>
        <color theme="1"/>
        <rFont val="Times New Roman"/>
        <family val="1"/>
      </rPr>
      <t>(</t>
    </r>
    <r>
      <rPr>
        <sz val="11"/>
        <color theme="1"/>
        <rFont val="新細明體"/>
        <family val="1"/>
        <charset val="136"/>
      </rPr>
      <t>北京</t>
    </r>
    <r>
      <rPr>
        <sz val="11"/>
        <color theme="1"/>
        <rFont val="Times New Roman"/>
        <family val="1"/>
      </rPr>
      <t>)</t>
    </r>
    <r>
      <rPr>
        <sz val="11"/>
        <color theme="1"/>
        <rFont val="新細明體"/>
        <family val="1"/>
        <charset val="136"/>
      </rPr>
      <t>有限公司</t>
    </r>
    <r>
      <rPr>
        <sz val="11"/>
        <color theme="1"/>
        <rFont val="Times New Roman"/>
        <family val="1"/>
      </rPr>
      <t>(960653)</t>
    </r>
    <phoneticPr fontId="26" type="noConversion"/>
  </si>
  <si>
    <r>
      <rPr>
        <sz val="11"/>
        <color theme="1"/>
        <rFont val="新細明體"/>
        <family val="1"/>
        <charset val="136"/>
      </rPr>
      <t>世仲股份有限公司</t>
    </r>
    <phoneticPr fontId="26" type="noConversion"/>
  </si>
  <si>
    <r>
      <rPr>
        <sz val="11"/>
        <color theme="1"/>
        <rFont val="新細明體"/>
        <family val="1"/>
        <charset val="136"/>
      </rPr>
      <t>緯育股份有限公司</t>
    </r>
    <r>
      <rPr>
        <sz val="11"/>
        <color theme="1"/>
        <rFont val="Times New Roman"/>
        <family val="1"/>
      </rPr>
      <t>(960681)</t>
    </r>
    <phoneticPr fontId="26" type="noConversion"/>
  </si>
  <si>
    <r>
      <rPr>
        <sz val="11"/>
        <color theme="1"/>
        <rFont val="新細明體"/>
        <family val="1"/>
        <charset val="136"/>
      </rPr>
      <t>昆山纬隆电脑技术服务有限公司</t>
    </r>
    <r>
      <rPr>
        <sz val="11"/>
        <color theme="1"/>
        <rFont val="Times New Roman"/>
        <family val="1"/>
      </rPr>
      <t>(960125)</t>
    </r>
    <phoneticPr fontId="26" type="noConversion"/>
  </si>
  <si>
    <r>
      <rPr>
        <sz val="11"/>
        <color theme="1"/>
        <rFont val="新細明體"/>
        <family val="1"/>
        <charset val="136"/>
      </rPr>
      <t>緯穎技術服務</t>
    </r>
    <r>
      <rPr>
        <sz val="11"/>
        <color theme="1"/>
        <rFont val="Times New Roman"/>
        <family val="1"/>
      </rPr>
      <t>(</t>
    </r>
    <r>
      <rPr>
        <sz val="11"/>
        <color theme="1"/>
        <rFont val="新細明體"/>
        <family val="1"/>
        <charset val="136"/>
      </rPr>
      <t>昆山</t>
    </r>
    <r>
      <rPr>
        <sz val="11"/>
        <color theme="1"/>
        <rFont val="Times New Roman"/>
        <family val="1"/>
      </rPr>
      <t>)</t>
    </r>
    <r>
      <rPr>
        <sz val="11"/>
        <color theme="1"/>
        <rFont val="新細明體"/>
        <family val="1"/>
        <charset val="136"/>
      </rPr>
      <t>有限公司</t>
    </r>
    <r>
      <rPr>
        <sz val="11"/>
        <color theme="1"/>
        <rFont val="Times New Roman"/>
        <family val="1"/>
      </rPr>
      <t>(960960)</t>
    </r>
    <phoneticPr fontId="26" type="noConversion"/>
  </si>
  <si>
    <r>
      <rPr>
        <sz val="11"/>
        <color theme="1"/>
        <rFont val="新細明體"/>
        <family val="1"/>
        <charset val="136"/>
      </rPr>
      <t>緯穎科技服務股份有限公司</t>
    </r>
    <r>
      <rPr>
        <sz val="11"/>
        <color theme="1"/>
        <rFont val="Times New Roman"/>
        <family val="1"/>
      </rPr>
      <t>(960900)</t>
    </r>
  </si>
  <si>
    <r>
      <t>昆山緯隆供應鏈管理有限公司</t>
    </r>
    <r>
      <rPr>
        <sz val="11"/>
        <color theme="1"/>
        <rFont val="Times New Roman"/>
        <family val="1"/>
      </rPr>
      <t>(960125)</t>
    </r>
    <phoneticPr fontId="31" type="noConversion"/>
  </si>
  <si>
    <r>
      <rPr>
        <sz val="11"/>
        <color theme="1"/>
        <rFont val="新細明體"/>
        <family val="1"/>
        <charset val="136"/>
      </rPr>
      <t>合計</t>
    </r>
    <phoneticPr fontId="26" type="noConversion"/>
  </si>
  <si>
    <t>Total</t>
    <phoneticPr fontId="26" type="noConversion"/>
  </si>
  <si>
    <r>
      <t>1</t>
    </r>
    <r>
      <rPr>
        <sz val="11"/>
        <color theme="1"/>
        <rFont val="新細明體"/>
        <family val="1"/>
        <charset val="136"/>
      </rPr>
      <t>月</t>
    </r>
    <phoneticPr fontId="26" type="noConversion"/>
  </si>
  <si>
    <r>
      <t>2</t>
    </r>
    <r>
      <rPr>
        <sz val="11"/>
        <color theme="1"/>
        <rFont val="新細明體"/>
        <family val="1"/>
        <charset val="136"/>
      </rPr>
      <t>月</t>
    </r>
  </si>
  <si>
    <r>
      <t>3月</t>
    </r>
    <r>
      <rPr>
        <sz val="11"/>
        <color theme="1"/>
        <rFont val="新細明體"/>
        <family val="1"/>
        <charset val="136"/>
      </rPr>
      <t/>
    </r>
  </si>
  <si>
    <r>
      <t>4月</t>
    </r>
    <r>
      <rPr>
        <sz val="11"/>
        <color theme="1"/>
        <rFont val="新細明體"/>
        <family val="1"/>
        <charset val="136"/>
      </rPr>
      <t/>
    </r>
  </si>
  <si>
    <r>
      <t>5月</t>
    </r>
    <r>
      <rPr>
        <sz val="11"/>
        <color theme="1"/>
        <rFont val="新細明體"/>
        <family val="1"/>
        <charset val="136"/>
      </rPr>
      <t/>
    </r>
  </si>
  <si>
    <r>
      <t>6月</t>
    </r>
    <r>
      <rPr>
        <sz val="11"/>
        <color theme="1"/>
        <rFont val="新細明體"/>
        <family val="1"/>
        <charset val="136"/>
      </rPr>
      <t/>
    </r>
  </si>
  <si>
    <r>
      <t>7月</t>
    </r>
    <r>
      <rPr>
        <sz val="11"/>
        <color theme="1"/>
        <rFont val="新細明體"/>
        <family val="1"/>
        <charset val="136"/>
      </rPr>
      <t/>
    </r>
  </si>
  <si>
    <r>
      <t>8月</t>
    </r>
    <r>
      <rPr>
        <sz val="11"/>
        <color theme="1"/>
        <rFont val="新細明體"/>
        <family val="1"/>
        <charset val="136"/>
      </rPr>
      <t/>
    </r>
  </si>
  <si>
    <r>
      <t>9月</t>
    </r>
    <r>
      <rPr>
        <sz val="11"/>
        <color theme="1"/>
        <rFont val="新細明體"/>
        <family val="1"/>
        <charset val="136"/>
      </rPr>
      <t/>
    </r>
  </si>
  <si>
    <r>
      <t>10月</t>
    </r>
    <r>
      <rPr>
        <sz val="11"/>
        <color theme="1"/>
        <rFont val="新細明體"/>
        <family val="1"/>
        <charset val="136"/>
      </rPr>
      <t/>
    </r>
  </si>
  <si>
    <r>
      <t>11月</t>
    </r>
    <r>
      <rPr>
        <sz val="11"/>
        <color theme="1"/>
        <rFont val="新細明體"/>
        <family val="1"/>
        <charset val="136"/>
      </rPr>
      <t/>
    </r>
  </si>
  <si>
    <r>
      <t>12月</t>
    </r>
    <r>
      <rPr>
        <sz val="11"/>
        <color theme="1"/>
        <rFont val="新細明體"/>
        <family val="1"/>
        <charset val="136"/>
      </rPr>
      <t/>
    </r>
  </si>
  <si>
    <r>
      <rPr>
        <sz val="11"/>
        <color theme="1"/>
        <rFont val="新細明體"/>
        <family val="1"/>
        <charset val="136"/>
      </rPr>
      <t>單月</t>
    </r>
    <phoneticPr fontId="26" type="noConversion"/>
  </si>
  <si>
    <r>
      <rPr>
        <sz val="11"/>
        <color theme="1"/>
        <rFont val="新細明體"/>
        <family val="1"/>
        <charset val="136"/>
      </rPr>
      <t>累計</t>
    </r>
    <phoneticPr fontId="26" type="noConversion"/>
  </si>
  <si>
    <r>
      <rPr>
        <b/>
        <sz val="11"/>
        <color theme="1"/>
        <rFont val="新細明體"/>
        <family val="1"/>
        <charset val="136"/>
      </rPr>
      <t>緯創資通股份有限公司</t>
    </r>
    <r>
      <rPr>
        <b/>
        <sz val="11"/>
        <color theme="1"/>
        <rFont val="Times New Roman"/>
        <family val="1"/>
      </rPr>
      <t>(960286)</t>
    </r>
    <phoneticPr fontId="26" type="noConversion"/>
  </si>
  <si>
    <r>
      <rPr>
        <b/>
        <sz val="11"/>
        <color theme="1"/>
        <rFont val="新細明體"/>
        <family val="1"/>
        <charset val="136"/>
      </rPr>
      <t>緯穎技術服務</t>
    </r>
    <r>
      <rPr>
        <b/>
        <sz val="11"/>
        <color theme="1"/>
        <rFont val="Times New Roman"/>
        <family val="1"/>
      </rPr>
      <t>(</t>
    </r>
    <r>
      <rPr>
        <b/>
        <sz val="11"/>
        <color theme="1"/>
        <rFont val="新細明體"/>
        <family val="1"/>
        <charset val="136"/>
      </rPr>
      <t>北京</t>
    </r>
    <r>
      <rPr>
        <b/>
        <sz val="11"/>
        <color theme="1"/>
        <rFont val="Times New Roman"/>
        <family val="1"/>
      </rPr>
      <t>)</t>
    </r>
    <r>
      <rPr>
        <b/>
        <sz val="11"/>
        <color theme="1"/>
        <rFont val="新細明體"/>
        <family val="1"/>
        <charset val="136"/>
      </rPr>
      <t>有限公司</t>
    </r>
    <r>
      <rPr>
        <b/>
        <sz val="11"/>
        <color theme="1"/>
        <rFont val="Times New Roman"/>
        <family val="1"/>
      </rPr>
      <t>(960653)</t>
    </r>
    <phoneticPr fontId="26" type="noConversion"/>
  </si>
  <si>
    <r>
      <rPr>
        <b/>
        <sz val="11"/>
        <color theme="1"/>
        <rFont val="細明體"/>
        <family val="3"/>
        <charset val="136"/>
      </rPr>
      <t>緯穎技術服務</t>
    </r>
    <r>
      <rPr>
        <b/>
        <sz val="11"/>
        <color theme="1"/>
        <rFont val="Times New Roman"/>
        <family val="1"/>
      </rPr>
      <t>(</t>
    </r>
    <r>
      <rPr>
        <b/>
        <sz val="11"/>
        <color theme="1"/>
        <rFont val="細明體"/>
        <family val="3"/>
        <charset val="136"/>
      </rPr>
      <t>昆山</t>
    </r>
    <r>
      <rPr>
        <b/>
        <sz val="11"/>
        <color theme="1"/>
        <rFont val="Times New Roman"/>
        <family val="1"/>
      </rPr>
      <t>)</t>
    </r>
    <r>
      <rPr>
        <b/>
        <sz val="11"/>
        <color theme="1"/>
        <rFont val="細明體"/>
        <family val="3"/>
        <charset val="136"/>
      </rPr>
      <t>有限公司</t>
    </r>
    <r>
      <rPr>
        <b/>
        <sz val="11"/>
        <color theme="1"/>
        <rFont val="Times New Roman"/>
        <family val="1"/>
      </rPr>
      <t>(960960)</t>
    </r>
    <phoneticPr fontId="31" type="noConversion"/>
  </si>
  <si>
    <r>
      <rPr>
        <b/>
        <sz val="11"/>
        <color theme="1"/>
        <rFont val="新細明體"/>
        <family val="1"/>
        <charset val="136"/>
      </rPr>
      <t>緯穎科技服務股份有限公司</t>
    </r>
    <r>
      <rPr>
        <b/>
        <sz val="11"/>
        <color theme="1"/>
        <rFont val="Times New Roman"/>
        <family val="1"/>
      </rPr>
      <t>(960900)</t>
    </r>
    <phoneticPr fontId="26" type="noConversion"/>
  </si>
  <si>
    <r>
      <rPr>
        <b/>
        <sz val="11"/>
        <color theme="1"/>
        <rFont val="細明體"/>
        <family val="3"/>
        <charset val="136"/>
      </rPr>
      <t>緯育股份有限公司</t>
    </r>
    <r>
      <rPr>
        <b/>
        <sz val="11"/>
        <color theme="1"/>
        <rFont val="Times New Roman"/>
        <family val="1"/>
      </rPr>
      <t>(960681)</t>
    </r>
    <phoneticPr fontId="31" type="noConversion"/>
  </si>
  <si>
    <r>
      <rPr>
        <b/>
        <sz val="11"/>
        <color theme="1"/>
        <rFont val="新細明體"/>
        <family val="1"/>
        <charset val="136"/>
      </rPr>
      <t>緯昌科技股份有限公司</t>
    </r>
    <r>
      <rPr>
        <b/>
        <sz val="11"/>
        <color theme="1"/>
        <rFont val="Times New Roman"/>
        <family val="1"/>
      </rPr>
      <t>(960702)</t>
    </r>
    <phoneticPr fontId="26" type="noConversion"/>
  </si>
  <si>
    <r>
      <t>昆山緯隆供應鏈管理有限公司</t>
    </r>
    <r>
      <rPr>
        <b/>
        <sz val="11"/>
        <color theme="1"/>
        <rFont val="Times New Roman"/>
        <family val="1"/>
      </rPr>
      <t>(960125)</t>
    </r>
  </si>
  <si>
    <t>倍力</t>
    <phoneticPr fontId="26" type="noConversion"/>
  </si>
  <si>
    <t>CHECK</t>
    <phoneticPr fontId="26" type="noConversion"/>
  </si>
  <si>
    <r>
      <rPr>
        <sz val="11"/>
        <color theme="1"/>
        <rFont val="新細明體"/>
        <family val="1"/>
        <charset val="136"/>
      </rPr>
      <t>※填表說明</t>
    </r>
  </si>
  <si>
    <r>
      <t xml:space="preserve">1. </t>
    </r>
    <r>
      <rPr>
        <sz val="11"/>
        <color theme="1"/>
        <rFont val="新細明體"/>
        <family val="1"/>
        <charset val="136"/>
      </rPr>
      <t>輸入欄位不夠時請按各報表下「增加關係人欄位點選」以增加欄位，每點選一次可增加五欄；同一關係人請注意各月份申報之名稱應一致。</t>
    </r>
  </si>
  <si>
    <r>
      <t xml:space="preserve">2. </t>
    </r>
    <r>
      <rPr>
        <sz val="11"/>
        <color theme="1"/>
        <rFont val="新細明體"/>
        <family val="1"/>
        <charset val="136"/>
      </rPr>
      <t>填報之金額單位為新台幣仟元（若為外幣請換算為新台幣）；占百分比部分以</t>
    </r>
    <r>
      <rPr>
        <sz val="11"/>
        <color theme="1"/>
        <rFont val="Times New Roman"/>
        <family val="1"/>
      </rPr>
      <t>%</t>
    </r>
    <r>
      <rPr>
        <sz val="11"/>
        <color theme="1"/>
        <rFont val="新細明體"/>
        <family val="1"/>
        <charset val="136"/>
      </rPr>
      <t>為單位，亦即倘計算出比率為</t>
    </r>
    <r>
      <rPr>
        <sz val="11"/>
        <color theme="1"/>
        <rFont val="Times New Roman"/>
        <family val="1"/>
      </rPr>
      <t>0.1234</t>
    </r>
    <r>
      <rPr>
        <sz val="11"/>
        <color theme="1"/>
        <rFont val="新細明體"/>
        <family val="1"/>
        <charset val="136"/>
      </rPr>
      <t>，則請填寫</t>
    </r>
    <r>
      <rPr>
        <sz val="11"/>
        <color theme="1"/>
        <rFont val="Times New Roman"/>
        <family val="1"/>
      </rPr>
      <t>12.34</t>
    </r>
    <r>
      <rPr>
        <sz val="11"/>
        <color theme="1"/>
        <rFont val="新細明體"/>
        <family val="1"/>
        <charset val="136"/>
      </rPr>
      <t>，可四捨五入至多填至小數點第二位。</t>
    </r>
  </si>
  <si>
    <r>
      <t xml:space="preserve">3. </t>
    </r>
    <r>
      <rPr>
        <sz val="11"/>
        <color theme="1"/>
        <rFont val="新細明體"/>
        <family val="1"/>
        <charset val="136"/>
      </rPr>
      <t>請於次月底前申報完成，申報期限內可自行上網修改，倘已逾申報期限欲補申報或修改者，請通知本公司上櫃監理部承辦人員開放申報系統。</t>
    </r>
  </si>
  <si>
    <r>
      <t xml:space="preserve">4. </t>
    </r>
    <r>
      <rPr>
        <sz val="11"/>
        <color theme="1"/>
        <rFont val="新細明體"/>
        <family val="1"/>
        <charset val="136"/>
      </rPr>
      <t>本資訊內容係屬公司之自結數資料，尚未經會計師查核﹙核閱﹚，其資料如有虛偽不實均由公司負責。</t>
    </r>
  </si>
  <si>
    <r>
      <t xml:space="preserve">5. </t>
    </r>
    <r>
      <rPr>
        <sz val="11"/>
        <color theme="1"/>
        <rFont val="新細明體"/>
        <family val="1"/>
        <charset val="136"/>
      </rPr>
      <t>自民國</t>
    </r>
    <r>
      <rPr>
        <sz val="11"/>
        <color theme="1"/>
        <rFont val="Times New Roman"/>
        <family val="1"/>
      </rPr>
      <t>102</t>
    </r>
    <r>
      <rPr>
        <sz val="11"/>
        <color theme="1"/>
        <rFont val="新細明體"/>
        <family val="1"/>
        <charset val="136"/>
      </rPr>
      <t>年</t>
    </r>
    <r>
      <rPr>
        <sz val="11"/>
        <color theme="1"/>
        <rFont val="Times New Roman"/>
        <family val="1"/>
      </rPr>
      <t>1</t>
    </r>
    <r>
      <rPr>
        <sz val="11"/>
        <color theme="1"/>
        <rFont val="新細明體"/>
        <family val="1"/>
        <charset val="136"/>
      </rPr>
      <t>月起，本表係採用合併報表金額填寫，若公司無需編製合併報表，則依個別報表金額填寫。</t>
    </r>
  </si>
  <si>
    <t>倍力→RPTIS10→合併數(合併點幣別).累計.當月.公司代碼1000)→匯出檔案</t>
    <phoneticPr fontId="31" type="noConversion"/>
  </si>
  <si>
    <t>綜合損益表</t>
  </si>
  <si>
    <t/>
  </si>
  <si>
    <t>單位：(元)</t>
  </si>
  <si>
    <t>台幣</t>
  </si>
  <si>
    <t>資料範圍</t>
  </si>
  <si>
    <t>合併數(合併點幣別)</t>
  </si>
  <si>
    <t>公司名稱</t>
  </si>
  <si>
    <t>緯創軟體股份有限公司</t>
  </si>
  <si>
    <t>報表期間</t>
  </si>
  <si>
    <t>累計</t>
  </si>
  <si>
    <t>2025/01/01~2025/04/30</t>
  </si>
  <si>
    <t>金額</t>
  </si>
  <si>
    <t>%</t>
  </si>
  <si>
    <t>仟元表達</t>
    <phoneticPr fontId="31" type="noConversion"/>
  </si>
  <si>
    <t>營業收入</t>
  </si>
  <si>
    <t>營業成本</t>
  </si>
  <si>
    <t>營業毛利</t>
  </si>
  <si>
    <t>倍力→MRS0014</t>
    <phoneticPr fontId="31" type="noConversion"/>
  </si>
  <si>
    <t>合併日</t>
  </si>
  <si>
    <t>114/04/30</t>
  </si>
  <si>
    <t>合併沖銷後</t>
  </si>
  <si>
    <t>集團會計科目</t>
  </si>
  <si>
    <t>421007</t>
  </si>
  <si>
    <t>聯屬公司服務收入</t>
  </si>
  <si>
    <t>421807</t>
  </si>
  <si>
    <t>聯屬暫估收入</t>
    <phoneticPr fontId="31" type="noConversion"/>
  </si>
  <si>
    <t>加總勞務收入</t>
    <phoneticPr fontId="31" type="noConversion"/>
  </si>
  <si>
    <t>關係人代碼</t>
    <phoneticPr fontId="31" type="noConversion"/>
  </si>
  <si>
    <t>勞務收入(KNTD)</t>
    <phoneticPr fontId="31" type="noConversion"/>
  </si>
  <si>
    <t>Total</t>
    <phoneticPr fontId="31" type="noConversion"/>
  </si>
  <si>
    <t>SAP→ZFIR0053→公司代碼1000-1900→總帳科目46000000-49999999→貿易夥伴820002-A00001→跑當月明細</t>
    <phoneticPr fontId="31" type="noConversion"/>
  </si>
  <si>
    <t>列標籤</t>
  </si>
  <si>
    <t>加總 - 換算台幣</t>
  </si>
  <si>
    <t>202412累計認列:</t>
    <phoneticPr fontId="31" type="noConversion"/>
  </si>
  <si>
    <t>FP收入&gt;46110110、46110120，</t>
    <phoneticPr fontId="31" type="noConversion"/>
  </si>
  <si>
    <t>960286</t>
  </si>
  <si>
    <t>202504累計認列:</t>
    <phoneticPr fontId="31" type="noConversion"/>
  </si>
  <si>
    <t>可看Yulin每月底寄的ITO報表中屬關係人之專案。</t>
    <phoneticPr fontId="31" type="noConversion"/>
  </si>
  <si>
    <t>960900</t>
  </si>
  <si>
    <t>2025年收入</t>
    <phoneticPr fontId="31" type="noConversion"/>
  </si>
  <si>
    <t>960681</t>
  </si>
  <si>
    <t>CHECK</t>
    <phoneticPr fontId="31" type="noConversion"/>
  </si>
  <si>
    <t>&gt;ITO報表 check-ZKMC</t>
    <phoneticPr fontId="31" type="noConversion"/>
  </si>
  <si>
    <t>總計</t>
  </si>
  <si>
    <t>公司代碼</t>
  </si>
  <si>
    <t>年度/月份</t>
  </si>
  <si>
    <t>文件號碼</t>
  </si>
  <si>
    <t>文件類型</t>
  </si>
  <si>
    <t>文件日期</t>
  </si>
  <si>
    <t>過帳日期</t>
  </si>
  <si>
    <t>G/L科目</t>
  </si>
  <si>
    <t>供應商</t>
  </si>
  <si>
    <t>客戶</t>
  </si>
  <si>
    <t>貿易夥伴</t>
  </si>
  <si>
    <t>文件幣別</t>
  </si>
  <si>
    <t>文件幣別金額</t>
  </si>
  <si>
    <t>LCurr</t>
  </si>
  <si>
    <t>以本國貨幣計算之金額</t>
  </si>
  <si>
    <t>訂單</t>
  </si>
  <si>
    <t>利潤中心</t>
  </si>
  <si>
    <t>成本中心</t>
  </si>
  <si>
    <t>內文</t>
  </si>
  <si>
    <t>結清文件</t>
  </si>
  <si>
    <t>結清日期</t>
  </si>
  <si>
    <t>功能範圍</t>
  </si>
  <si>
    <t>指派</t>
  </si>
  <si>
    <t>匯率</t>
    <phoneticPr fontId="31" type="noConversion"/>
  </si>
  <si>
    <t>換算台幣</t>
    <phoneticPr fontId="31" type="noConversion"/>
  </si>
  <si>
    <t>1000</t>
  </si>
  <si>
    <t>2025/01</t>
  </si>
  <si>
    <t>100000065</t>
  </si>
  <si>
    <t>SA</t>
  </si>
  <si>
    <t>46110210</t>
  </si>
  <si>
    <t>NTD</t>
  </si>
  <si>
    <t>111759T0</t>
  </si>
  <si>
    <t>HC3500</t>
  </si>
  <si>
    <t>[OSS] 111759T0 緯創資通股份有限公司 預收轉收入 ( SO_1304766 )</t>
  </si>
  <si>
    <t>710</t>
  </si>
  <si>
    <t>100204</t>
  </si>
  <si>
    <t>9300000003</t>
  </si>
  <si>
    <t>ZD</t>
  </si>
  <si>
    <t>113130T0</t>
  </si>
  <si>
    <t>TT0112</t>
  </si>
  <si>
    <t>KD51724403 緯創資通 (SI1 2024/11)</t>
  </si>
  <si>
    <t>9300000004</t>
  </si>
  <si>
    <t>KD51724404 緯創資通 (SI1 2024/12)</t>
  </si>
  <si>
    <t>9300000312</t>
  </si>
  <si>
    <t>113265T0</t>
  </si>
  <si>
    <t>KD51724694 緯創資通 (CPBG 2024/11)</t>
  </si>
  <si>
    <t>9300000316</t>
  </si>
  <si>
    <t>KD51724698 緯創資通 (CPBG 2024/10)</t>
  </si>
  <si>
    <t>9300000362</t>
  </si>
  <si>
    <t>108524T0</t>
  </si>
  <si>
    <t>TT0111</t>
  </si>
  <si>
    <t>KD51724743 緯創資通 (MLL、MLH、ML6 2024/12)</t>
  </si>
  <si>
    <t>9300000363</t>
  </si>
  <si>
    <t>105270T0</t>
  </si>
  <si>
    <t>TT0113</t>
  </si>
  <si>
    <t>KD51724744 緯創資通 (ML1、ML2、ML8、MLD 2024/12)</t>
  </si>
  <si>
    <t>9300000428</t>
  </si>
  <si>
    <t>KD51724805 緯創資通 (CPBG 2024/12)</t>
  </si>
  <si>
    <t>9300000231</t>
  </si>
  <si>
    <t>110810T0</t>
  </si>
  <si>
    <t>TT0119</t>
  </si>
  <si>
    <t>KD51724614 緯穎科技 (陳涵傑等人 2024/12)</t>
  </si>
  <si>
    <t>100726</t>
  </si>
  <si>
    <t>9300000232</t>
  </si>
  <si>
    <t>KD51724615 緯穎科技 (鄭益仁等人 2024/12)</t>
  </si>
  <si>
    <t>9300000233</t>
  </si>
  <si>
    <t>KD51724616 緯穎科技 (吳尚恩等人 2024/12)</t>
  </si>
  <si>
    <t>9300000234</t>
  </si>
  <si>
    <t>KD51724617 緯穎科技 (陳湘妤等人 2024/12)</t>
  </si>
  <si>
    <t>9300000235</t>
  </si>
  <si>
    <t>KD51724618 緯穎科技 (朱庭鋒等人 2024/12)</t>
  </si>
  <si>
    <t>9300000420</t>
  </si>
  <si>
    <t>KD51724800 緯穎科技 (陳凱俞等人出差費 2024/12)</t>
  </si>
  <si>
    <t>9300000207</t>
  </si>
  <si>
    <t>113188T0</t>
  </si>
  <si>
    <t>KD51724590 緯育 (高君愷 2024/12)</t>
  </si>
  <si>
    <t>102282</t>
  </si>
  <si>
    <t>1800000015</t>
  </si>
  <si>
    <t>DT</t>
  </si>
  <si>
    <t>48810200</t>
  </si>
  <si>
    <t>202411 緯創資通股份有限公司 ( SO_1247927 )</t>
  </si>
  <si>
    <t>1800000016</t>
  </si>
  <si>
    <t>202412 緯創資通股份有限公司 ( SO_1247928 )</t>
  </si>
  <si>
    <t>1800000970</t>
  </si>
  <si>
    <t>202411 緯創資通股份有限公司 ( SO_1125812 )</t>
  </si>
  <si>
    <t>1800000971</t>
  </si>
  <si>
    <t>202411 緯創資通股份有限公司 ( SO_1125826 )</t>
  </si>
  <si>
    <t>1800000972</t>
  </si>
  <si>
    <t>202411 緯創資通股份有限公司 ( SO_1125840 )</t>
  </si>
  <si>
    <t>1800000973</t>
  </si>
  <si>
    <t>202411 緯創資通股份有限公司 ( SO_1201388 )</t>
  </si>
  <si>
    <t>1800000974</t>
  </si>
  <si>
    <t>202411 緯創資通股份有限公司 ( SO_1213364 )</t>
  </si>
  <si>
    <t>1800000975</t>
  </si>
  <si>
    <t>202411 緯創資通股份有限公司 ( SO_1233504 )</t>
  </si>
  <si>
    <t>1800000976</t>
  </si>
  <si>
    <t>202411 緯創資通股份有限公司 ( SO_1233511 )</t>
  </si>
  <si>
    <t>1800000977</t>
  </si>
  <si>
    <t>202411 緯創資通股份有限公司 ( SO_1238006 )</t>
  </si>
  <si>
    <t>1800000978</t>
  </si>
  <si>
    <t>202411 緯創資通股份有限公司 ( SO_1248878 )</t>
  </si>
  <si>
    <t>1800000979</t>
  </si>
  <si>
    <t>202411 緯創資通股份有限公司 ( SO_1248879 )</t>
  </si>
  <si>
    <t>1800000980</t>
  </si>
  <si>
    <t>202411 緯創資通股份有限公司 ( SO_1249748 )</t>
  </si>
  <si>
    <t>1800000981</t>
  </si>
  <si>
    <t>202411 緯創資通股份有限公司 ( SO_1249749 )</t>
  </si>
  <si>
    <t>1800000988</t>
  </si>
  <si>
    <t>202410 緯創資通股份有限公司 ( SO_1125811 )</t>
  </si>
  <si>
    <t>1800000989</t>
  </si>
  <si>
    <t>202410 緯創資通股份有限公司 ( SO_1125825 )</t>
  </si>
  <si>
    <t>1800000990</t>
  </si>
  <si>
    <t>202410 緯創資通股份有限公司 ( SO_1125839 )</t>
  </si>
  <si>
    <t>1800000991</t>
  </si>
  <si>
    <t>202410 緯創資通股份有限公司 ( SO_1201387 )</t>
  </si>
  <si>
    <t>1800000992</t>
  </si>
  <si>
    <t>202410 緯創資通股份有限公司 ( SO_1213363 )</t>
  </si>
  <si>
    <t>1800000993</t>
  </si>
  <si>
    <t>202410 緯創資通股份有限公司 ( SO_1233503 )</t>
  </si>
  <si>
    <t>1800000994</t>
  </si>
  <si>
    <t>202410 緯創資通股份有限公司 ( SO_1233510 )</t>
  </si>
  <si>
    <t>1800001145</t>
  </si>
  <si>
    <t>202412 緯創資通股份有限公司 ( SO_1085004 )</t>
  </si>
  <si>
    <t>1800001146</t>
  </si>
  <si>
    <t>202412 緯創資通股份有限公司 ( SO_1085022 )</t>
  </si>
  <si>
    <t>1800001147</t>
  </si>
  <si>
    <t>202412 緯創資通股份有限公司 ( SO_1085034 )</t>
  </si>
  <si>
    <t>1800001148</t>
  </si>
  <si>
    <t>202412 緯創資通股份有限公司 ( SO_1085049 )</t>
  </si>
  <si>
    <t>1800001149</t>
  </si>
  <si>
    <t>202412 緯創資通股份有限公司 ( SO_1085061 )</t>
  </si>
  <si>
    <t>1800001150</t>
  </si>
  <si>
    <t>202412 緯創資通股份有限公司 ( SO_1085073 )</t>
  </si>
  <si>
    <t>1800001151</t>
  </si>
  <si>
    <t>202412 緯創資通股份有限公司 ( SO_1085085 )</t>
  </si>
  <si>
    <t>1800001152</t>
  </si>
  <si>
    <t>202412 緯創資通股份有限公司 ( SO_1085098 )</t>
  </si>
  <si>
    <t>1800001153</t>
  </si>
  <si>
    <t>202412 緯創資通股份有限公司 ( SO_1085110 )</t>
  </si>
  <si>
    <t>1800001154</t>
  </si>
  <si>
    <t>202412 緯創資通股份有限公司 ( SO_1085209 )</t>
  </si>
  <si>
    <t>1800001155</t>
  </si>
  <si>
    <t>202412 緯創資通股份有限公司 ( SO_1085233 )</t>
  </si>
  <si>
    <t>1800001156</t>
  </si>
  <si>
    <t>202412 緯創資通股份有限公司 ( SO_1085245 )</t>
  </si>
  <si>
    <t>1800001157</t>
  </si>
  <si>
    <t>202412 緯創資通股份有限公司 ( SO_1085257 )</t>
  </si>
  <si>
    <t>1800001158</t>
  </si>
  <si>
    <t>202412 緯創資通股份有限公司 ( SO_1085287 )</t>
  </si>
  <si>
    <t>1800001159</t>
  </si>
  <si>
    <t>202412 緯創資通股份有限公司 ( SO_1085299 )</t>
  </si>
  <si>
    <t>1800001160</t>
  </si>
  <si>
    <t>202412 緯創資通股份有限公司 ( SO_1085311 )</t>
  </si>
  <si>
    <t>1800001161</t>
  </si>
  <si>
    <t>202412 緯創資通股份有限公司 ( SO_1085347 )</t>
  </si>
  <si>
    <t>1800001162</t>
  </si>
  <si>
    <t>202412 緯創資通股份有限公司 ( SO_1085359 )</t>
  </si>
  <si>
    <t>1800001163</t>
  </si>
  <si>
    <t>202412 緯創資通股份有限公司 ( SO_1085384 )</t>
  </si>
  <si>
    <t>1800001164</t>
  </si>
  <si>
    <t>202412 緯創資通股份有限公司 ( SO_1085420 )</t>
  </si>
  <si>
    <t>1800001165</t>
  </si>
  <si>
    <t>202412 緯創資通股份有限公司 ( SO_1091097 )</t>
  </si>
  <si>
    <t>1800001166</t>
  </si>
  <si>
    <t>202412 緯創資通股份有限公司 ( SO_1091109 )</t>
  </si>
  <si>
    <t>1800001167</t>
  </si>
  <si>
    <t>202412 緯創資通股份有限公司 ( SO_1091219 )</t>
  </si>
  <si>
    <t>1800001168</t>
  </si>
  <si>
    <t>202412 緯創資通股份有限公司 ( SO_1190706 )</t>
  </si>
  <si>
    <t>1800001169</t>
  </si>
  <si>
    <t>202412 緯創資通股份有限公司 ( SO_1199561 )</t>
  </si>
  <si>
    <t>1800001170</t>
  </si>
  <si>
    <t>202412 緯創資通股份有限公司 ( SO_1216263 )</t>
  </si>
  <si>
    <t>1800001171</t>
  </si>
  <si>
    <t>202412 緯創資通股份有限公司 ( SO_1233491 )</t>
  </si>
  <si>
    <t>1800001172</t>
  </si>
  <si>
    <t>202412 緯創資通股份有限公司 ( SO_1238004 )</t>
  </si>
  <si>
    <t>1800001173</t>
  </si>
  <si>
    <t>202412 緯創資通股份有限公司 ( SO_1043371 )</t>
  </si>
  <si>
    <t>1800001174</t>
  </si>
  <si>
    <t>202412 緯創資通股份有限公司 ( SO_1084824 )</t>
  </si>
  <si>
    <t>1800001175</t>
  </si>
  <si>
    <t>202412 緯創資通股份有限公司 ( SO_1084836 )</t>
  </si>
  <si>
    <t>1800001176</t>
  </si>
  <si>
    <t>202412 緯創資通股份有限公司 ( SO_1084848 )</t>
  </si>
  <si>
    <t>1800001177</t>
  </si>
  <si>
    <t>202412 緯創資通股份有限公司 ( SO_1084860 )</t>
  </si>
  <si>
    <t>1800001178</t>
  </si>
  <si>
    <t>202412 緯創資通股份有限公司 ( SO_1084878 )</t>
  </si>
  <si>
    <t>1800001179</t>
  </si>
  <si>
    <t>202412 緯創資通股份有限公司 ( SO_1084890 )</t>
  </si>
  <si>
    <t>1800001180</t>
  </si>
  <si>
    <t>202412 緯創資通股份有限公司 ( SO_1084908 )</t>
  </si>
  <si>
    <t>1800001181</t>
  </si>
  <si>
    <t>202412 緯創資通股份有限公司 ( SO_1084926 )</t>
  </si>
  <si>
    <t>1800001182</t>
  </si>
  <si>
    <t>202412 緯創資通股份有限公司 ( SO_1084938 )</t>
  </si>
  <si>
    <t>1800001183</t>
  </si>
  <si>
    <t>202412 緯創資通股份有限公司 ( SO_1084950 )</t>
  </si>
  <si>
    <t>1800001184</t>
  </si>
  <si>
    <t>202412 緯創資通股份有限公司 ( SO_1084962 )</t>
  </si>
  <si>
    <t>1800001185</t>
  </si>
  <si>
    <t>202412 緯創資通股份有限公司 ( SO_1084974 )</t>
  </si>
  <si>
    <t>1800001186</t>
  </si>
  <si>
    <t>202412 緯創資通股份有限公司 ( SO_1084986 )</t>
  </si>
  <si>
    <t>1800001187</t>
  </si>
  <si>
    <t>202412 緯創資通股份有限公司 ( SO_1091047 )</t>
  </si>
  <si>
    <t>1800001188</t>
  </si>
  <si>
    <t>202412 緯創資通股份有限公司 ( SO_1091072 )</t>
  </si>
  <si>
    <t>1800001189</t>
  </si>
  <si>
    <t>202412 緯創資通股份有限公司 ( SO_1091084 )</t>
  </si>
  <si>
    <t>1800001190</t>
  </si>
  <si>
    <t>202412 緯創資通股份有限公司 ( SO_1160976 )</t>
  </si>
  <si>
    <t>1800001191</t>
  </si>
  <si>
    <t>202412 緯創資通股份有限公司 ( SO_1190698 )</t>
  </si>
  <si>
    <t>1800001192</t>
  </si>
  <si>
    <t>202412 緯創資通股份有限公司 ( SO_1233487 )</t>
  </si>
  <si>
    <t>1800001451</t>
  </si>
  <si>
    <t>202412 緯創資通股份有限公司 ( SO_1125813 )</t>
  </si>
  <si>
    <t>1800001452</t>
  </si>
  <si>
    <t>202412 緯創資通股份有限公司 ( SO_1125827 )</t>
  </si>
  <si>
    <t>1800001453</t>
  </si>
  <si>
    <t>202412 緯創資通股份有限公司 ( SO_1125841 )</t>
  </si>
  <si>
    <t>1800001454</t>
  </si>
  <si>
    <t>202412 緯創資通股份有限公司 ( SO_1201389 )</t>
  </si>
  <si>
    <t>1800001455</t>
  </si>
  <si>
    <t>202412 緯創資通股份有限公司 ( SO_1213365 )</t>
  </si>
  <si>
    <t>1800001456</t>
  </si>
  <si>
    <t>202412 緯創資通股份有限公司 ( SO_1233505 )</t>
  </si>
  <si>
    <t>1800001457</t>
  </si>
  <si>
    <t>202412 緯創資通股份有限公司 ( SO_1233512 )</t>
  </si>
  <si>
    <t>1800001458</t>
  </si>
  <si>
    <t>202412 緯創資通股份有限公司 ( SO_1238007 )</t>
  </si>
  <si>
    <t>1800001459</t>
  </si>
  <si>
    <t>202412 緯創資通股份有限公司 ( SO_1254215 )</t>
  </si>
  <si>
    <t>1800001460</t>
  </si>
  <si>
    <t>202412 緯創資通股份有限公司 ( SO_1254216 )</t>
  </si>
  <si>
    <t>1800001461</t>
  </si>
  <si>
    <t>202412 緯創資通股份有限公司 ( SO_1261793 )</t>
  </si>
  <si>
    <t>1800001502</t>
  </si>
  <si>
    <t>202501 緯創資通股份有限公司 ( SO_1043372 )</t>
  </si>
  <si>
    <t>1800001518</t>
  </si>
  <si>
    <t>202501 緯創資通股份有限公司 ( SO_1091048 )</t>
  </si>
  <si>
    <t>1800001519</t>
  </si>
  <si>
    <t>202501 緯創資通股份有限公司 ( SO_1091061 )</t>
  </si>
  <si>
    <t>1800001520</t>
  </si>
  <si>
    <t>202501 緯創資通股份有限公司 ( SO_1091073 )</t>
  </si>
  <si>
    <t>1800001521</t>
  </si>
  <si>
    <t>202501 緯創資通股份有限公司 ( SO_1091085 )</t>
  </si>
  <si>
    <t>1800001522</t>
  </si>
  <si>
    <t>202501 緯創資通股份有限公司 ( SO_1091086 )</t>
  </si>
  <si>
    <t>1800001523</t>
  </si>
  <si>
    <t>202501 緯創資通股份有限公司 ( SO_1091098 )</t>
  </si>
  <si>
    <t>1800001524</t>
  </si>
  <si>
    <t>202501 緯創資通股份有限公司 ( SO_1091110 )</t>
  </si>
  <si>
    <t>1800001525</t>
  </si>
  <si>
    <t>202501 緯創資通股份有限公司 ( SO_1091220 )</t>
  </si>
  <si>
    <t>1800001606</t>
  </si>
  <si>
    <t>202501 緯創資通股份有限公司 ( SO_1160977 )</t>
  </si>
  <si>
    <t>1800001718</t>
  </si>
  <si>
    <t>202501 緯創資通股份有限公司 ( SO_1190699 )</t>
  </si>
  <si>
    <t>1800001719</t>
  </si>
  <si>
    <t>202501 緯創資通股份有限公司 ( SO_1190707 )</t>
  </si>
  <si>
    <t>1800001757</t>
  </si>
  <si>
    <t>202501 緯創資通股份有限公司 ( SO_1199562 )</t>
  </si>
  <si>
    <t>1800001759</t>
  </si>
  <si>
    <t>111631T0</t>
  </si>
  <si>
    <t>202501 緯創資通股份有限公司 ( SO_1201384 )</t>
  </si>
  <si>
    <t>1800001770</t>
  </si>
  <si>
    <t>202501 緯創資通股份有限公司 ( SO_1203981 )</t>
  </si>
  <si>
    <t>1800001771</t>
  </si>
  <si>
    <t>202501 緯創資通股份有限公司 ( SO_1203995 )</t>
  </si>
  <si>
    <t>1800001786</t>
  </si>
  <si>
    <t>202501 緯創資通股份有限公司 ( SO_1216264 )</t>
  </si>
  <si>
    <t>1800001787</t>
  </si>
  <si>
    <t>202501 緯創資通股份有限公司 ( SO_1216269 )</t>
  </si>
  <si>
    <t>1800001788</t>
  </si>
  <si>
    <t>202501 緯創資通股份有限公司 ( SO_1216279 )</t>
  </si>
  <si>
    <t>1800001820</t>
  </si>
  <si>
    <t>202501 緯創資通股份有限公司 ( SO_1233488 )</t>
  </si>
  <si>
    <t>1800001821</t>
  </si>
  <si>
    <t>202501 緯創資通股份有限公司 ( SO_1233492 )</t>
  </si>
  <si>
    <t>1800001822</t>
  </si>
  <si>
    <t>202501 緯創資通股份有限公司 ( SO_1233502 )</t>
  </si>
  <si>
    <t>1800001838</t>
  </si>
  <si>
    <t>202501 緯創資通股份有限公司 ( SO_1238005 )</t>
  </si>
  <si>
    <t>1800002024</t>
  </si>
  <si>
    <t>202501 緯創資通股份有限公司 ( SO_1292678 )</t>
  </si>
  <si>
    <t>1800002025</t>
  </si>
  <si>
    <t>202501 緯創資通股份有限公司 ( SO_1292679 )</t>
  </si>
  <si>
    <t>1800002026</t>
  </si>
  <si>
    <t>202501 緯創資通股份有限公司 ( SO_1292680 )</t>
  </si>
  <si>
    <t>1800002027</t>
  </si>
  <si>
    <t>202501 緯創資通股份有限公司 ( SO_1292681 )</t>
  </si>
  <si>
    <t>1800002028</t>
  </si>
  <si>
    <t>202501 緯創資通股份有限公司 ( SO_1292682 )</t>
  </si>
  <si>
    <t>1800002029</t>
  </si>
  <si>
    <t>202501 緯創資通股份有限公司 ( SO_1292683 )</t>
  </si>
  <si>
    <t>1800002030</t>
  </si>
  <si>
    <t>202501 緯創資通股份有限公司 ( SO_1292684 )</t>
  </si>
  <si>
    <t>1800002031</t>
  </si>
  <si>
    <t>202501 緯創資通股份有限公司 ( SO_1292685 )</t>
  </si>
  <si>
    <t>1800002032</t>
  </si>
  <si>
    <t>202501 緯創資通股份有限公司 ( SO_1292686 )</t>
  </si>
  <si>
    <t>1800002033</t>
  </si>
  <si>
    <t>202501 緯創資通股份有限公司 ( SO_1292687 )</t>
  </si>
  <si>
    <t>1800002034</t>
  </si>
  <si>
    <t>202501 緯創資通股份有限公司 ( SO_1292688 )</t>
  </si>
  <si>
    <t>1800002035</t>
  </si>
  <si>
    <t>202501 緯創資通股份有限公司 ( SO_1292689 )</t>
  </si>
  <si>
    <t>1800002036</t>
  </si>
  <si>
    <t>202501 緯創資通股份有限公司 ( SO_1292690 )</t>
  </si>
  <si>
    <t>1800002037</t>
  </si>
  <si>
    <t>202501 緯創資通股份有限公司 ( SO_1292691 )</t>
  </si>
  <si>
    <t>1800002038</t>
  </si>
  <si>
    <t>202501 緯創資通股份有限公司 ( SO_1292692 )</t>
  </si>
  <si>
    <t>1800002039</t>
  </si>
  <si>
    <t>202501 緯創資通股份有限公司 ( SO_1292693 )</t>
  </si>
  <si>
    <t>1800002040</t>
  </si>
  <si>
    <t>202501 緯創資通股份有限公司 ( SO_1292694 )</t>
  </si>
  <si>
    <t>1800002041</t>
  </si>
  <si>
    <t>202501 緯創資通股份有限公司 ( SO_1292695 )</t>
  </si>
  <si>
    <t>1800002042</t>
  </si>
  <si>
    <t>202501 緯創資通股份有限公司 ( SO_1292696 )</t>
  </si>
  <si>
    <t>1800002043</t>
  </si>
  <si>
    <t>202501 緯創資通股份有限公司 ( SO_1292697 )</t>
  </si>
  <si>
    <t>1800002044</t>
  </si>
  <si>
    <t>202501 緯創資通股份有限公司 ( SO_1292698 )</t>
  </si>
  <si>
    <t>1800002045</t>
  </si>
  <si>
    <t>202501 緯創資通股份有限公司 ( SO_1292699 )</t>
  </si>
  <si>
    <t>1800002046</t>
  </si>
  <si>
    <t>202501 緯創資通股份有限公司 ( SO_1292706 )</t>
  </si>
  <si>
    <t>1800002047</t>
  </si>
  <si>
    <t>202501 緯創資通股份有限公司 ( SO_1292707 )</t>
  </si>
  <si>
    <t>1800002048</t>
  </si>
  <si>
    <t>202501 緯創資通股份有限公司 ( SO_1292708 )</t>
  </si>
  <si>
    <t>1800002049</t>
  </si>
  <si>
    <t>202501 緯創資通股份有限公司 ( SO_1292709 )</t>
  </si>
  <si>
    <t>1800002050</t>
  </si>
  <si>
    <t>202501 緯創資通股份有限公司 ( SO_1292710 )</t>
  </si>
  <si>
    <t>1800002051</t>
  </si>
  <si>
    <t>202501 緯創資通股份有限公司 ( SO_1292711 )</t>
  </si>
  <si>
    <t>1800002052</t>
  </si>
  <si>
    <t>202501 緯創資通股份有限公司 ( SO_1292712 )</t>
  </si>
  <si>
    <t>1800002053</t>
  </si>
  <si>
    <t>202501 緯創資通股份有限公司 ( SO_1292713 )</t>
  </si>
  <si>
    <t>1800002054</t>
  </si>
  <si>
    <t>202501 緯創資通股份有限公司 ( SO_1292714 )</t>
  </si>
  <si>
    <t>1800002055</t>
  </si>
  <si>
    <t>112611T0</t>
  </si>
  <si>
    <t>202501 緯創資通股份有限公司 ( SO_1292715 )</t>
  </si>
  <si>
    <t>1800002303</t>
  </si>
  <si>
    <t>202501 緯創資通股份有限公司 ( SO_1308237 )</t>
  </si>
  <si>
    <t>1800002502</t>
  </si>
  <si>
    <t>202501 緯創資通股份有限公司 ( SO_1125814 )</t>
  </si>
  <si>
    <t>1800002503</t>
  </si>
  <si>
    <t>202501 緯創資通股份有限公司 ( SO_1125828 )</t>
  </si>
  <si>
    <t>1800002504</t>
  </si>
  <si>
    <t>202501 緯創資通股份有限公司 ( SO_1125842 )</t>
  </si>
  <si>
    <t>1800002537</t>
  </si>
  <si>
    <t>202501 緯創資通股份有限公司 ( SO_1201390 )</t>
  </si>
  <si>
    <t>1800002549</t>
  </si>
  <si>
    <t>202501 緯創資通股份有限公司 ( SO_1213366 )</t>
  </si>
  <si>
    <t>1800002569</t>
  </si>
  <si>
    <t>202501 緯創資通股份有限公司 ( SO_1233506 )</t>
  </si>
  <si>
    <t>1800002570</t>
  </si>
  <si>
    <t>202501 緯創資通股份有限公司 ( SO_1233513 )</t>
  </si>
  <si>
    <t>1800002576</t>
  </si>
  <si>
    <t>202501 緯創資通股份有限公司 ( SO_1238008 )</t>
  </si>
  <si>
    <t>1800000797</t>
  </si>
  <si>
    <t>202412 緯穎科技服務股份有限公司 ( SO_1097167 )</t>
  </si>
  <si>
    <t>1800000798</t>
  </si>
  <si>
    <t>202412 緯穎科技服務股份有限公司 ( SO_1108975 )</t>
  </si>
  <si>
    <t>1800000799</t>
  </si>
  <si>
    <t>202412 緯穎科技服務股份有限公司 ( SO_1108987 )</t>
  </si>
  <si>
    <t>1800000800</t>
  </si>
  <si>
    <t>202412 緯穎科技服務股份有限公司 ( SO_1108999 )</t>
  </si>
  <si>
    <t>1800000801</t>
  </si>
  <si>
    <t>202412 緯穎科技服務股份有限公司 ( SO_1109023 )</t>
  </si>
  <si>
    <t>1800000802</t>
  </si>
  <si>
    <t>202412 緯穎科技服務股份有限公司 ( SO_1109035 )</t>
  </si>
  <si>
    <t>1800000803</t>
  </si>
  <si>
    <t>202412 緯穎科技服務股份有限公司 ( SO_1109102 )</t>
  </si>
  <si>
    <t>1800000804</t>
  </si>
  <si>
    <t>202412 緯穎科技服務股份有限公司 ( SO_1109126 )</t>
  </si>
  <si>
    <t>1800000805</t>
  </si>
  <si>
    <t>202412 緯穎科技服務股份有限公司 ( SO_1109166 )</t>
  </si>
  <si>
    <t>1800000806</t>
  </si>
  <si>
    <t>202412 緯穎科技服務股份有限公司 ( SO_1109178 )</t>
  </si>
  <si>
    <t>1800000807</t>
  </si>
  <si>
    <t>202412 緯穎科技服務股份有限公司 ( SO_1109202 )</t>
  </si>
  <si>
    <t>1800000808</t>
  </si>
  <si>
    <t>202412 緯穎科技服務股份有限公司 ( SO_1113690 )</t>
  </si>
  <si>
    <t>1800000809</t>
  </si>
  <si>
    <t>202412 緯穎科技服務股份有限公司 ( SO_1152176 )</t>
  </si>
  <si>
    <t>1800000810</t>
  </si>
  <si>
    <t>202412 緯穎科技服務股份有限公司 ( SO_1152203 )</t>
  </si>
  <si>
    <t>1800000811</t>
  </si>
  <si>
    <t>202412 緯穎科技服務股份有限公司 ( SO_1157814 )</t>
  </si>
  <si>
    <t>1800000812</t>
  </si>
  <si>
    <t>202412 緯穎科技服務股份有限公司 ( SO_1191367 )</t>
  </si>
  <si>
    <t>1800000813</t>
  </si>
  <si>
    <t>202412 緯穎科技服務股份有限公司 ( SO_1201465 )</t>
  </si>
  <si>
    <t>1800000814</t>
  </si>
  <si>
    <t>202412 緯穎科技服務股份有限公司 ( SO_1201472 )</t>
  </si>
  <si>
    <t>1800000815</t>
  </si>
  <si>
    <t>202412 緯穎科技服務股份有限公司 ( SO_1201479 )</t>
  </si>
  <si>
    <t>1800000816</t>
  </si>
  <si>
    <t>202412 緯穎科技服務股份有限公司 ( SO_1233533 )</t>
  </si>
  <si>
    <t>1800000817</t>
  </si>
  <si>
    <t>202412 緯穎科技服務股份有限公司 ( SO_1233538 )</t>
  </si>
  <si>
    <t>1800000818</t>
  </si>
  <si>
    <t>202412 緯穎科技服務股份有限公司 ( SO_1238609 )</t>
  </si>
  <si>
    <t>1800000819</t>
  </si>
  <si>
    <t>202412 緯穎科技服務股份有限公司 ( SO_1261352 )</t>
  </si>
  <si>
    <t>1800000820</t>
  </si>
  <si>
    <t>202412 緯穎科技服務股份有限公司 ( SO_1109090 )</t>
  </si>
  <si>
    <t>1800000821</t>
  </si>
  <si>
    <t>202412 緯穎科技服務股份有限公司 ( SO_1109114 )</t>
  </si>
  <si>
    <t>1800000822</t>
  </si>
  <si>
    <t>202412 緯穎科技服務股份有限公司 ( SO_1191359 )</t>
  </si>
  <si>
    <t>1800001535</t>
  </si>
  <si>
    <t>202501 緯穎科技服務股份有限公司 ( SO_1097156 )</t>
  </si>
  <si>
    <t>1800001536</t>
  </si>
  <si>
    <t>202501 緯穎科技服務股份有限公司 ( SO_1097168 )</t>
  </si>
  <si>
    <t>1800001537</t>
  </si>
  <si>
    <t>202501 緯穎科技服務股份有限公司 ( SO_1108976 )</t>
  </si>
  <si>
    <t>1800001538</t>
  </si>
  <si>
    <t>202501 緯穎科技服務股份有限公司 ( SO_1108988 )</t>
  </si>
  <si>
    <t>1800001539</t>
  </si>
  <si>
    <t>202501 緯穎科技服務股份有限公司 ( SO_1109000 )</t>
  </si>
  <si>
    <t>1800001540</t>
  </si>
  <si>
    <t>202501 緯穎科技服務股份有限公司 ( SO_1109024 )</t>
  </si>
  <si>
    <t>1800001541</t>
  </si>
  <si>
    <t>202501 緯穎科技服務股份有限公司 ( SO_1109036 )</t>
  </si>
  <si>
    <t>1800001542</t>
  </si>
  <si>
    <t>202501 緯穎科技服務股份有限公司 ( SO_1109103 )</t>
  </si>
  <si>
    <t>1800001543</t>
  </si>
  <si>
    <t>202501 緯穎科技服務股份有限公司 ( SO_1109115 )</t>
  </si>
  <si>
    <t>1800001544</t>
  </si>
  <si>
    <t>202501 緯穎科技服務股份有限公司 ( SO_1109127 )</t>
  </si>
  <si>
    <t>1800001545</t>
  </si>
  <si>
    <t>202501 緯穎科技服務股份有限公司 ( SO_1109167 )</t>
  </si>
  <si>
    <t>1800001546</t>
  </si>
  <si>
    <t>202501 緯穎科技服務股份有限公司 ( SO_1109179 )</t>
  </si>
  <si>
    <t>1800001547</t>
  </si>
  <si>
    <t>202501 緯穎科技服務股份有限公司 ( SO_1109203 )</t>
  </si>
  <si>
    <t>1800001549</t>
  </si>
  <si>
    <t>202501 緯穎科技服務股份有限公司 ( SO_1113691 )</t>
  </si>
  <si>
    <t>1800001598</t>
  </si>
  <si>
    <t>202501 緯穎科技服務股份有限公司 ( SO_1152177 )</t>
  </si>
  <si>
    <t>1800001599</t>
  </si>
  <si>
    <t>202501 緯穎科技服務股份有限公司 ( SO_1152204 )</t>
  </si>
  <si>
    <t>1800001600</t>
  </si>
  <si>
    <t>202501 緯穎科技服務股份有限公司 ( SO_1154719 )</t>
  </si>
  <si>
    <t>1800001603</t>
  </si>
  <si>
    <t>202501 緯穎科技服務股份有限公司 ( SO_1157815 )</t>
  </si>
  <si>
    <t>1800001697</t>
  </si>
  <si>
    <t>202501 緯穎科技服務股份有限公司 ( SO_1176999 )</t>
  </si>
  <si>
    <t>1800001723</t>
  </si>
  <si>
    <t>202501 緯穎科技服務股份有限公司 ( SO_1191352 )</t>
  </si>
  <si>
    <t>1800001724</t>
  </si>
  <si>
    <t>202501 緯穎科技服務股份有限公司 ( SO_1191360 )</t>
  </si>
  <si>
    <t>1800001725</t>
  </si>
  <si>
    <t>202501 緯穎科技服務股份有限公司 ( SO_1191368 )</t>
  </si>
  <si>
    <t>1800001763</t>
  </si>
  <si>
    <t>202501 緯穎科技服務股份有限公司 ( SO_1201466 )</t>
  </si>
  <si>
    <t>1800001764</t>
  </si>
  <si>
    <t>202501 緯穎科技服務股份有限公司 ( SO_1201473 )</t>
  </si>
  <si>
    <t>1800001765</t>
  </si>
  <si>
    <t>202501 緯穎科技服務股份有限公司 ( SO_1201480 )</t>
  </si>
  <si>
    <t>1800001824</t>
  </si>
  <si>
    <t>202501 緯穎科技服務股份有限公司 ( SO_1233524 )</t>
  </si>
  <si>
    <t>1800001825</t>
  </si>
  <si>
    <t>202501 緯穎科技服務股份有限公司 ( SO_1233529 )</t>
  </si>
  <si>
    <t>1800001826</t>
  </si>
  <si>
    <t>202501 緯穎科技服務股份有限公司 ( SO_1233534 )</t>
  </si>
  <si>
    <t>1800001827</t>
  </si>
  <si>
    <t>202501 緯穎科技服務股份有限公司 ( SO_1233539 )</t>
  </si>
  <si>
    <t>1800001841</t>
  </si>
  <si>
    <t>202501 緯穎科技服務股份有限公司 ( SO_1238610 )</t>
  </si>
  <si>
    <t>1800001892</t>
  </si>
  <si>
    <t>202501 緯穎科技服務股份有限公司 ( SO_1261353 )</t>
  </si>
  <si>
    <t>1800002056</t>
  </si>
  <si>
    <t>202501 緯穎科技服務股份有限公司 ( SO_1292716 )</t>
  </si>
  <si>
    <t>1800000692</t>
  </si>
  <si>
    <t>202412 緯育股份有限公司 ( SO_1126073 )</t>
  </si>
  <si>
    <t>1800002505</t>
  </si>
  <si>
    <t>202501 緯育股份有限公司 ( SO_1126074 )</t>
  </si>
  <si>
    <t>100000072</t>
  </si>
  <si>
    <t>SU</t>
  </si>
  <si>
    <t>收入暫估 鄭弘仁 12/25-27 駐點緯創資通出差</t>
  </si>
  <si>
    <t>20241227</t>
  </si>
  <si>
    <t>收入暫估 胡耀明 11/2-12/22 墨西哥差旅費</t>
  </si>
  <si>
    <t>收入暫估 林鼎翔 11/2-12/22 墨西哥差旅費</t>
  </si>
  <si>
    <t>收入暫估 陳凱俞 11/30-12/21 馬來西亞差旅費</t>
  </si>
  <si>
    <t>2025/02</t>
  </si>
  <si>
    <t>100000287</t>
  </si>
  <si>
    <t>[OSS] 111759T0 緯創資通股份有限公司 預收轉收入 ( SO_1319672 )</t>
  </si>
  <si>
    <t>9300000586</t>
  </si>
  <si>
    <t>113509T0</t>
  </si>
  <si>
    <t>KD51724952 緯創資通 (全球製造 2024/12)</t>
  </si>
  <si>
    <t>9300000618</t>
  </si>
  <si>
    <t>113444T0</t>
  </si>
  <si>
    <t>KD51724982 緯創資通 (IIC 2024/10)</t>
  </si>
  <si>
    <t>9300000656</t>
  </si>
  <si>
    <t>110657T0</t>
  </si>
  <si>
    <t>TT0123</t>
  </si>
  <si>
    <t>KD51725018 緯創資通 (L10N#O202501220037 2025/01)</t>
  </si>
  <si>
    <t>9300000657</t>
  </si>
  <si>
    <t>KD51725019 緯創資通 (L10N#O202502030091 2025/01)</t>
  </si>
  <si>
    <t>9300000695</t>
  </si>
  <si>
    <t>[發票作廢]KL53277301 緯創資通 (MLL、MLH、ML6 2025/01)</t>
  </si>
  <si>
    <t>9300000696</t>
  </si>
  <si>
    <t>[發票作廢]KL53277302 緯創資通 (ML1、ML2、ML8、MLD 2025/01)</t>
  </si>
  <si>
    <t>9300000697</t>
  </si>
  <si>
    <t>KL53277303 緯創資通 (DT_汐止 2025/01)</t>
  </si>
  <si>
    <t>9300000698</t>
  </si>
  <si>
    <t>KL53277304 緯創資通 (DT_南區 2025/01)</t>
  </si>
  <si>
    <t>9300000745</t>
  </si>
  <si>
    <t>KL53277349 緯創資通 (CPBG 2025/01)</t>
  </si>
  <si>
    <t>9300000770</t>
  </si>
  <si>
    <t>[發票作廢] 緯創資通 (ML1、ML2、ML8、MLD 2025/01)</t>
  </si>
  <si>
    <t>9300000771</t>
  </si>
  <si>
    <t>[發票作廢] 緯創資通 (MLL、MLH、ML6 2025/01)</t>
  </si>
  <si>
    <t>9300000801</t>
  </si>
  <si>
    <t>KL53277399 緯創資通 (ML1、ML2、ML8、MLD 2025/01)</t>
  </si>
  <si>
    <t>9300000802</t>
  </si>
  <si>
    <t>KL58688250 緯創資通 (MLL、MLH、ML6 2025/01)</t>
  </si>
  <si>
    <t>9300000647</t>
  </si>
  <si>
    <t>KD51725009 緯穎科技 (胡耀明 2025/01)</t>
  </si>
  <si>
    <t>9300000648</t>
  </si>
  <si>
    <t>KD51725010 緯穎科技 (陳凱俞 2025/01)</t>
  </si>
  <si>
    <t>9300000649</t>
  </si>
  <si>
    <t>KD51725011 緯穎科技 (林鼎翔 2025/01)</t>
  </si>
  <si>
    <t>9300000650</t>
  </si>
  <si>
    <t>KD51725012 穎科技 (翁崇堡 2025/01)</t>
  </si>
  <si>
    <t>9300000651</t>
  </si>
  <si>
    <t>KD51725013 緯穎科技 (陳坤城 2025/01)</t>
  </si>
  <si>
    <t>9300000652</t>
  </si>
  <si>
    <t>KD51725014 緯穎科技 (孫欣憶 2025/01)</t>
  </si>
  <si>
    <t>9300000653</t>
  </si>
  <si>
    <t>KD51725015 緯穎科技 (朱庭鋒等人 2025/01)</t>
  </si>
  <si>
    <t>9300000654</t>
  </si>
  <si>
    <t>KD51725016 緯穎科技 (陳文遠等人 2025/01)</t>
  </si>
  <si>
    <t>9300000706</t>
  </si>
  <si>
    <t>KL53277312 緯穎科技 (鄭益仁等人 2025/01)</t>
  </si>
  <si>
    <t>9300000707</t>
  </si>
  <si>
    <t>KL53277313 緯穎科技 (林子堅、陳昱淳 2025/01)</t>
  </si>
  <si>
    <t>9300000708</t>
  </si>
  <si>
    <t>KL53277314 緯穎科技 (吳尚恩等人 2025/01)</t>
  </si>
  <si>
    <t>9300000617</t>
  </si>
  <si>
    <t>KD51724981 緯育 (高君愷 2025/01)</t>
  </si>
  <si>
    <t>1800003500</t>
  </si>
  <si>
    <t>202405 緯創資通股份有限公司 ( SO_1176000 )</t>
  </si>
  <si>
    <t>1800003501</t>
  </si>
  <si>
    <t>202407 緯創資通股份有限公司 ( SO_1181082 )</t>
  </si>
  <si>
    <t>1800003658</t>
  </si>
  <si>
    <t>202412 緯創資通股份有限公司 ( SO_1260990 )</t>
  </si>
  <si>
    <t>1800003718</t>
  </si>
  <si>
    <t>202410 緯創資通股份有限公司 ( SO_1206916 )</t>
  </si>
  <si>
    <t>1800003935</t>
  </si>
  <si>
    <t>1800003936</t>
  </si>
  <si>
    <t>1800003937</t>
  </si>
  <si>
    <t>1800003938</t>
  </si>
  <si>
    <t>1800003939</t>
  </si>
  <si>
    <t>1800003940</t>
  </si>
  <si>
    <t>1800003941</t>
  </si>
  <si>
    <t>1800003942</t>
  </si>
  <si>
    <t>1800003943</t>
  </si>
  <si>
    <t>1800003944</t>
  </si>
  <si>
    <t>1800003945</t>
  </si>
  <si>
    <t>1800003946</t>
  </si>
  <si>
    <t>1800003947</t>
  </si>
  <si>
    <t>1800003948</t>
  </si>
  <si>
    <t>1800003949</t>
  </si>
  <si>
    <t>1800003950</t>
  </si>
  <si>
    <t>1800003951</t>
  </si>
  <si>
    <t>1800003952</t>
  </si>
  <si>
    <t>1800003953</t>
  </si>
  <si>
    <t>1800003954</t>
  </si>
  <si>
    <t>1800003955</t>
  </si>
  <si>
    <t>1800003956</t>
  </si>
  <si>
    <t>1800003957</t>
  </si>
  <si>
    <t>1800003958</t>
  </si>
  <si>
    <t>1800003959</t>
  </si>
  <si>
    <t>1800003960</t>
  </si>
  <si>
    <t>1800003961</t>
  </si>
  <si>
    <t>1800003962</t>
  </si>
  <si>
    <t>1800003963</t>
  </si>
  <si>
    <t>1800003964</t>
  </si>
  <si>
    <t>1800003965</t>
  </si>
  <si>
    <t>1800003966</t>
  </si>
  <si>
    <t>1800003967</t>
  </si>
  <si>
    <t>1800003968</t>
  </si>
  <si>
    <t>1800003969</t>
  </si>
  <si>
    <t>1800003970</t>
  </si>
  <si>
    <t>1800003971</t>
  </si>
  <si>
    <t>202409 緯創資通股份有限公司 ( SO_1230474 )</t>
  </si>
  <si>
    <t>1800003972</t>
  </si>
  <si>
    <t>1800003973</t>
  </si>
  <si>
    <t>1800003974</t>
  </si>
  <si>
    <t>1800003975</t>
  </si>
  <si>
    <t>1800003976</t>
  </si>
  <si>
    <t>1800003977</t>
  </si>
  <si>
    <t>1800003978</t>
  </si>
  <si>
    <t>1800003979</t>
  </si>
  <si>
    <t>1800003980</t>
  </si>
  <si>
    <t>1800003981</t>
  </si>
  <si>
    <t>1800003982</t>
  </si>
  <si>
    <t>1800003983</t>
  </si>
  <si>
    <t>1800003984</t>
  </si>
  <si>
    <t>1800003985</t>
  </si>
  <si>
    <t>1800003986</t>
  </si>
  <si>
    <t>1800003987</t>
  </si>
  <si>
    <t>1800003988</t>
  </si>
  <si>
    <t>1800003989</t>
  </si>
  <si>
    <t>1800003990</t>
  </si>
  <si>
    <t>1800003991</t>
  </si>
  <si>
    <t>1800004115</t>
  </si>
  <si>
    <t>1800004116</t>
  </si>
  <si>
    <t>1800004117</t>
  </si>
  <si>
    <t>1800004118</t>
  </si>
  <si>
    <t>1800004119</t>
  </si>
  <si>
    <t>1800004120</t>
  </si>
  <si>
    <t>1800004121</t>
  </si>
  <si>
    <t>1800004122</t>
  </si>
  <si>
    <t>1800004165</t>
  </si>
  <si>
    <t>1800004166</t>
  </si>
  <si>
    <t>1800004167</t>
  </si>
  <si>
    <t>1800004168</t>
  </si>
  <si>
    <t>1800004169</t>
  </si>
  <si>
    <t>1800004170</t>
  </si>
  <si>
    <t>1800004171</t>
  </si>
  <si>
    <t>1800004172</t>
  </si>
  <si>
    <t>1800004173</t>
  </si>
  <si>
    <t>202410 緯創資通股份有限公司 ( SO_1230474 )</t>
  </si>
  <si>
    <t>1800004174</t>
  </si>
  <si>
    <t>1800004175</t>
  </si>
  <si>
    <t>1800004176</t>
  </si>
  <si>
    <t>1800004177</t>
  </si>
  <si>
    <t>1800004178</t>
  </si>
  <si>
    <t>1800004179</t>
  </si>
  <si>
    <t>1800004180</t>
  </si>
  <si>
    <t>1800004181</t>
  </si>
  <si>
    <t>1800004182</t>
  </si>
  <si>
    <t>1800004183</t>
  </si>
  <si>
    <t>1800004184</t>
  </si>
  <si>
    <t>1800004185</t>
  </si>
  <si>
    <t>1800004186</t>
  </si>
  <si>
    <t>1800004187</t>
  </si>
  <si>
    <t>1800004188</t>
  </si>
  <si>
    <t>1800004189</t>
  </si>
  <si>
    <t>1800004190</t>
  </si>
  <si>
    <t>1800004191</t>
  </si>
  <si>
    <t>1800004192</t>
  </si>
  <si>
    <t>1800004193</t>
  </si>
  <si>
    <t>1800004194</t>
  </si>
  <si>
    <t>1800004195</t>
  </si>
  <si>
    <t>1800004196</t>
  </si>
  <si>
    <t>1800004197</t>
  </si>
  <si>
    <t>1800004198</t>
  </si>
  <si>
    <t>1800004199</t>
  </si>
  <si>
    <t>1800004200</t>
  </si>
  <si>
    <t>1800004201</t>
  </si>
  <si>
    <t>1800004202</t>
  </si>
  <si>
    <t>1800004203</t>
  </si>
  <si>
    <t>1800004204</t>
  </si>
  <si>
    <t>1800004205</t>
  </si>
  <si>
    <t>1800004206</t>
  </si>
  <si>
    <t>1800004207</t>
  </si>
  <si>
    <t>1800004208</t>
  </si>
  <si>
    <t>1800004209</t>
  </si>
  <si>
    <t>1800004210</t>
  </si>
  <si>
    <t>1800004211</t>
  </si>
  <si>
    <t>1800004212</t>
  </si>
  <si>
    <t>1800004213</t>
  </si>
  <si>
    <t>1800004310</t>
  </si>
  <si>
    <t>1800004311</t>
  </si>
  <si>
    <t>1800004312</t>
  </si>
  <si>
    <t>1800004313</t>
  </si>
  <si>
    <t>1800004314</t>
  </si>
  <si>
    <t>1800004315</t>
  </si>
  <si>
    <t>1800004316</t>
  </si>
  <si>
    <t>1800004317</t>
  </si>
  <si>
    <t>1800004318</t>
  </si>
  <si>
    <t>1800004319</t>
  </si>
  <si>
    <t>1800004320</t>
  </si>
  <si>
    <t>1800004321</t>
  </si>
  <si>
    <t>1800004322</t>
  </si>
  <si>
    <t>1800004323</t>
  </si>
  <si>
    <t>1800004324</t>
  </si>
  <si>
    <t>1800004325</t>
  </si>
  <si>
    <t>1800004326</t>
  </si>
  <si>
    <t>1800004327</t>
  </si>
  <si>
    <t>1800004328</t>
  </si>
  <si>
    <t>1800004329</t>
  </si>
  <si>
    <t>1800004330</t>
  </si>
  <si>
    <t>1800004331</t>
  </si>
  <si>
    <t>1800004332</t>
  </si>
  <si>
    <t>1800004333</t>
  </si>
  <si>
    <t>1800004334</t>
  </si>
  <si>
    <t>1800004335</t>
  </si>
  <si>
    <t>1800004336</t>
  </si>
  <si>
    <t>1800004337</t>
  </si>
  <si>
    <t>1800004338</t>
  </si>
  <si>
    <t>1800004339</t>
  </si>
  <si>
    <t>1800004340</t>
  </si>
  <si>
    <t>1800004341</t>
  </si>
  <si>
    <t>1800004342</t>
  </si>
  <si>
    <t>1800004343</t>
  </si>
  <si>
    <t>1800004344</t>
  </si>
  <si>
    <t>1800004345</t>
  </si>
  <si>
    <t>1800004346</t>
  </si>
  <si>
    <t>1800004347</t>
  </si>
  <si>
    <t>1800004348</t>
  </si>
  <si>
    <t>1800004349</t>
  </si>
  <si>
    <t>1800004350</t>
  </si>
  <si>
    <t>1800004351</t>
  </si>
  <si>
    <t>1800004352</t>
  </si>
  <si>
    <t>1800004353</t>
  </si>
  <si>
    <t>1800004354</t>
  </si>
  <si>
    <t>1800004355</t>
  </si>
  <si>
    <t>1800004356</t>
  </si>
  <si>
    <t>1800004357</t>
  </si>
  <si>
    <t>1800005172</t>
  </si>
  <si>
    <t>202502 緯創資通股份有限公司 ( SO_1320667 )</t>
  </si>
  <si>
    <t>1800005173</t>
  </si>
  <si>
    <t>202502 緯創資通股份有限公司 ( SO_1320702 )</t>
  </si>
  <si>
    <t>1800005174</t>
  </si>
  <si>
    <t>202502 緯創資通股份有限公司 ( SO_1320704 )</t>
  </si>
  <si>
    <t>1800005175</t>
  </si>
  <si>
    <t>202502 緯創資通股份有限公司 ( SO_1320715 )</t>
  </si>
  <si>
    <t>1800005176</t>
  </si>
  <si>
    <t>202502 緯創資通股份有限公司 ( SO_1320732 )</t>
  </si>
  <si>
    <t>1800005177</t>
  </si>
  <si>
    <t>202502 緯創資通股份有限公司 ( SO_1320733 )</t>
  </si>
  <si>
    <t>1800005178</t>
  </si>
  <si>
    <t>202502 緯創資通股份有限公司 ( SO_1320744 )</t>
  </si>
  <si>
    <t>1800005179</t>
  </si>
  <si>
    <t>202502 緯創資通股份有限公司 ( SO_1320755 )</t>
  </si>
  <si>
    <t>1800005180</t>
  </si>
  <si>
    <t>202502 緯創資通股份有限公司 ( SO_1320766 )</t>
  </si>
  <si>
    <t>1800005181</t>
  </si>
  <si>
    <t>202502 緯創資通股份有限公司 ( SO_1320777 )</t>
  </si>
  <si>
    <t>1800005182</t>
  </si>
  <si>
    <t>202502 緯創資通股份有限公司 ( SO_1320788 )</t>
  </si>
  <si>
    <t>1800005183</t>
  </si>
  <si>
    <t>202502 緯創資通股份有限公司 ( SO_1320799 )</t>
  </si>
  <si>
    <t>1800005184</t>
  </si>
  <si>
    <t>202502 緯創資通股份有限公司 ( SO_1320810 )</t>
  </si>
  <si>
    <t>1800005185</t>
  </si>
  <si>
    <t>202502 緯創資通股份有限公司 ( SO_1320821 )</t>
  </si>
  <si>
    <t>1800005186</t>
  </si>
  <si>
    <t>202502 緯創資通股份有限公司 ( SO_1320832 )</t>
  </si>
  <si>
    <t>1800005187</t>
  </si>
  <si>
    <t>202502 緯創資通股份有限公司 ( SO_1320854 )</t>
  </si>
  <si>
    <t>1800005188</t>
  </si>
  <si>
    <t>202502 緯創資通股份有限公司 ( SO_1320865 )</t>
  </si>
  <si>
    <t>1800005189</t>
  </si>
  <si>
    <t>202502 緯創資通股份有限公司 ( SO_1320876 )</t>
  </si>
  <si>
    <t>1800005190</t>
  </si>
  <si>
    <t>202502 緯創資通股份有限公司 ( SO_1320887 )</t>
  </si>
  <si>
    <t>1800005191</t>
  </si>
  <si>
    <t>202502 緯創資通股份有限公司 ( SO_1320898 )</t>
  </si>
  <si>
    <t>1800005192</t>
  </si>
  <si>
    <t>202502 緯創資通股份有限公司 ( SO_1320909 )</t>
  </si>
  <si>
    <t>1800005193</t>
  </si>
  <si>
    <t>202502 緯創資通股份有限公司 ( SO_1320920 )</t>
  </si>
  <si>
    <t>1800005194</t>
  </si>
  <si>
    <t>202502 緯創資通股份有限公司 ( SO_1320931 )</t>
  </si>
  <si>
    <t>1800005195</t>
  </si>
  <si>
    <t>202502 緯創資通股份有限公司 ( SO_1320942 )</t>
  </si>
  <si>
    <t>1800005196</t>
  </si>
  <si>
    <t>202502 緯創資通股份有限公司 ( SO_1320953 )</t>
  </si>
  <si>
    <t>1800005197</t>
  </si>
  <si>
    <t>202502 緯創資通股份有限公司 ( SO_1320964 )</t>
  </si>
  <si>
    <t>1800005198</t>
  </si>
  <si>
    <t>202502 緯創資通股份有限公司 ( SO_1320975 )</t>
  </si>
  <si>
    <t>1800005199</t>
  </si>
  <si>
    <t>202502 緯創資通股份有限公司 ( SO_1320986 )</t>
  </si>
  <si>
    <t>1800005200</t>
  </si>
  <si>
    <t>202502 緯創資通股份有限公司 ( SO_1320997 )</t>
  </si>
  <si>
    <t>1800005201</t>
  </si>
  <si>
    <t>202502 緯創資通股份有限公司 ( SO_1321008 )</t>
  </si>
  <si>
    <t>1800005202</t>
  </si>
  <si>
    <t>202502 緯創資通股份有限公司 ( SO_1321036 )</t>
  </si>
  <si>
    <t>1800005203</t>
  </si>
  <si>
    <t>202502 緯創資通股份有限公司 ( SO_1321047 )</t>
  </si>
  <si>
    <t>1800005204</t>
  </si>
  <si>
    <t>202502 緯創資通股份有限公司 ( SO_1321058 )</t>
  </si>
  <si>
    <t>1800005205</t>
  </si>
  <si>
    <t>202502 緯創資通股份有限公司 ( SO_1321069 )</t>
  </si>
  <si>
    <t>1800005206</t>
  </si>
  <si>
    <t>202502 緯創資通股份有限公司 ( SO_1321080 )</t>
  </si>
  <si>
    <t>1800005207</t>
  </si>
  <si>
    <t>202502 緯創資通股份有限公司 ( SO_1321091 )</t>
  </si>
  <si>
    <t>1800005208</t>
  </si>
  <si>
    <t>202502 緯創資通股份有限公司 ( SO_1321102 )</t>
  </si>
  <si>
    <t>1800005209</t>
  </si>
  <si>
    <t>202502 緯創資通股份有限公司 ( SO_1321113 )</t>
  </si>
  <si>
    <t>1800005210</t>
  </si>
  <si>
    <t>202502 緯創資通股份有限公司 ( SO_1321124 )</t>
  </si>
  <si>
    <t>1800005211</t>
  </si>
  <si>
    <t>202502 緯創資通股份有限公司 ( SO_1321135 )</t>
  </si>
  <si>
    <t>1800005212</t>
  </si>
  <si>
    <t>202502 緯創資通股份有限公司 ( SO_1321146 )</t>
  </si>
  <si>
    <t>1800005213</t>
  </si>
  <si>
    <t>202502 緯創資通股份有限公司 ( SO_1321157 )</t>
  </si>
  <si>
    <t>1800005214</t>
  </si>
  <si>
    <t>202502 緯創資通股份有限公司 ( SO_1321168 )</t>
  </si>
  <si>
    <t>1800005215</t>
  </si>
  <si>
    <t>202502 緯創資通股份有限公司 ( SO_1321179 )</t>
  </si>
  <si>
    <t>1800005216</t>
  </si>
  <si>
    <t>202502 緯創資通股份有限公司 ( SO_1321190 )</t>
  </si>
  <si>
    <t>1800005217</t>
  </si>
  <si>
    <t>202502 緯創資通股份有限公司 ( SO_1321201 )</t>
  </si>
  <si>
    <t>1800005218</t>
  </si>
  <si>
    <t>202502 緯創資通股份有限公司 ( SO_1321246 )</t>
  </si>
  <si>
    <t>1800005225</t>
  </si>
  <si>
    <t>202502 緯創資通股份有限公司 ( SO_1321357 )</t>
  </si>
  <si>
    <t>1800005226</t>
  </si>
  <si>
    <t>202502 緯創資通股份有限公司 ( SO_1321359 )</t>
  </si>
  <si>
    <t>1800005227</t>
  </si>
  <si>
    <t>202502 緯創資通股份有限公司 ( SO_1321360 )</t>
  </si>
  <si>
    <t>1800005228</t>
  </si>
  <si>
    <t>202502 緯創資通股份有限公司 ( SO_1321361 )</t>
  </si>
  <si>
    <t>1800005229</t>
  </si>
  <si>
    <t>202502 緯創資通股份有限公司 ( SO_1321362 )</t>
  </si>
  <si>
    <t>1800005230</t>
  </si>
  <si>
    <t>202502 緯創資通股份有限公司 ( SO_1321363 )</t>
  </si>
  <si>
    <t>1800005231</t>
  </si>
  <si>
    <t>202502 緯創資通股份有限公司 ( SO_1321364 )</t>
  </si>
  <si>
    <t>1800005239</t>
  </si>
  <si>
    <t>202502 緯創資通股份有限公司 ( SO_1321699 )</t>
  </si>
  <si>
    <t>1800005329</t>
  </si>
  <si>
    <t>202502 緯創資通股份有限公司 ( SO_1323953 )</t>
  </si>
  <si>
    <t>1800005485</t>
  </si>
  <si>
    <t>202502 緯創資通股份有限公司 ( SO_1125815 )</t>
  </si>
  <si>
    <t>1800005486</t>
  </si>
  <si>
    <t>202502 緯創資通股份有限公司 ( SO_1125829 )</t>
  </si>
  <si>
    <t>1800005487</t>
  </si>
  <si>
    <t>202502 緯創資通股份有限公司 ( SO_1125843 )</t>
  </si>
  <si>
    <t>1800005515</t>
  </si>
  <si>
    <t>202502 緯創資通股份有限公司 ( SO_1201391 )</t>
  </si>
  <si>
    <t>1800005526</t>
  </si>
  <si>
    <t>202502 緯創資通股份有限公司 ( SO_1213367 )</t>
  </si>
  <si>
    <t>1800005548</t>
  </si>
  <si>
    <t>202502 緯創資通股份有限公司 ( SO_1233507 )</t>
  </si>
  <si>
    <t>1800005553</t>
  </si>
  <si>
    <t>202502 緯創資通股份有限公司 ( SO_1238009 )</t>
  </si>
  <si>
    <t>1800003764</t>
  </si>
  <si>
    <t>1800003765</t>
  </si>
  <si>
    <t>1800003766</t>
  </si>
  <si>
    <t>1800003767</t>
  </si>
  <si>
    <t>1800003768</t>
  </si>
  <si>
    <t>1800003769</t>
  </si>
  <si>
    <t>1800003770</t>
  </si>
  <si>
    <t>1800003771</t>
  </si>
  <si>
    <t>1800003772</t>
  </si>
  <si>
    <t>1800003773</t>
  </si>
  <si>
    <t>1800003774</t>
  </si>
  <si>
    <t>1800003775</t>
  </si>
  <si>
    <t>1800003776</t>
  </si>
  <si>
    <t>1800003777</t>
  </si>
  <si>
    <t>1800004028</t>
  </si>
  <si>
    <t>1800004029</t>
  </si>
  <si>
    <t>1800004030</t>
  </si>
  <si>
    <t>1800004031</t>
  </si>
  <si>
    <t>1800004032</t>
  </si>
  <si>
    <t>1800004033</t>
  </si>
  <si>
    <t>1800004034</t>
  </si>
  <si>
    <t>1800004035</t>
  </si>
  <si>
    <t>1800004036</t>
  </si>
  <si>
    <t>1800004037</t>
  </si>
  <si>
    <t>1800004038</t>
  </si>
  <si>
    <t>1800004039</t>
  </si>
  <si>
    <t>1800004040</t>
  </si>
  <si>
    <t>1800004041</t>
  </si>
  <si>
    <t>1800004042</t>
  </si>
  <si>
    <t>1800004043</t>
  </si>
  <si>
    <t>1800004044</t>
  </si>
  <si>
    <t>1800004045</t>
  </si>
  <si>
    <t>1800004497</t>
  </si>
  <si>
    <t>202502 緯穎科技服務股份有限公司 ( SO_1097157 )</t>
  </si>
  <si>
    <t>1800004498</t>
  </si>
  <si>
    <t>202502 緯穎科技服務股份有限公司 ( SO_1097169 )</t>
  </si>
  <si>
    <t>1800004499</t>
  </si>
  <si>
    <t>202502 緯穎科技服務股份有限公司 ( SO_1108977 )</t>
  </si>
  <si>
    <t>1800004500</t>
  </si>
  <si>
    <t>202502 緯穎科技服務股份有限公司 ( SO_1108989 )</t>
  </si>
  <si>
    <t>1800004501</t>
  </si>
  <si>
    <t>202502 緯穎科技服務股份有限公司 ( SO_1109001 )</t>
  </si>
  <si>
    <t>1800004502</t>
  </si>
  <si>
    <t>202502 緯穎科技服務股份有限公司 ( SO_1109025 )</t>
  </si>
  <si>
    <t>1800004503</t>
  </si>
  <si>
    <t>202502 緯穎科技服務股份有限公司 ( SO_1109037 )</t>
  </si>
  <si>
    <t>1800004504</t>
  </si>
  <si>
    <t>202502 緯穎科技服務股份有限公司 ( SO_1109104 )</t>
  </si>
  <si>
    <t>1800004505</t>
  </si>
  <si>
    <t>202502 緯穎科技服務股份有限公司 ( SO_1109116 )</t>
  </si>
  <si>
    <t>1800004506</t>
  </si>
  <si>
    <t>202502 緯穎科技服務股份有限公司 ( SO_1109128 )</t>
  </si>
  <si>
    <t>1800004507</t>
  </si>
  <si>
    <t>202502 緯穎科技服務股份有限公司 ( SO_1109168 )</t>
  </si>
  <si>
    <t>1800004508</t>
  </si>
  <si>
    <t>202502 緯穎科技服務股份有限公司 ( SO_1109180 )</t>
  </si>
  <si>
    <t>1800004509</t>
  </si>
  <si>
    <t>202502 緯穎科技服務股份有限公司 ( SO_1109204 )</t>
  </si>
  <si>
    <t>1800004510</t>
  </si>
  <si>
    <t>202502 緯穎科技服務股份有限公司 ( SO_1113692 )</t>
  </si>
  <si>
    <t>1800004551</t>
  </si>
  <si>
    <t>202502 緯穎科技服務股份有限公司 ( SO_1152178 )</t>
  </si>
  <si>
    <t>1800004552</t>
  </si>
  <si>
    <t>202502 緯穎科技服務股份有限公司 ( SO_1152205 )</t>
  </si>
  <si>
    <t>1800004553</t>
  </si>
  <si>
    <t>202502 緯穎科技服務股份有限公司 ( SO_1154720 )</t>
  </si>
  <si>
    <t>1800004556</t>
  </si>
  <si>
    <t>202502 緯穎科技服務股份有限公司 ( SO_1157816 )</t>
  </si>
  <si>
    <t>1800004643</t>
  </si>
  <si>
    <t>202502 緯穎科技服務股份有限公司 ( SO_1177000 )</t>
  </si>
  <si>
    <t>1800004661</t>
  </si>
  <si>
    <t>202502 緯穎科技服務股份有限公司 ( SO_1191353 )</t>
  </si>
  <si>
    <t>1800004662</t>
  </si>
  <si>
    <t>202502 緯穎科技服務股份有限公司 ( SO_1191361 )</t>
  </si>
  <si>
    <t>1800004663</t>
  </si>
  <si>
    <t>202502 緯穎科技服務股份有限公司 ( SO_1191369 )</t>
  </si>
  <si>
    <t>1800004693</t>
  </si>
  <si>
    <t>202502 緯穎科技服務股份有限公司 ( SO_1201467 )</t>
  </si>
  <si>
    <t>1800004694</t>
  </si>
  <si>
    <t>202502 緯穎科技服務股份有限公司 ( SO_1201474 )</t>
  </si>
  <si>
    <t>1800004695</t>
  </si>
  <si>
    <t>202502 緯穎科技服務股份有限公司 ( SO_1201481 )</t>
  </si>
  <si>
    <t>1800004728</t>
  </si>
  <si>
    <t>202502 緯穎科技服務股份有限公司 ( SO_1233525 )</t>
  </si>
  <si>
    <t>1800004729</t>
  </si>
  <si>
    <t>202502 緯穎科技服務股份有限公司 ( SO_1233530 )</t>
  </si>
  <si>
    <t>1800004730</t>
  </si>
  <si>
    <t>202502 緯穎科技服務股份有限公司 ( SO_1233535 )</t>
  </si>
  <si>
    <t>1800004731</t>
  </si>
  <si>
    <t>202502 緯穎科技服務股份有限公司 ( SO_1233540 )</t>
  </si>
  <si>
    <t>1800004741</t>
  </si>
  <si>
    <t>202502 緯穎科技服務股份有限公司 ( SO_1238611 )</t>
  </si>
  <si>
    <t>1800004787</t>
  </si>
  <si>
    <t>202502 緯穎科技服務股份有限公司 ( SO_1261354 )</t>
  </si>
  <si>
    <t>1800004901</t>
  </si>
  <si>
    <t>202502 緯穎科技服務股份有限公司 ( SO_1292717 )</t>
  </si>
  <si>
    <t>1800005266</t>
  </si>
  <si>
    <t>202502 緯穎科技服務股份有限公司 ( SO_1322047 )</t>
  </si>
  <si>
    <t>1800005267</t>
  </si>
  <si>
    <t>202502 緯穎科技服務股份有限公司 ( SO_1322050 )</t>
  </si>
  <si>
    <t>1800005268</t>
  </si>
  <si>
    <t>202502 緯穎科技服務股份有限公司 ( SO_1322145 )</t>
  </si>
  <si>
    <t>1800005269</t>
  </si>
  <si>
    <t>202502 緯穎科技服務股份有限公司 ( SO_1322148 )</t>
  </si>
  <si>
    <t>1800005270</t>
  </si>
  <si>
    <t>202502 緯穎科技服務股份有限公司 ( SO_1322151 )</t>
  </si>
  <si>
    <t>1800003717</t>
  </si>
  <si>
    <t>1800005488</t>
  </si>
  <si>
    <t>202502 緯育股份有限公司 ( SO_1126075 )</t>
  </si>
  <si>
    <t>2025/03</t>
  </si>
  <si>
    <t>100000723</t>
  </si>
  <si>
    <t>[OSS] 111759T0 緯創資通股份有限公司 預收轉收入 ( SO_1333675 )</t>
  </si>
  <si>
    <t>9300001132</t>
  </si>
  <si>
    <t>MD97623920 緯創資通 (DT_汐止 2025/02)</t>
  </si>
  <si>
    <t>9300001133</t>
  </si>
  <si>
    <t>MD97623921 緯創資通 (DT_南區 2025/02)</t>
  </si>
  <si>
    <t>9300001134</t>
  </si>
  <si>
    <t>MD97623922 緯創資通 (MLL、MLH、ML6 2025/02)</t>
  </si>
  <si>
    <t>9300001144</t>
  </si>
  <si>
    <t>MD97623931 緯創資通 (CPBG 2025/02)</t>
  </si>
  <si>
    <t>9300001218</t>
  </si>
  <si>
    <t>MD97623989 緯創資通 (ML1、ML2、ML8、MLD 2025/02)</t>
  </si>
  <si>
    <t>9300001074</t>
  </si>
  <si>
    <t>MD97623864 緯穎科技 (胡耀明 2025/02)</t>
  </si>
  <si>
    <t>9300001075</t>
  </si>
  <si>
    <t>MD97623865 緯穎科技 (陳凱俞 2025/02)</t>
  </si>
  <si>
    <t>9300001076</t>
  </si>
  <si>
    <t>MD97623866 緯穎科技 (林鼎翔 2025/02)</t>
  </si>
  <si>
    <t>9300001077</t>
  </si>
  <si>
    <t>MD97623867 緯穎科技 (翁崇堡 2025/02)</t>
  </si>
  <si>
    <t>9300001078</t>
  </si>
  <si>
    <t>MD97623868 緯穎科技 (陳坤城 2025/02)</t>
  </si>
  <si>
    <t>9300001079</t>
  </si>
  <si>
    <t>MD97623869 緯穎科技 (孫欣憶 2025/02)</t>
  </si>
  <si>
    <t>9300001080</t>
  </si>
  <si>
    <t>MD97623870 緯穎科技 (鄭益仁等人 2025/02)</t>
  </si>
  <si>
    <t>9300001081</t>
  </si>
  <si>
    <t>MD97623871 緯穎科技 (許益銓 2025/02)</t>
  </si>
  <si>
    <t>9300001082</t>
  </si>
  <si>
    <t>MD97623872 緯穎科技 (陳文遠等人 2025/02)</t>
  </si>
  <si>
    <t>9300001083</t>
  </si>
  <si>
    <t>MD97623873 緯穎科技 (朱庭鋒等人 2025/02)</t>
  </si>
  <si>
    <t>9300001090</t>
  </si>
  <si>
    <t>MD97623880 緯穎科技 (林子堅、陳昱淳 2025/02)</t>
  </si>
  <si>
    <t>9300001091</t>
  </si>
  <si>
    <t>MD97623881 緯穎科技 (吳尚恩等人 2025/02)</t>
  </si>
  <si>
    <t>9300001060</t>
  </si>
  <si>
    <t>MD97623850 緯育 (高君愷 2025/02)</t>
  </si>
  <si>
    <t>1800006236</t>
  </si>
  <si>
    <t>1800006643</t>
  </si>
  <si>
    <t>1800006644</t>
  </si>
  <si>
    <t>1800006645</t>
  </si>
  <si>
    <t>1800006646</t>
  </si>
  <si>
    <t>1800006647</t>
  </si>
  <si>
    <t>1800006648</t>
  </si>
  <si>
    <t>1800006649</t>
  </si>
  <si>
    <t>1800006650</t>
  </si>
  <si>
    <t>1800006651</t>
  </si>
  <si>
    <t>1800006652</t>
  </si>
  <si>
    <t>1800006653</t>
  </si>
  <si>
    <t>1800006654</t>
  </si>
  <si>
    <t>1800006655</t>
  </si>
  <si>
    <t>1800006656</t>
  </si>
  <si>
    <t>1800006657</t>
  </si>
  <si>
    <t>1800006658</t>
  </si>
  <si>
    <t>1800006659</t>
  </si>
  <si>
    <t>1800006660</t>
  </si>
  <si>
    <t>1800006661</t>
  </si>
  <si>
    <t>1800006662</t>
  </si>
  <si>
    <t>1800006663</t>
  </si>
  <si>
    <t>1800006664</t>
  </si>
  <si>
    <t>1800006665</t>
  </si>
  <si>
    <t>1800006666</t>
  </si>
  <si>
    <t>1800006667</t>
  </si>
  <si>
    <t>1800006668</t>
  </si>
  <si>
    <t>1800006669</t>
  </si>
  <si>
    <t>1800006670</t>
  </si>
  <si>
    <t>1800006671</t>
  </si>
  <si>
    <t>1800006672</t>
  </si>
  <si>
    <t>1800006673</t>
  </si>
  <si>
    <t>1800006674</t>
  </si>
  <si>
    <t>1800006675</t>
  </si>
  <si>
    <t>1800006676</t>
  </si>
  <si>
    <t>1800006677</t>
  </si>
  <si>
    <t>1800006678</t>
  </si>
  <si>
    <t>1800006700</t>
  </si>
  <si>
    <t>1800006701</t>
  </si>
  <si>
    <t>1800006702</t>
  </si>
  <si>
    <t>1800006703</t>
  </si>
  <si>
    <t>1800006704</t>
  </si>
  <si>
    <t>1800006705</t>
  </si>
  <si>
    <t>1800006706</t>
  </si>
  <si>
    <t>1800006944</t>
  </si>
  <si>
    <t>1800006945</t>
  </si>
  <si>
    <t>1800006946</t>
  </si>
  <si>
    <t>1800006947</t>
  </si>
  <si>
    <t>1800006948</t>
  </si>
  <si>
    <t>1800006949</t>
  </si>
  <si>
    <t>1800006950</t>
  </si>
  <si>
    <t>1800006951</t>
  </si>
  <si>
    <t>1800006952</t>
  </si>
  <si>
    <t>1800006953</t>
  </si>
  <si>
    <t>1800006954</t>
  </si>
  <si>
    <t>1800006955</t>
  </si>
  <si>
    <t>1800006956</t>
  </si>
  <si>
    <t>1800006957</t>
  </si>
  <si>
    <t>1800006958</t>
  </si>
  <si>
    <t>1800006959</t>
  </si>
  <si>
    <t>1800006960</t>
  </si>
  <si>
    <t>1800006961</t>
  </si>
  <si>
    <t>1800006962</t>
  </si>
  <si>
    <t>1800006963</t>
  </si>
  <si>
    <t>1800007163</t>
  </si>
  <si>
    <t>202503 緯創資通股份有限公司 ( SO_1125816 )</t>
  </si>
  <si>
    <t>1800007164</t>
  </si>
  <si>
    <t>202503 緯創資通股份有限公司 ( SO_1125830 )</t>
  </si>
  <si>
    <t>1800007165</t>
  </si>
  <si>
    <t>202503 緯創資通股份有限公司 ( SO_1125844 )</t>
  </si>
  <si>
    <t>1800007362</t>
  </si>
  <si>
    <t>202503 緯創資通股份有限公司 ( SO_1201392 )</t>
  </si>
  <si>
    <t>1800007381</t>
  </si>
  <si>
    <t>202503 緯創資通股份有限公司 ( SO_1213368 )</t>
  </si>
  <si>
    <t>1800007423</t>
  </si>
  <si>
    <t>202503 緯創資通股份有限公司 ( SO_1233508 )</t>
  </si>
  <si>
    <t>1800007436</t>
  </si>
  <si>
    <t>202503 緯創資通股份有限公司 ( SO_1238010 )</t>
  </si>
  <si>
    <t>1800007908</t>
  </si>
  <si>
    <t>202503 緯創資通股份有限公司 ( SO_1320668 )</t>
  </si>
  <si>
    <t>1800007909</t>
  </si>
  <si>
    <t>202503 緯創資通股份有限公司 ( SO_1320705 )</t>
  </si>
  <si>
    <t>1800007910</t>
  </si>
  <si>
    <t>202503 緯創資通股份有限公司 ( SO_1320716 )</t>
  </si>
  <si>
    <t>1800007911</t>
  </si>
  <si>
    <t>202503 緯創資通股份有限公司 ( SO_1320734 )</t>
  </si>
  <si>
    <t>1800007912</t>
  </si>
  <si>
    <t>202503 緯創資通股份有限公司 ( SO_1320745 )</t>
  </si>
  <si>
    <t>1800007913</t>
  </si>
  <si>
    <t>202503 緯創資通股份有限公司 ( SO_1320756 )</t>
  </si>
  <si>
    <t>1800007914</t>
  </si>
  <si>
    <t>202503 緯創資通股份有限公司 ( SO_1320767 )</t>
  </si>
  <si>
    <t>1800007915</t>
  </si>
  <si>
    <t>202503 緯創資通股份有限公司 ( SO_1320778 )</t>
  </si>
  <si>
    <t>1800007916</t>
  </si>
  <si>
    <t>202503 緯創資通股份有限公司 ( SO_1320789 )</t>
  </si>
  <si>
    <t>1800007917</t>
  </si>
  <si>
    <t>202503 緯創資通股份有限公司 ( SO_1320800 )</t>
  </si>
  <si>
    <t>1800007918</t>
  </si>
  <si>
    <t>202503 緯創資通股份有限公司 ( SO_1320811 )</t>
  </si>
  <si>
    <t>1800007919</t>
  </si>
  <si>
    <t>202503 緯創資通股份有限公司 ( SO_1320822 )</t>
  </si>
  <si>
    <t>1800007920</t>
  </si>
  <si>
    <t>202503 緯創資通股份有限公司 ( SO_1320833 )</t>
  </si>
  <si>
    <t>1800007921</t>
  </si>
  <si>
    <t>202503 緯創資通股份有限公司 ( SO_1320855 )</t>
  </si>
  <si>
    <t>1800007922</t>
  </si>
  <si>
    <t>202503 緯創資通股份有限公司 ( SO_1320866 )</t>
  </si>
  <si>
    <t>1800007923</t>
  </si>
  <si>
    <t>202503 緯創資通股份有限公司 ( SO_1320877 )</t>
  </si>
  <si>
    <t>1800007924</t>
  </si>
  <si>
    <t>202503 緯創資通股份有限公司 ( SO_1320888 )</t>
  </si>
  <si>
    <t>1800007925</t>
  </si>
  <si>
    <t>202503 緯創資通股份有限公司 ( SO_1320899 )</t>
  </si>
  <si>
    <t>1800007926</t>
  </si>
  <si>
    <t>202503 緯創資通股份有限公司 ( SO_1320910 )</t>
  </si>
  <si>
    <t>1800007927</t>
  </si>
  <si>
    <t>202503 緯創資通股份有限公司 ( SO_1320921 )</t>
  </si>
  <si>
    <t>1800007928</t>
  </si>
  <si>
    <t>202503 緯創資通股份有限公司 ( SO_1320932 )</t>
  </si>
  <si>
    <t>1800007929</t>
  </si>
  <si>
    <t>202503 緯創資通股份有限公司 ( SO_1320943 )</t>
  </si>
  <si>
    <t>1800007930</t>
  </si>
  <si>
    <t>202503 緯創資通股份有限公司 ( SO_1320954 )</t>
  </si>
  <si>
    <t>1800007931</t>
  </si>
  <si>
    <t>202503 緯創資通股份有限公司 ( SO_1320965 )</t>
  </si>
  <si>
    <t>1800007932</t>
  </si>
  <si>
    <t>202503 緯創資通股份有限公司 ( SO_1320976 )</t>
  </si>
  <si>
    <t>1800007933</t>
  </si>
  <si>
    <t>202503 緯創資通股份有限公司 ( SO_1320987 )</t>
  </si>
  <si>
    <t>1800007934</t>
  </si>
  <si>
    <t>202503 緯創資通股份有限公司 ( SO_1320998 )</t>
  </si>
  <si>
    <t>1800007935</t>
  </si>
  <si>
    <t>202503 緯創資通股份有限公司 ( SO_1321009 )</t>
  </si>
  <si>
    <t>1800007937</t>
  </si>
  <si>
    <t>202503 緯創資通股份有限公司 ( SO_1321037 )</t>
  </si>
  <si>
    <t>1800007938</t>
  </si>
  <si>
    <t>202503 緯創資通股份有限公司 ( SO_1321048 )</t>
  </si>
  <si>
    <t>1800007939</t>
  </si>
  <si>
    <t>202503 緯創資通股份有限公司 ( SO_1321059 )</t>
  </si>
  <si>
    <t>1800007940</t>
  </si>
  <si>
    <t>202503 緯創資通股份有限公司 ( SO_1321070 )</t>
  </si>
  <si>
    <t>1800007941</t>
  </si>
  <si>
    <t>202503 緯創資通股份有限公司 ( SO_1321081 )</t>
  </si>
  <si>
    <t>1800007942</t>
  </si>
  <si>
    <t>202503 緯創資通股份有限公司 ( SO_1321092 )</t>
  </si>
  <si>
    <t>1800007943</t>
  </si>
  <si>
    <t>202503 緯創資通股份有限公司 ( SO_1321103 )</t>
  </si>
  <si>
    <t>1800007944</t>
  </si>
  <si>
    <t>202503 緯創資通股份有限公司 ( SO_1321114 )</t>
  </si>
  <si>
    <t>1800007945</t>
  </si>
  <si>
    <t>202503 緯創資通股份有限公司 ( SO_1321125 )</t>
  </si>
  <si>
    <t>1800007946</t>
  </si>
  <si>
    <t>202503 緯創資通股份有限公司 ( SO_1321136 )</t>
  </si>
  <si>
    <t>1800007947</t>
  </si>
  <si>
    <t>202503 緯創資通股份有限公司 ( SO_1321147 )</t>
  </si>
  <si>
    <t>1800007948</t>
  </si>
  <si>
    <t>202503 緯創資通股份有限公司 ( SO_1321158 )</t>
  </si>
  <si>
    <t>1800007949</t>
  </si>
  <si>
    <t>202503 緯創資通股份有限公司 ( SO_1321169 )</t>
  </si>
  <si>
    <t>1800007950</t>
  </si>
  <si>
    <t>202503 緯創資通股份有限公司 ( SO_1321180 )</t>
  </si>
  <si>
    <t>1800007951</t>
  </si>
  <si>
    <t>202503 緯創資通股份有限公司 ( SO_1321191 )</t>
  </si>
  <si>
    <t>1800007952</t>
  </si>
  <si>
    <t>202503 緯創資通股份有限公司 ( SO_1321202 )</t>
  </si>
  <si>
    <t>1800007953</t>
  </si>
  <si>
    <t>202503 緯創資通股份有限公司 ( SO_1321247 )</t>
  </si>
  <si>
    <t>1800007960</t>
  </si>
  <si>
    <t>202503 緯創資通股份有限公司 ( SO_1321358 )</t>
  </si>
  <si>
    <t>1800007961</t>
  </si>
  <si>
    <t>202503 緯創資通股份有限公司 ( SO_1321365 )</t>
  </si>
  <si>
    <t>1800007978</t>
  </si>
  <si>
    <t>202503 緯創資通股份有限公司 ( SO_1321700 )</t>
  </si>
  <si>
    <t>1800008100</t>
  </si>
  <si>
    <t>202503 緯創資通股份有限公司 ( SO_1323954 )</t>
  </si>
  <si>
    <t>1800008149</t>
  </si>
  <si>
    <t>202503 緯創資通股份有限公司 ( SO_1330329 )</t>
  </si>
  <si>
    <t>1800008150</t>
  </si>
  <si>
    <t>202502 緯創資通股份有限公司 ( SO_1330347 )</t>
  </si>
  <si>
    <t>1800008183</t>
  </si>
  <si>
    <t>202503 緯創資通股份有限公司 ( SO_1340102 )</t>
  </si>
  <si>
    <t>1800008186</t>
  </si>
  <si>
    <t>202503 緯創資通股份有限公司 ( SO_1340328 )</t>
  </si>
  <si>
    <t>1800008191</t>
  </si>
  <si>
    <t>202503 緯創資通股份有限公司 ( SO_1340876 )</t>
  </si>
  <si>
    <t>1800008261</t>
  </si>
  <si>
    <t>202503 緯創資通股份有限公司 ( SO_1343080 )</t>
  </si>
  <si>
    <t>1800006491</t>
  </si>
  <si>
    <t>1800006492</t>
  </si>
  <si>
    <t>1800006493</t>
  </si>
  <si>
    <t>1800006494</t>
  </si>
  <si>
    <t>1800006495</t>
  </si>
  <si>
    <t>1800006496</t>
  </si>
  <si>
    <t>1800006497</t>
  </si>
  <si>
    <t>1800006498</t>
  </si>
  <si>
    <t>1800006499</t>
  </si>
  <si>
    <t>1800006500</t>
  </si>
  <si>
    <t>1800006501</t>
  </si>
  <si>
    <t>1800006502</t>
  </si>
  <si>
    <t>1800006503</t>
  </si>
  <si>
    <t>1800006504</t>
  </si>
  <si>
    <t>1800006505</t>
  </si>
  <si>
    <t>1800006506</t>
  </si>
  <si>
    <t>1800006507</t>
  </si>
  <si>
    <t>1800006508</t>
  </si>
  <si>
    <t>1800006509</t>
  </si>
  <si>
    <t>1800006514</t>
  </si>
  <si>
    <t>1800006515</t>
  </si>
  <si>
    <t>1800006516</t>
  </si>
  <si>
    <t>1800006517</t>
  </si>
  <si>
    <t>1800006518</t>
  </si>
  <si>
    <t>1800006519</t>
  </si>
  <si>
    <t>1800006520</t>
  </si>
  <si>
    <t>1800006521</t>
  </si>
  <si>
    <t>1800006522</t>
  </si>
  <si>
    <t>1800006523</t>
  </si>
  <si>
    <t>1800006524</t>
  </si>
  <si>
    <t>1800006525</t>
  </si>
  <si>
    <t>1800006526</t>
  </si>
  <si>
    <t>1800006527</t>
  </si>
  <si>
    <t>1800006528</t>
  </si>
  <si>
    <t>1800006529</t>
  </si>
  <si>
    <t>1800006530</t>
  </si>
  <si>
    <t>1800006531</t>
  </si>
  <si>
    <t>1800008007</t>
  </si>
  <si>
    <t>202503 緯穎科技服務股份有限公司 ( SO_1321957 )</t>
  </si>
  <si>
    <t>1800008008</t>
  </si>
  <si>
    <t>202503 緯穎科技服務股份有限公司 ( SO_1321959 )</t>
  </si>
  <si>
    <t>1800008009</t>
  </si>
  <si>
    <t>202503 緯穎科技服務股份有限公司 ( SO_1321961 )</t>
  </si>
  <si>
    <t>1800008010</t>
  </si>
  <si>
    <t>202503 緯穎科技服務股份有限公司 ( SO_1321963 )</t>
  </si>
  <si>
    <t>1800008011</t>
  </si>
  <si>
    <t>202503 緯穎科技服務股份有限公司 ( SO_1321965 )</t>
  </si>
  <si>
    <t>1800008012</t>
  </si>
  <si>
    <t>202503 緯穎科技服務股份有限公司 ( SO_1321967 )</t>
  </si>
  <si>
    <t>1800008013</t>
  </si>
  <si>
    <t>202503 緯穎科技服務股份有限公司 ( SO_1321969 )</t>
  </si>
  <si>
    <t>1800008014</t>
  </si>
  <si>
    <t>202503 緯穎科技服務股份有限公司 ( SO_1321971 )</t>
  </si>
  <si>
    <t>1800008015</t>
  </si>
  <si>
    <t>202503 緯穎科技服務股份有限公司 ( SO_1321973 )</t>
  </si>
  <si>
    <t>1800008016</t>
  </si>
  <si>
    <t>202503 緯穎科技服務股份有限公司 ( SO_1321975 )</t>
  </si>
  <si>
    <t>1800008017</t>
  </si>
  <si>
    <t>202503 緯穎科技服務股份有限公司 ( SO_1321977 )</t>
  </si>
  <si>
    <t>1800008018</t>
  </si>
  <si>
    <t>202503 緯穎科技服務股份有限公司 ( SO_1321979 )</t>
  </si>
  <si>
    <t>1800008019</t>
  </si>
  <si>
    <t>202503 緯穎科技服務股份有限公司 ( SO_1321983 )</t>
  </si>
  <si>
    <t>1800008020</t>
  </si>
  <si>
    <t>202503 緯穎科技服務股份有限公司 ( SO_1321985 )</t>
  </si>
  <si>
    <t>1800008021</t>
  </si>
  <si>
    <t>202503 緯穎科技服務股份有限公司 ( SO_1321987 )</t>
  </si>
  <si>
    <t>1800008022</t>
  </si>
  <si>
    <t>202503 緯穎科技服務股份有限公司 ( SO_1321989 )</t>
  </si>
  <si>
    <t>1800008023</t>
  </si>
  <si>
    <t>202503 緯穎科技服務股份有限公司 ( SO_1321991 )</t>
  </si>
  <si>
    <t>1800008024</t>
  </si>
  <si>
    <t>202503 緯穎科技服務股份有限公司 ( SO_1321993 )</t>
  </si>
  <si>
    <t>1800008025</t>
  </si>
  <si>
    <t>202503 緯穎科技服務股份有限公司 ( SO_1321995 )</t>
  </si>
  <si>
    <t>1800008026</t>
  </si>
  <si>
    <t>202503 緯穎科技服務股份有限公司 ( SO_1321997 )</t>
  </si>
  <si>
    <t>1800008027</t>
  </si>
  <si>
    <t>202503 緯穎科技服務股份有限公司 ( SO_1321999 )</t>
  </si>
  <si>
    <t>1800008028</t>
  </si>
  <si>
    <t>202503 緯穎科技服務股份有限公司 ( SO_1322001 )</t>
  </si>
  <si>
    <t>1800008029</t>
  </si>
  <si>
    <t>202503 緯穎科技服務股份有限公司 ( SO_1322003 )</t>
  </si>
  <si>
    <t>1800008030</t>
  </si>
  <si>
    <t>202503 緯穎科技服務股份有限公司 ( SO_1322007 )</t>
  </si>
  <si>
    <t>1800008031</t>
  </si>
  <si>
    <t>202503 緯穎科技服務股份有限公司 ( SO_1322009 )</t>
  </si>
  <si>
    <t>1800008032</t>
  </si>
  <si>
    <t>202503 緯穎科技服務股份有限公司 ( SO_1322011 )</t>
  </si>
  <si>
    <t>1800008033</t>
  </si>
  <si>
    <t>202503 緯穎科技服務股份有限公司 ( SO_1322013 )</t>
  </si>
  <si>
    <t>1800008034</t>
  </si>
  <si>
    <t>202503 緯穎科技服務股份有限公司 ( SO_1322015 )</t>
  </si>
  <si>
    <t>1800008035</t>
  </si>
  <si>
    <t>202503 緯穎科技服務股份有限公司 ( SO_1322017 )</t>
  </si>
  <si>
    <t>1800008036</t>
  </si>
  <si>
    <t>202503 緯穎科技服務股份有限公司 ( SO_1322019 )</t>
  </si>
  <si>
    <t>1800008040</t>
  </si>
  <si>
    <t>202503 緯穎科技服務股份有限公司 ( SO_1322048 )</t>
  </si>
  <si>
    <t>1800008041</t>
  </si>
  <si>
    <t>202503 緯穎科技服務股份有限公司 ( SO_1322051 )</t>
  </si>
  <si>
    <t>1800008042</t>
  </si>
  <si>
    <t>202503 緯穎科技服務股份有限公司 ( SO_1322146 )</t>
  </si>
  <si>
    <t>1800008043</t>
  </si>
  <si>
    <t>202503 緯穎科技服務股份有限公司 ( SO_1322149 )</t>
  </si>
  <si>
    <t>1800008044</t>
  </si>
  <si>
    <t>202503 緯穎科技服務股份有限公司 ( SO_1322152 )</t>
  </si>
  <si>
    <t>1800008220</t>
  </si>
  <si>
    <t>202503 緯穎科技服務股份有限公司 ( SO_1341546 )</t>
  </si>
  <si>
    <t>1800008221</t>
  </si>
  <si>
    <t>202503 緯穎科技服務股份有限公司 ( SO_1341548 )</t>
  </si>
  <si>
    <t>1800006406</t>
  </si>
  <si>
    <t>1800008243</t>
  </si>
  <si>
    <t>202503 緯育股份有限公司 ( SO_1342469 )</t>
  </si>
  <si>
    <t>2025/04</t>
  </si>
  <si>
    <t>100000880</t>
  </si>
  <si>
    <t>[OSS] 111759T0 緯創資通股份有限公司 預收轉收入 ( SO_1359396 )</t>
  </si>
  <si>
    <t>9300001562</t>
  </si>
  <si>
    <t>ML80400220 緯創資通 (MLL、MLH、ML6 2025/03)</t>
  </si>
  <si>
    <t>9300001631</t>
  </si>
  <si>
    <t>ML80400275 緯創資通 (CPBG 2025/03)</t>
  </si>
  <si>
    <t>9300001632</t>
  </si>
  <si>
    <t>ML80400276 緯創資通 (DT_汐止 2025/03)</t>
  </si>
  <si>
    <t>9300001633</t>
  </si>
  <si>
    <t>ML80400277 緯創資通 (DT_南區 2025/03)</t>
  </si>
  <si>
    <t>9300001634</t>
  </si>
  <si>
    <t>ML80400278 緯創資通 (MLL、MLH、ML6 2025/03)</t>
  </si>
  <si>
    <t>9300001635</t>
  </si>
  <si>
    <t>ML80400279 緯創資通 (CPBG 2025/03)</t>
  </si>
  <si>
    <t>9300001471</t>
  </si>
  <si>
    <t>MD97624233 緯穎科技 (朱庭鋒等人 2025/03)</t>
  </si>
  <si>
    <t>9300001472</t>
  </si>
  <si>
    <t>MD97624234 緯穎科技 (陳文遠等人 2025/03)</t>
  </si>
  <si>
    <t>9300001473</t>
  </si>
  <si>
    <t>MD97624235 緯穎科技 (黃聖傑 2025/03)</t>
  </si>
  <si>
    <t>9300001474</t>
  </si>
  <si>
    <t>MD97624236 緯穎科技 (許益銓 2025/03)</t>
  </si>
  <si>
    <t>9300001475</t>
  </si>
  <si>
    <t>MD97624237 緯穎科技 (胡耀明 2025/03)</t>
  </si>
  <si>
    <t>9300001476</t>
  </si>
  <si>
    <t>MD97624238 緯穎科技 (林鼎翔 2025/03)</t>
  </si>
  <si>
    <t>9300001477</t>
  </si>
  <si>
    <t>MD97624239 緯穎科技 (陳凱俞 2025/03)</t>
  </si>
  <si>
    <t>9300001478</t>
  </si>
  <si>
    <t>MD97624240 緯穎科技 (孫欣憶 2025/03)</t>
  </si>
  <si>
    <t>9300001479</t>
  </si>
  <si>
    <t>MD97624241 緯穎科技 (陳坤城 2025/03)</t>
  </si>
  <si>
    <t>9300001592</t>
  </si>
  <si>
    <t>ML80400239 緯穎科技 (朱庭鋒等人 2025/03)</t>
  </si>
  <si>
    <t>9300001593</t>
  </si>
  <si>
    <t>ML80400240 緯穎科技 (鄭益仁等人 2025/03)</t>
  </si>
  <si>
    <t>9300001594</t>
  </si>
  <si>
    <t>ML80400241 緯穎科技 (林子堅等人 2025/03)</t>
  </si>
  <si>
    <t>9300001449</t>
  </si>
  <si>
    <t>MD97624212 緯育 (高君愷 2025/03)</t>
  </si>
  <si>
    <t>1800009145</t>
  </si>
  <si>
    <t>1800009146</t>
  </si>
  <si>
    <t>1800009147</t>
  </si>
  <si>
    <t>1800009148</t>
  </si>
  <si>
    <t>1800009149</t>
  </si>
  <si>
    <t>1800009150</t>
  </si>
  <si>
    <t>1800009151</t>
  </si>
  <si>
    <t>1800009152</t>
  </si>
  <si>
    <t>1800009153</t>
  </si>
  <si>
    <t>1800009154</t>
  </si>
  <si>
    <t>1800009155</t>
  </si>
  <si>
    <t>1800009156</t>
  </si>
  <si>
    <t>1800009157</t>
  </si>
  <si>
    <t>1800009158</t>
  </si>
  <si>
    <t>1800009159</t>
  </si>
  <si>
    <t>1800009160</t>
  </si>
  <si>
    <t>1800009161</t>
  </si>
  <si>
    <t>1800009162</t>
  </si>
  <si>
    <t>1800009163</t>
  </si>
  <si>
    <t>1800009164</t>
  </si>
  <si>
    <t>1800009165</t>
  </si>
  <si>
    <t>1800009166</t>
  </si>
  <si>
    <t>1800009167</t>
  </si>
  <si>
    <t>1800009168</t>
  </si>
  <si>
    <t>1800009169</t>
  </si>
  <si>
    <t>1800009170</t>
  </si>
  <si>
    <t>1800009171</t>
  </si>
  <si>
    <t>1800009172</t>
  </si>
  <si>
    <t>1800009173</t>
  </si>
  <si>
    <t>1800009615</t>
  </si>
  <si>
    <t>1800009616</t>
  </si>
  <si>
    <t>1800009617</t>
  </si>
  <si>
    <t>1800009618</t>
  </si>
  <si>
    <t>1800009619</t>
  </si>
  <si>
    <t>1800009620</t>
  </si>
  <si>
    <t>1800009621</t>
  </si>
  <si>
    <t>1800009622</t>
  </si>
  <si>
    <t>1800009623</t>
  </si>
  <si>
    <t>1800009624</t>
  </si>
  <si>
    <t>1800009625</t>
  </si>
  <si>
    <t>1800009626</t>
  </si>
  <si>
    <t>1800009627</t>
  </si>
  <si>
    <t>1800009628</t>
  </si>
  <si>
    <t>1800009629</t>
  </si>
  <si>
    <t>1800009630</t>
  </si>
  <si>
    <t>1800009631</t>
  </si>
  <si>
    <t>1800009632</t>
  </si>
  <si>
    <t>1800009633</t>
  </si>
  <si>
    <t>1800009634</t>
  </si>
  <si>
    <t>1800009635</t>
  </si>
  <si>
    <t>1800009636</t>
  </si>
  <si>
    <t>1800009637</t>
  </si>
  <si>
    <t>1800009638</t>
  </si>
  <si>
    <t>1800009639</t>
  </si>
  <si>
    <t>1800009640</t>
  </si>
  <si>
    <t>1800009641</t>
  </si>
  <si>
    <t>1800009642</t>
  </si>
  <si>
    <t>1800009643</t>
  </si>
  <si>
    <t>1800009644</t>
  </si>
  <si>
    <t>1800009645</t>
  </si>
  <si>
    <t>1800009646</t>
  </si>
  <si>
    <t>1800009878</t>
  </si>
  <si>
    <t>202504 緯創資通股份有限公司 ( SO_1125817 )</t>
  </si>
  <si>
    <t>1800009879</t>
  </si>
  <si>
    <t>202504 緯創資通股份有限公司 ( SO_1125831 )</t>
  </si>
  <si>
    <t>1800009880</t>
  </si>
  <si>
    <t>202504 緯創資通股份有限公司 ( SO_1125845 )</t>
  </si>
  <si>
    <t>1800010010</t>
  </si>
  <si>
    <t>202504 緯創資通股份有限公司 ( SO_1201393 )</t>
  </si>
  <si>
    <t>1800010025</t>
  </si>
  <si>
    <t>202504 緯創資通股份有限公司 ( SO_1213369 )</t>
  </si>
  <si>
    <t>1800010062</t>
  </si>
  <si>
    <t>202504 緯創資通股份有限公司 ( SO_1233509 )</t>
  </si>
  <si>
    <t>1800010075</t>
  </si>
  <si>
    <t>202504 緯創資通股份有限公司 ( SO_1238011 )</t>
  </si>
  <si>
    <t>1800010476</t>
  </si>
  <si>
    <t>202504 緯創資通股份有限公司 ( SO_1320669 )</t>
  </si>
  <si>
    <t>1800010477</t>
  </si>
  <si>
    <t>202504 緯創資通股份有限公司 ( SO_1320706 )</t>
  </si>
  <si>
    <t>1800010478</t>
  </si>
  <si>
    <t>202504 緯創資通股份有限公司 ( SO_1320717 )</t>
  </si>
  <si>
    <t>1800010479</t>
  </si>
  <si>
    <t>202504 緯創資通股份有限公司 ( SO_1320746 )</t>
  </si>
  <si>
    <t>1800010480</t>
  </si>
  <si>
    <t>202504 緯創資通股份有限公司 ( SO_1320757 )</t>
  </si>
  <si>
    <t>1800010481</t>
  </si>
  <si>
    <t>202504 緯創資通股份有限公司 ( SO_1320768 )</t>
  </si>
  <si>
    <t>1800010482</t>
  </si>
  <si>
    <t>202504 緯創資通股份有限公司 ( SO_1320779 )</t>
  </si>
  <si>
    <t>1800010483</t>
  </si>
  <si>
    <t>202504 緯創資通股份有限公司 ( SO_1320790 )</t>
  </si>
  <si>
    <t>1800010484</t>
  </si>
  <si>
    <t>202504 緯創資通股份有限公司 ( SO_1320801 )</t>
  </si>
  <si>
    <t>1800010485</t>
  </si>
  <si>
    <t>202504 緯創資通股份有限公司 ( SO_1320812 )</t>
  </si>
  <si>
    <t>1800010486</t>
  </si>
  <si>
    <t>202504 緯創資通股份有限公司 ( SO_1320823 )</t>
  </si>
  <si>
    <t>1800010487</t>
  </si>
  <si>
    <t>202504 緯創資通股份有限公司 ( SO_1320834 )</t>
  </si>
  <si>
    <t>1800010488</t>
  </si>
  <si>
    <t>202504 緯創資通股份有限公司 ( SO_1320856 )</t>
  </si>
  <si>
    <t>1800010489</t>
  </si>
  <si>
    <t>202504 緯創資通股份有限公司 ( SO_1320867 )</t>
  </si>
  <si>
    <t>1800010490</t>
  </si>
  <si>
    <t>202504 緯創資通股份有限公司 ( SO_1320878 )</t>
  </si>
  <si>
    <t>1800010491</t>
  </si>
  <si>
    <t>202504 緯創資通股份有限公司 ( SO_1320889 )</t>
  </si>
  <si>
    <t>1800010492</t>
  </si>
  <si>
    <t>202504 緯創資通股份有限公司 ( SO_1320900 )</t>
  </si>
  <si>
    <t>1800010493</t>
  </si>
  <si>
    <t>202504 緯創資通股份有限公司 ( SO_1320911 )</t>
  </si>
  <si>
    <t>1800010494</t>
  </si>
  <si>
    <t>202504 緯創資通股份有限公司 ( SO_1320922 )</t>
  </si>
  <si>
    <t>1800010495</t>
  </si>
  <si>
    <t>202504 緯創資通股份有限公司 ( SO_1320933 )</t>
  </si>
  <si>
    <t>1800010496</t>
  </si>
  <si>
    <t>202504 緯創資通股份有限公司 ( SO_1320944 )</t>
  </si>
  <si>
    <t>1800010497</t>
  </si>
  <si>
    <t>202504 緯創資通股份有限公司 ( SO_1320955 )</t>
  </si>
  <si>
    <t>1800010498</t>
  </si>
  <si>
    <t>202504 緯創資通股份有限公司 ( SO_1320966 )</t>
  </si>
  <si>
    <t>1800010499</t>
  </si>
  <si>
    <t>202504 緯創資通股份有限公司 ( SO_1320977 )</t>
  </si>
  <si>
    <t>1800010500</t>
  </si>
  <si>
    <t>202504 緯創資通股份有限公司 ( SO_1320988 )</t>
  </si>
  <si>
    <t>1800010501</t>
  </si>
  <si>
    <t>202504 緯創資通股份有限公司 ( SO_1320999 )</t>
  </si>
  <si>
    <t>1800010502</t>
  </si>
  <si>
    <t>202504 緯創資通股份有限公司 ( SO_1321010 )</t>
  </si>
  <si>
    <t>1800010504</t>
  </si>
  <si>
    <t>202504 緯創資通股份有限公司 ( SO_1321038 )</t>
  </si>
  <si>
    <t>1800010505</t>
  </si>
  <si>
    <t>202504 緯創資通股份有限公司 ( SO_1321049 )</t>
  </si>
  <si>
    <t>1800010506</t>
  </si>
  <si>
    <t>202504 緯創資通股份有限公司 ( SO_1321060 )</t>
  </si>
  <si>
    <t>1800010507</t>
  </si>
  <si>
    <t>202504 緯創資通股份有限公司 ( SO_1321071 )</t>
  </si>
  <si>
    <t>1800010508</t>
  </si>
  <si>
    <t>202504 緯創資通股份有限公司 ( SO_1321082 )</t>
  </si>
  <si>
    <t>1800010509</t>
  </si>
  <si>
    <t>202504 緯創資通股份有限公司 ( SO_1321093 )</t>
  </si>
  <si>
    <t>1800010510</t>
  </si>
  <si>
    <t>202504 緯創資通股份有限公司 ( SO_1321104 )</t>
  </si>
  <si>
    <t>1800010511</t>
  </si>
  <si>
    <t>202504 緯創資通股份有限公司 ( SO_1321115 )</t>
  </si>
  <si>
    <t>1800010512</t>
  </si>
  <si>
    <t>202504 緯創資通股份有限公司 ( SO_1321126 )</t>
  </si>
  <si>
    <t>1800010513</t>
  </si>
  <si>
    <t>202504 緯創資通股份有限公司 ( SO_1321137 )</t>
  </si>
  <si>
    <t>1800010514</t>
  </si>
  <si>
    <t>202504 緯創資通股份有限公司 ( SO_1321148 )</t>
  </si>
  <si>
    <t>1800010515</t>
  </si>
  <si>
    <t>202504 緯創資通股份有限公司 ( SO_1321159 )</t>
  </si>
  <si>
    <t>1800010516</t>
  </si>
  <si>
    <t>202504 緯創資通股份有限公司 ( SO_1321170 )</t>
  </si>
  <si>
    <t>1800010517</t>
  </si>
  <si>
    <t>202504 緯創資通股份有限公司 ( SO_1321181 )</t>
  </si>
  <si>
    <t>1800010518</t>
  </si>
  <si>
    <t>202504 緯創資通股份有限公司 ( SO_1321192 )</t>
  </si>
  <si>
    <t>1800010519</t>
  </si>
  <si>
    <t>202504 緯創資通股份有限公司 ( SO_1321203 )</t>
  </si>
  <si>
    <t>1800010520</t>
  </si>
  <si>
    <t>202504 緯創資通股份有限公司 ( SO_1321248 )</t>
  </si>
  <si>
    <t>1800010640</t>
  </si>
  <si>
    <t>202504 緯創資通股份有限公司 ( SO_1323955 )</t>
  </si>
  <si>
    <t>1800010691</t>
  </si>
  <si>
    <t>202504 緯創資通股份有限公司 ( SO_1340103 )</t>
  </si>
  <si>
    <t>1800010694</t>
  </si>
  <si>
    <t>202504 緯創資通股份有限公司 ( SO_1340329 )</t>
  </si>
  <si>
    <t>1800010695</t>
  </si>
  <si>
    <t>202504 緯創資通股份有限公司 ( SO_1340877 )</t>
  </si>
  <si>
    <t>1800010756</t>
  </si>
  <si>
    <t>202504 緯創資通股份有限公司 ( SO_1343081 )</t>
  </si>
  <si>
    <t>1800010978</t>
  </si>
  <si>
    <t>202504 緯創資通股份有限公司 ( SO_1373303 )</t>
  </si>
  <si>
    <t>1800010979</t>
  </si>
  <si>
    <t>202504 緯創資通股份有限公司 ( SO_1373312 )</t>
  </si>
  <si>
    <t>1800010980</t>
  </si>
  <si>
    <t>202504 緯創資通股份有限公司 ( SO_1373322 )</t>
  </si>
  <si>
    <t>1800010981</t>
  </si>
  <si>
    <t>202504 緯創資通股份有限公司 ( SO_1373324 )</t>
  </si>
  <si>
    <t>1800010982</t>
  </si>
  <si>
    <t>202504 緯創資通股份有限公司 ( SO_1373333 )</t>
  </si>
  <si>
    <t>1800010983</t>
  </si>
  <si>
    <t>202504 緯創資通股份有限公司 ( SO_1373342 )</t>
  </si>
  <si>
    <t>1800010984</t>
  </si>
  <si>
    <t>202504 緯創資通股份有限公司 ( SO_1373392 )</t>
  </si>
  <si>
    <t>1800008938</t>
  </si>
  <si>
    <t>1800008939</t>
  </si>
  <si>
    <t>1800008940</t>
  </si>
  <si>
    <t>1800008941</t>
  </si>
  <si>
    <t>1800008942</t>
  </si>
  <si>
    <t>1800008943</t>
  </si>
  <si>
    <t>1800008944</t>
  </si>
  <si>
    <t>1800008945</t>
  </si>
  <si>
    <t>1800008946</t>
  </si>
  <si>
    <t>1800008947</t>
  </si>
  <si>
    <t>1800008948</t>
  </si>
  <si>
    <t>1800008949</t>
  </si>
  <si>
    <t>1800008950</t>
  </si>
  <si>
    <t>1800008951</t>
  </si>
  <si>
    <t>1800008952</t>
  </si>
  <si>
    <t>1800008953</t>
  </si>
  <si>
    <t>1800009227</t>
  </si>
  <si>
    <t>1800009228</t>
  </si>
  <si>
    <t>1800009229</t>
  </si>
  <si>
    <t>1800009230</t>
  </si>
  <si>
    <t>1800009231</t>
  </si>
  <si>
    <t>1800009232</t>
  </si>
  <si>
    <t>1800009233</t>
  </si>
  <si>
    <t>1800009234</t>
  </si>
  <si>
    <t>1800009235</t>
  </si>
  <si>
    <t>1800009236</t>
  </si>
  <si>
    <t>1800009237</t>
  </si>
  <si>
    <t>1800009238</t>
  </si>
  <si>
    <t>1800009239</t>
  </si>
  <si>
    <t>1800009240</t>
  </si>
  <si>
    <t>1800009241</t>
  </si>
  <si>
    <t>1800009242</t>
  </si>
  <si>
    <t>1800009243</t>
  </si>
  <si>
    <t>1800009244</t>
  </si>
  <si>
    <t>1800009245</t>
  </si>
  <si>
    <t>1800009246</t>
  </si>
  <si>
    <t>1800009247</t>
  </si>
  <si>
    <t>1800010562</t>
  </si>
  <si>
    <t>202504 緯穎科技服務股份有限公司 ( SO_1321958 )</t>
  </si>
  <si>
    <t>1800010563</t>
  </si>
  <si>
    <t>202504 緯穎科技服務股份有限公司 ( SO_1321960 )</t>
  </si>
  <si>
    <t>1800010564</t>
  </si>
  <si>
    <t>202504 緯穎科技服務股份有限公司 ( SO_1321962 )</t>
  </si>
  <si>
    <t>1800010565</t>
  </si>
  <si>
    <t>202504 緯穎科技服務股份有限公司 ( SO_1321964 )</t>
  </si>
  <si>
    <t>1800010566</t>
  </si>
  <si>
    <t>202504 緯穎科技服務股份有限公司 ( SO_1321966 )</t>
  </si>
  <si>
    <t>1800010567</t>
  </si>
  <si>
    <t>202504 緯穎科技服務股份有限公司 ( SO_1321968 )</t>
  </si>
  <si>
    <t>1800010568</t>
  </si>
  <si>
    <t>202504 緯穎科技服務股份有限公司 ( SO_1321970 )</t>
  </si>
  <si>
    <t>1800010569</t>
  </si>
  <si>
    <t>202504 緯穎科技服務股份有限公司 ( SO_1321972 )</t>
  </si>
  <si>
    <t>1800010570</t>
  </si>
  <si>
    <t>202504 緯穎科技服務股份有限公司 ( SO_1321974 )</t>
  </si>
  <si>
    <t>1800010571</t>
  </si>
  <si>
    <t>202504 緯穎科技服務股份有限公司 ( SO_1321976 )</t>
  </si>
  <si>
    <t>1800010572</t>
  </si>
  <si>
    <t>202504 緯穎科技服務股份有限公司 ( SO_1321978 )</t>
  </si>
  <si>
    <t>1800010573</t>
  </si>
  <si>
    <t>202504 緯穎科技服務股份有限公司 ( SO_1321980 )</t>
  </si>
  <si>
    <t>1800010574</t>
  </si>
  <si>
    <t>202504 緯穎科技服務股份有限公司 ( SO_1321984 )</t>
  </si>
  <si>
    <t>1800010575</t>
  </si>
  <si>
    <t>202504 緯穎科技服務股份有限公司 ( SO_1321986 )</t>
  </si>
  <si>
    <t>1800010576</t>
  </si>
  <si>
    <t>202504 緯穎科技服務股份有限公司 ( SO_1321988 )</t>
  </si>
  <si>
    <t>1800010577</t>
  </si>
  <si>
    <t>202504 緯穎科技服務股份有限公司 ( SO_1321990 )</t>
  </si>
  <si>
    <t>1800010578</t>
  </si>
  <si>
    <t>202504 緯穎科技服務股份有限公司 ( SO_1321992 )</t>
  </si>
  <si>
    <t>1800010579</t>
  </si>
  <si>
    <t>202504 緯穎科技服務股份有限公司 ( SO_1321994 )</t>
  </si>
  <si>
    <t>1800010580</t>
  </si>
  <si>
    <t>202504 緯穎科技服務股份有限公司 ( SO_1321996 )</t>
  </si>
  <si>
    <t>1800010581</t>
  </si>
  <si>
    <t>202504 緯穎科技服務股份有限公司 ( SO_1321998 )</t>
  </si>
  <si>
    <t>1800010582</t>
  </si>
  <si>
    <t>202504 緯穎科技服務股份有限公司 ( SO_1322000 )</t>
  </si>
  <si>
    <t>1800010583</t>
  </si>
  <si>
    <t>202504 緯穎科技服務股份有限公司 ( SO_1322002 )</t>
  </si>
  <si>
    <t>1800010584</t>
  </si>
  <si>
    <t>202504 緯穎科技服務股份有限公司 ( SO_1322004 )</t>
  </si>
  <si>
    <t>1800010585</t>
  </si>
  <si>
    <t>202504 緯穎科技服務股份有限公司 ( SO_1322008 )</t>
  </si>
  <si>
    <t>1800010586</t>
  </si>
  <si>
    <t>202504 緯穎科技服務股份有限公司 ( SO_1322010 )</t>
  </si>
  <si>
    <t>1800010587</t>
  </si>
  <si>
    <t>202504 緯穎科技服務股份有限公司 ( SO_1322012 )</t>
  </si>
  <si>
    <t>1800010588</t>
  </si>
  <si>
    <t>202504 緯穎科技服務股份有限公司 ( SO_1322014 )</t>
  </si>
  <si>
    <t>1800010589</t>
  </si>
  <si>
    <t>202504 緯穎科技服務股份有限公司 ( SO_1322018 )</t>
  </si>
  <si>
    <t>1800010593</t>
  </si>
  <si>
    <t>202504 緯穎科技服務股份有限公司 ( SO_1322049 )</t>
  </si>
  <si>
    <t>1800010594</t>
  </si>
  <si>
    <t>202504 緯穎科技服務股份有限公司 ( SO_1322052 )</t>
  </si>
  <si>
    <t>1800010595</t>
  </si>
  <si>
    <t>202504 緯穎科技服務股份有限公司 ( SO_1322147 )</t>
  </si>
  <si>
    <t>1800010596</t>
  </si>
  <si>
    <t>202504 緯穎科技服務股份有限公司 ( SO_1322150 )</t>
  </si>
  <si>
    <t>1800010597</t>
  </si>
  <si>
    <t>202504 緯穎科技服務股份有限公司 ( SO_1322153 )</t>
  </si>
  <si>
    <t>1800010723</t>
  </si>
  <si>
    <t>202504 緯穎科技服務股份有限公司 ( SO_1341547 )</t>
  </si>
  <si>
    <t>1800010724</t>
  </si>
  <si>
    <t>202504 緯穎科技服務股份有限公司 ( SO_1341549 )</t>
  </si>
  <si>
    <t>1800010977</t>
  </si>
  <si>
    <t>202504 緯穎科技服務股份有限公司 ( SO_1373302 )</t>
  </si>
  <si>
    <t>1800008859</t>
  </si>
  <si>
    <t>1800010745</t>
  </si>
  <si>
    <t>202504 緯育股份有限公司 ( SO_1342470 )</t>
  </si>
  <si>
    <t>說明：</t>
    <phoneticPr fontId="31" type="noConversion"/>
  </si>
  <si>
    <t>本次新增關係人緯昌科技，因Hypreion尚未新增該個體，故先併入與資通(960286)之交易體現，</t>
  </si>
  <si>
    <t>收入金額為$33,000+$72,490+$121,220+$110,000=</t>
    <phoneticPr fontId="31" type="noConversion"/>
  </si>
  <si>
    <t>AR金額為$148,500</t>
    <phoneticPr fontId="31" type="noConversion"/>
  </si>
  <si>
    <t>參考</t>
  </si>
  <si>
    <t>2022/05</t>
  </si>
  <si>
    <t>9300001017</t>
  </si>
  <si>
    <t>11530100</t>
  </si>
  <si>
    <t>100140</t>
  </si>
  <si>
    <t>960105</t>
  </si>
  <si>
    <t>BG47196329 啟碁科技 (中翻英 2022/04)</t>
  </si>
  <si>
    <t>BG47196329</t>
  </si>
  <si>
    <t>2022/04</t>
  </si>
  <si>
    <t>9300000711</t>
  </si>
  <si>
    <t>TT0321</t>
  </si>
  <si>
    <t>ZA31635121 緯創資通 (MLL、MLH 2022/03)</t>
  </si>
  <si>
    <t>ZA31635121</t>
  </si>
  <si>
    <t>9300000712</t>
  </si>
  <si>
    <t>TT0323</t>
  </si>
  <si>
    <t>ZA31635122 緯創資通 (ML1.ML2.ML6.ML8.MLD 2022/03)</t>
  </si>
  <si>
    <t>ZA31635122</t>
  </si>
  <si>
    <t>9300000717</t>
  </si>
  <si>
    <t>TT0322</t>
  </si>
  <si>
    <t>ZA31635127 緯創資通 (Dora 2022/03)</t>
  </si>
  <si>
    <t>ZA31635127</t>
  </si>
  <si>
    <t>9300000813</t>
  </si>
  <si>
    <t>ZA31635216 緯創資通 (DT 2022/03)</t>
  </si>
  <si>
    <t>ZA31635216</t>
  </si>
  <si>
    <t>9300000814</t>
  </si>
  <si>
    <t>ZA31635217 緯創資通 (DT_UX 2022/03)</t>
  </si>
  <si>
    <t>ZA31635217</t>
  </si>
  <si>
    <t>9300000941</t>
  </si>
  <si>
    <t>BG47196256 緯創資通 (ML1.ML2.ML6.ML8.MLD 2022/04)</t>
  </si>
  <si>
    <t>BG47196256</t>
  </si>
  <si>
    <t>9300000942</t>
  </si>
  <si>
    <t>BG47196257 緯創資通 (MLL、MLH 2022/04)</t>
  </si>
  <si>
    <t>BG47196257</t>
  </si>
  <si>
    <t>9300000943</t>
  </si>
  <si>
    <t>BG47196258 緯創資通 (Dora 2022/04)</t>
  </si>
  <si>
    <t>BG47196258</t>
  </si>
  <si>
    <t>9300000949</t>
  </si>
  <si>
    <t>BG47196264 緯創資通 (SWRD 2022/05)</t>
  </si>
  <si>
    <t>BG47196264</t>
  </si>
  <si>
    <t>9300001018</t>
  </si>
  <si>
    <t>BG47196330 緯創資通 (DT 2022/04)</t>
  </si>
  <si>
    <t>BG47196330</t>
  </si>
  <si>
    <t>9300001019</t>
  </si>
  <si>
    <t>BG47196331 緯創資通 (DT_UX 2022/04)</t>
  </si>
  <si>
    <t>BG47196331</t>
  </si>
  <si>
    <t>9300000690</t>
  </si>
  <si>
    <t>TT032A</t>
  </si>
  <si>
    <t>ZA31635100 緯穎科技 (楊雅茹、陳昱安 2022/03)</t>
  </si>
  <si>
    <t>ZA31635100</t>
  </si>
  <si>
    <t>9300000691</t>
  </si>
  <si>
    <t>ZA31635101 緯穎科技 (陳建霖等人 2022/03)</t>
  </si>
  <si>
    <t>ZA31635101</t>
  </si>
  <si>
    <t>9300000692</t>
  </si>
  <si>
    <t>ZA31635102 緯穎科技 (陳德駿 2022/03)</t>
  </si>
  <si>
    <t>ZA31635102</t>
  </si>
  <si>
    <t>ZA31635118 緯穎科技 (徐于婷-加班費 2022/03)</t>
  </si>
  <si>
    <t>ZA31635118</t>
  </si>
  <si>
    <t>9300000709</t>
  </si>
  <si>
    <t>ZA31635119 緯穎科技 (徐于婷 2022/03)</t>
  </si>
  <si>
    <t>ZA31635119</t>
  </si>
  <si>
    <t>9300000710</t>
  </si>
  <si>
    <t>ZA31635120 緯穎科技 (周治國 2022/03)</t>
  </si>
  <si>
    <t>ZA31635120</t>
  </si>
  <si>
    <t>9300000857</t>
  </si>
  <si>
    <t>BG47196176 緯穎科技 (徐于婷 2022/04)</t>
  </si>
  <si>
    <t>BG47196176</t>
  </si>
  <si>
    <t>9300000858</t>
  </si>
  <si>
    <t>BG47196177 緯穎科技 (周治國 2022/04)</t>
  </si>
  <si>
    <t>BG47196177</t>
  </si>
  <si>
    <t>9300000859</t>
  </si>
  <si>
    <t>BG47196178 緯穎科技 (陳湘妤 2022/04)</t>
  </si>
  <si>
    <t>BG47196178</t>
  </si>
  <si>
    <t>9300000860</t>
  </si>
  <si>
    <t>BG47196179 緯穎科技 (楊雅茹、陳昱安 2022/04)</t>
  </si>
  <si>
    <t>BG47196179</t>
  </si>
  <si>
    <t>9300000861</t>
  </si>
  <si>
    <t>BG47196180 緯穎科技 (陳儀葶等人 2022/04)</t>
  </si>
  <si>
    <t>BG47196180</t>
  </si>
  <si>
    <t>9300000888</t>
  </si>
  <si>
    <t>BG47196206 緯穎科技 (陳德駿 2022/04)</t>
  </si>
  <si>
    <t>BG47196206</t>
  </si>
  <si>
    <t>900000026</t>
  </si>
  <si>
    <t>RV</t>
  </si>
  <si>
    <t>1250</t>
  </si>
  <si>
    <t>USD</t>
  </si>
  <si>
    <t>TT0325</t>
  </si>
  <si>
    <t>T-22-05-15 202205 JP-HK-TP聯屬</t>
  </si>
  <si>
    <t>1600000438</t>
  </si>
  <si>
    <t>T-22-05-15</t>
  </si>
  <si>
    <t>900000027</t>
  </si>
  <si>
    <t>TT0121</t>
  </si>
  <si>
    <t>T-22-05-16 202205 HK-TP Allie 聯屬</t>
  </si>
  <si>
    <t>T-22-05-16</t>
  </si>
  <si>
    <t>TT0122</t>
  </si>
  <si>
    <t>TT0131</t>
  </si>
  <si>
    <t>900000024</t>
  </si>
  <si>
    <t>TF0000</t>
  </si>
  <si>
    <t>T-22-05-13 202205 (US-HK-TP)聯屬</t>
  </si>
  <si>
    <t>1900</t>
  </si>
  <si>
    <t>T-22-05-13~14</t>
  </si>
  <si>
    <t>U01110</t>
  </si>
  <si>
    <t>U01200</t>
  </si>
  <si>
    <t>1800009716</t>
  </si>
  <si>
    <t>11539898</t>
  </si>
  <si>
    <t>202205 緯創資通股份有限公司 ( SO_704381 )</t>
  </si>
  <si>
    <t>SO_704381</t>
  </si>
  <si>
    <t>1800009717</t>
  </si>
  <si>
    <t>202205 緯創資通股份有限公司 ( SO_704393 )</t>
  </si>
  <si>
    <t>SO_704393</t>
  </si>
  <si>
    <t>1800009718</t>
  </si>
  <si>
    <t>202205 緯創資通股份有限公司 ( SO_704475 )</t>
  </si>
  <si>
    <t>SO_704475</t>
  </si>
  <si>
    <t>1800009719</t>
  </si>
  <si>
    <t>202205 緯創資通股份有限公司 ( SO_704487 )</t>
  </si>
  <si>
    <t>SO_704487</t>
  </si>
  <si>
    <t>1800009720</t>
  </si>
  <si>
    <t>202205 緯創資通股份有限公司 ( SO_704535 )</t>
  </si>
  <si>
    <t>SO_704535</t>
  </si>
  <si>
    <t>1800009721</t>
  </si>
  <si>
    <t>202205 緯創資通股份有限公司 ( SO_704547 )</t>
  </si>
  <si>
    <t>SO_704547</t>
  </si>
  <si>
    <t>1800009722</t>
  </si>
  <si>
    <t>202205 緯創資通股份有限公司 ( SO_704559 )</t>
  </si>
  <si>
    <t>SO_704559</t>
  </si>
  <si>
    <t>1800009723</t>
  </si>
  <si>
    <t>202205 緯創資通股份有限公司 ( SO_704571 )</t>
  </si>
  <si>
    <t>SO_704571</t>
  </si>
  <si>
    <t>1800009724</t>
  </si>
  <si>
    <t>202205 緯創資通股份有限公司 ( SO_704583 )</t>
  </si>
  <si>
    <t>SO_704583</t>
  </si>
  <si>
    <t>1800009725</t>
  </si>
  <si>
    <t>202205 緯創資通股份有限公司 ( SO_704595 )</t>
  </si>
  <si>
    <t>SO_704595</t>
  </si>
  <si>
    <t>1800009726</t>
  </si>
  <si>
    <t>202205 緯創資通股份有限公司 ( SO_704619 )</t>
  </si>
  <si>
    <t>SO_704619</t>
  </si>
  <si>
    <t>1800009727</t>
  </si>
  <si>
    <t>202205 緯創資通股份有限公司 ( SO_704631 )</t>
  </si>
  <si>
    <t>SO_704631</t>
  </si>
  <si>
    <t>1800009728</t>
  </si>
  <si>
    <t>202205 緯創資通股份有限公司 ( SO_704643 )</t>
  </si>
  <si>
    <t>SO_704643</t>
  </si>
  <si>
    <t>1800009729</t>
  </si>
  <si>
    <t>202205 緯創資通股份有限公司 ( SO_704655 )</t>
  </si>
  <si>
    <t>SO_704655</t>
  </si>
  <si>
    <t>1800009730</t>
  </si>
  <si>
    <t>202205 緯創資通股份有限公司 ( SO_704667 )</t>
  </si>
  <si>
    <t>SO_704667</t>
  </si>
  <si>
    <t>1800009731</t>
  </si>
  <si>
    <t>202205 緯創資通股份有限公司 ( SO_704679 )</t>
  </si>
  <si>
    <t>SO_704679</t>
  </si>
  <si>
    <t>1800009732</t>
  </si>
  <si>
    <t>202205 緯創資通股份有限公司 ( SO_704691 )</t>
  </si>
  <si>
    <t>SO_704691</t>
  </si>
  <si>
    <t>1800009733</t>
  </si>
  <si>
    <t>202205 緯創資通股份有限公司 ( SO_704703 )</t>
  </si>
  <si>
    <t>SO_704703</t>
  </si>
  <si>
    <t>1800009994</t>
  </si>
  <si>
    <t>202205 緯創資通股份有限公司 ( SO_748086 )</t>
  </si>
  <si>
    <t>SO_748086</t>
  </si>
  <si>
    <t>1800010011</t>
  </si>
  <si>
    <t>202205 緯創資通股份有限公司 ( SO_759070 )</t>
  </si>
  <si>
    <t>SO_759070</t>
  </si>
  <si>
    <t>1800010013</t>
  </si>
  <si>
    <t>202205 緯創資通股份有限公司 ( SO_759135 )</t>
  </si>
  <si>
    <t>SO_759135</t>
  </si>
  <si>
    <t>1800010155</t>
  </si>
  <si>
    <t>202205 緯創資通股份有限公司 ( SO_764399 )</t>
  </si>
  <si>
    <t>SO_764399</t>
  </si>
  <si>
    <t>1800009734</t>
  </si>
  <si>
    <t>202205 緯創資通股份有限公司 ( SO_705074 )</t>
  </si>
  <si>
    <t>SO_705074</t>
  </si>
  <si>
    <t>1800009735</t>
  </si>
  <si>
    <t>202205 緯創資通股份有限公司 ( SO_705131 )</t>
  </si>
  <si>
    <t>SO_705131</t>
  </si>
  <si>
    <t>1800009736</t>
  </si>
  <si>
    <t>202205 緯創資通股份有限公司 ( SO_705155 )</t>
  </si>
  <si>
    <t>SO_705155</t>
  </si>
  <si>
    <t>1800009737</t>
  </si>
  <si>
    <t>202205 緯創資通股份有限公司 ( SO_705179 )</t>
  </si>
  <si>
    <t>SO_705179</t>
  </si>
  <si>
    <t>1800009738</t>
  </si>
  <si>
    <t>202205 緯創資通股份有限公司 ( SO_712513 )</t>
  </si>
  <si>
    <t>SO_712513</t>
  </si>
  <si>
    <t>1800009739</t>
  </si>
  <si>
    <t>202205 緯創資通股份有限公司 ( SO_712525 )</t>
  </si>
  <si>
    <t>SO_712525</t>
  </si>
  <si>
    <t>1800009740</t>
  </si>
  <si>
    <t>202205 緯創資通股份有限公司 ( SO_712537 )</t>
  </si>
  <si>
    <t>SO_712537</t>
  </si>
  <si>
    <t>1800009741</t>
  </si>
  <si>
    <t>202205 緯創資通股份有限公司 ( SO_712549 )</t>
  </si>
  <si>
    <t>SO_712549</t>
  </si>
  <si>
    <t>1800009742</t>
  </si>
  <si>
    <t>202205 緯創資通股份有限公司 ( SO_712561 )</t>
  </si>
  <si>
    <t>SO_712561</t>
  </si>
  <si>
    <t>1800009743</t>
  </si>
  <si>
    <t>202205 緯創資通股份有限公司 ( SO_712573 )</t>
  </si>
  <si>
    <t>SO_712573</t>
  </si>
  <si>
    <t>1800009744</t>
  </si>
  <si>
    <t>202205 緯創資通股份有限公司 ( SO_712597 )</t>
  </si>
  <si>
    <t>SO_712597</t>
  </si>
  <si>
    <t>1800009745</t>
  </si>
  <si>
    <t>202205 緯創資通股份有限公司 ( SO_712609 )</t>
  </si>
  <si>
    <t>SO_712609</t>
  </si>
  <si>
    <t>1800009746</t>
  </si>
  <si>
    <t>202205 緯創資通股份有限公司 ( SO_712621 )</t>
  </si>
  <si>
    <t>SO_712621</t>
  </si>
  <si>
    <t>1800009747</t>
  </si>
  <si>
    <t>202205 緯創資通股份有限公司 ( SO_712633 )</t>
  </si>
  <si>
    <t>SO_712633</t>
  </si>
  <si>
    <t>1800009748</t>
  </si>
  <si>
    <t>202205 緯創資通股份有限公司 ( SO_712645 )</t>
  </si>
  <si>
    <t>SO_712645</t>
  </si>
  <si>
    <t>1800009749</t>
  </si>
  <si>
    <t>202205 緯創資通股份有限公司 ( SO_712657 )</t>
  </si>
  <si>
    <t>SO_712657</t>
  </si>
  <si>
    <t>1800009750</t>
  </si>
  <si>
    <t>202205 緯創資通股份有限公司 ( SO_712693 )</t>
  </si>
  <si>
    <t>SO_712693</t>
  </si>
  <si>
    <t>1800009751</t>
  </si>
  <si>
    <t>202205 緯創資通股份有限公司 ( SO_712705 )</t>
  </si>
  <si>
    <t>SO_712705</t>
  </si>
  <si>
    <t>1800009752</t>
  </si>
  <si>
    <t>202205 緯創資通股份有限公司 ( SO_712717 )</t>
  </si>
  <si>
    <t>SO_712717</t>
  </si>
  <si>
    <t>1800009993</t>
  </si>
  <si>
    <t>202205 緯創資通股份有限公司 ( SO_748054 )</t>
  </si>
  <si>
    <t>SO_748054</t>
  </si>
  <si>
    <t>1800010014</t>
  </si>
  <si>
    <t>202205 緯創資通股份有限公司 ( SO_759183 )</t>
  </si>
  <si>
    <t>SO_759183</t>
  </si>
  <si>
    <t>1800010156</t>
  </si>
  <si>
    <t>202205 緯創資通股份有限公司 ( SO_764431 )</t>
  </si>
  <si>
    <t>SO_764431</t>
  </si>
  <si>
    <t>1800010157</t>
  </si>
  <si>
    <t>202205 緯創資通股份有限公司 ( SO_764440 )</t>
  </si>
  <si>
    <t>SO_764440</t>
  </si>
  <si>
    <t>1800009753</t>
  </si>
  <si>
    <t>202205 緯創資通股份有限公司 ( SO_712746 )</t>
  </si>
  <si>
    <t>SO_712746</t>
  </si>
  <si>
    <t>1800009754</t>
  </si>
  <si>
    <t>202205 緯創資通股份有限公司 ( SO_712759 )</t>
  </si>
  <si>
    <t>SO_712759</t>
  </si>
  <si>
    <t>1800009755</t>
  </si>
  <si>
    <t>202205 緯創資通股份有限公司 ( SO_712772 )</t>
  </si>
  <si>
    <t>SO_712772</t>
  </si>
  <si>
    <t>1800009756</t>
  </si>
  <si>
    <t>202205 緯創資通股份有限公司 ( SO_712785 )</t>
  </si>
  <si>
    <t>SO_712785</t>
  </si>
  <si>
    <t>1800009757</t>
  </si>
  <si>
    <t>202205 緯創資通股份有限公司 ( SO_712798 )</t>
  </si>
  <si>
    <t>SO_712798</t>
  </si>
  <si>
    <t>1800009758</t>
  </si>
  <si>
    <t>202205 緯創資通股份有限公司 ( SO_712824 )</t>
  </si>
  <si>
    <t>SO_712824</t>
  </si>
  <si>
    <t>1800009759</t>
  </si>
  <si>
    <t>202205 緯創資通股份有限公司 ( SO_712837 )</t>
  </si>
  <si>
    <t>SO_712837</t>
  </si>
  <si>
    <t>1800009760</t>
  </si>
  <si>
    <t>202205 緯創資通股份有限公司 ( SO_712850 )</t>
  </si>
  <si>
    <t>SO_712850</t>
  </si>
  <si>
    <t>1800009761</t>
  </si>
  <si>
    <t>202205 緯創資通股份有限公司 ( SO_712863 )</t>
  </si>
  <si>
    <t>SO_712863</t>
  </si>
  <si>
    <t>1800009762</t>
  </si>
  <si>
    <t>202205 緯創資通股份有限公司 ( SO_712889 )</t>
  </si>
  <si>
    <t>SO_712889</t>
  </si>
  <si>
    <t>1800009773</t>
  </si>
  <si>
    <t>202205 緯創資通股份有限公司 ( SO_715148 )</t>
  </si>
  <si>
    <t>SO_715148</t>
  </si>
  <si>
    <t>1800009774</t>
  </si>
  <si>
    <t>202205 緯創資通股份有限公司 ( SO_715172 )</t>
  </si>
  <si>
    <t>SO_715172</t>
  </si>
  <si>
    <t>1800009775</t>
  </si>
  <si>
    <t>202205 緯創資通股份有限公司 ( SO_715184 )</t>
  </si>
  <si>
    <t>SO_715184</t>
  </si>
  <si>
    <t>1800009776</t>
  </si>
  <si>
    <t>202205 緯創資通股份有限公司 ( SO_715196 )</t>
  </si>
  <si>
    <t>SO_715196</t>
  </si>
  <si>
    <t>1800009777</t>
  </si>
  <si>
    <t>202205 緯創資通股份有限公司 ( SO_715208 )</t>
  </si>
  <si>
    <t>SO_715208</t>
  </si>
  <si>
    <t>1800009778</t>
  </si>
  <si>
    <t>202205 緯創資通股份有限公司 ( SO_715220 )</t>
  </si>
  <si>
    <t>SO_715220</t>
  </si>
  <si>
    <t>1800009779</t>
  </si>
  <si>
    <t>202205 緯創資通股份有限公司 ( SO_715232 )</t>
  </si>
  <si>
    <t>SO_715232</t>
  </si>
  <si>
    <t>1800009780</t>
  </si>
  <si>
    <t>202205 緯創資通股份有限公司 ( SO_715244 )</t>
  </si>
  <si>
    <t>SO_715244</t>
  </si>
  <si>
    <t>1800009781</t>
  </si>
  <si>
    <t>202205 緯創資通股份有限公司 ( SO_715256 )</t>
  </si>
  <si>
    <t>SO_715256</t>
  </si>
  <si>
    <t>1800009782</t>
  </si>
  <si>
    <t>202205 緯創資通股份有限公司 ( SO_715268 )</t>
  </si>
  <si>
    <t>SO_715268</t>
  </si>
  <si>
    <t>1800009783</t>
  </si>
  <si>
    <t>202205 緯創資通股份有限公司 ( SO_715280 )</t>
  </si>
  <si>
    <t>SO_715280</t>
  </si>
  <si>
    <t>1800009784</t>
  </si>
  <si>
    <t>202205 緯創資通股份有限公司 ( SO_715293 )</t>
  </si>
  <si>
    <t>SO_715293</t>
  </si>
  <si>
    <t>1800009902</t>
  </si>
  <si>
    <t>202205 緯創資通股份有限公司 ( SO_730006 )</t>
  </si>
  <si>
    <t>SO_730006</t>
  </si>
  <si>
    <t>1800009997</t>
  </si>
  <si>
    <t>202205 緯創資通股份有限公司 ( SO_751637 )</t>
  </si>
  <si>
    <t>SO_751637</t>
  </si>
  <si>
    <t>1800009998</t>
  </si>
  <si>
    <t>202205 緯創資通股份有限公司 ( SO_758656 )</t>
  </si>
  <si>
    <t>SO_758656</t>
  </si>
  <si>
    <t>1800009999</t>
  </si>
  <si>
    <t>202205 緯創資通股份有限公司 ( SO_758667 )</t>
  </si>
  <si>
    <t>SO_758667</t>
  </si>
  <si>
    <t>1800010000</t>
  </si>
  <si>
    <t>202205 緯創資通股份有限公司 ( SO_758759 )</t>
  </si>
  <si>
    <t>SO_758759</t>
  </si>
  <si>
    <t>1800010015</t>
  </si>
  <si>
    <t>202205 緯創資通股份有限公司 ( SO_759231 )</t>
  </si>
  <si>
    <t>SO_759231</t>
  </si>
  <si>
    <t>1800010016</t>
  </si>
  <si>
    <t>202205 緯創資通股份有限公司 ( SO_759251 )</t>
  </si>
  <si>
    <t>SO_759251</t>
  </si>
  <si>
    <t>1800010017</t>
  </si>
  <si>
    <t>202205 緯創資通股份有限公司 ( SO_759261 )</t>
  </si>
  <si>
    <t>SO_759261</t>
  </si>
  <si>
    <t>1800010018</t>
  </si>
  <si>
    <t>202205 緯創資通股份有限公司 ( SO_759271 )</t>
  </si>
  <si>
    <t>SO_759271</t>
  </si>
  <si>
    <t>1800010164</t>
  </si>
  <si>
    <t>202205 緯創資通股份有限公司 ( SO_767259 )</t>
  </si>
  <si>
    <t>SO_767259</t>
  </si>
  <si>
    <t>1800010165</t>
  </si>
  <si>
    <t>202205 緯創資通股份有限公司 ( SO_767268 )</t>
  </si>
  <si>
    <t>SO_767268</t>
  </si>
  <si>
    <t>1800010166</t>
  </si>
  <si>
    <t>202205 緯創資通股份有限公司 ( SO_767277 )</t>
  </si>
  <si>
    <t>SO_767277</t>
  </si>
  <si>
    <t>1800010143</t>
  </si>
  <si>
    <t>202205 啟碁科技股份有限公司 ( SO_762616 )</t>
  </si>
  <si>
    <t>112319T0</t>
  </si>
  <si>
    <t>SO_762616</t>
  </si>
  <si>
    <t>1800009957</t>
  </si>
  <si>
    <t>202205 緯穎科技服務股份有限公司 ( SO_742987 )</t>
  </si>
  <si>
    <t>1800010307</t>
  </si>
  <si>
    <t>SO_742987</t>
  </si>
  <si>
    <t>1800010026</t>
  </si>
  <si>
    <t>202205 緯穎科技服務股份有限公司 ( SO_759639 )</t>
  </si>
  <si>
    <t>1800010308</t>
  </si>
  <si>
    <t>SO_759639</t>
  </si>
  <si>
    <t>1800009952</t>
  </si>
  <si>
    <t>202205 緯穎科技服務股份有限公司 ( SO_742931 )</t>
  </si>
  <si>
    <t>1800010309</t>
  </si>
  <si>
    <t>SO_742931</t>
  </si>
  <si>
    <t>1800009954</t>
  </si>
  <si>
    <t>202205 緯穎科技服務股份有限公司 ( SO_742954 )</t>
  </si>
  <si>
    <t>1800010310</t>
  </si>
  <si>
    <t>SO_742954</t>
  </si>
  <si>
    <t>1800009956</t>
  </si>
  <si>
    <t>202205 緯穎科技服務股份有限公司 ( SO_742976 )</t>
  </si>
  <si>
    <t>1800010311</t>
  </si>
  <si>
    <t>SO_742976</t>
  </si>
  <si>
    <t>1800009953</t>
  </si>
  <si>
    <t>202205 緯穎科技服務股份有限公司 ( SO_742943 )</t>
  </si>
  <si>
    <t>1800010312</t>
  </si>
  <si>
    <t>SO_742943</t>
  </si>
  <si>
    <t>1800009955</t>
  </si>
  <si>
    <t>202205 緯穎科技服務股份有限公司 ( SO_742965 )</t>
  </si>
  <si>
    <t>1800010313</t>
  </si>
  <si>
    <t>SO_742965</t>
  </si>
  <si>
    <t>1800009951</t>
  </si>
  <si>
    <t>202205 緯穎科技服務股份有限公司 ( SO_742919 )</t>
  </si>
  <si>
    <t>1800010314</t>
  </si>
  <si>
    <t>SO_742919</t>
  </si>
  <si>
    <t>1200</t>
  </si>
  <si>
    <t>2019/12</t>
  </si>
  <si>
    <t>900000017</t>
  </si>
  <si>
    <t>1500</t>
  </si>
  <si>
    <t>KT0131</t>
  </si>
  <si>
    <t>K-19-12-63 201912 BVI-HK Allie 聯屬</t>
  </si>
  <si>
    <t>K-19-12-63</t>
  </si>
  <si>
    <t>KT0132</t>
  </si>
  <si>
    <t>KT0141</t>
  </si>
  <si>
    <t>900000018</t>
  </si>
  <si>
    <t>K-19-12-64 201912 TP-BVI-HK 聯屬(獎金)</t>
  </si>
  <si>
    <t>K-19-12-64</t>
  </si>
  <si>
    <t>9300000005</t>
  </si>
  <si>
    <t>100677</t>
  </si>
  <si>
    <t>960075</t>
  </si>
  <si>
    <t>K-19-12-02 AII Holding Corporation</t>
  </si>
  <si>
    <t>K-19-12-02</t>
  </si>
  <si>
    <t>900000013</t>
  </si>
  <si>
    <t>1100</t>
  </si>
  <si>
    <t>JPY</t>
  </si>
  <si>
    <t>HKD</t>
  </si>
  <si>
    <t>HC1D20</t>
  </si>
  <si>
    <t>K220520 202205 JP-DL 聯屬</t>
  </si>
  <si>
    <t>K220520</t>
  </si>
  <si>
    <t>900000015</t>
  </si>
  <si>
    <t>K220521 202205 JP-HK-TP聯屬</t>
  </si>
  <si>
    <t>K220521</t>
  </si>
  <si>
    <t>900000012</t>
  </si>
  <si>
    <t>K220425 202204(US-HK)聯屬</t>
  </si>
  <si>
    <t>K220425~K220426</t>
  </si>
  <si>
    <t>TF0110</t>
  </si>
  <si>
    <t>900000014</t>
  </si>
  <si>
    <t>K220522 202205(US-HK)聯屬</t>
  </si>
  <si>
    <t>K220522~23</t>
  </si>
  <si>
    <t>1600</t>
  </si>
  <si>
    <t>900000003</t>
  </si>
  <si>
    <t>1650</t>
  </si>
  <si>
    <t>RMB</t>
  </si>
  <si>
    <t>开立纬创软件（武汉）有限公司2022年4月发票</t>
  </si>
  <si>
    <t>900000004</t>
  </si>
  <si>
    <t>开立纬创软件（武汉）有限公司发票</t>
  </si>
  <si>
    <t>2000000677</t>
  </si>
  <si>
    <t>ZT</t>
  </si>
  <si>
    <t>暂估2022年04月武汉公司收入</t>
  </si>
  <si>
    <t>106763B0</t>
  </si>
  <si>
    <t>2000000733</t>
  </si>
  <si>
    <t>暂估2022年05月武汉公司收入</t>
  </si>
  <si>
    <t>2000000735</t>
  </si>
  <si>
    <t>1609</t>
  </si>
  <si>
    <t>2000000007</t>
  </si>
  <si>
    <t>暂估武汉公司2022.04月收入</t>
  </si>
  <si>
    <t>106763Y0</t>
  </si>
  <si>
    <t>2000000009</t>
  </si>
  <si>
    <t>暂估武汉公司2022.05月收入</t>
  </si>
  <si>
    <t>900000025</t>
  </si>
  <si>
    <t>HC1014</t>
  </si>
  <si>
    <t>202205 JP-DL 聯屬</t>
  </si>
  <si>
    <t>HC1D11</t>
  </si>
  <si>
    <t>HC1D12</t>
  </si>
  <si>
    <t>900000029</t>
  </si>
  <si>
    <t>HC30D3</t>
  </si>
  <si>
    <t>202205(HK-WH)聯屬</t>
  </si>
  <si>
    <t>HC30D4</t>
  </si>
  <si>
    <t>900000031</t>
  </si>
  <si>
    <t>HC1011</t>
  </si>
  <si>
    <t>202205 HK-DL Allie 聯屬</t>
  </si>
  <si>
    <t>HC1012</t>
  </si>
  <si>
    <t>HC1013</t>
  </si>
  <si>
    <t>2022/03</t>
  </si>
  <si>
    <t>9300001878</t>
  </si>
  <si>
    <t>101886</t>
  </si>
  <si>
    <t>960960</t>
  </si>
  <si>
    <t>CNY</t>
  </si>
  <si>
    <t>HC2010</t>
  </si>
  <si>
    <t>开立发票</t>
  </si>
  <si>
    <t>1400001461</t>
  </si>
  <si>
    <t>2203030009</t>
  </si>
  <si>
    <t>9300002799</t>
  </si>
  <si>
    <t>1400001513</t>
  </si>
  <si>
    <t>2204010007</t>
  </si>
  <si>
    <t>9300003854</t>
  </si>
  <si>
    <t>2205060023</t>
  </si>
  <si>
    <t>2000000161</t>
  </si>
  <si>
    <t>暂估纬创软件项目4月收入</t>
  </si>
  <si>
    <t>106763I1</t>
  </si>
  <si>
    <t>2000000162</t>
  </si>
  <si>
    <t>暂估纬创软件项目5月收入</t>
  </si>
  <si>
    <t>1800069655</t>
  </si>
  <si>
    <t>訂單 SO_719057 認列收入</t>
  </si>
  <si>
    <t>1800073197</t>
  </si>
  <si>
    <t>112216I0</t>
  </si>
  <si>
    <t>SO_719057</t>
  </si>
  <si>
    <r>
      <t>4</t>
    </r>
    <r>
      <rPr>
        <sz val="11"/>
        <color theme="1"/>
        <rFont val="細明體"/>
        <family val="3"/>
        <charset val="136"/>
      </rPr>
      <t>月</t>
    </r>
    <phoneticPr fontId="31" type="noConversion"/>
  </si>
  <si>
    <r>
      <rPr>
        <sz val="11"/>
        <color theme="1"/>
        <rFont val="新細明體"/>
        <family val="1"/>
        <charset val="136"/>
      </rPr>
      <t>本月進貨金額</t>
    </r>
    <phoneticPr fontId="26" type="noConversion"/>
  </si>
  <si>
    <r>
      <rPr>
        <sz val="11"/>
        <color theme="1"/>
        <rFont val="新細明體"/>
        <family val="1"/>
        <charset val="136"/>
      </rPr>
      <t>占本月合併報表進貨金額百分比</t>
    </r>
    <phoneticPr fontId="26" type="noConversion"/>
  </si>
  <si>
    <r>
      <rPr>
        <sz val="11"/>
        <color theme="1"/>
        <rFont val="新細明體"/>
        <family val="1"/>
        <charset val="136"/>
      </rPr>
      <t>本年累計進貨金額</t>
    </r>
    <phoneticPr fontId="26" type="noConversion"/>
  </si>
  <si>
    <r>
      <rPr>
        <sz val="11"/>
        <color theme="1"/>
        <rFont val="新細明體"/>
        <family val="1"/>
        <charset val="136"/>
      </rPr>
      <t>占本年合併報表</t>
    </r>
    <r>
      <rPr>
        <sz val="11"/>
        <color rgb="FFFF0000"/>
        <rFont val="新細明體"/>
        <family val="1"/>
        <charset val="136"/>
      </rPr>
      <t>累計進貨</t>
    </r>
    <r>
      <rPr>
        <sz val="11"/>
        <color theme="1"/>
        <rFont val="新細明體"/>
        <family val="1"/>
        <charset val="136"/>
      </rPr>
      <t>金額百分比</t>
    </r>
    <phoneticPr fontId="26" type="noConversion"/>
  </si>
  <si>
    <r>
      <rPr>
        <sz val="11"/>
        <color theme="1"/>
        <rFont val="新細明體"/>
        <family val="1"/>
        <charset val="136"/>
      </rPr>
      <t>緯創資通股份有限公司</t>
    </r>
    <r>
      <rPr>
        <sz val="11"/>
        <color theme="1"/>
        <rFont val="Times New Roman"/>
        <family val="1"/>
      </rPr>
      <t>(960286)</t>
    </r>
  </si>
  <si>
    <r>
      <rPr>
        <sz val="11"/>
        <color theme="1"/>
        <rFont val="新細明體"/>
        <family val="1"/>
        <charset val="136"/>
      </rPr>
      <t>緯謙科技股份有限公司</t>
    </r>
  </si>
  <si>
    <r>
      <t>3</t>
    </r>
    <r>
      <rPr>
        <sz val="11"/>
        <color theme="1"/>
        <rFont val="新細明體"/>
        <family val="1"/>
        <charset val="136"/>
      </rPr>
      <t>月</t>
    </r>
  </si>
  <si>
    <r>
      <t>4</t>
    </r>
    <r>
      <rPr>
        <sz val="11"/>
        <color theme="1"/>
        <rFont val="新細明體"/>
        <family val="1"/>
        <charset val="136"/>
      </rPr>
      <t>月</t>
    </r>
  </si>
  <si>
    <r>
      <t>5</t>
    </r>
    <r>
      <rPr>
        <sz val="11"/>
        <color theme="1"/>
        <rFont val="新細明體"/>
        <family val="1"/>
        <charset val="136"/>
      </rPr>
      <t>月</t>
    </r>
  </si>
  <si>
    <r>
      <t>6</t>
    </r>
    <r>
      <rPr>
        <sz val="11"/>
        <color theme="1"/>
        <rFont val="新細明體"/>
        <family val="1"/>
        <charset val="136"/>
      </rPr>
      <t>月</t>
    </r>
  </si>
  <si>
    <r>
      <t>7</t>
    </r>
    <r>
      <rPr>
        <sz val="11"/>
        <color theme="1"/>
        <rFont val="新細明體"/>
        <family val="1"/>
        <charset val="136"/>
      </rPr>
      <t>月</t>
    </r>
  </si>
  <si>
    <r>
      <t>8</t>
    </r>
    <r>
      <rPr>
        <sz val="11"/>
        <color theme="1"/>
        <rFont val="新細明體"/>
        <family val="1"/>
        <charset val="136"/>
      </rPr>
      <t>月</t>
    </r>
  </si>
  <si>
    <r>
      <t>9</t>
    </r>
    <r>
      <rPr>
        <sz val="11"/>
        <color theme="1"/>
        <rFont val="新細明體"/>
        <family val="1"/>
        <charset val="136"/>
      </rPr>
      <t>月</t>
    </r>
  </si>
  <si>
    <r>
      <t>10</t>
    </r>
    <r>
      <rPr>
        <sz val="11"/>
        <color theme="1"/>
        <rFont val="新細明體"/>
        <family val="1"/>
        <charset val="136"/>
      </rPr>
      <t>月</t>
    </r>
  </si>
  <si>
    <r>
      <t>11</t>
    </r>
    <r>
      <rPr>
        <sz val="11"/>
        <color theme="1"/>
        <rFont val="新細明體"/>
        <family val="1"/>
        <charset val="136"/>
      </rPr>
      <t>月</t>
    </r>
  </si>
  <si>
    <r>
      <t>12</t>
    </r>
    <r>
      <rPr>
        <sz val="11"/>
        <color theme="1"/>
        <rFont val="新細明體"/>
        <family val="1"/>
        <charset val="136"/>
      </rPr>
      <t>月</t>
    </r>
  </si>
  <si>
    <t>ICT SERVICE (960604)</t>
    <phoneticPr fontId="26" type="noConversion"/>
  </si>
  <si>
    <t>單月原幣</t>
    <phoneticPr fontId="26" type="noConversion"/>
  </si>
  <si>
    <t>avg.rat</t>
    <phoneticPr fontId="26" type="noConversion"/>
  </si>
  <si>
    <r>
      <rPr>
        <sz val="11"/>
        <color theme="1"/>
        <rFont val="新細明體"/>
        <family val="1"/>
        <charset val="136"/>
      </rPr>
      <t>累計</t>
    </r>
    <r>
      <rPr>
        <sz val="11"/>
        <color theme="1"/>
        <rFont val="Times New Roman"/>
        <family val="1"/>
      </rPr>
      <t>(KNTD)</t>
    </r>
    <phoneticPr fontId="26" type="noConversion"/>
  </si>
  <si>
    <r>
      <rPr>
        <sz val="11"/>
        <color theme="1"/>
        <rFont val="細明體"/>
        <family val="3"/>
        <charset val="136"/>
      </rPr>
      <t>單月</t>
    </r>
    <r>
      <rPr>
        <sz val="11"/>
        <color theme="1"/>
        <rFont val="Times New Roman"/>
        <family val="1"/>
      </rPr>
      <t>(KNTD)</t>
    </r>
    <phoneticPr fontId="26" type="noConversion"/>
  </si>
  <si>
    <r>
      <rPr>
        <sz val="11"/>
        <color theme="1"/>
        <rFont val="新細明體"/>
        <family val="1"/>
        <charset val="136"/>
      </rPr>
      <t>原幣</t>
    </r>
    <phoneticPr fontId="26" type="noConversion"/>
  </si>
  <si>
    <r>
      <rPr>
        <sz val="11"/>
        <color rgb="FFFF0000"/>
        <rFont val="新細明體"/>
        <family val="1"/>
        <charset val="136"/>
      </rPr>
      <t>→用</t>
    </r>
    <r>
      <rPr>
        <sz val="11"/>
        <color rgb="FFFF0000"/>
        <rFont val="Times New Roman"/>
        <family val="1"/>
      </rPr>
      <t>FAGLL03</t>
    </r>
    <r>
      <rPr>
        <sz val="11"/>
        <color rgb="FFFF0000"/>
        <rFont val="新細明體"/>
        <family val="1"/>
        <charset val="136"/>
      </rPr>
      <t>→找科目</t>
    </r>
    <r>
      <rPr>
        <sz val="11"/>
        <color rgb="FFFF0000"/>
        <rFont val="Times New Roman"/>
        <family val="1"/>
      </rPr>
      <t>5</t>
    </r>
    <r>
      <rPr>
        <sz val="11"/>
        <color rgb="FFFF0000"/>
        <rFont val="新細明體"/>
        <family val="1"/>
        <charset val="136"/>
      </rPr>
      <t>開頭的全部→</t>
    </r>
    <r>
      <rPr>
        <sz val="11"/>
        <color rgb="FFFF0000"/>
        <rFont val="Times New Roman"/>
        <family val="1"/>
      </rPr>
      <t>1000~1900</t>
    </r>
    <r>
      <rPr>
        <sz val="11"/>
        <color rgb="FFFF0000"/>
        <rFont val="新細明體"/>
        <family val="1"/>
        <charset val="136"/>
      </rPr>
      <t>→當月份→夥伴搜尋</t>
    </r>
    <r>
      <rPr>
        <sz val="11"/>
        <color rgb="FFFF0000"/>
        <rFont val="Times New Roman"/>
        <family val="1"/>
      </rPr>
      <t>960132(</t>
    </r>
    <r>
      <rPr>
        <sz val="11"/>
        <color rgb="FFFF0000"/>
        <rFont val="新細明體"/>
        <family val="1"/>
        <charset val="136"/>
      </rPr>
      <t>及非內部關係人的</t>
    </r>
    <r>
      <rPr>
        <sz val="11"/>
        <color rgb="FFFF0000"/>
        <rFont val="Times New Roman"/>
        <family val="1"/>
      </rPr>
      <t>)</t>
    </r>
    <phoneticPr fontId="31" type="noConversion"/>
  </si>
  <si>
    <r>
      <t xml:space="preserve">ZFIP001 </t>
    </r>
    <r>
      <rPr>
        <sz val="11"/>
        <color theme="1"/>
        <rFont val="新細明體"/>
        <family val="1"/>
        <charset val="136"/>
      </rPr>
      <t>看</t>
    </r>
    <r>
      <rPr>
        <sz val="11"/>
        <color theme="1"/>
        <rFont val="Times New Roman"/>
        <family val="1"/>
      </rPr>
      <t>1250</t>
    </r>
    <r>
      <rPr>
        <sz val="11"/>
        <color theme="1"/>
        <rFont val="新細明體"/>
        <family val="1"/>
        <charset val="136"/>
      </rPr>
      <t>試算表</t>
    </r>
    <r>
      <rPr>
        <sz val="11"/>
        <color theme="1"/>
        <rFont val="Times New Roman"/>
        <family val="1"/>
      </rPr>
      <t>&gt;</t>
    </r>
    <r>
      <rPr>
        <sz val="11"/>
        <color theme="1"/>
        <rFont val="新細明體"/>
        <family val="1"/>
        <charset val="136"/>
      </rPr>
      <t>科目選</t>
    </r>
    <r>
      <rPr>
        <sz val="11"/>
        <color theme="1"/>
        <rFont val="Times New Roman"/>
        <family val="1"/>
      </rPr>
      <t>56101902&gt;</t>
    </r>
    <r>
      <rPr>
        <sz val="11"/>
        <color theme="1"/>
        <rFont val="新細明體"/>
        <family val="1"/>
        <charset val="136"/>
      </rPr>
      <t>選當月份變動數</t>
    </r>
    <r>
      <rPr>
        <sz val="11"/>
        <color theme="1"/>
        <rFont val="Times New Roman"/>
        <family val="1"/>
      </rPr>
      <t>&gt;</t>
    </r>
    <r>
      <rPr>
        <sz val="11"/>
        <color theme="1"/>
        <rFont val="新細明體"/>
        <family val="1"/>
        <charset val="136"/>
      </rPr>
      <t>清單匯出</t>
    </r>
    <r>
      <rPr>
        <sz val="11"/>
        <color theme="1"/>
        <rFont val="Times New Roman"/>
        <family val="1"/>
      </rPr>
      <t>EXCEL(</t>
    </r>
    <r>
      <rPr>
        <sz val="11"/>
        <color theme="1"/>
        <rFont val="新細明體"/>
        <family val="1"/>
        <charset val="136"/>
      </rPr>
      <t>檔名後面要加</t>
    </r>
    <r>
      <rPr>
        <sz val="11"/>
        <color theme="1"/>
        <rFont val="Times New Roman"/>
        <family val="1"/>
      </rPr>
      <t>.XLS)&gt;</t>
    </r>
    <r>
      <rPr>
        <sz val="11"/>
        <color theme="1"/>
        <rFont val="新細明體"/>
        <family val="1"/>
        <charset val="136"/>
      </rPr>
      <t>用</t>
    </r>
    <r>
      <rPr>
        <sz val="11"/>
        <color theme="1"/>
        <rFont val="Times New Roman"/>
        <family val="1"/>
      </rPr>
      <t>"</t>
    </r>
    <r>
      <rPr>
        <sz val="11"/>
        <color theme="1"/>
        <rFont val="新細明體"/>
        <family val="1"/>
        <charset val="136"/>
      </rPr>
      <t>指派</t>
    </r>
    <r>
      <rPr>
        <sz val="11"/>
        <color theme="1"/>
        <rFont val="Times New Roman"/>
        <family val="1"/>
      </rPr>
      <t>"</t>
    </r>
    <r>
      <rPr>
        <sz val="11"/>
        <color theme="1"/>
        <rFont val="新細明體"/>
        <family val="1"/>
        <charset val="136"/>
      </rPr>
      <t>篩選</t>
    </r>
    <r>
      <rPr>
        <sz val="11"/>
        <color theme="1"/>
        <rFont val="Times New Roman"/>
        <family val="1"/>
      </rPr>
      <t>"100118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Times New Roman"/>
        <family val="1"/>
      </rPr>
      <t>101422"</t>
    </r>
    <r>
      <rPr>
        <sz val="11"/>
        <color theme="1"/>
        <rFont val="新細明體"/>
        <family val="1"/>
        <charset val="136"/>
      </rPr>
      <t>，也</t>
    </r>
    <r>
      <rPr>
        <sz val="11"/>
        <color theme="1"/>
        <rFont val="Times New Roman"/>
        <family val="1"/>
      </rPr>
      <t>CHECK</t>
    </r>
    <r>
      <rPr>
        <sz val="11"/>
        <color theme="1"/>
        <rFont val="新細明體"/>
        <family val="1"/>
        <charset val="136"/>
      </rPr>
      <t>有貿易夥伴的有沒有都抓進來</t>
    </r>
    <phoneticPr fontId="31" type="noConversion"/>
  </si>
  <si>
    <r>
      <rPr>
        <sz val="11"/>
        <color theme="1"/>
        <rFont val="新細明體"/>
        <family val="1"/>
        <charset val="136"/>
      </rPr>
      <t>→把屬於前一年度迴轉的金額拉掉</t>
    </r>
    <phoneticPr fontId="31" type="noConversion"/>
  </si>
  <si>
    <r>
      <t>*</t>
    </r>
    <r>
      <rPr>
        <b/>
        <sz val="11"/>
        <color rgb="FFFF0000"/>
        <rFont val="細明體"/>
        <family val="3"/>
        <charset val="136"/>
      </rPr>
      <t>經篩選明細，</t>
    </r>
    <r>
      <rPr>
        <b/>
        <sz val="11"/>
        <color rgb="FFFF0000"/>
        <rFont val="Times New Roman"/>
        <family val="1"/>
      </rPr>
      <t>2025.04</t>
    </r>
    <r>
      <rPr>
        <b/>
        <sz val="11"/>
        <color rgb="FFFF0000"/>
        <rFont val="細明體"/>
        <family val="3"/>
        <charset val="136"/>
      </rPr>
      <t>無關係人進貨。</t>
    </r>
    <phoneticPr fontId="31" type="noConversion"/>
  </si>
  <si>
    <r>
      <t>3</t>
    </r>
    <r>
      <rPr>
        <sz val="11"/>
        <color theme="1"/>
        <rFont val="細明體"/>
        <family val="3"/>
        <charset val="136"/>
      </rPr>
      <t>月</t>
    </r>
    <phoneticPr fontId="26" type="noConversion"/>
  </si>
  <si>
    <r>
      <rPr>
        <sz val="11"/>
        <color theme="1"/>
        <rFont val="新細明體"/>
        <family val="1"/>
        <charset val="136"/>
      </rPr>
      <t>單位</t>
    </r>
    <r>
      <rPr>
        <sz val="11"/>
        <color theme="1"/>
        <rFont val="Times New Roman"/>
        <family val="1"/>
      </rPr>
      <t>:</t>
    </r>
    <r>
      <rPr>
        <sz val="11"/>
        <color theme="1"/>
        <rFont val="新細明體"/>
        <family val="1"/>
        <charset val="136"/>
      </rPr>
      <t>新台幣仟元</t>
    </r>
    <r>
      <rPr>
        <sz val="11"/>
        <color theme="1"/>
        <rFont val="Times New Roman"/>
        <family val="1"/>
      </rPr>
      <t>;%</t>
    </r>
    <phoneticPr fontId="26" type="noConversion"/>
  </si>
  <si>
    <r>
      <rPr>
        <sz val="11"/>
        <color theme="1"/>
        <rFont val="新細明體"/>
        <family val="1"/>
        <charset val="136"/>
      </rPr>
      <t>本月應收款增減金額</t>
    </r>
    <phoneticPr fontId="26" type="noConversion"/>
  </si>
  <si>
    <r>
      <rPr>
        <sz val="11"/>
        <color theme="1"/>
        <rFont val="新細明體"/>
        <family val="1"/>
        <charset val="136"/>
      </rPr>
      <t>本年累計應收款金額</t>
    </r>
    <phoneticPr fontId="26" type="noConversion"/>
  </si>
  <si>
    <r>
      <rPr>
        <sz val="11"/>
        <color theme="1"/>
        <rFont val="新細明體"/>
        <family val="1"/>
        <charset val="136"/>
      </rPr>
      <t>占本年合併報表累計該科目百分比</t>
    </r>
    <phoneticPr fontId="26" type="noConversion"/>
  </si>
  <si>
    <r>
      <rPr>
        <sz val="11"/>
        <color theme="1"/>
        <rFont val="新細明體"/>
        <family val="1"/>
        <charset val="136"/>
      </rPr>
      <t>緯創資通股份有限公司</t>
    </r>
    <r>
      <rPr>
        <sz val="11"/>
        <color theme="1"/>
        <rFont val="Times New Roman"/>
        <family val="1"/>
      </rPr>
      <t>-960286</t>
    </r>
    <phoneticPr fontId="26" type="noConversion"/>
  </si>
  <si>
    <t>WITS-C</t>
    <phoneticPr fontId="26" type="noConversion"/>
  </si>
  <si>
    <t>960286-資通</t>
    <phoneticPr fontId="26" type="noConversion"/>
  </si>
  <si>
    <t>緯穎科技服務股份有限公司(960900)</t>
    <phoneticPr fontId="26" type="noConversion"/>
  </si>
  <si>
    <t>8月</t>
  </si>
  <si>
    <r>
      <t xml:space="preserve">2. </t>
    </r>
    <r>
      <rPr>
        <sz val="11"/>
        <color theme="1"/>
        <rFont val="新細明體"/>
        <family val="1"/>
        <charset val="136"/>
      </rPr>
      <t>【應收款】包含因營業行為而發生之應收票據及應收帳款（不含其他應收款）；【應付款】包含因營業行為而發生之應付票據及應付帳款（不含其他應付款）。</t>
    </r>
    <phoneticPr fontId="31" type="noConversion"/>
  </si>
  <si>
    <r>
      <t xml:space="preserve">3. </t>
    </r>
    <r>
      <rPr>
        <sz val="11"/>
        <color theme="1"/>
        <rFont val="新細明體"/>
        <family val="1"/>
        <charset val="136"/>
      </rPr>
      <t>請於次月底前申報完成，申報期限內可自行上網修改，倘已逾申報期限欲補申報或修改者，請通知本公司上櫃監理部承辦人員開放申報系統。</t>
    </r>
    <phoneticPr fontId="31" type="noConversion"/>
  </si>
  <si>
    <r>
      <t xml:space="preserve">4. </t>
    </r>
    <r>
      <rPr>
        <sz val="11"/>
        <color theme="1"/>
        <rFont val="新細明體"/>
        <family val="1"/>
        <charset val="136"/>
      </rPr>
      <t>本資訊內容係屬公司之自結數資料，尚未經會計師查核﹙核閱﹚，其資料如有虛偽不實均由公司負責。</t>
    </r>
    <phoneticPr fontId="31" type="noConversion"/>
  </si>
  <si>
    <r>
      <t xml:space="preserve">5. </t>
    </r>
    <r>
      <rPr>
        <sz val="11"/>
        <color theme="1"/>
        <rFont val="新細明體"/>
        <family val="1"/>
        <charset val="136"/>
      </rPr>
      <t>自民國</t>
    </r>
    <r>
      <rPr>
        <sz val="11"/>
        <color theme="1"/>
        <rFont val="Times New Roman"/>
        <family val="1"/>
      </rPr>
      <t>102</t>
    </r>
    <r>
      <rPr>
        <sz val="11"/>
        <color theme="1"/>
        <rFont val="新細明體"/>
        <family val="1"/>
        <charset val="136"/>
      </rPr>
      <t>年</t>
    </r>
    <r>
      <rPr>
        <sz val="11"/>
        <color theme="1"/>
        <rFont val="Times New Roman"/>
        <family val="1"/>
      </rPr>
      <t>1</t>
    </r>
    <r>
      <rPr>
        <sz val="11"/>
        <color theme="1"/>
        <rFont val="新細明體"/>
        <family val="1"/>
        <charset val="136"/>
      </rPr>
      <t>月起，本表係採用合併報表金額填寫，若公司無需編製合併報表，則依個別報表金額填寫。</t>
    </r>
    <phoneticPr fontId="31" type="noConversion"/>
  </si>
  <si>
    <t>112000</t>
  </si>
  <si>
    <t>應收票據－非聯屬公司</t>
  </si>
  <si>
    <t>112300</t>
  </si>
  <si>
    <t>應收帳款－非聯屬公司</t>
  </si>
  <si>
    <t>112301</t>
  </si>
  <si>
    <t>合約資產-流動</t>
  </si>
  <si>
    <t>112997</t>
  </si>
  <si>
    <t>其他應收款-聯屬公司</t>
  </si>
  <si>
    <t>→</t>
    <phoneticPr fontId="31" type="noConversion"/>
  </si>
  <si>
    <t>112337</t>
  </si>
  <si>
    <t>應收帳款－聯屬公司</t>
  </si>
  <si>
    <t>應收帳款合計(排除合約資產)</t>
    <phoneticPr fontId="31" type="noConversion"/>
  </si>
  <si>
    <r>
      <rPr>
        <sz val="11"/>
        <rFont val="新細明體"/>
        <family val="1"/>
        <charset val="136"/>
      </rPr>
      <t>緯創軟體集團</t>
    </r>
    <phoneticPr fontId="26" type="noConversion"/>
  </si>
  <si>
    <r>
      <rPr>
        <sz val="11"/>
        <rFont val="新細明體"/>
        <family val="1"/>
        <charset val="136"/>
      </rPr>
      <t>合併餘額明細</t>
    </r>
    <phoneticPr fontId="26" type="noConversion"/>
  </si>
  <si>
    <t>TWD</t>
    <phoneticPr fontId="26" type="noConversion"/>
  </si>
  <si>
    <t>HKD</t>
    <phoneticPr fontId="26" type="noConversion"/>
  </si>
  <si>
    <t>JPY</t>
    <phoneticPr fontId="26" type="noConversion"/>
  </si>
  <si>
    <t>USD</t>
    <phoneticPr fontId="26" type="noConversion"/>
  </si>
  <si>
    <t>RMB</t>
    <phoneticPr fontId="26" type="noConversion"/>
  </si>
  <si>
    <t>WITS_C</t>
    <phoneticPr fontId="26" type="noConversion"/>
  </si>
  <si>
    <r>
      <rPr>
        <sz val="11"/>
        <rFont val="新細明體"/>
        <family val="1"/>
        <charset val="136"/>
      </rPr>
      <t>合併沖銷</t>
    </r>
    <phoneticPr fontId="26" type="noConversion"/>
  </si>
  <si>
    <r>
      <rPr>
        <sz val="11"/>
        <rFont val="新細明體"/>
        <family val="1"/>
        <charset val="136"/>
      </rPr>
      <t>合併</t>
    </r>
    <phoneticPr fontId="26" type="noConversion"/>
  </si>
  <si>
    <t>WITS</t>
    <phoneticPr fontId="26" type="noConversion"/>
  </si>
  <si>
    <t>WIHK</t>
    <phoneticPr fontId="26" type="noConversion"/>
  </si>
  <si>
    <t>WIJP</t>
    <phoneticPr fontId="26" type="noConversion"/>
  </si>
  <si>
    <t>WIUS</t>
    <phoneticPr fontId="26" type="noConversion"/>
  </si>
  <si>
    <r>
      <t>BVI</t>
    </r>
    <r>
      <rPr>
        <sz val="11"/>
        <rFont val="新細明體"/>
        <family val="1"/>
        <charset val="136"/>
      </rPr>
      <t>合併</t>
    </r>
    <phoneticPr fontId="26" type="noConversion"/>
  </si>
  <si>
    <t>BVI_C</t>
    <phoneticPr fontId="26" type="noConversion"/>
  </si>
  <si>
    <r>
      <t>BVI_C</t>
    </r>
    <r>
      <rPr>
        <sz val="11"/>
        <rFont val="新細明體"/>
        <family val="1"/>
        <charset val="136"/>
      </rPr>
      <t>合併沖銷</t>
    </r>
    <phoneticPr fontId="26" type="noConversion"/>
  </si>
  <si>
    <r>
      <t>BVI_C</t>
    </r>
    <r>
      <rPr>
        <sz val="11"/>
        <rFont val="新細明體"/>
        <family val="1"/>
        <charset val="136"/>
      </rPr>
      <t>合計</t>
    </r>
    <phoneticPr fontId="26" type="noConversion"/>
  </si>
  <si>
    <t>BVI</t>
    <phoneticPr fontId="26" type="noConversion"/>
  </si>
  <si>
    <t>QT</t>
    <phoneticPr fontId="26" type="noConversion"/>
  </si>
  <si>
    <t>WIBJ_C</t>
    <phoneticPr fontId="26" type="noConversion"/>
  </si>
  <si>
    <r>
      <t>WIBJ_ C</t>
    </r>
    <r>
      <rPr>
        <sz val="11"/>
        <rFont val="新細明體"/>
        <family val="1"/>
        <charset val="136"/>
      </rPr>
      <t>合計</t>
    </r>
    <phoneticPr fontId="26" type="noConversion"/>
  </si>
  <si>
    <t>WIBJ</t>
    <phoneticPr fontId="26" type="noConversion"/>
  </si>
  <si>
    <t>WIWZ</t>
    <phoneticPr fontId="26" type="noConversion"/>
  </si>
  <si>
    <t>WIYC</t>
    <phoneticPr fontId="26" type="noConversion"/>
  </si>
  <si>
    <r>
      <rPr>
        <b/>
        <sz val="11"/>
        <color rgb="FFFF0000"/>
        <rFont val="新細明體"/>
        <family val="1"/>
        <charset val="136"/>
      </rPr>
      <t>合約資產</t>
    </r>
    <r>
      <rPr>
        <b/>
        <sz val="11"/>
        <color rgb="FFFF0000"/>
        <rFont val="Times New Roman"/>
        <family val="1"/>
      </rPr>
      <t>-</t>
    </r>
    <r>
      <rPr>
        <b/>
        <sz val="11"/>
        <color rgb="FFFF0000"/>
        <rFont val="新細明體"/>
        <family val="1"/>
        <charset val="136"/>
      </rPr>
      <t>流動</t>
    </r>
    <phoneticPr fontId="26" type="noConversion"/>
  </si>
  <si>
    <t>FAGLL03→11430100-11539898科餘、1000-1900公司(排除1200公司)→貿易夥伴820002-A00001按存檔→執行</t>
    <phoneticPr fontId="31" type="noConversion"/>
  </si>
  <si>
    <t>9300001567</t>
  </si>
  <si>
    <t>ML80400225 緯創資通 (SWRD 2025/04)</t>
  </si>
  <si>
    <t>其他應收款&gt;11880100餘額</t>
    <phoneticPr fontId="31" type="noConversion"/>
  </si>
  <si>
    <r>
      <t>FAGLL03</t>
    </r>
    <r>
      <rPr>
        <sz val="10"/>
        <color rgb="FFFF0000"/>
        <rFont val="細明體"/>
        <family val="3"/>
        <charset val="136"/>
      </rPr>
      <t>→</t>
    </r>
    <r>
      <rPr>
        <sz val="10"/>
        <color rgb="FFFF0000"/>
        <rFont val="Times New Roman"/>
        <family val="1"/>
      </rPr>
      <t>11439899</t>
    </r>
    <r>
      <rPr>
        <sz val="10"/>
        <color rgb="FFFF0000"/>
        <rFont val="細明體"/>
        <family val="3"/>
        <charset val="136"/>
      </rPr>
      <t>科餘</t>
    </r>
    <phoneticPr fontId="31" type="noConversion"/>
  </si>
  <si>
    <r>
      <rPr>
        <sz val="10"/>
        <rFont val="Arial"/>
        <family val="2"/>
      </rPr>
      <t>公司代碼</t>
    </r>
  </si>
  <si>
    <r>
      <rPr>
        <sz val="10"/>
        <rFont val="Arial"/>
        <family val="2"/>
      </rPr>
      <t>年度</t>
    </r>
    <r>
      <rPr>
        <sz val="10"/>
        <rFont val="Book Antiqua"/>
        <family val="1"/>
      </rPr>
      <t>/</t>
    </r>
    <r>
      <rPr>
        <sz val="10"/>
        <rFont val="Arial"/>
        <family val="2"/>
      </rPr>
      <t>月份</t>
    </r>
  </si>
  <si>
    <r>
      <rPr>
        <sz val="10"/>
        <rFont val="Arial"/>
        <family val="2"/>
      </rPr>
      <t>文件號碼</t>
    </r>
  </si>
  <si>
    <r>
      <rPr>
        <sz val="10"/>
        <rFont val="Arial"/>
        <family val="2"/>
      </rPr>
      <t>文件類型</t>
    </r>
  </si>
  <si>
    <r>
      <rPr>
        <sz val="10"/>
        <rFont val="Arial"/>
        <family val="2"/>
      </rPr>
      <t>文件日期</t>
    </r>
  </si>
  <si>
    <r>
      <rPr>
        <sz val="10"/>
        <rFont val="Arial"/>
        <family val="2"/>
      </rPr>
      <t>過帳日期</t>
    </r>
  </si>
  <si>
    <r>
      <t>G/L</t>
    </r>
    <r>
      <rPr>
        <sz val="10"/>
        <rFont val="Arial"/>
        <family val="2"/>
      </rPr>
      <t>科目</t>
    </r>
  </si>
  <si>
    <r>
      <rPr>
        <sz val="10"/>
        <rFont val="Arial"/>
        <family val="2"/>
      </rPr>
      <t>供應商</t>
    </r>
  </si>
  <si>
    <r>
      <rPr>
        <sz val="10"/>
        <rFont val="Arial"/>
        <family val="2"/>
      </rPr>
      <t>客戶</t>
    </r>
  </si>
  <si>
    <r>
      <rPr>
        <sz val="10"/>
        <rFont val="Arial"/>
        <family val="2"/>
      </rPr>
      <t>貿易夥伴</t>
    </r>
  </si>
  <si>
    <r>
      <rPr>
        <sz val="10"/>
        <rFont val="Arial"/>
        <family val="2"/>
      </rPr>
      <t>文件幣別</t>
    </r>
  </si>
  <si>
    <r>
      <rPr>
        <sz val="10"/>
        <rFont val="Arial"/>
        <family val="2"/>
      </rPr>
      <t>文件幣別金額</t>
    </r>
  </si>
  <si>
    <r>
      <rPr>
        <sz val="10"/>
        <rFont val="Arial"/>
        <family val="2"/>
      </rPr>
      <t>以本國貨幣計算之金額</t>
    </r>
  </si>
  <si>
    <r>
      <rPr>
        <sz val="10"/>
        <rFont val="Arial"/>
        <family val="2"/>
      </rPr>
      <t>訂單</t>
    </r>
  </si>
  <si>
    <r>
      <rPr>
        <sz val="10"/>
        <rFont val="Arial"/>
        <family val="2"/>
      </rPr>
      <t>利潤中心</t>
    </r>
  </si>
  <si>
    <r>
      <rPr>
        <sz val="10"/>
        <rFont val="Arial"/>
        <family val="2"/>
      </rPr>
      <t>成本中心</t>
    </r>
  </si>
  <si>
    <r>
      <rPr>
        <sz val="10"/>
        <rFont val="Arial"/>
        <family val="2"/>
      </rPr>
      <t>內文</t>
    </r>
  </si>
  <si>
    <r>
      <rPr>
        <sz val="10"/>
        <rFont val="Arial"/>
        <family val="2"/>
      </rPr>
      <t>結清文件</t>
    </r>
  </si>
  <si>
    <r>
      <rPr>
        <sz val="10"/>
        <rFont val="Arial"/>
        <family val="2"/>
      </rPr>
      <t>結清日期</t>
    </r>
  </si>
  <si>
    <r>
      <rPr>
        <sz val="10"/>
        <rFont val="Arial"/>
        <family val="2"/>
      </rPr>
      <t>功能範圍</t>
    </r>
  </si>
  <si>
    <r>
      <rPr>
        <sz val="10"/>
        <rFont val="Arial"/>
        <family val="2"/>
      </rPr>
      <t>指派</t>
    </r>
  </si>
  <si>
    <r>
      <rPr>
        <sz val="10"/>
        <rFont val="細明體"/>
        <family val="3"/>
        <charset val="136"/>
      </rPr>
      <t>匯率</t>
    </r>
    <phoneticPr fontId="31" type="noConversion"/>
  </si>
  <si>
    <r>
      <rPr>
        <sz val="10"/>
        <rFont val="細明體"/>
        <family val="3"/>
        <charset val="136"/>
      </rPr>
      <t>換算台幣</t>
    </r>
    <phoneticPr fontId="31" type="noConversion"/>
  </si>
  <si>
    <t>無</t>
    <phoneticPr fontId="31" type="noConversion"/>
  </si>
  <si>
    <t>倍力→MRS0034</t>
    <phoneticPr fontId="31" type="noConversion"/>
  </si>
  <si>
    <t>合併日：</t>
  </si>
  <si>
    <t>合併沖銷後
(A)</t>
  </si>
  <si>
    <t>非合併個體關係人</t>
  </si>
  <si>
    <t>轉換後金額</t>
  </si>
  <si>
    <t>轉換後金額小計
(B)</t>
  </si>
  <si>
    <t>差額
(C) = |(A)| - |(B)|</t>
  </si>
  <si>
    <t>緯創資通</t>
  </si>
  <si>
    <t>緯育</t>
  </si>
  <si>
    <t>緯穎科技</t>
  </si>
  <si>
    <t>960133</t>
  </si>
  <si>
    <t>緯創資通 (中山)</t>
  </si>
  <si>
    <t>116190</t>
  </si>
  <si>
    <t>預付其他</t>
  </si>
  <si>
    <t>890063</t>
  </si>
  <si>
    <t>緯謙</t>
  </si>
  <si>
    <t>211497</t>
  </si>
  <si>
    <t>其他應付款-聯屬</t>
  </si>
  <si>
    <t>960696</t>
  </si>
  <si>
    <t>緯創醫學</t>
  </si>
  <si>
    <t>960698</t>
  </si>
  <si>
    <t>緯創數技</t>
  </si>
  <si>
    <t>421800</t>
  </si>
  <si>
    <t>非聯屬暫估收入</t>
  </si>
  <si>
    <t>聯屬暫估收入</t>
  </si>
  <si>
    <t>收入合計</t>
    <phoneticPr fontId="31" type="noConversion"/>
  </si>
  <si>
    <t>啟碁科技</t>
  </si>
  <si>
    <t>昆山緯隆</t>
    <phoneticPr fontId="31" type="noConversion"/>
  </si>
  <si>
    <t>緯育</t>
    <phoneticPr fontId="31" type="noConversion"/>
  </si>
  <si>
    <t>960702</t>
  </si>
  <si>
    <t>緯昌科技</t>
  </si>
  <si>
    <t>緯穎(崑山)</t>
  </si>
  <si>
    <t>check</t>
    <phoneticPr fontId="31" type="noConversion"/>
  </si>
  <si>
    <r>
      <t>From:</t>
    </r>
    <r>
      <rPr>
        <sz val="10"/>
        <rFont val="細明體"/>
        <family val="3"/>
        <charset val="136"/>
      </rPr>
      <t>倍力</t>
    </r>
    <r>
      <rPr>
        <sz val="10"/>
        <rFont val="Book Antiqua"/>
        <family val="1"/>
      </rPr>
      <t>&gt;</t>
    </r>
    <r>
      <rPr>
        <sz val="10"/>
        <rFont val="細明體"/>
        <family val="3"/>
        <charset val="136"/>
      </rPr>
      <t>報表管理</t>
    </r>
    <r>
      <rPr>
        <sz val="10"/>
        <rFont val="Book Antiqua"/>
        <family val="1"/>
      </rPr>
      <t>&gt;</t>
    </r>
    <r>
      <rPr>
        <sz val="10"/>
        <rFont val="細明體"/>
        <family val="3"/>
        <charset val="136"/>
      </rPr>
      <t>稽核報表</t>
    </r>
    <r>
      <rPr>
        <sz val="10"/>
        <rFont val="Book Antiqua"/>
        <family val="1"/>
      </rPr>
      <t xml:space="preserve">&gt;MRS0034 - </t>
    </r>
    <r>
      <rPr>
        <sz val="10"/>
        <rFont val="細明體"/>
        <family val="3"/>
        <charset val="136"/>
      </rPr>
      <t>非合併個體關係人對帳單</t>
    </r>
    <phoneticPr fontId="31" type="noConversion"/>
  </si>
  <si>
    <r>
      <rPr>
        <sz val="11"/>
        <color theme="1"/>
        <rFont val="新細明體"/>
        <family val="1"/>
        <charset val="136"/>
      </rPr>
      <t>本月應付款增減金額</t>
    </r>
    <phoneticPr fontId="26" type="noConversion"/>
  </si>
  <si>
    <r>
      <rPr>
        <sz val="11"/>
        <color theme="1"/>
        <rFont val="新細明體"/>
        <family val="1"/>
        <charset val="136"/>
      </rPr>
      <t>本年累計應付款金額</t>
    </r>
    <phoneticPr fontId="26" type="noConversion"/>
  </si>
  <si>
    <t>緯創醫學科技股份有限公司-960696</t>
  </si>
  <si>
    <t>緯創資通股份有限公司-960286</t>
    <phoneticPr fontId="26" type="noConversion"/>
  </si>
  <si>
    <r>
      <t>12</t>
    </r>
    <r>
      <rPr>
        <sz val="11"/>
        <color theme="1"/>
        <rFont val="新細明體"/>
        <family val="1"/>
        <charset val="136"/>
      </rPr>
      <t>月</t>
    </r>
    <phoneticPr fontId="31" type="noConversion"/>
  </si>
  <si>
    <t>緯創醫學科技股份有限公司-960696</t>
    <phoneticPr fontId="26" type="noConversion"/>
  </si>
  <si>
    <t>ICT SERVICE MANAGEMENT</t>
    <phoneticPr fontId="31" type="noConversion"/>
  </si>
  <si>
    <r>
      <t>→差額為</t>
    </r>
    <r>
      <rPr>
        <sz val="11"/>
        <rFont val="Times New Roman"/>
        <family val="1"/>
      </rPr>
      <t>AP/AR</t>
    </r>
    <r>
      <rPr>
        <sz val="11"/>
        <rFont val="細明體"/>
        <family val="3"/>
        <charset val="136"/>
      </rPr>
      <t>沖銷匯差。</t>
    </r>
    <phoneticPr fontId="31" type="noConversion"/>
  </si>
  <si>
    <r>
      <rPr>
        <sz val="11"/>
        <rFont val="新細明體"/>
        <family val="1"/>
        <charset val="136"/>
      </rPr>
      <t>公司代碼</t>
    </r>
  </si>
  <si>
    <r>
      <rPr>
        <sz val="11"/>
        <rFont val="新細明體"/>
        <family val="1"/>
        <charset val="136"/>
      </rPr>
      <t>年度</t>
    </r>
    <r>
      <rPr>
        <sz val="11"/>
        <rFont val="Times New Roman"/>
        <family val="1"/>
      </rPr>
      <t>/</t>
    </r>
    <r>
      <rPr>
        <sz val="11"/>
        <rFont val="新細明體"/>
        <family val="1"/>
        <charset val="136"/>
      </rPr>
      <t>月份</t>
    </r>
  </si>
  <si>
    <r>
      <rPr>
        <sz val="11"/>
        <rFont val="新細明體"/>
        <family val="1"/>
        <charset val="136"/>
      </rPr>
      <t>文件號碼</t>
    </r>
  </si>
  <si>
    <r>
      <rPr>
        <sz val="11"/>
        <rFont val="新細明體"/>
        <family val="1"/>
        <charset val="136"/>
      </rPr>
      <t>文件日期</t>
    </r>
  </si>
  <si>
    <r>
      <rPr>
        <sz val="11"/>
        <rFont val="新細明體"/>
        <family val="1"/>
        <charset val="136"/>
      </rPr>
      <t>過帳日期</t>
    </r>
  </si>
  <si>
    <r>
      <t>G/L</t>
    </r>
    <r>
      <rPr>
        <sz val="11"/>
        <rFont val="新細明體"/>
        <family val="1"/>
        <charset val="136"/>
      </rPr>
      <t>科目</t>
    </r>
  </si>
  <si>
    <r>
      <rPr>
        <sz val="11"/>
        <rFont val="新細明體"/>
        <family val="1"/>
        <charset val="136"/>
      </rPr>
      <t>供應商</t>
    </r>
  </si>
  <si>
    <r>
      <rPr>
        <sz val="11"/>
        <rFont val="新細明體"/>
        <family val="1"/>
        <charset val="136"/>
      </rPr>
      <t>貿易夥伴</t>
    </r>
  </si>
  <si>
    <r>
      <rPr>
        <sz val="11"/>
        <rFont val="新細明體"/>
        <family val="1"/>
        <charset val="136"/>
      </rPr>
      <t>文件幣別</t>
    </r>
  </si>
  <si>
    <r>
      <rPr>
        <sz val="11"/>
        <rFont val="新細明體"/>
        <family val="1"/>
        <charset val="136"/>
      </rPr>
      <t>文件幣別金額</t>
    </r>
  </si>
  <si>
    <r>
      <rPr>
        <sz val="11"/>
        <rFont val="新細明體"/>
        <family val="1"/>
        <charset val="136"/>
      </rPr>
      <t>以本國貨幣計算之金額</t>
    </r>
  </si>
  <si>
    <r>
      <rPr>
        <sz val="11"/>
        <rFont val="新細明體"/>
        <family val="1"/>
        <charset val="136"/>
      </rPr>
      <t>內文</t>
    </r>
  </si>
  <si>
    <r>
      <rPr>
        <sz val="11"/>
        <rFont val="新細明體"/>
        <family val="1"/>
        <charset val="136"/>
      </rPr>
      <t>結清文件</t>
    </r>
  </si>
  <si>
    <r>
      <rPr>
        <sz val="11"/>
        <rFont val="新細明體"/>
        <family val="1"/>
        <charset val="136"/>
      </rPr>
      <t>結清日期</t>
    </r>
  </si>
  <si>
    <r>
      <rPr>
        <sz val="11"/>
        <rFont val="新細明體"/>
        <family val="1"/>
        <charset val="136"/>
      </rPr>
      <t>功能範圍</t>
    </r>
  </si>
  <si>
    <r>
      <rPr>
        <sz val="11"/>
        <rFont val="新細明體"/>
        <family val="1"/>
        <charset val="136"/>
      </rPr>
      <t>指派</t>
    </r>
  </si>
  <si>
    <r>
      <rPr>
        <sz val="11"/>
        <rFont val="新細明體"/>
        <family val="1"/>
        <charset val="136"/>
      </rPr>
      <t>匯率</t>
    </r>
    <phoneticPr fontId="55" type="noConversion"/>
  </si>
  <si>
    <r>
      <rPr>
        <sz val="11"/>
        <rFont val="新細明體"/>
        <family val="1"/>
        <charset val="136"/>
      </rPr>
      <t>台幣</t>
    </r>
    <phoneticPr fontId="55" type="noConversion"/>
  </si>
  <si>
    <r>
      <rPr>
        <sz val="11"/>
        <color theme="1"/>
        <rFont val="新細明體"/>
        <family val="1"/>
        <charset val="136"/>
      </rPr>
      <t>科目</t>
    </r>
    <phoneticPr fontId="55" type="noConversion"/>
  </si>
  <si>
    <t>400000007</t>
  </si>
  <si>
    <t>101422</t>
  </si>
  <si>
    <t>960604</t>
  </si>
  <si>
    <r>
      <t xml:space="preserve">K-19-12-62 </t>
    </r>
    <r>
      <rPr>
        <sz val="11"/>
        <rFont val="新細明體"/>
        <family val="1"/>
        <charset val="136"/>
      </rPr>
      <t>出售印度行政資產</t>
    </r>
    <r>
      <rPr>
        <sz val="11"/>
        <rFont val="Times New Roman"/>
        <family val="1"/>
      </rPr>
      <t>-SMS</t>
    </r>
  </si>
  <si>
    <t>其他應付費用-聯屬</t>
  </si>
  <si>
    <t>&lt;NOTE&gt;</t>
    <phoneticPr fontId="31" type="noConversion"/>
  </si>
  <si>
    <t>因印度外匯管制無法直接收款，擬與應付帳款互抵，故加計入應付帳款。</t>
    <phoneticPr fontId="31" type="noConversion"/>
  </si>
  <si>
    <t>211000</t>
  </si>
  <si>
    <t>應付票據－非聯屬</t>
  </si>
  <si>
    <t>211100</t>
  </si>
  <si>
    <t>應付帳款－非聯屬</t>
  </si>
  <si>
    <t>211147</t>
  </si>
  <si>
    <t>應付帳款－聯屬</t>
  </si>
  <si>
    <t>緯創數技</t>
    <phoneticPr fontId="31" type="noConversion"/>
  </si>
  <si>
    <t>緯謙軟體費</t>
    <phoneticPr fontId="31" type="noConversion"/>
  </si>
  <si>
    <t>代緯醫開票台積電</t>
    <phoneticPr fontId="31" type="noConversion"/>
  </si>
  <si>
    <t>應付帳款合計數</t>
    <phoneticPr fontId="31" type="noConversion"/>
  </si>
  <si>
    <t>緯育訓練費</t>
    <phoneticPr fontId="31" type="noConversion"/>
  </si>
  <si>
    <t>&gt;其他AP/其他AR沖銷匯差</t>
    <phoneticPr fontId="31" type="noConversion"/>
  </si>
  <si>
    <t>SAP→FAGLL03→21530100、21539898、21780102、21900202科餘、1000-1900公司(排除1200公司)→貿易夥伴820002-A00001按存檔→執行</t>
    <phoneticPr fontId="31" type="noConversion"/>
  </si>
  <si>
    <t>其他應付費用-聯屬(21780102)</t>
    <phoneticPr fontId="31" type="noConversion"/>
  </si>
  <si>
    <t>其他應付費用-聯屬，不包含在公告範圍中</t>
    <phoneticPr fontId="31" type="noConversion"/>
  </si>
  <si>
    <t>3900000278</t>
  </si>
  <si>
    <t>KE</t>
  </si>
  <si>
    <t>21780102</t>
  </si>
  <si>
    <t>202504</t>
  </si>
  <si>
    <t>使用Azure Github Copilot 服務費(2月) 緯謙科技</t>
  </si>
  <si>
    <t>110787T0/113194T1</t>
  </si>
  <si>
    <t>TR0100</t>
  </si>
  <si>
    <t>TT0118</t>
  </si>
  <si>
    <t>TT0312</t>
  </si>
  <si>
    <r>
      <rPr>
        <sz val="11"/>
        <color theme="1"/>
        <rFont val="新細明體"/>
        <family val="1"/>
        <charset val="136"/>
      </rPr>
      <t>取得資產項目</t>
    </r>
    <phoneticPr fontId="26" type="noConversion"/>
  </si>
  <si>
    <r>
      <rPr>
        <sz val="11"/>
        <color theme="1"/>
        <rFont val="新細明體"/>
        <family val="1"/>
        <charset val="136"/>
      </rPr>
      <t>本月取得資產金額</t>
    </r>
    <phoneticPr fontId="26" type="noConversion"/>
  </si>
  <si>
    <r>
      <rPr>
        <sz val="11"/>
        <color theme="1"/>
        <rFont val="新細明體"/>
        <family val="1"/>
        <charset val="136"/>
      </rPr>
      <t>本年累計取得資產金額</t>
    </r>
    <phoneticPr fontId="26" type="noConversion"/>
  </si>
  <si>
    <t>本月無交易</t>
    <phoneticPr fontId="26" type="noConversion"/>
  </si>
  <si>
    <t>合計</t>
    <phoneticPr fontId="26" type="noConversion"/>
  </si>
  <si>
    <t xml:space="preserve"> </t>
    <phoneticPr fontId="26" type="noConversion"/>
  </si>
  <si>
    <t>單位:新台幣仟元;%</t>
    <phoneticPr fontId="26" type="noConversion"/>
  </si>
  <si>
    <t>關係人名稱</t>
    <phoneticPr fontId="26" type="noConversion"/>
  </si>
  <si>
    <t>處分資產項目</t>
    <phoneticPr fontId="26" type="noConversion"/>
  </si>
  <si>
    <t>本月處分資產帳面金額</t>
    <phoneticPr fontId="26" type="noConversion"/>
  </si>
  <si>
    <t>本月處分資產交易金額</t>
    <phoneticPr fontId="26" type="noConversion"/>
  </si>
  <si>
    <t>本年累計處分資產金額</t>
    <phoneticPr fontId="26" type="noConversion"/>
  </si>
  <si>
    <t>本月處分資產損益</t>
    <phoneticPr fontId="26" type="noConversion"/>
  </si>
  <si>
    <t>本年累計處分資產損益</t>
    <phoneticPr fontId="26" type="noConversion"/>
  </si>
  <si>
    <t>※填表說明</t>
  </si>
  <si>
    <t>1. 輸入欄位不夠時請按各報表下「增加關係人欄位點選」以增加欄位，每點選一次可增加五欄；同一關係人請注意各月份申報之名稱應一致。</t>
  </si>
  <si>
    <t>2. 填報之金額單位為新台幣仟元（若為外幣請換算為新台幣）；占百分比部分以%為單位，亦即倘計算出比率為0.1234，則請填寫12.34，可四捨五入至多填至小數點第二位。</t>
  </si>
  <si>
    <t>3. 取得、處分資產之「資產」，以「公開發行公司取得或處分資產處理準則」之定義為準。</t>
  </si>
  <si>
    <t>4. 請於次月底前申報完成，申報期限內可自行上網修改，倘已逾申報期限欲補申報或修改者，請通知本公司上櫃監理部承辦人員開放申報系統。</t>
  </si>
  <si>
    <t>5. 本資訊內容係屬公司之自結數資料，尚未經會計師查核﹙核閱﹚，其資料如有虛偽不實均由公司負責。</t>
  </si>
  <si>
    <t>6. 自民國102年1月起，本表係採用合併報表金額填寫，若公司無需編製合併報表，則依個別報表金額填寫。</t>
  </si>
  <si>
    <t>CURRENCY</t>
  </si>
  <si>
    <t>YTD AVG.</t>
  </si>
  <si>
    <t>USD</t>
    <phoneticPr fontId="31" type="noConversion"/>
  </si>
  <si>
    <t>NTD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</si>
</sst>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(* #,##0.00_);_(* \(#,##0.00\);_(* &quot;-&quot;??_);_(@_)"/>
    <numFmt numFmtId="176" formatCode="_-&quot;$&quot;* #,##0_-;\-&quot;$&quot;* #,##0_-;_-&quot;$&quot;* &quot;-&quot;_-;_-@_-"/>
    <numFmt numFmtId="177" formatCode="_-* #,##0_-;\-* #,##0_-;_-* &quot;-&quot;_-;_-@_-"/>
    <numFmt numFmtId="178" formatCode="_-* #,##0.00_-;\-* #,##0.00_-;_-* &quot;-&quot;??_-;_-@_-"/>
    <numFmt numFmtId="179" formatCode="_-* #,##0_-;\-* #,##0_-;_-* &quot;-&quot;??_-;_-@_-"/>
    <numFmt numFmtId="180" formatCode="0.0000"/>
    <numFmt numFmtId="181" formatCode="_-* #,##0.0000_-;\-* #,##0.0000_-;_-* &quot;-&quot;??_-;_-@_-"/>
    <numFmt numFmtId="182" formatCode="#,##0.00_ "/>
    <numFmt numFmtId="183" formatCode="#,##0_ ;[Red]\-#,##0\ "/>
    <numFmt numFmtId="184" formatCode="0.00000_);[Red]\(0.00000\)"/>
    <numFmt numFmtId="185" formatCode="0.0000_ "/>
    <numFmt numFmtId="186" formatCode="#,##0.00_ ;[Red]\-#,##0.00\ "/>
    <numFmt numFmtId="187" formatCode="#,##0_ "/>
    <numFmt numFmtId="188" formatCode="_-* #,##0.0_-;\-* #,##0.0_-;_-* &quot;-&quot;??_-;_-@_-"/>
    <numFmt numFmtId="189" formatCode="#,##0;[Red]\(#,##0\)"/>
    <numFmt numFmtId="190" formatCode="#,##0.00;[Red]\(#,##0.00\)"/>
    <numFmt numFmtId="191" formatCode="_-* #,##0.000000_-;\-* #,##0.000000_-;_-* &quot;-&quot;??_-;_-@_-"/>
    <numFmt numFmtId="192" formatCode="#,##0;[Red]\(#,##0\);_-* &quot;-&quot;"/>
    <numFmt numFmtId="193" formatCode="#,##0.0000_);[Red]\(#,##0.0000\)"/>
    <numFmt numFmtId="194" formatCode="0.0000%"/>
    <numFmt numFmtId="195" formatCode="0.000%"/>
  </numFmts>
  <fonts count="100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細明體"/>
      <family val="3"/>
      <charset val="136"/>
    </font>
    <font>
      <sz val="9"/>
      <name val="新細明體"/>
      <family val="1"/>
      <charset val="136"/>
      <scheme val="minor"/>
    </font>
    <font>
      <sz val="10"/>
      <name val="Arial"/>
      <family val="2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name val="Arial"/>
      <family val="2"/>
    </font>
    <font>
      <sz val="10"/>
      <name val="Arial"/>
      <family val="2"/>
    </font>
    <font>
      <b/>
      <sz val="9"/>
      <color indexed="81"/>
      <name val="細明體"/>
      <family val="3"/>
      <charset val="136"/>
    </font>
    <font>
      <sz val="11"/>
      <color indexed="8"/>
      <name val="Calibri"/>
      <family val="2"/>
    </font>
    <font>
      <sz val="12"/>
      <name val="新細明體"/>
      <family val="1"/>
      <charset val="136"/>
    </font>
    <font>
      <sz val="10"/>
      <name val="細明體"/>
      <family val="3"/>
      <charset val="136"/>
    </font>
    <font>
      <sz val="9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sz val="11"/>
      <color rgb="FF333333"/>
      <name val="Times New Roman"/>
      <family val="1"/>
    </font>
    <font>
      <sz val="11"/>
      <name val="Times New Roman"/>
      <family val="1"/>
    </font>
    <font>
      <sz val="11"/>
      <name val="新細明體"/>
      <family val="1"/>
      <charset val="136"/>
    </font>
    <font>
      <sz val="11"/>
      <color theme="1"/>
      <name val="Times New Roman"/>
      <family val="1"/>
    </font>
    <font>
      <sz val="11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</font>
    <font>
      <sz val="11"/>
      <color rgb="FFFF0000"/>
      <name val="Times New Roman"/>
      <family val="1"/>
    </font>
    <font>
      <sz val="11"/>
      <color rgb="FFFF0000"/>
      <name val="新細明體"/>
      <family val="1"/>
      <charset val="136"/>
    </font>
    <font>
      <sz val="10"/>
      <name val="Helv"/>
      <family val="2"/>
    </font>
    <font>
      <b/>
      <sz val="11"/>
      <color theme="1"/>
      <name val="Times New Roman"/>
      <family val="1"/>
    </font>
    <font>
      <sz val="11"/>
      <color theme="1"/>
      <name val="細明體"/>
      <family val="3"/>
      <charset val="136"/>
    </font>
    <font>
      <b/>
      <sz val="11"/>
      <name val="Times New Roman"/>
      <family val="1"/>
    </font>
    <font>
      <sz val="11"/>
      <name val="細明體"/>
      <family val="3"/>
      <charset val="136"/>
    </font>
    <font>
      <sz val="14"/>
      <color theme="1"/>
      <name val="Times New Roman"/>
      <family val="1"/>
    </font>
    <font>
      <sz val="14"/>
      <color theme="1"/>
      <name val="新細明體"/>
      <family val="1"/>
      <charset val="136"/>
    </font>
    <font>
      <b/>
      <sz val="11"/>
      <color indexed="10"/>
      <name val="Times New Roman"/>
      <family val="1"/>
    </font>
    <font>
      <b/>
      <sz val="11"/>
      <color rgb="FFFF0000"/>
      <name val="Times New Roman"/>
      <family val="1"/>
    </font>
    <font>
      <b/>
      <sz val="11"/>
      <color rgb="FFFF0000"/>
      <name val="新細明體"/>
      <family val="1"/>
      <charset val="136"/>
    </font>
    <font>
      <sz val="11"/>
      <color rgb="FFFF0000"/>
      <name val="細明體"/>
      <family val="3"/>
      <charset val="136"/>
    </font>
    <font>
      <b/>
      <sz val="11"/>
      <color rgb="FFFF0000"/>
      <name val="細明體"/>
      <family val="3"/>
      <charset val="136"/>
    </font>
    <font>
      <b/>
      <sz val="11"/>
      <color theme="1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4"/>
      <color theme="1"/>
      <name val="細明體"/>
      <family val="3"/>
      <charset val="136"/>
    </font>
    <font>
      <sz val="12"/>
      <name val="微軟正黑體"/>
      <family val="2"/>
      <charset val="136"/>
    </font>
    <font>
      <sz val="12"/>
      <color indexed="8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name val="Times New Roman"/>
      <family val="1"/>
    </font>
    <font>
      <sz val="12"/>
      <color theme="1"/>
      <name val="Book Antiqua"/>
      <family val="1"/>
    </font>
    <font>
      <sz val="10"/>
      <name val="Book Antiqua"/>
      <family val="1"/>
    </font>
    <font>
      <sz val="12"/>
      <color theme="1"/>
      <name val="細明體"/>
      <family val="3"/>
      <charset val="136"/>
    </font>
    <font>
      <sz val="10"/>
      <color theme="1"/>
      <name val="Arial"/>
      <family val="2"/>
    </font>
    <font>
      <sz val="12"/>
      <color rgb="FFFF0000"/>
      <name val="微軟正黑體"/>
      <family val="2"/>
      <charset val="136"/>
    </font>
    <font>
      <sz val="10"/>
      <color theme="1"/>
      <name val="新細明體"/>
      <family val="1"/>
      <charset val="136"/>
    </font>
    <font>
      <sz val="10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10"/>
      <color rgb="FFFF0000"/>
      <name val="Times New Roman"/>
      <family val="1"/>
    </font>
    <font>
      <sz val="10"/>
      <color rgb="FFFF0000"/>
      <name val="細明體"/>
      <family val="3"/>
      <charset val="136"/>
    </font>
    <font>
      <sz val="9"/>
      <color rgb="FFFF0000"/>
      <name val="微軟正黑體"/>
      <family val="2"/>
      <charset val="136"/>
    </font>
    <font>
      <sz val="10"/>
      <color theme="0" tint="-0.34998626667073579"/>
      <name val="微軟正黑體"/>
      <family val="2"/>
      <charset val="136"/>
    </font>
  </fonts>
  <fills count="5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1229">
    <xf numFmtId="0" fontId="0" fillId="0" borderId="0">
      <alignment vertical="center"/>
    </xf>
    <xf numFmtId="178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3" fillId="0" borderId="0" applyNumberFormat="0" applyFill="0" applyBorder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5" fillId="0" borderId="4" applyNumberFormat="0" applyFill="0" applyAlignment="0" applyProtection="0">
      <alignment vertical="center"/>
    </xf>
    <xf numFmtId="0" fontId="36" fillId="0" borderId="5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40" fillId="7" borderId="6" applyNumberFormat="0" applyAlignment="0" applyProtection="0">
      <alignment vertical="center"/>
    </xf>
    <xf numFmtId="0" fontId="41" fillId="8" borderId="7" applyNumberFormat="0" applyAlignment="0" applyProtection="0">
      <alignment vertical="center"/>
    </xf>
    <xf numFmtId="0" fontId="42" fillId="8" borderId="6" applyNumberFormat="0" applyAlignment="0" applyProtection="0">
      <alignment vertical="center"/>
    </xf>
    <xf numFmtId="0" fontId="43" fillId="0" borderId="8" applyNumberFormat="0" applyFill="0" applyAlignment="0" applyProtection="0">
      <alignment vertical="center"/>
    </xf>
    <xf numFmtId="0" fontId="44" fillId="9" borderId="9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11" applyNumberFormat="0" applyFill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5" fillId="10" borderId="10" applyNumberFormat="0" applyFont="0" applyAlignment="0" applyProtection="0">
      <alignment vertical="center"/>
    </xf>
    <xf numFmtId="0" fontId="49" fillId="0" borderId="0"/>
    <xf numFmtId="0" fontId="24" fillId="10" borderId="10" applyNumberFormat="0" applyFont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50" fillId="0" borderId="0"/>
    <xf numFmtId="0" fontId="23" fillId="10" borderId="10" applyNumberFormat="0" applyFon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10" borderId="10" applyNumberFormat="0" applyFont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10" borderId="10" applyNumberFormat="0" applyFont="0" applyAlignment="0" applyProtection="0">
      <alignment vertical="center"/>
    </xf>
    <xf numFmtId="0" fontId="32" fillId="0" borderId="0"/>
    <xf numFmtId="0" fontId="21" fillId="10" borderId="10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32" fillId="0" borderId="0"/>
    <xf numFmtId="0" fontId="21" fillId="10" borderId="10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10" borderId="10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3" fontId="52" fillId="0" borderId="0" applyFont="0" applyFill="0" applyBorder="0" applyAlignment="0" applyProtection="0"/>
    <xf numFmtId="0" fontId="53" fillId="0" borderId="0"/>
    <xf numFmtId="178" fontId="20" fillId="0" borderId="0" applyFont="0" applyFill="0" applyBorder="0" applyAlignment="0" applyProtection="0">
      <alignment vertical="center"/>
    </xf>
    <xf numFmtId="0" fontId="20" fillId="10" borderId="10" applyNumberFormat="0" applyFon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10" borderId="10" applyNumberFormat="0" applyFon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8" fillId="10" borderId="10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65" fillId="0" borderId="0"/>
    <xf numFmtId="0" fontId="16" fillId="10" borderId="10" applyNumberFormat="0" applyFont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10" borderId="10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10" borderId="10" applyNumberFormat="0" applyFon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43" fontId="32" fillId="0" borderId="0" applyFont="0" applyFill="0" applyBorder="0" applyAlignment="0" applyProtection="0"/>
    <xf numFmtId="0" fontId="13" fillId="10" borderId="10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10" borderId="10" applyNumberFormat="0" applyFon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76" fontId="86" fillId="0" borderId="0" applyFont="0" applyFill="0" applyBorder="0" applyAlignment="0" applyProtection="0"/>
    <xf numFmtId="178" fontId="53" fillId="0" borderId="0" applyFont="0" applyFill="0" applyBorder="0" applyAlignment="0" applyProtection="0"/>
    <xf numFmtId="0" fontId="53" fillId="0" borderId="0"/>
    <xf numFmtId="0" fontId="11" fillId="10" borderId="10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10" fillId="10" borderId="10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10" borderId="10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10" borderId="10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178" fontId="27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78" fontId="52" fillId="0" borderId="0" applyFont="0" applyFill="0" applyBorder="0" applyAlignment="0" applyProtection="0"/>
    <xf numFmtId="178" fontId="7" fillId="0" borderId="0" applyFont="0" applyFill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178" fontId="32" fillId="0" borderId="0" applyFont="0" applyFill="0" applyBorder="0" applyAlignment="0" applyProtection="0"/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0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178" fontId="27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8" fontId="6" fillId="0" borderId="0" applyFont="0" applyFill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27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8" fontId="52" fillId="0" borderId="0" applyFont="0" applyFill="0" applyBorder="0" applyAlignment="0" applyProtection="0"/>
    <xf numFmtId="178" fontId="6" fillId="0" borderId="0" applyFont="0" applyFill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32" fillId="0" borderId="0" applyFont="0" applyFill="0" applyBorder="0" applyAlignment="0" applyProtection="0"/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178" fontId="53" fillId="0" borderId="0" applyFont="0" applyFill="0" applyBorder="0" applyAlignment="0" applyProtection="0"/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0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10" borderId="10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10" borderId="10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10" borderId="10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10" borderId="10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</cellStyleXfs>
  <cellXfs count="280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32" fillId="0" borderId="0" xfId="0" applyFont="1" applyAlignment="1"/>
    <xf numFmtId="14" fontId="32" fillId="0" borderId="0" xfId="0" applyNumberFormat="1" applyFont="1" applyAlignment="1">
      <alignment horizontal="right"/>
    </xf>
    <xf numFmtId="0" fontId="60" fillId="0" borderId="0" xfId="0" applyFont="1">
      <alignment vertical="center"/>
    </xf>
    <xf numFmtId="0" fontId="60" fillId="0" borderId="2" xfId="0" applyFont="1" applyBorder="1">
      <alignment vertical="center"/>
    </xf>
    <xf numFmtId="0" fontId="60" fillId="0" borderId="16" xfId="0" applyFont="1" applyBorder="1">
      <alignment vertical="center"/>
    </xf>
    <xf numFmtId="0" fontId="60" fillId="0" borderId="20" xfId="0" applyFont="1" applyBorder="1">
      <alignment vertical="center"/>
    </xf>
    <xf numFmtId="0" fontId="57" fillId="0" borderId="15" xfId="0" applyFont="1" applyBorder="1" applyAlignment="1">
      <alignment horizontal="left" vertical="center"/>
    </xf>
    <xf numFmtId="0" fontId="57" fillId="0" borderId="15" xfId="0" applyFont="1" applyBorder="1">
      <alignment vertical="center"/>
    </xf>
    <xf numFmtId="1" fontId="32" fillId="0" borderId="0" xfId="0" applyNumberFormat="1" applyFont="1" applyAlignment="1">
      <alignment horizontal="right"/>
    </xf>
    <xf numFmtId="0" fontId="63" fillId="0" borderId="0" xfId="0" applyFont="1">
      <alignment vertical="center"/>
    </xf>
    <xf numFmtId="0" fontId="60" fillId="0" borderId="0" xfId="0" applyFont="1" applyAlignment="1">
      <alignment horizontal="left" vertical="center"/>
    </xf>
    <xf numFmtId="178" fontId="60" fillId="0" borderId="0" xfId="0" applyNumberFormat="1" applyFont="1">
      <alignment vertical="center"/>
    </xf>
    <xf numFmtId="0" fontId="60" fillId="0" borderId="0" xfId="0" applyFont="1" applyAlignment="1">
      <alignment horizontal="left" vertical="center" indent="1"/>
    </xf>
    <xf numFmtId="179" fontId="60" fillId="0" borderId="2" xfId="0" applyNumberFormat="1" applyFont="1" applyBorder="1">
      <alignment vertical="center"/>
    </xf>
    <xf numFmtId="10" fontId="60" fillId="0" borderId="2" xfId="0" applyNumberFormat="1" applyFont="1" applyBorder="1">
      <alignment vertical="center"/>
    </xf>
    <xf numFmtId="179" fontId="60" fillId="0" borderId="0" xfId="0" applyNumberFormat="1" applyFont="1">
      <alignment vertical="center"/>
    </xf>
    <xf numFmtId="10" fontId="60" fillId="0" borderId="0" xfId="0" applyNumberFormat="1" applyFont="1">
      <alignment vertical="center"/>
    </xf>
    <xf numFmtId="0" fontId="60" fillId="0" borderId="0" xfId="0" applyFont="1" applyAlignment="1">
      <alignment vertical="top"/>
    </xf>
    <xf numFmtId="0" fontId="60" fillId="0" borderId="0" xfId="0" applyFont="1" applyAlignment="1">
      <alignment vertical="top" wrapText="1"/>
    </xf>
    <xf numFmtId="10" fontId="60" fillId="0" borderId="0" xfId="2" applyNumberFormat="1" applyFont="1">
      <alignment vertical="center"/>
    </xf>
    <xf numFmtId="0" fontId="60" fillId="0" borderId="0" xfId="0" applyFont="1" applyAlignment="1">
      <alignment horizontal="right" vertical="center"/>
    </xf>
    <xf numFmtId="179" fontId="60" fillId="0" borderId="0" xfId="1" applyNumberFormat="1" applyFont="1" applyFill="1">
      <alignment vertical="center"/>
    </xf>
    <xf numFmtId="0" fontId="60" fillId="2" borderId="0" xfId="0" applyFont="1" applyFill="1">
      <alignment vertical="center"/>
    </xf>
    <xf numFmtId="179" fontId="60" fillId="0" borderId="0" xfId="1" applyNumberFormat="1" applyFont="1">
      <alignment vertical="center"/>
    </xf>
    <xf numFmtId="178" fontId="60" fillId="0" borderId="0" xfId="1" applyFont="1">
      <alignment vertical="center"/>
    </xf>
    <xf numFmtId="10" fontId="60" fillId="0" borderId="16" xfId="0" applyNumberFormat="1" applyFont="1" applyBorder="1">
      <alignment vertical="center"/>
    </xf>
    <xf numFmtId="0" fontId="60" fillId="37" borderId="12" xfId="0" applyFont="1" applyFill="1" applyBorder="1">
      <alignment vertical="center"/>
    </xf>
    <xf numFmtId="0" fontId="58" fillId="37" borderId="13" xfId="0" applyFont="1" applyFill="1" applyBorder="1" applyAlignment="1">
      <alignment horizontal="center" vertical="center" wrapText="1"/>
    </xf>
    <xf numFmtId="0" fontId="58" fillId="37" borderId="14" xfId="0" applyFont="1" applyFill="1" applyBorder="1" applyAlignment="1">
      <alignment horizontal="center" vertical="center" wrapText="1"/>
    </xf>
    <xf numFmtId="0" fontId="58" fillId="37" borderId="17" xfId="0" applyFont="1" applyFill="1" applyBorder="1">
      <alignment vertical="center"/>
    </xf>
    <xf numFmtId="0" fontId="60" fillId="37" borderId="18" xfId="0" applyFont="1" applyFill="1" applyBorder="1">
      <alignment vertical="center"/>
    </xf>
    <xf numFmtId="0" fontId="60" fillId="37" borderId="19" xfId="0" applyFont="1" applyFill="1" applyBorder="1">
      <alignment vertical="center"/>
    </xf>
    <xf numFmtId="182" fontId="60" fillId="0" borderId="1" xfId="0" applyNumberFormat="1" applyFont="1" applyBorder="1">
      <alignment vertical="center"/>
    </xf>
    <xf numFmtId="40" fontId="60" fillId="0" borderId="0" xfId="0" applyNumberFormat="1" applyFont="1">
      <alignment vertical="center"/>
    </xf>
    <xf numFmtId="182" fontId="58" fillId="0" borderId="0" xfId="0" applyNumberFormat="1" applyFont="1">
      <alignment vertical="center"/>
    </xf>
    <xf numFmtId="40" fontId="60" fillId="0" borderId="1" xfId="0" applyNumberFormat="1" applyFont="1" applyBorder="1">
      <alignment vertical="center"/>
    </xf>
    <xf numFmtId="178" fontId="60" fillId="0" borderId="0" xfId="1" applyFont="1" applyFill="1">
      <alignment vertical="center"/>
    </xf>
    <xf numFmtId="10" fontId="60" fillId="35" borderId="0" xfId="2" applyNumberFormat="1" applyFont="1" applyFill="1">
      <alignment vertical="center"/>
    </xf>
    <xf numFmtId="178" fontId="60" fillId="0" borderId="0" xfId="1" applyFont="1" applyFill="1" applyBorder="1">
      <alignment vertical="center"/>
    </xf>
    <xf numFmtId="179" fontId="60" fillId="0" borderId="0" xfId="1" applyNumberFormat="1" applyFont="1" applyFill="1" applyAlignment="1">
      <alignment horizontal="right" vertical="center"/>
    </xf>
    <xf numFmtId="178" fontId="60" fillId="0" borderId="0" xfId="1" applyFont="1" applyBorder="1">
      <alignment vertical="center"/>
    </xf>
    <xf numFmtId="181" fontId="60" fillId="0" borderId="0" xfId="1" applyNumberFormat="1" applyFont="1" applyBorder="1">
      <alignment vertical="center"/>
    </xf>
    <xf numFmtId="0" fontId="66" fillId="0" borderId="0" xfId="0" applyFont="1" applyAlignment="1">
      <alignment horizontal="right" vertical="center"/>
    </xf>
    <xf numFmtId="0" fontId="60" fillId="0" borderId="0" xfId="0" applyFont="1" applyAlignment="1">
      <alignment vertical="center" wrapText="1"/>
    </xf>
    <xf numFmtId="0" fontId="61" fillId="0" borderId="0" xfId="0" applyFont="1" applyAlignment="1">
      <alignment horizontal="right" vertical="center"/>
    </xf>
    <xf numFmtId="0" fontId="66" fillId="0" borderId="0" xfId="0" applyFont="1">
      <alignment vertical="center"/>
    </xf>
    <xf numFmtId="17" fontId="60" fillId="0" borderId="0" xfId="0" quotePrefix="1" applyNumberFormat="1" applyFont="1">
      <alignment vertical="center"/>
    </xf>
    <xf numFmtId="0" fontId="60" fillId="36" borderId="0" xfId="0" applyFont="1" applyFill="1">
      <alignment vertical="center"/>
    </xf>
    <xf numFmtId="0" fontId="58" fillId="0" borderId="0" xfId="0" applyFont="1" applyAlignment="1"/>
    <xf numFmtId="14" fontId="58" fillId="0" borderId="0" xfId="0" applyNumberFormat="1" applyFont="1" applyAlignment="1">
      <alignment horizontal="right"/>
    </xf>
    <xf numFmtId="2" fontId="58" fillId="0" borderId="0" xfId="0" applyNumberFormat="1" applyFont="1" applyAlignment="1">
      <alignment horizontal="right"/>
    </xf>
    <xf numFmtId="0" fontId="60" fillId="38" borderId="0" xfId="0" applyFont="1" applyFill="1" applyAlignment="1">
      <alignment horizontal="center" vertical="center"/>
    </xf>
    <xf numFmtId="178" fontId="60" fillId="0" borderId="1" xfId="0" applyNumberFormat="1" applyFont="1" applyBorder="1">
      <alignment vertical="center"/>
    </xf>
    <xf numFmtId="0" fontId="58" fillId="0" borderId="0" xfId="3" applyFont="1"/>
    <xf numFmtId="38" fontId="58" fillId="0" borderId="0" xfId="1" applyNumberFormat="1" applyFont="1" applyFill="1" applyAlignment="1">
      <alignment horizontal="right"/>
    </xf>
    <xf numFmtId="0" fontId="58" fillId="0" borderId="0" xfId="0" applyFont="1">
      <alignment vertical="center"/>
    </xf>
    <xf numFmtId="0" fontId="63" fillId="0" borderId="0" xfId="0" applyFont="1" applyAlignment="1">
      <alignment horizontal="right" vertical="center"/>
    </xf>
    <xf numFmtId="178" fontId="58" fillId="0" borderId="0" xfId="1" applyFont="1" applyFill="1" applyBorder="1">
      <alignment vertical="center"/>
    </xf>
    <xf numFmtId="38" fontId="58" fillId="0" borderId="1" xfId="0" applyNumberFormat="1" applyFont="1" applyBorder="1">
      <alignment vertical="center"/>
    </xf>
    <xf numFmtId="0" fontId="59" fillId="0" borderId="0" xfId="0" applyFont="1">
      <alignment vertical="center"/>
    </xf>
    <xf numFmtId="178" fontId="60" fillId="0" borderId="1" xfId="1" applyFont="1" applyBorder="1">
      <alignment vertical="center"/>
    </xf>
    <xf numFmtId="0" fontId="70" fillId="0" borderId="0" xfId="0" applyFont="1" applyAlignment="1">
      <alignment horizontal="right" vertical="center"/>
    </xf>
    <xf numFmtId="0" fontId="0" fillId="39" borderId="0" xfId="0" applyFill="1" applyAlignment="1">
      <alignment horizontal="center" vertical="center"/>
    </xf>
    <xf numFmtId="0" fontId="0" fillId="39" borderId="0" xfId="0" applyFill="1" applyAlignment="1">
      <alignment horizontal="center" vertical="center" wrapText="1"/>
    </xf>
    <xf numFmtId="0" fontId="68" fillId="0" borderId="1" xfId="200" applyFont="1" applyBorder="1" applyAlignment="1">
      <alignment horizontal="center" wrapText="1"/>
    </xf>
    <xf numFmtId="17" fontId="72" fillId="0" borderId="1" xfId="200" applyNumberFormat="1" applyFont="1" applyBorder="1" applyAlignment="1">
      <alignment horizontal="center" wrapText="1"/>
    </xf>
    <xf numFmtId="0" fontId="68" fillId="0" borderId="0" xfId="200" applyFont="1" applyAlignment="1">
      <alignment horizontal="center" wrapText="1"/>
    </xf>
    <xf numFmtId="181" fontId="68" fillId="0" borderId="0" xfId="1" applyNumberFormat="1" applyFont="1" applyBorder="1" applyAlignment="1">
      <alignment horizontal="right"/>
    </xf>
    <xf numFmtId="0" fontId="68" fillId="0" borderId="0" xfId="200" applyFont="1" applyAlignment="1">
      <alignment horizontal="center"/>
    </xf>
    <xf numFmtId="181" fontId="68" fillId="0" borderId="0" xfId="1" applyNumberFormat="1" applyFont="1" applyFill="1" applyBorder="1" applyAlignment="1">
      <alignment horizontal="right"/>
    </xf>
    <xf numFmtId="183" fontId="60" fillId="0" borderId="2" xfId="0" applyNumberFormat="1" applyFont="1" applyBorder="1">
      <alignment vertical="center"/>
    </xf>
    <xf numFmtId="0" fontId="60" fillId="0" borderId="20" xfId="0" applyFont="1" applyBorder="1" applyAlignment="1">
      <alignment vertical="center" wrapText="1"/>
    </xf>
    <xf numFmtId="0" fontId="57" fillId="0" borderId="15" xfId="0" applyFont="1" applyBorder="1" applyAlignment="1">
      <alignment horizontal="left" vertical="center" wrapText="1"/>
    </xf>
    <xf numFmtId="183" fontId="60" fillId="37" borderId="18" xfId="0" applyNumberFormat="1" applyFont="1" applyFill="1" applyBorder="1">
      <alignment vertical="center"/>
    </xf>
    <xf numFmtId="10" fontId="60" fillId="37" borderId="18" xfId="2" applyNumberFormat="1" applyFont="1" applyFill="1" applyBorder="1">
      <alignment vertical="center"/>
    </xf>
    <xf numFmtId="10" fontId="60" fillId="0" borderId="2" xfId="2" applyNumberFormat="1" applyFont="1" applyFill="1" applyBorder="1">
      <alignment vertical="center"/>
    </xf>
    <xf numFmtId="10" fontId="60" fillId="0" borderId="16" xfId="2" applyNumberFormat="1" applyFont="1" applyFill="1" applyBorder="1">
      <alignment vertical="center"/>
    </xf>
    <xf numFmtId="10" fontId="60" fillId="37" borderId="19" xfId="2" applyNumberFormat="1" applyFont="1" applyFill="1" applyBorder="1">
      <alignment vertical="center"/>
    </xf>
    <xf numFmtId="184" fontId="58" fillId="0" borderId="2" xfId="0" applyNumberFormat="1" applyFont="1" applyBorder="1" applyAlignment="1">
      <alignment horizontal="center" vertical="center"/>
    </xf>
    <xf numFmtId="185" fontId="58" fillId="0" borderId="2" xfId="0" applyNumberFormat="1" applyFont="1" applyBorder="1" applyAlignment="1">
      <alignment horizontal="center" vertical="center"/>
    </xf>
    <xf numFmtId="185" fontId="58" fillId="40" borderId="2" xfId="0" applyNumberFormat="1" applyFont="1" applyFill="1" applyBorder="1" applyAlignment="1" applyProtection="1">
      <alignment horizontal="center" vertical="center"/>
      <protection locked="0"/>
    </xf>
    <xf numFmtId="184" fontId="58" fillId="41" borderId="2" xfId="0" applyNumberFormat="1" applyFont="1" applyFill="1" applyBorder="1" applyAlignment="1">
      <alignment horizontal="center" vertical="center"/>
    </xf>
    <xf numFmtId="178" fontId="58" fillId="0" borderId="2" xfId="0" applyNumberFormat="1" applyFont="1" applyBorder="1" applyAlignment="1">
      <alignment horizontal="center" vertical="center"/>
    </xf>
    <xf numFmtId="0" fontId="58" fillId="0" borderId="2" xfId="0" quotePrefix="1" applyFont="1" applyBorder="1" applyAlignment="1">
      <alignment horizontal="center" vertical="center"/>
    </xf>
    <xf numFmtId="177" fontId="58" fillId="0" borderId="2" xfId="0" applyNumberFormat="1" applyFont="1" applyBorder="1" applyAlignment="1">
      <alignment horizontal="center" vertical="center"/>
    </xf>
    <xf numFmtId="177" fontId="58" fillId="42" borderId="2" xfId="0" applyNumberFormat="1" applyFont="1" applyFill="1" applyBorder="1" applyAlignment="1">
      <alignment horizontal="center" vertical="center"/>
    </xf>
    <xf numFmtId="177" fontId="58" fillId="42" borderId="2" xfId="0" quotePrefix="1" applyNumberFormat="1" applyFont="1" applyFill="1" applyBorder="1" applyAlignment="1">
      <alignment horizontal="center" vertical="center"/>
    </xf>
    <xf numFmtId="0" fontId="58" fillId="41" borderId="2" xfId="0" applyFont="1" applyFill="1" applyBorder="1" applyAlignment="1">
      <alignment horizontal="center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 applyProtection="1">
      <alignment horizontal="center" vertical="center"/>
      <protection locked="0"/>
    </xf>
    <xf numFmtId="177" fontId="58" fillId="43" borderId="2" xfId="0" applyNumberFormat="1" applyFont="1" applyFill="1" applyBorder="1" applyAlignment="1">
      <alignment horizontal="center" vertical="center"/>
    </xf>
    <xf numFmtId="177" fontId="58" fillId="44" borderId="2" xfId="0" applyNumberFormat="1" applyFont="1" applyFill="1" applyBorder="1" applyAlignment="1">
      <alignment horizontal="center" vertical="center"/>
    </xf>
    <xf numFmtId="177" fontId="58" fillId="45" borderId="2" xfId="0" applyNumberFormat="1" applyFont="1" applyFill="1" applyBorder="1" applyAlignment="1">
      <alignment horizontal="center" vertical="center"/>
    </xf>
    <xf numFmtId="0" fontId="58" fillId="43" borderId="2" xfId="0" applyFont="1" applyFill="1" applyBorder="1" applyAlignment="1">
      <alignment horizontal="center" vertical="center"/>
    </xf>
    <xf numFmtId="0" fontId="58" fillId="45" borderId="2" xfId="0" applyFont="1" applyFill="1" applyBorder="1" applyAlignment="1">
      <alignment horizontal="center" vertical="center"/>
    </xf>
    <xf numFmtId="0" fontId="58" fillId="0" borderId="0" xfId="0" applyFont="1" applyAlignment="1" applyProtection="1">
      <alignment horizontal="center" vertical="center"/>
      <protection locked="0"/>
    </xf>
    <xf numFmtId="0" fontId="73" fillId="0" borderId="2" xfId="0" applyFont="1" applyBorder="1">
      <alignment vertical="center"/>
    </xf>
    <xf numFmtId="183" fontId="58" fillId="0" borderId="2" xfId="1" applyNumberFormat="1" applyFont="1" applyFill="1" applyBorder="1">
      <alignment vertical="center"/>
    </xf>
    <xf numFmtId="186" fontId="58" fillId="46" borderId="2" xfId="1" applyNumberFormat="1" applyFont="1" applyFill="1" applyBorder="1" applyProtection="1">
      <alignment vertical="center"/>
      <protection locked="0"/>
    </xf>
    <xf numFmtId="183" fontId="58" fillId="46" borderId="2" xfId="1" applyNumberFormat="1" applyFont="1" applyFill="1" applyBorder="1" applyProtection="1">
      <alignment vertical="center"/>
      <protection locked="0"/>
    </xf>
    <xf numFmtId="186" fontId="58" fillId="0" borderId="2" xfId="1" applyNumberFormat="1" applyFont="1" applyBorder="1">
      <alignment vertical="center"/>
    </xf>
    <xf numFmtId="183" fontId="58" fillId="0" borderId="2" xfId="1" applyNumberFormat="1" applyFont="1" applyBorder="1">
      <alignment vertical="center"/>
    </xf>
    <xf numFmtId="186" fontId="58" fillId="0" borderId="2" xfId="1" applyNumberFormat="1" applyFont="1" applyFill="1" applyBorder="1">
      <alignment vertical="center"/>
    </xf>
    <xf numFmtId="178" fontId="60" fillId="0" borderId="1" xfId="1" applyFont="1" applyFill="1" applyBorder="1">
      <alignment vertical="center"/>
    </xf>
    <xf numFmtId="2" fontId="32" fillId="0" borderId="0" xfId="0" applyNumberFormat="1" applyFont="1" applyAlignment="1">
      <alignment horizontal="right"/>
    </xf>
    <xf numFmtId="180" fontId="32" fillId="0" borderId="0" xfId="0" applyNumberFormat="1" applyFont="1" applyAlignment="1">
      <alignment horizontal="right"/>
    </xf>
    <xf numFmtId="3" fontId="60" fillId="0" borderId="0" xfId="0" applyNumberFormat="1" applyFont="1">
      <alignment vertical="center"/>
    </xf>
    <xf numFmtId="0" fontId="75" fillId="0" borderId="0" xfId="0" applyFont="1">
      <alignment vertical="center"/>
    </xf>
    <xf numFmtId="0" fontId="60" fillId="0" borderId="0" xfId="0" applyFont="1" applyAlignment="1">
      <alignment horizontal="center" vertical="top" wrapText="1"/>
    </xf>
    <xf numFmtId="0" fontId="73" fillId="0" borderId="0" xfId="0" applyFont="1">
      <alignment vertical="center"/>
    </xf>
    <xf numFmtId="181" fontId="60" fillId="0" borderId="0" xfId="1" applyNumberFormat="1" applyFont="1" applyFill="1" applyBorder="1">
      <alignment vertical="center"/>
    </xf>
    <xf numFmtId="0" fontId="60" fillId="0" borderId="0" xfId="0" applyFont="1" applyAlignment="1">
      <alignment horizontal="right" vertical="top"/>
    </xf>
    <xf numFmtId="0" fontId="60" fillId="39" borderId="0" xfId="0" applyFont="1" applyFill="1" applyAlignment="1">
      <alignment horizontal="center" vertical="center"/>
    </xf>
    <xf numFmtId="0" fontId="60" fillId="39" borderId="0" xfId="0" applyFont="1" applyFill="1" applyAlignment="1">
      <alignment horizontal="center" vertical="center" wrapText="1"/>
    </xf>
    <xf numFmtId="0" fontId="67" fillId="0" borderId="2" xfId="0" applyFont="1" applyBorder="1">
      <alignment vertical="center"/>
    </xf>
    <xf numFmtId="179" fontId="60" fillId="0" borderId="0" xfId="1" applyNumberFormat="1" applyFont="1" applyAlignment="1">
      <alignment vertical="top" wrapText="1"/>
    </xf>
    <xf numFmtId="179" fontId="60" fillId="0" borderId="0" xfId="0" applyNumberFormat="1" applyFont="1" applyAlignment="1">
      <alignment vertical="top" wrapText="1"/>
    </xf>
    <xf numFmtId="178" fontId="0" fillId="0" borderId="24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0" xfId="1" applyFont="1">
      <alignment vertical="center"/>
    </xf>
    <xf numFmtId="0" fontId="0" fillId="0" borderId="23" xfId="0" applyBorder="1" applyAlignment="1">
      <alignment horizontal="center" vertical="center"/>
    </xf>
    <xf numFmtId="188" fontId="60" fillId="0" borderId="0" xfId="1" applyNumberFormat="1" applyFont="1">
      <alignment vertical="center"/>
    </xf>
    <xf numFmtId="0" fontId="0" fillId="39" borderId="23" xfId="0" applyFill="1" applyBorder="1" applyAlignment="1">
      <alignment horizontal="center" vertical="center"/>
    </xf>
    <xf numFmtId="0" fontId="0" fillId="39" borderId="24" xfId="0" applyFill="1" applyBorder="1" applyAlignment="1">
      <alignment horizontal="center" vertical="center"/>
    </xf>
    <xf numFmtId="0" fontId="78" fillId="0" borderId="25" xfId="0" applyFont="1" applyBorder="1" applyAlignment="1">
      <alignment horizontal="center" vertical="center"/>
    </xf>
    <xf numFmtId="178" fontId="78" fillId="0" borderId="26" xfId="0" applyNumberFormat="1" applyFont="1" applyBorder="1">
      <alignment vertical="center"/>
    </xf>
    <xf numFmtId="178" fontId="79" fillId="0" borderId="0" xfId="1" applyFont="1">
      <alignment vertical="center"/>
    </xf>
    <xf numFmtId="0" fontId="79" fillId="0" borderId="0" xfId="0" applyFont="1" applyAlignment="1">
      <alignment horizontal="center" vertical="center"/>
    </xf>
    <xf numFmtId="0" fontId="67" fillId="0" borderId="0" xfId="0" applyFont="1" applyAlignment="1">
      <alignment vertical="top"/>
    </xf>
    <xf numFmtId="0" fontId="77" fillId="0" borderId="0" xfId="0" applyFont="1" applyAlignment="1">
      <alignment vertical="top"/>
    </xf>
    <xf numFmtId="0" fontId="66" fillId="0" borderId="0" xfId="0" applyFont="1" applyAlignment="1">
      <alignment vertical="top"/>
    </xf>
    <xf numFmtId="179" fontId="66" fillId="0" borderId="1" xfId="0" applyNumberFormat="1" applyFont="1" applyBorder="1" applyAlignment="1">
      <alignment vertical="top"/>
    </xf>
    <xf numFmtId="0" fontId="63" fillId="0" borderId="0" xfId="0" applyFont="1" applyAlignment="1">
      <alignment horizontal="center" vertical="center"/>
    </xf>
    <xf numFmtId="0" fontId="80" fillId="0" borderId="0" xfId="0" applyFont="1">
      <alignment vertical="center"/>
    </xf>
    <xf numFmtId="0" fontId="57" fillId="0" borderId="27" xfId="0" applyFont="1" applyBorder="1" applyAlignment="1">
      <alignment horizontal="left" vertical="center"/>
    </xf>
    <xf numFmtId="179" fontId="0" fillId="0" borderId="0" xfId="1" applyNumberFormat="1" applyFont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178" fontId="70" fillId="0" borderId="0" xfId="1" applyFont="1">
      <alignment vertical="center"/>
    </xf>
    <xf numFmtId="178" fontId="70" fillId="0" borderId="0" xfId="1" applyFont="1" applyAlignment="1">
      <alignment horizontal="center" vertical="center"/>
    </xf>
    <xf numFmtId="49" fontId="70" fillId="0" borderId="0" xfId="1" applyNumberFormat="1" applyFont="1">
      <alignment vertical="center"/>
    </xf>
    <xf numFmtId="0" fontId="81" fillId="0" borderId="0" xfId="0" applyFont="1">
      <alignment vertical="center"/>
    </xf>
    <xf numFmtId="0" fontId="82" fillId="0" borderId="0" xfId="0" applyFont="1" applyAlignment="1">
      <alignment horizontal="right" vertical="center"/>
    </xf>
    <xf numFmtId="0" fontId="0" fillId="0" borderId="0" xfId="0" applyAlignment="1"/>
    <xf numFmtId="0" fontId="82" fillId="0" borderId="0" xfId="0" applyFont="1" applyAlignment="1">
      <alignment horizontal="left" vertical="center"/>
    </xf>
    <xf numFmtId="0" fontId="82" fillId="0" borderId="28" xfId="0" applyFont="1" applyBorder="1" applyAlignment="1">
      <alignment horizontal="left" vertical="center"/>
    </xf>
    <xf numFmtId="189" fontId="83" fillId="0" borderId="28" xfId="0" applyNumberFormat="1" applyFont="1" applyBorder="1" applyAlignment="1">
      <alignment horizontal="right" vertical="center"/>
    </xf>
    <xf numFmtId="0" fontId="84" fillId="0" borderId="28" xfId="0" applyFont="1" applyBorder="1" applyAlignment="1">
      <alignment horizontal="left" vertical="center"/>
    </xf>
    <xf numFmtId="189" fontId="85" fillId="0" borderId="1" xfId="0" applyNumberFormat="1" applyFont="1" applyBorder="1">
      <alignment vertical="center"/>
    </xf>
    <xf numFmtId="189" fontId="85" fillId="0" borderId="0" xfId="0" applyNumberFormat="1" applyFont="1">
      <alignment vertical="center"/>
    </xf>
    <xf numFmtId="0" fontId="67" fillId="0" borderId="0" xfId="0" applyFont="1" applyAlignment="1">
      <alignment horizontal="right" vertical="center"/>
    </xf>
    <xf numFmtId="0" fontId="85" fillId="0" borderId="0" xfId="0" applyFont="1">
      <alignment vertical="center"/>
    </xf>
    <xf numFmtId="189" fontId="83" fillId="0" borderId="0" xfId="0" applyNumberFormat="1" applyFont="1" applyAlignment="1">
      <alignment horizontal="right" vertical="center"/>
    </xf>
    <xf numFmtId="189" fontId="83" fillId="0" borderId="1" xfId="0" applyNumberFormat="1" applyFont="1" applyBorder="1" applyAlignment="1">
      <alignment horizontal="right" vertical="center"/>
    </xf>
    <xf numFmtId="0" fontId="32" fillId="0" borderId="0" xfId="3"/>
    <xf numFmtId="178" fontId="32" fillId="0" borderId="0" xfId="1" applyFont="1" applyAlignment="1"/>
    <xf numFmtId="0" fontId="32" fillId="0" borderId="0" xfId="3" applyAlignment="1">
      <alignment horizontal="right"/>
    </xf>
    <xf numFmtId="190" fontId="82" fillId="0" borderId="28" xfId="3" applyNumberFormat="1" applyFont="1" applyBorder="1" applyAlignment="1">
      <alignment horizontal="right" vertical="center"/>
    </xf>
    <xf numFmtId="0" fontId="82" fillId="0" borderId="0" xfId="0" applyFont="1" applyAlignment="1">
      <alignment horizontal="center" vertical="center"/>
    </xf>
    <xf numFmtId="0" fontId="32" fillId="3" borderId="2" xfId="0" applyFont="1" applyFill="1" applyBorder="1" applyAlignment="1"/>
    <xf numFmtId="178" fontId="32" fillId="3" borderId="2" xfId="1" applyFont="1" applyFill="1" applyBorder="1" applyAlignment="1"/>
    <xf numFmtId="178" fontId="32" fillId="0" borderId="0" xfId="1" applyFont="1" applyAlignment="1">
      <alignment horizontal="right"/>
    </xf>
    <xf numFmtId="187" fontId="60" fillId="0" borderId="0" xfId="0" applyNumberFormat="1" applyFont="1">
      <alignment vertical="center"/>
    </xf>
    <xf numFmtId="183" fontId="60" fillId="0" borderId="0" xfId="0" applyNumberFormat="1" applyFont="1">
      <alignment vertical="center"/>
    </xf>
    <xf numFmtId="14" fontId="32" fillId="0" borderId="0" xfId="3" applyNumberFormat="1" applyAlignment="1">
      <alignment horizontal="right"/>
    </xf>
    <xf numFmtId="1" fontId="32" fillId="0" borderId="0" xfId="3" applyNumberFormat="1" applyAlignment="1">
      <alignment horizontal="right"/>
    </xf>
    <xf numFmtId="0" fontId="82" fillId="0" borderId="28" xfId="3" applyFont="1" applyBorder="1" applyAlignment="1">
      <alignment horizontal="left" vertical="center" wrapText="1"/>
    </xf>
    <xf numFmtId="0" fontId="87" fillId="0" borderId="0" xfId="0" applyFont="1">
      <alignment vertical="center"/>
    </xf>
    <xf numFmtId="178" fontId="87" fillId="0" borderId="0" xfId="1" applyFont="1">
      <alignment vertical="center"/>
    </xf>
    <xf numFmtId="0" fontId="82" fillId="48" borderId="28" xfId="0" applyFont="1" applyFill="1" applyBorder="1" applyAlignment="1">
      <alignment horizontal="left" vertical="center"/>
    </xf>
    <xf numFmtId="189" fontId="83" fillId="48" borderId="28" xfId="0" applyNumberFormat="1" applyFont="1" applyFill="1" applyBorder="1" applyAlignment="1">
      <alignment horizontal="right" vertical="center"/>
    </xf>
    <xf numFmtId="0" fontId="88" fillId="3" borderId="2" xfId="3" applyFont="1" applyFill="1" applyBorder="1"/>
    <xf numFmtId="0" fontId="88" fillId="3" borderId="2" xfId="0" applyFont="1" applyFill="1" applyBorder="1" applyAlignment="1"/>
    <xf numFmtId="0" fontId="88" fillId="0" borderId="0" xfId="3" applyFont="1"/>
    <xf numFmtId="0" fontId="8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8" fontId="60" fillId="0" borderId="0" xfId="883" applyFont="1" applyBorder="1">
      <alignment vertical="center"/>
    </xf>
    <xf numFmtId="191" fontId="0" fillId="0" borderId="0" xfId="0" applyNumberFormat="1">
      <alignment vertical="center"/>
    </xf>
    <xf numFmtId="0" fontId="90" fillId="0" borderId="0" xfId="0" applyFont="1">
      <alignment vertical="center"/>
    </xf>
    <xf numFmtId="0" fontId="91" fillId="0" borderId="0" xfId="0" applyFont="1">
      <alignment vertical="center"/>
    </xf>
    <xf numFmtId="0" fontId="69" fillId="0" borderId="0" xfId="0" applyFont="1">
      <alignment vertical="center"/>
    </xf>
    <xf numFmtId="0" fontId="82" fillId="0" borderId="28" xfId="0" applyFont="1" applyBorder="1" applyAlignment="1">
      <alignment horizontal="left" vertical="center" wrapText="1"/>
    </xf>
    <xf numFmtId="0" fontId="67" fillId="0" borderId="0" xfId="0" applyFont="1">
      <alignment vertical="center"/>
    </xf>
    <xf numFmtId="0" fontId="77" fillId="0" borderId="0" xfId="0" applyFont="1" applyAlignment="1">
      <alignment horizontal="right" vertical="center"/>
    </xf>
    <xf numFmtId="0" fontId="90" fillId="0" borderId="0" xfId="0" quotePrefix="1" applyFont="1" applyAlignment="1">
      <alignment horizontal="right" vertical="center"/>
    </xf>
    <xf numFmtId="0" fontId="90" fillId="0" borderId="0" xfId="0" applyFont="1" applyAlignment="1">
      <alignment horizontal="right" vertical="center"/>
    </xf>
    <xf numFmtId="0" fontId="93" fillId="0" borderId="0" xfId="0" applyFont="1">
      <alignment vertical="center"/>
    </xf>
    <xf numFmtId="189" fontId="0" fillId="0" borderId="0" xfId="0" applyNumberFormat="1">
      <alignment vertical="center"/>
    </xf>
    <xf numFmtId="190" fontId="82" fillId="0" borderId="2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 vertical="center"/>
    </xf>
    <xf numFmtId="179" fontId="85" fillId="0" borderId="0" xfId="1" applyNumberFormat="1" applyFont="1">
      <alignment vertical="center"/>
    </xf>
    <xf numFmtId="178" fontId="0" fillId="0" borderId="0" xfId="1" applyFont="1" applyAlignment="1">
      <alignment vertical="center"/>
    </xf>
    <xf numFmtId="2" fontId="32" fillId="0" borderId="0" xfId="3" applyNumberFormat="1" applyAlignment="1">
      <alignment horizontal="right"/>
    </xf>
    <xf numFmtId="192" fontId="82" fillId="0" borderId="0" xfId="0" applyNumberFormat="1" applyFont="1" applyAlignment="1">
      <alignment horizontal="right" vertical="center"/>
    </xf>
    <xf numFmtId="40" fontId="32" fillId="0" borderId="0" xfId="3" applyNumberFormat="1"/>
    <xf numFmtId="192" fontId="82" fillId="0" borderId="3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/>
    </xf>
    <xf numFmtId="178" fontId="32" fillId="0" borderId="0" xfId="1" applyFont="1" applyFill="1" applyAlignment="1"/>
    <xf numFmtId="178" fontId="32" fillId="0" borderId="0" xfId="3" applyNumberFormat="1"/>
    <xf numFmtId="38" fontId="60" fillId="0" borderId="2" xfId="0" applyNumberFormat="1" applyFont="1" applyBorder="1">
      <alignment vertical="center"/>
    </xf>
    <xf numFmtId="38" fontId="60" fillId="37" borderId="18" xfId="0" applyNumberFormat="1" applyFont="1" applyFill="1" applyBorder="1">
      <alignment vertical="center"/>
    </xf>
    <xf numFmtId="38" fontId="60" fillId="0" borderId="16" xfId="0" applyNumberFormat="1" applyFont="1" applyBorder="1">
      <alignment vertical="center"/>
    </xf>
    <xf numFmtId="38" fontId="60" fillId="37" borderId="19" xfId="0" applyNumberFormat="1" applyFont="1" applyFill="1" applyBorder="1">
      <alignment vertical="center"/>
    </xf>
    <xf numFmtId="0" fontId="84" fillId="0" borderId="30" xfId="0" applyFont="1" applyBorder="1" applyAlignment="1">
      <alignment horizontal="left" vertical="center"/>
    </xf>
    <xf numFmtId="189" fontId="82" fillId="0" borderId="30" xfId="0" applyNumberFormat="1" applyFont="1" applyBorder="1" applyAlignment="1">
      <alignment horizontal="right" vertical="center"/>
    </xf>
    <xf numFmtId="179" fontId="85" fillId="0" borderId="1" xfId="1" applyNumberFormat="1" applyFont="1" applyBorder="1">
      <alignment vertical="center"/>
    </xf>
    <xf numFmtId="193" fontId="32" fillId="0" borderId="0" xfId="3" applyNumberFormat="1"/>
    <xf numFmtId="194" fontId="60" fillId="0" borderId="0" xfId="2" applyNumberFormat="1" applyFont="1">
      <alignment vertical="center"/>
    </xf>
    <xf numFmtId="195" fontId="60" fillId="0" borderId="0" xfId="2" applyNumberFormat="1" applyFont="1">
      <alignment vertical="center"/>
    </xf>
    <xf numFmtId="0" fontId="93" fillId="0" borderId="0" xfId="0" pivotButton="1" applyFont="1">
      <alignment vertical="center"/>
    </xf>
    <xf numFmtId="0" fontId="93" fillId="0" borderId="0" xfId="0" applyFont="1" applyAlignment="1">
      <alignment horizontal="left" vertical="center"/>
    </xf>
    <xf numFmtId="179" fontId="93" fillId="0" borderId="0" xfId="0" applyNumberFormat="1" applyFont="1">
      <alignment vertical="center"/>
    </xf>
    <xf numFmtId="2" fontId="93" fillId="0" borderId="0" xfId="0" applyNumberFormat="1" applyFont="1">
      <alignment vertical="center"/>
    </xf>
    <xf numFmtId="0" fontId="94" fillId="3" borderId="2" xfId="0" applyFont="1" applyFill="1" applyBorder="1" applyAlignment="1"/>
    <xf numFmtId="0" fontId="94" fillId="3" borderId="2" xfId="3" applyFont="1" applyFill="1" applyBorder="1"/>
    <xf numFmtId="0" fontId="94" fillId="0" borderId="0" xfId="0" applyFont="1" applyAlignment="1"/>
    <xf numFmtId="17" fontId="94" fillId="0" borderId="0" xfId="0" applyNumberFormat="1" applyFont="1" applyAlignment="1"/>
    <xf numFmtId="14" fontId="94" fillId="0" borderId="0" xfId="0" applyNumberFormat="1" applyFont="1" applyAlignment="1">
      <alignment horizontal="right"/>
    </xf>
    <xf numFmtId="179" fontId="93" fillId="0" borderId="0" xfId="1" applyNumberFormat="1" applyFont="1">
      <alignment vertical="center"/>
    </xf>
    <xf numFmtId="17" fontId="93" fillId="0" borderId="0" xfId="0" applyNumberFormat="1" applyFont="1">
      <alignment vertical="center"/>
    </xf>
    <xf numFmtId="0" fontId="94" fillId="0" borderId="0" xfId="3" applyFont="1"/>
    <xf numFmtId="14" fontId="94" fillId="0" borderId="0" xfId="3" applyNumberFormat="1" applyFont="1" applyAlignment="1">
      <alignment horizontal="right"/>
    </xf>
    <xf numFmtId="0" fontId="95" fillId="0" borderId="0" xfId="0" applyFont="1">
      <alignment vertical="center"/>
    </xf>
    <xf numFmtId="38" fontId="93" fillId="0" borderId="0" xfId="0" applyNumberFormat="1" applyFont="1">
      <alignment vertical="center"/>
    </xf>
    <xf numFmtId="178" fontId="93" fillId="0" borderId="0" xfId="0" applyNumberFormat="1" applyFont="1">
      <alignment vertical="center"/>
    </xf>
    <xf numFmtId="0" fontId="93" fillId="39" borderId="0" xfId="0" applyFont="1" applyFill="1">
      <alignment vertical="center"/>
    </xf>
    <xf numFmtId="38" fontId="93" fillId="39" borderId="0" xfId="0" applyNumberFormat="1" applyFont="1" applyFill="1">
      <alignment vertical="center"/>
    </xf>
    <xf numFmtId="38" fontId="94" fillId="3" borderId="2" xfId="0" applyNumberFormat="1" applyFont="1" applyFill="1" applyBorder="1" applyAlignment="1"/>
    <xf numFmtId="38" fontId="93" fillId="0" borderId="0" xfId="1" applyNumberFormat="1" applyFont="1">
      <alignment vertical="center"/>
    </xf>
    <xf numFmtId="38" fontId="93" fillId="0" borderId="0" xfId="1" applyNumberFormat="1" applyFont="1" applyFill="1">
      <alignment vertical="center"/>
    </xf>
    <xf numFmtId="14" fontId="93" fillId="0" borderId="0" xfId="0" applyNumberFormat="1" applyFont="1">
      <alignment vertical="center"/>
    </xf>
    <xf numFmtId="0" fontId="0" fillId="0" borderId="0" xfId="0" applyAlignment="1">
      <alignment horizontal="right"/>
    </xf>
    <xf numFmtId="0" fontId="61" fillId="0" borderId="0" xfId="0" applyFont="1" applyAlignment="1">
      <alignment vertical="top" wrapText="1"/>
    </xf>
    <xf numFmtId="0" fontId="58" fillId="0" borderId="0" xfId="0" applyFont="1" applyAlignment="1">
      <alignment horizontal="center" vertical="center" wrapText="1"/>
    </xf>
    <xf numFmtId="38" fontId="60" fillId="0" borderId="0" xfId="0" applyNumberFormat="1" applyFont="1">
      <alignment vertical="center"/>
    </xf>
    <xf numFmtId="39" fontId="93" fillId="0" borderId="0" xfId="0" applyNumberFormat="1" applyFont="1">
      <alignment vertical="center"/>
    </xf>
    <xf numFmtId="39" fontId="94" fillId="3" borderId="2" xfId="0" applyNumberFormat="1" applyFont="1" applyFill="1" applyBorder="1" applyAlignment="1"/>
    <xf numFmtId="39" fontId="94" fillId="0" borderId="0" xfId="0" applyNumberFormat="1" applyFont="1" applyAlignment="1">
      <alignment horizontal="right"/>
    </xf>
    <xf numFmtId="37" fontId="93" fillId="0" borderId="0" xfId="0" applyNumberFormat="1" applyFont="1">
      <alignment vertical="center"/>
    </xf>
    <xf numFmtId="37" fontId="94" fillId="0" borderId="0" xfId="0" applyNumberFormat="1" applyFont="1" applyAlignment="1">
      <alignment horizontal="right"/>
    </xf>
    <xf numFmtId="17" fontId="93" fillId="39" borderId="0" xfId="0" applyNumberFormat="1" applyFont="1" applyFill="1">
      <alignment vertical="center"/>
    </xf>
    <xf numFmtId="39" fontId="93" fillId="39" borderId="0" xfId="0" applyNumberFormat="1" applyFont="1" applyFill="1">
      <alignment vertical="center"/>
    </xf>
    <xf numFmtId="39" fontId="94" fillId="0" borderId="0" xfId="3" applyNumberFormat="1" applyFont="1" applyAlignment="1">
      <alignment horizontal="right"/>
    </xf>
    <xf numFmtId="0" fontId="82" fillId="0" borderId="32" xfId="0" applyFont="1" applyBorder="1" applyAlignment="1">
      <alignment horizontal="center" vertical="center"/>
    </xf>
    <xf numFmtId="178" fontId="85" fillId="0" borderId="0" xfId="1" applyFont="1">
      <alignment vertical="center"/>
    </xf>
    <xf numFmtId="0" fontId="96" fillId="0" borderId="0" xfId="0" applyFont="1">
      <alignment vertical="center"/>
    </xf>
    <xf numFmtId="179" fontId="94" fillId="3" borderId="2" xfId="1" applyNumberFormat="1" applyFont="1" applyFill="1" applyBorder="1" applyAlignment="1"/>
    <xf numFmtId="179" fontId="94" fillId="0" borderId="0" xfId="1" applyNumberFormat="1" applyFont="1" applyAlignment="1">
      <alignment horizontal="right"/>
    </xf>
    <xf numFmtId="178" fontId="93" fillId="49" borderId="0" xfId="0" applyNumberFormat="1" applyFont="1" applyFill="1">
      <alignment vertical="center"/>
    </xf>
    <xf numFmtId="0" fontId="98" fillId="0" borderId="0" xfId="0" applyFont="1">
      <alignment vertical="center"/>
    </xf>
    <xf numFmtId="0" fontId="99" fillId="0" borderId="0" xfId="0" applyFont="1">
      <alignment vertical="center"/>
    </xf>
    <xf numFmtId="0" fontId="84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left" vertical="center" wrapText="1"/>
    </xf>
    <xf numFmtId="0" fontId="82" fillId="0" borderId="2" xfId="0" applyFont="1" applyBorder="1" applyAlignment="1">
      <alignment horizontal="left" vertical="center" wrapText="1"/>
    </xf>
    <xf numFmtId="190" fontId="82" fillId="0" borderId="2" xfId="0" applyNumberFormat="1" applyFont="1" applyBorder="1" applyAlignment="1">
      <alignment horizontal="right" vertical="center"/>
    </xf>
    <xf numFmtId="0" fontId="58" fillId="3" borderId="30" xfId="0" applyFont="1" applyFill="1" applyBorder="1" applyAlignment="1"/>
    <xf numFmtId="0" fontId="58" fillId="2" borderId="30" xfId="3" applyFont="1" applyFill="1" applyBorder="1"/>
    <xf numFmtId="38" fontId="58" fillId="2" borderId="30" xfId="1" applyNumberFormat="1" applyFont="1" applyFill="1" applyBorder="1" applyAlignment="1"/>
    <xf numFmtId="0" fontId="94" fillId="3" borderId="30" xfId="0" applyFont="1" applyFill="1" applyBorder="1" applyAlignment="1"/>
    <xf numFmtId="37" fontId="94" fillId="3" borderId="30" xfId="0" applyNumberFormat="1" applyFont="1" applyFill="1" applyBorder="1" applyAlignment="1"/>
    <xf numFmtId="0" fontId="94" fillId="3" borderId="30" xfId="3" applyFont="1" applyFill="1" applyBorder="1"/>
    <xf numFmtId="0" fontId="78" fillId="47" borderId="21" xfId="0" applyFont="1" applyFill="1" applyBorder="1" applyAlignment="1">
      <alignment horizontal="center" vertical="center"/>
    </xf>
    <xf numFmtId="0" fontId="78" fillId="47" borderId="22" xfId="0" applyFont="1" applyFill="1" applyBorder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4" fillId="0" borderId="28" xfId="0" applyFont="1" applyBorder="1" applyAlignment="1">
      <alignment horizontal="center" vertical="center"/>
    </xf>
    <xf numFmtId="0" fontId="84" fillId="0" borderId="29" xfId="0" applyFont="1" applyBorder="1" applyAlignment="1">
      <alignment horizontal="center" vertical="center"/>
    </xf>
    <xf numFmtId="0" fontId="82" fillId="0" borderId="32" xfId="0" applyFont="1" applyBorder="1" applyAlignment="1">
      <alignment horizontal="center" vertical="center"/>
    </xf>
    <xf numFmtId="0" fontId="95" fillId="0" borderId="0" xfId="0" applyFont="1" applyAlignment="1">
      <alignment horizontal="left" vertical="center" wrapText="1"/>
    </xf>
    <xf numFmtId="179" fontId="70" fillId="0" borderId="0" xfId="1" applyNumberFormat="1" applyFont="1" applyAlignment="1">
      <alignment horizontal="center" vertical="center"/>
    </xf>
    <xf numFmtId="0" fontId="84" fillId="0" borderId="18" xfId="0" applyFont="1" applyBorder="1" applyAlignment="1">
      <alignment horizontal="center" vertical="center" wrapText="1"/>
    </xf>
    <xf numFmtId="0" fontId="82" fillId="0" borderId="2" xfId="0" applyFont="1" applyBorder="1" applyAlignment="1">
      <alignment horizontal="left" vertical="center" wrapText="1"/>
    </xf>
    <xf numFmtId="190" fontId="82" fillId="0" borderId="2" xfId="0" applyNumberFormat="1" applyFont="1" applyBorder="1" applyAlignment="1">
      <alignment horizontal="right" vertical="center"/>
    </xf>
    <xf numFmtId="0" fontId="84" fillId="0" borderId="2" xfId="0" applyFont="1" applyBorder="1" applyAlignment="1">
      <alignment horizontal="center" vertical="center" wrapText="1"/>
    </xf>
    <xf numFmtId="0" fontId="82" fillId="0" borderId="28" xfId="3" applyFont="1" applyBorder="1" applyAlignment="1">
      <alignment horizontal="left" vertical="center" wrapText="1"/>
    </xf>
    <xf numFmtId="0" fontId="91" fillId="0" borderId="3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</cellXfs>
  <cellStyles count="1229">
    <cellStyle name="20% - 輔色1" xfId="23" builtinId="30" customBuiltin="1"/>
    <cellStyle name="20% - 輔色1 10" xfId="202"/>
    <cellStyle name="20% - 輔色1 10 2" xfId="485"/>
    <cellStyle name="20% - 輔色1 10 2 2" xfId="1045"/>
    <cellStyle name="20% - 輔色1 10 3" xfId="765"/>
    <cellStyle name="20% - 輔色1 11" xfId="215"/>
    <cellStyle name="20% - 輔色1 11 2" xfId="498"/>
    <cellStyle name="20% - 輔色1 11 2 2" xfId="1058"/>
    <cellStyle name="20% - 輔色1 11 3" xfId="778"/>
    <cellStyle name="20% - 輔色1 12" xfId="228"/>
    <cellStyle name="20% - 輔色1 12 2" xfId="511"/>
    <cellStyle name="20% - 輔色1 12 2 2" xfId="1071"/>
    <cellStyle name="20% - 輔色1 12 3" xfId="791"/>
    <cellStyle name="20% - 輔色1 13" xfId="242"/>
    <cellStyle name="20% - 輔色1 13 2" xfId="525"/>
    <cellStyle name="20% - 輔色1 13 2 2" xfId="1085"/>
    <cellStyle name="20% - 輔色1 13 3" xfId="804"/>
    <cellStyle name="20% - 輔色1 14" xfId="255"/>
    <cellStyle name="20% - 輔色1 14 2" xfId="538"/>
    <cellStyle name="20% - 輔色1 14 2 2" xfId="1098"/>
    <cellStyle name="20% - 輔色1 14 3" xfId="817"/>
    <cellStyle name="20% - 輔色1 15" xfId="271"/>
    <cellStyle name="20% - 輔色1 15 2" xfId="552"/>
    <cellStyle name="20% - 輔色1 15 2 2" xfId="1112"/>
    <cellStyle name="20% - 輔色1 15 3" xfId="831"/>
    <cellStyle name="20% - 輔色1 16" xfId="285"/>
    <cellStyle name="20% - 輔色1 16 2" xfId="566"/>
    <cellStyle name="20% - 輔色1 16 2 2" xfId="1126"/>
    <cellStyle name="20% - 輔色1 16 3" xfId="845"/>
    <cellStyle name="20% - 輔色1 17" xfId="298"/>
    <cellStyle name="20% - 輔色1 17 2" xfId="579"/>
    <cellStyle name="20% - 輔色1 17 2 2" xfId="1139"/>
    <cellStyle name="20% - 輔色1 17 3" xfId="858"/>
    <cellStyle name="20% - 輔色1 18" xfId="311"/>
    <cellStyle name="20% - 輔色1 18 2" xfId="592"/>
    <cellStyle name="20% - 輔色1 18 2 2" xfId="1152"/>
    <cellStyle name="20% - 輔色1 18 3" xfId="871"/>
    <cellStyle name="20% - 輔色1 19" xfId="324"/>
    <cellStyle name="20% - 輔色1 19 2" xfId="884"/>
    <cellStyle name="20% - 輔色1 2" xfId="49"/>
    <cellStyle name="20% - 輔色1 2 2" xfId="103"/>
    <cellStyle name="20% - 輔色1 2 2 2" xfId="390"/>
    <cellStyle name="20% - 輔色1 2 2 2 2" xfId="950"/>
    <cellStyle name="20% - 輔色1 2 2 3" xfId="671"/>
    <cellStyle name="20% - 輔色1 2 3" xfId="338"/>
    <cellStyle name="20% - 輔色1 2 3 2" xfId="898"/>
    <cellStyle name="20% - 輔色1 2 4" xfId="619"/>
    <cellStyle name="20% - 輔色1 20" xfId="605"/>
    <cellStyle name="20% - 輔色1 21" xfId="1165"/>
    <cellStyle name="20% - 輔色1 22" xfId="1178"/>
    <cellStyle name="20% - 輔色1 23" xfId="1191"/>
    <cellStyle name="20% - 輔色1 24" xfId="1204"/>
    <cellStyle name="20% - 輔色1 25" xfId="1217"/>
    <cellStyle name="20% - 輔色1 3" xfId="63"/>
    <cellStyle name="20% - 輔色1 3 2" xfId="117"/>
    <cellStyle name="20% - 輔色1 3 2 2" xfId="403"/>
    <cellStyle name="20% - 輔色1 3 2 2 2" xfId="963"/>
    <cellStyle name="20% - 輔色1 3 2 3" xfId="684"/>
    <cellStyle name="20% - 輔色1 3 3" xfId="351"/>
    <cellStyle name="20% - 輔色1 3 3 2" xfId="911"/>
    <cellStyle name="20% - 輔色1 3 4" xfId="632"/>
    <cellStyle name="20% - 輔色1 4" xfId="76"/>
    <cellStyle name="20% - 輔色1 4 2" xfId="130"/>
    <cellStyle name="20% - 輔色1 4 2 2" xfId="416"/>
    <cellStyle name="20% - 輔色1 4 2 2 2" xfId="976"/>
    <cellStyle name="20% - 輔色1 4 2 3" xfId="697"/>
    <cellStyle name="20% - 輔色1 4 3" xfId="364"/>
    <cellStyle name="20% - 輔色1 4 3 2" xfId="924"/>
    <cellStyle name="20% - 輔色1 4 4" xfId="645"/>
    <cellStyle name="20% - 輔色1 5" xfId="88"/>
    <cellStyle name="20% - 輔色1 5 2" xfId="376"/>
    <cellStyle name="20% - 輔色1 5 2 2" xfId="936"/>
    <cellStyle name="20% - 輔色1 5 3" xfId="657"/>
    <cellStyle name="20% - 輔色1 6" xfId="148"/>
    <cellStyle name="20% - 輔色1 6 2" xfId="433"/>
    <cellStyle name="20% - 輔色1 6 2 2" xfId="993"/>
    <cellStyle name="20% - 輔色1 6 3" xfId="713"/>
    <cellStyle name="20% - 輔色1 7" xfId="161"/>
    <cellStyle name="20% - 輔色1 7 2" xfId="446"/>
    <cellStyle name="20% - 輔色1 7 2 2" xfId="1006"/>
    <cellStyle name="20% - 輔色1 7 3" xfId="726"/>
    <cellStyle name="20% - 輔色1 8" xfId="175"/>
    <cellStyle name="20% - 輔色1 8 2" xfId="459"/>
    <cellStyle name="20% - 輔色1 8 2 2" xfId="1019"/>
    <cellStyle name="20% - 輔色1 8 3" xfId="739"/>
    <cellStyle name="20% - 輔色1 9" xfId="188"/>
    <cellStyle name="20% - 輔色1 9 2" xfId="472"/>
    <cellStyle name="20% - 輔色1 9 2 2" xfId="1032"/>
    <cellStyle name="20% - 輔色1 9 3" xfId="752"/>
    <cellStyle name="20% - 輔色2" xfId="27" builtinId="34" customBuiltin="1"/>
    <cellStyle name="20% - 輔色2 10" xfId="204"/>
    <cellStyle name="20% - 輔色2 10 2" xfId="487"/>
    <cellStyle name="20% - 輔色2 10 2 2" xfId="1047"/>
    <cellStyle name="20% - 輔色2 10 3" xfId="767"/>
    <cellStyle name="20% - 輔色2 11" xfId="217"/>
    <cellStyle name="20% - 輔色2 11 2" xfId="500"/>
    <cellStyle name="20% - 輔色2 11 2 2" xfId="1060"/>
    <cellStyle name="20% - 輔色2 11 3" xfId="780"/>
    <cellStyle name="20% - 輔色2 12" xfId="230"/>
    <cellStyle name="20% - 輔色2 12 2" xfId="513"/>
    <cellStyle name="20% - 輔色2 12 2 2" xfId="1073"/>
    <cellStyle name="20% - 輔色2 12 3" xfId="793"/>
    <cellStyle name="20% - 輔色2 13" xfId="244"/>
    <cellStyle name="20% - 輔色2 13 2" xfId="527"/>
    <cellStyle name="20% - 輔色2 13 2 2" xfId="1087"/>
    <cellStyle name="20% - 輔色2 13 3" xfId="806"/>
    <cellStyle name="20% - 輔色2 14" xfId="257"/>
    <cellStyle name="20% - 輔色2 14 2" xfId="540"/>
    <cellStyle name="20% - 輔色2 14 2 2" xfId="1100"/>
    <cellStyle name="20% - 輔色2 14 3" xfId="819"/>
    <cellStyle name="20% - 輔色2 15" xfId="273"/>
    <cellStyle name="20% - 輔色2 15 2" xfId="554"/>
    <cellStyle name="20% - 輔色2 15 2 2" xfId="1114"/>
    <cellStyle name="20% - 輔色2 15 3" xfId="833"/>
    <cellStyle name="20% - 輔色2 16" xfId="287"/>
    <cellStyle name="20% - 輔色2 16 2" xfId="568"/>
    <cellStyle name="20% - 輔色2 16 2 2" xfId="1128"/>
    <cellStyle name="20% - 輔色2 16 3" xfId="847"/>
    <cellStyle name="20% - 輔色2 17" xfId="300"/>
    <cellStyle name="20% - 輔色2 17 2" xfId="581"/>
    <cellStyle name="20% - 輔色2 17 2 2" xfId="1141"/>
    <cellStyle name="20% - 輔色2 17 3" xfId="860"/>
    <cellStyle name="20% - 輔色2 18" xfId="313"/>
    <cellStyle name="20% - 輔色2 18 2" xfId="594"/>
    <cellStyle name="20% - 輔色2 18 2 2" xfId="1154"/>
    <cellStyle name="20% - 輔色2 18 3" xfId="873"/>
    <cellStyle name="20% - 輔色2 19" xfId="326"/>
    <cellStyle name="20% - 輔色2 19 2" xfId="886"/>
    <cellStyle name="20% - 輔色2 2" xfId="51"/>
    <cellStyle name="20% - 輔色2 2 2" xfId="105"/>
    <cellStyle name="20% - 輔色2 2 2 2" xfId="392"/>
    <cellStyle name="20% - 輔色2 2 2 2 2" xfId="952"/>
    <cellStyle name="20% - 輔色2 2 2 3" xfId="673"/>
    <cellStyle name="20% - 輔色2 2 3" xfId="340"/>
    <cellStyle name="20% - 輔色2 2 3 2" xfId="900"/>
    <cellStyle name="20% - 輔色2 2 4" xfId="621"/>
    <cellStyle name="20% - 輔色2 20" xfId="607"/>
    <cellStyle name="20% - 輔色2 21" xfId="1167"/>
    <cellStyle name="20% - 輔色2 22" xfId="1180"/>
    <cellStyle name="20% - 輔色2 23" xfId="1193"/>
    <cellStyle name="20% - 輔色2 24" xfId="1206"/>
    <cellStyle name="20% - 輔色2 25" xfId="1219"/>
    <cellStyle name="20% - 輔色2 3" xfId="65"/>
    <cellStyle name="20% - 輔色2 3 2" xfId="119"/>
    <cellStyle name="20% - 輔色2 3 2 2" xfId="405"/>
    <cellStyle name="20% - 輔色2 3 2 2 2" xfId="965"/>
    <cellStyle name="20% - 輔色2 3 2 3" xfId="686"/>
    <cellStyle name="20% - 輔色2 3 3" xfId="353"/>
    <cellStyle name="20% - 輔色2 3 3 2" xfId="913"/>
    <cellStyle name="20% - 輔色2 3 4" xfId="634"/>
    <cellStyle name="20% - 輔色2 4" xfId="78"/>
    <cellStyle name="20% - 輔色2 4 2" xfId="132"/>
    <cellStyle name="20% - 輔色2 4 2 2" xfId="418"/>
    <cellStyle name="20% - 輔色2 4 2 2 2" xfId="978"/>
    <cellStyle name="20% - 輔色2 4 2 3" xfId="699"/>
    <cellStyle name="20% - 輔色2 4 3" xfId="366"/>
    <cellStyle name="20% - 輔色2 4 3 2" xfId="926"/>
    <cellStyle name="20% - 輔色2 4 4" xfId="647"/>
    <cellStyle name="20% - 輔色2 5" xfId="90"/>
    <cellStyle name="20% - 輔色2 5 2" xfId="378"/>
    <cellStyle name="20% - 輔色2 5 2 2" xfId="938"/>
    <cellStyle name="20% - 輔色2 5 3" xfId="659"/>
    <cellStyle name="20% - 輔色2 6" xfId="150"/>
    <cellStyle name="20% - 輔色2 6 2" xfId="435"/>
    <cellStyle name="20% - 輔色2 6 2 2" xfId="995"/>
    <cellStyle name="20% - 輔色2 6 3" xfId="715"/>
    <cellStyle name="20% - 輔色2 7" xfId="163"/>
    <cellStyle name="20% - 輔色2 7 2" xfId="448"/>
    <cellStyle name="20% - 輔色2 7 2 2" xfId="1008"/>
    <cellStyle name="20% - 輔色2 7 3" xfId="728"/>
    <cellStyle name="20% - 輔色2 8" xfId="177"/>
    <cellStyle name="20% - 輔色2 8 2" xfId="461"/>
    <cellStyle name="20% - 輔色2 8 2 2" xfId="1021"/>
    <cellStyle name="20% - 輔色2 8 3" xfId="741"/>
    <cellStyle name="20% - 輔色2 9" xfId="190"/>
    <cellStyle name="20% - 輔色2 9 2" xfId="474"/>
    <cellStyle name="20% - 輔色2 9 2 2" xfId="1034"/>
    <cellStyle name="20% - 輔色2 9 3" xfId="754"/>
    <cellStyle name="20% - 輔色3" xfId="31" builtinId="38" customBuiltin="1"/>
    <cellStyle name="20% - 輔色3 10" xfId="206"/>
    <cellStyle name="20% - 輔色3 10 2" xfId="489"/>
    <cellStyle name="20% - 輔色3 10 2 2" xfId="1049"/>
    <cellStyle name="20% - 輔色3 10 3" xfId="769"/>
    <cellStyle name="20% - 輔色3 11" xfId="219"/>
    <cellStyle name="20% - 輔色3 11 2" xfId="502"/>
    <cellStyle name="20% - 輔色3 11 2 2" xfId="1062"/>
    <cellStyle name="20% - 輔色3 11 3" xfId="782"/>
    <cellStyle name="20% - 輔色3 12" xfId="232"/>
    <cellStyle name="20% - 輔色3 12 2" xfId="515"/>
    <cellStyle name="20% - 輔色3 12 2 2" xfId="1075"/>
    <cellStyle name="20% - 輔色3 12 3" xfId="795"/>
    <cellStyle name="20% - 輔色3 13" xfId="246"/>
    <cellStyle name="20% - 輔色3 13 2" xfId="529"/>
    <cellStyle name="20% - 輔色3 13 2 2" xfId="1089"/>
    <cellStyle name="20% - 輔色3 13 3" xfId="808"/>
    <cellStyle name="20% - 輔色3 14" xfId="259"/>
    <cellStyle name="20% - 輔色3 14 2" xfId="542"/>
    <cellStyle name="20% - 輔色3 14 2 2" xfId="1102"/>
    <cellStyle name="20% - 輔色3 14 3" xfId="821"/>
    <cellStyle name="20% - 輔色3 15" xfId="275"/>
    <cellStyle name="20% - 輔色3 15 2" xfId="556"/>
    <cellStyle name="20% - 輔色3 15 2 2" xfId="1116"/>
    <cellStyle name="20% - 輔色3 15 3" xfId="835"/>
    <cellStyle name="20% - 輔色3 16" xfId="289"/>
    <cellStyle name="20% - 輔色3 16 2" xfId="570"/>
    <cellStyle name="20% - 輔色3 16 2 2" xfId="1130"/>
    <cellStyle name="20% - 輔色3 16 3" xfId="849"/>
    <cellStyle name="20% - 輔色3 17" xfId="302"/>
    <cellStyle name="20% - 輔色3 17 2" xfId="583"/>
    <cellStyle name="20% - 輔色3 17 2 2" xfId="1143"/>
    <cellStyle name="20% - 輔色3 17 3" xfId="862"/>
    <cellStyle name="20% - 輔色3 18" xfId="315"/>
    <cellStyle name="20% - 輔色3 18 2" xfId="596"/>
    <cellStyle name="20% - 輔色3 18 2 2" xfId="1156"/>
    <cellStyle name="20% - 輔色3 18 3" xfId="875"/>
    <cellStyle name="20% - 輔色3 19" xfId="328"/>
    <cellStyle name="20% - 輔色3 19 2" xfId="888"/>
    <cellStyle name="20% - 輔色3 2" xfId="53"/>
    <cellStyle name="20% - 輔色3 2 2" xfId="107"/>
    <cellStyle name="20% - 輔色3 2 2 2" xfId="394"/>
    <cellStyle name="20% - 輔色3 2 2 2 2" xfId="954"/>
    <cellStyle name="20% - 輔色3 2 2 3" xfId="675"/>
    <cellStyle name="20% - 輔色3 2 3" xfId="342"/>
    <cellStyle name="20% - 輔色3 2 3 2" xfId="902"/>
    <cellStyle name="20% - 輔色3 2 4" xfId="623"/>
    <cellStyle name="20% - 輔色3 20" xfId="609"/>
    <cellStyle name="20% - 輔色3 21" xfId="1169"/>
    <cellStyle name="20% - 輔色3 22" xfId="1182"/>
    <cellStyle name="20% - 輔色3 23" xfId="1195"/>
    <cellStyle name="20% - 輔色3 24" xfId="1208"/>
    <cellStyle name="20% - 輔色3 25" xfId="1221"/>
    <cellStyle name="20% - 輔色3 3" xfId="67"/>
    <cellStyle name="20% - 輔色3 3 2" xfId="121"/>
    <cellStyle name="20% - 輔色3 3 2 2" xfId="407"/>
    <cellStyle name="20% - 輔色3 3 2 2 2" xfId="967"/>
    <cellStyle name="20% - 輔色3 3 2 3" xfId="688"/>
    <cellStyle name="20% - 輔色3 3 3" xfId="355"/>
    <cellStyle name="20% - 輔色3 3 3 2" xfId="915"/>
    <cellStyle name="20% - 輔色3 3 4" xfId="636"/>
    <cellStyle name="20% - 輔色3 4" xfId="80"/>
    <cellStyle name="20% - 輔色3 4 2" xfId="134"/>
    <cellStyle name="20% - 輔色3 4 2 2" xfId="420"/>
    <cellStyle name="20% - 輔色3 4 2 2 2" xfId="980"/>
    <cellStyle name="20% - 輔色3 4 2 3" xfId="701"/>
    <cellStyle name="20% - 輔色3 4 3" xfId="368"/>
    <cellStyle name="20% - 輔色3 4 3 2" xfId="928"/>
    <cellStyle name="20% - 輔色3 4 4" xfId="649"/>
    <cellStyle name="20% - 輔色3 5" xfId="92"/>
    <cellStyle name="20% - 輔色3 5 2" xfId="380"/>
    <cellStyle name="20% - 輔色3 5 2 2" xfId="940"/>
    <cellStyle name="20% - 輔色3 5 3" xfId="661"/>
    <cellStyle name="20% - 輔色3 6" xfId="152"/>
    <cellStyle name="20% - 輔色3 6 2" xfId="437"/>
    <cellStyle name="20% - 輔色3 6 2 2" xfId="997"/>
    <cellStyle name="20% - 輔色3 6 3" xfId="717"/>
    <cellStyle name="20% - 輔色3 7" xfId="165"/>
    <cellStyle name="20% - 輔色3 7 2" xfId="450"/>
    <cellStyle name="20% - 輔色3 7 2 2" xfId="1010"/>
    <cellStyle name="20% - 輔色3 7 3" xfId="730"/>
    <cellStyle name="20% - 輔色3 8" xfId="179"/>
    <cellStyle name="20% - 輔色3 8 2" xfId="463"/>
    <cellStyle name="20% - 輔色3 8 2 2" xfId="1023"/>
    <cellStyle name="20% - 輔色3 8 3" xfId="743"/>
    <cellStyle name="20% - 輔色3 9" xfId="192"/>
    <cellStyle name="20% - 輔色3 9 2" xfId="476"/>
    <cellStyle name="20% - 輔色3 9 2 2" xfId="1036"/>
    <cellStyle name="20% - 輔色3 9 3" xfId="756"/>
    <cellStyle name="20% - 輔色4" xfId="35" builtinId="42" customBuiltin="1"/>
    <cellStyle name="20% - 輔色4 10" xfId="208"/>
    <cellStyle name="20% - 輔色4 10 2" xfId="491"/>
    <cellStyle name="20% - 輔色4 10 2 2" xfId="1051"/>
    <cellStyle name="20% - 輔色4 10 3" xfId="771"/>
    <cellStyle name="20% - 輔色4 11" xfId="221"/>
    <cellStyle name="20% - 輔色4 11 2" xfId="504"/>
    <cellStyle name="20% - 輔色4 11 2 2" xfId="1064"/>
    <cellStyle name="20% - 輔色4 11 3" xfId="784"/>
    <cellStyle name="20% - 輔色4 12" xfId="234"/>
    <cellStyle name="20% - 輔色4 12 2" xfId="517"/>
    <cellStyle name="20% - 輔色4 12 2 2" xfId="1077"/>
    <cellStyle name="20% - 輔色4 12 3" xfId="797"/>
    <cellStyle name="20% - 輔色4 13" xfId="248"/>
    <cellStyle name="20% - 輔色4 13 2" xfId="531"/>
    <cellStyle name="20% - 輔色4 13 2 2" xfId="1091"/>
    <cellStyle name="20% - 輔色4 13 3" xfId="810"/>
    <cellStyle name="20% - 輔色4 14" xfId="261"/>
    <cellStyle name="20% - 輔色4 14 2" xfId="544"/>
    <cellStyle name="20% - 輔色4 14 2 2" xfId="1104"/>
    <cellStyle name="20% - 輔色4 14 3" xfId="823"/>
    <cellStyle name="20% - 輔色4 15" xfId="277"/>
    <cellStyle name="20% - 輔色4 15 2" xfId="558"/>
    <cellStyle name="20% - 輔色4 15 2 2" xfId="1118"/>
    <cellStyle name="20% - 輔色4 15 3" xfId="837"/>
    <cellStyle name="20% - 輔色4 16" xfId="291"/>
    <cellStyle name="20% - 輔色4 16 2" xfId="572"/>
    <cellStyle name="20% - 輔色4 16 2 2" xfId="1132"/>
    <cellStyle name="20% - 輔色4 16 3" xfId="851"/>
    <cellStyle name="20% - 輔色4 17" xfId="304"/>
    <cellStyle name="20% - 輔色4 17 2" xfId="585"/>
    <cellStyle name="20% - 輔色4 17 2 2" xfId="1145"/>
    <cellStyle name="20% - 輔色4 17 3" xfId="864"/>
    <cellStyle name="20% - 輔色4 18" xfId="317"/>
    <cellStyle name="20% - 輔色4 18 2" xfId="598"/>
    <cellStyle name="20% - 輔色4 18 2 2" xfId="1158"/>
    <cellStyle name="20% - 輔色4 18 3" xfId="877"/>
    <cellStyle name="20% - 輔色4 19" xfId="330"/>
    <cellStyle name="20% - 輔色4 19 2" xfId="890"/>
    <cellStyle name="20% - 輔色4 2" xfId="55"/>
    <cellStyle name="20% - 輔色4 2 2" xfId="109"/>
    <cellStyle name="20% - 輔色4 2 2 2" xfId="396"/>
    <cellStyle name="20% - 輔色4 2 2 2 2" xfId="956"/>
    <cellStyle name="20% - 輔色4 2 2 3" xfId="677"/>
    <cellStyle name="20% - 輔色4 2 3" xfId="344"/>
    <cellStyle name="20% - 輔色4 2 3 2" xfId="904"/>
    <cellStyle name="20% - 輔色4 2 4" xfId="625"/>
    <cellStyle name="20% - 輔色4 20" xfId="611"/>
    <cellStyle name="20% - 輔色4 21" xfId="1171"/>
    <cellStyle name="20% - 輔色4 22" xfId="1184"/>
    <cellStyle name="20% - 輔色4 23" xfId="1197"/>
    <cellStyle name="20% - 輔色4 24" xfId="1210"/>
    <cellStyle name="20% - 輔色4 25" xfId="1223"/>
    <cellStyle name="20% - 輔色4 3" xfId="69"/>
    <cellStyle name="20% - 輔色4 3 2" xfId="123"/>
    <cellStyle name="20% - 輔色4 3 2 2" xfId="409"/>
    <cellStyle name="20% - 輔色4 3 2 2 2" xfId="969"/>
    <cellStyle name="20% - 輔色4 3 2 3" xfId="690"/>
    <cellStyle name="20% - 輔色4 3 3" xfId="357"/>
    <cellStyle name="20% - 輔色4 3 3 2" xfId="917"/>
    <cellStyle name="20% - 輔色4 3 4" xfId="638"/>
    <cellStyle name="20% - 輔色4 4" xfId="82"/>
    <cellStyle name="20% - 輔色4 4 2" xfId="136"/>
    <cellStyle name="20% - 輔色4 4 2 2" xfId="422"/>
    <cellStyle name="20% - 輔色4 4 2 2 2" xfId="982"/>
    <cellStyle name="20% - 輔色4 4 2 3" xfId="703"/>
    <cellStyle name="20% - 輔色4 4 3" xfId="370"/>
    <cellStyle name="20% - 輔色4 4 3 2" xfId="930"/>
    <cellStyle name="20% - 輔色4 4 4" xfId="651"/>
    <cellStyle name="20% - 輔色4 5" xfId="94"/>
    <cellStyle name="20% - 輔色4 5 2" xfId="382"/>
    <cellStyle name="20% - 輔色4 5 2 2" xfId="942"/>
    <cellStyle name="20% - 輔色4 5 3" xfId="663"/>
    <cellStyle name="20% - 輔色4 6" xfId="154"/>
    <cellStyle name="20% - 輔色4 6 2" xfId="439"/>
    <cellStyle name="20% - 輔色4 6 2 2" xfId="999"/>
    <cellStyle name="20% - 輔色4 6 3" xfId="719"/>
    <cellStyle name="20% - 輔色4 7" xfId="167"/>
    <cellStyle name="20% - 輔色4 7 2" xfId="452"/>
    <cellStyle name="20% - 輔色4 7 2 2" xfId="1012"/>
    <cellStyle name="20% - 輔色4 7 3" xfId="732"/>
    <cellStyle name="20% - 輔色4 8" xfId="181"/>
    <cellStyle name="20% - 輔色4 8 2" xfId="465"/>
    <cellStyle name="20% - 輔色4 8 2 2" xfId="1025"/>
    <cellStyle name="20% - 輔色4 8 3" xfId="745"/>
    <cellStyle name="20% - 輔色4 9" xfId="194"/>
    <cellStyle name="20% - 輔色4 9 2" xfId="478"/>
    <cellStyle name="20% - 輔色4 9 2 2" xfId="1038"/>
    <cellStyle name="20% - 輔色4 9 3" xfId="758"/>
    <cellStyle name="20% - 輔色5" xfId="39" builtinId="46" customBuiltin="1"/>
    <cellStyle name="20% - 輔色5 10" xfId="210"/>
    <cellStyle name="20% - 輔色5 10 2" xfId="493"/>
    <cellStyle name="20% - 輔色5 10 2 2" xfId="1053"/>
    <cellStyle name="20% - 輔色5 10 3" xfId="773"/>
    <cellStyle name="20% - 輔色5 11" xfId="223"/>
    <cellStyle name="20% - 輔色5 11 2" xfId="506"/>
    <cellStyle name="20% - 輔色5 11 2 2" xfId="1066"/>
    <cellStyle name="20% - 輔色5 11 3" xfId="786"/>
    <cellStyle name="20% - 輔色5 12" xfId="236"/>
    <cellStyle name="20% - 輔色5 12 2" xfId="519"/>
    <cellStyle name="20% - 輔色5 12 2 2" xfId="1079"/>
    <cellStyle name="20% - 輔色5 12 3" xfId="799"/>
    <cellStyle name="20% - 輔色5 13" xfId="250"/>
    <cellStyle name="20% - 輔色5 13 2" xfId="533"/>
    <cellStyle name="20% - 輔色5 13 2 2" xfId="1093"/>
    <cellStyle name="20% - 輔色5 13 3" xfId="812"/>
    <cellStyle name="20% - 輔色5 14" xfId="263"/>
    <cellStyle name="20% - 輔色5 14 2" xfId="546"/>
    <cellStyle name="20% - 輔色5 14 2 2" xfId="1106"/>
    <cellStyle name="20% - 輔色5 14 3" xfId="825"/>
    <cellStyle name="20% - 輔色5 15" xfId="279"/>
    <cellStyle name="20% - 輔色5 15 2" xfId="560"/>
    <cellStyle name="20% - 輔色5 15 2 2" xfId="1120"/>
    <cellStyle name="20% - 輔色5 15 3" xfId="839"/>
    <cellStyle name="20% - 輔色5 16" xfId="293"/>
    <cellStyle name="20% - 輔色5 16 2" xfId="574"/>
    <cellStyle name="20% - 輔色5 16 2 2" xfId="1134"/>
    <cellStyle name="20% - 輔色5 16 3" xfId="853"/>
    <cellStyle name="20% - 輔色5 17" xfId="306"/>
    <cellStyle name="20% - 輔色5 17 2" xfId="587"/>
    <cellStyle name="20% - 輔色5 17 2 2" xfId="1147"/>
    <cellStyle name="20% - 輔色5 17 3" xfId="866"/>
    <cellStyle name="20% - 輔色5 18" xfId="319"/>
    <cellStyle name="20% - 輔色5 18 2" xfId="600"/>
    <cellStyle name="20% - 輔色5 18 2 2" xfId="1160"/>
    <cellStyle name="20% - 輔色5 18 3" xfId="879"/>
    <cellStyle name="20% - 輔色5 19" xfId="332"/>
    <cellStyle name="20% - 輔色5 19 2" xfId="892"/>
    <cellStyle name="20% - 輔色5 2" xfId="57"/>
    <cellStyle name="20% - 輔色5 2 2" xfId="111"/>
    <cellStyle name="20% - 輔色5 2 2 2" xfId="398"/>
    <cellStyle name="20% - 輔色5 2 2 2 2" xfId="958"/>
    <cellStyle name="20% - 輔色5 2 2 3" xfId="679"/>
    <cellStyle name="20% - 輔色5 2 3" xfId="346"/>
    <cellStyle name="20% - 輔色5 2 3 2" xfId="906"/>
    <cellStyle name="20% - 輔色5 2 4" xfId="627"/>
    <cellStyle name="20% - 輔色5 20" xfId="613"/>
    <cellStyle name="20% - 輔色5 21" xfId="1173"/>
    <cellStyle name="20% - 輔色5 22" xfId="1186"/>
    <cellStyle name="20% - 輔色5 23" xfId="1199"/>
    <cellStyle name="20% - 輔色5 24" xfId="1212"/>
    <cellStyle name="20% - 輔色5 25" xfId="1225"/>
    <cellStyle name="20% - 輔色5 3" xfId="71"/>
    <cellStyle name="20% - 輔色5 3 2" xfId="125"/>
    <cellStyle name="20% - 輔色5 3 2 2" xfId="411"/>
    <cellStyle name="20% - 輔色5 3 2 2 2" xfId="971"/>
    <cellStyle name="20% - 輔色5 3 2 3" xfId="692"/>
    <cellStyle name="20% - 輔色5 3 3" xfId="359"/>
    <cellStyle name="20% - 輔色5 3 3 2" xfId="919"/>
    <cellStyle name="20% - 輔色5 3 4" xfId="640"/>
    <cellStyle name="20% - 輔色5 4" xfId="84"/>
    <cellStyle name="20% - 輔色5 4 2" xfId="138"/>
    <cellStyle name="20% - 輔色5 4 2 2" xfId="424"/>
    <cellStyle name="20% - 輔色5 4 2 2 2" xfId="984"/>
    <cellStyle name="20% - 輔色5 4 2 3" xfId="705"/>
    <cellStyle name="20% - 輔色5 4 3" xfId="372"/>
    <cellStyle name="20% - 輔色5 4 3 2" xfId="932"/>
    <cellStyle name="20% - 輔色5 4 4" xfId="653"/>
    <cellStyle name="20% - 輔色5 5" xfId="96"/>
    <cellStyle name="20% - 輔色5 5 2" xfId="384"/>
    <cellStyle name="20% - 輔色5 5 2 2" xfId="944"/>
    <cellStyle name="20% - 輔色5 5 3" xfId="665"/>
    <cellStyle name="20% - 輔色5 6" xfId="156"/>
    <cellStyle name="20% - 輔色5 6 2" xfId="441"/>
    <cellStyle name="20% - 輔色5 6 2 2" xfId="1001"/>
    <cellStyle name="20% - 輔色5 6 3" xfId="721"/>
    <cellStyle name="20% - 輔色5 7" xfId="169"/>
    <cellStyle name="20% - 輔色5 7 2" xfId="454"/>
    <cellStyle name="20% - 輔色5 7 2 2" xfId="1014"/>
    <cellStyle name="20% - 輔色5 7 3" xfId="734"/>
    <cellStyle name="20% - 輔色5 8" xfId="183"/>
    <cellStyle name="20% - 輔色5 8 2" xfId="467"/>
    <cellStyle name="20% - 輔色5 8 2 2" xfId="1027"/>
    <cellStyle name="20% - 輔色5 8 3" xfId="747"/>
    <cellStyle name="20% - 輔色5 9" xfId="196"/>
    <cellStyle name="20% - 輔色5 9 2" xfId="480"/>
    <cellStyle name="20% - 輔色5 9 2 2" xfId="1040"/>
    <cellStyle name="20% - 輔色5 9 3" xfId="760"/>
    <cellStyle name="20% - 輔色6" xfId="43" builtinId="50" customBuiltin="1"/>
    <cellStyle name="20% - 輔色6 10" xfId="212"/>
    <cellStyle name="20% - 輔色6 10 2" xfId="495"/>
    <cellStyle name="20% - 輔色6 10 2 2" xfId="1055"/>
    <cellStyle name="20% - 輔色6 10 3" xfId="775"/>
    <cellStyle name="20% - 輔色6 11" xfId="225"/>
    <cellStyle name="20% - 輔色6 11 2" xfId="508"/>
    <cellStyle name="20% - 輔色6 11 2 2" xfId="1068"/>
    <cellStyle name="20% - 輔色6 11 3" xfId="788"/>
    <cellStyle name="20% - 輔色6 12" xfId="238"/>
    <cellStyle name="20% - 輔色6 12 2" xfId="521"/>
    <cellStyle name="20% - 輔色6 12 2 2" xfId="1081"/>
    <cellStyle name="20% - 輔色6 12 3" xfId="801"/>
    <cellStyle name="20% - 輔色6 13" xfId="252"/>
    <cellStyle name="20% - 輔色6 13 2" xfId="535"/>
    <cellStyle name="20% - 輔色6 13 2 2" xfId="1095"/>
    <cellStyle name="20% - 輔色6 13 3" xfId="814"/>
    <cellStyle name="20% - 輔色6 14" xfId="265"/>
    <cellStyle name="20% - 輔色6 14 2" xfId="548"/>
    <cellStyle name="20% - 輔色6 14 2 2" xfId="1108"/>
    <cellStyle name="20% - 輔色6 14 3" xfId="827"/>
    <cellStyle name="20% - 輔色6 15" xfId="281"/>
    <cellStyle name="20% - 輔色6 15 2" xfId="562"/>
    <cellStyle name="20% - 輔色6 15 2 2" xfId="1122"/>
    <cellStyle name="20% - 輔色6 15 3" xfId="841"/>
    <cellStyle name="20% - 輔色6 16" xfId="295"/>
    <cellStyle name="20% - 輔色6 16 2" xfId="576"/>
    <cellStyle name="20% - 輔色6 16 2 2" xfId="1136"/>
    <cellStyle name="20% - 輔色6 16 3" xfId="855"/>
    <cellStyle name="20% - 輔色6 17" xfId="308"/>
    <cellStyle name="20% - 輔色6 17 2" xfId="589"/>
    <cellStyle name="20% - 輔色6 17 2 2" xfId="1149"/>
    <cellStyle name="20% - 輔色6 17 3" xfId="868"/>
    <cellStyle name="20% - 輔色6 18" xfId="321"/>
    <cellStyle name="20% - 輔色6 18 2" xfId="602"/>
    <cellStyle name="20% - 輔色6 18 2 2" xfId="1162"/>
    <cellStyle name="20% - 輔色6 18 3" xfId="881"/>
    <cellStyle name="20% - 輔色6 19" xfId="334"/>
    <cellStyle name="20% - 輔色6 19 2" xfId="894"/>
    <cellStyle name="20% - 輔色6 2" xfId="59"/>
    <cellStyle name="20% - 輔色6 2 2" xfId="113"/>
    <cellStyle name="20% - 輔色6 2 2 2" xfId="400"/>
    <cellStyle name="20% - 輔色6 2 2 2 2" xfId="960"/>
    <cellStyle name="20% - 輔色6 2 2 3" xfId="681"/>
    <cellStyle name="20% - 輔色6 2 3" xfId="348"/>
    <cellStyle name="20% - 輔色6 2 3 2" xfId="908"/>
    <cellStyle name="20% - 輔色6 2 4" xfId="629"/>
    <cellStyle name="20% - 輔色6 20" xfId="615"/>
    <cellStyle name="20% - 輔色6 21" xfId="1175"/>
    <cellStyle name="20% - 輔色6 22" xfId="1188"/>
    <cellStyle name="20% - 輔色6 23" xfId="1201"/>
    <cellStyle name="20% - 輔色6 24" xfId="1214"/>
    <cellStyle name="20% - 輔色6 25" xfId="1227"/>
    <cellStyle name="20% - 輔色6 3" xfId="73"/>
    <cellStyle name="20% - 輔色6 3 2" xfId="127"/>
    <cellStyle name="20% - 輔色6 3 2 2" xfId="413"/>
    <cellStyle name="20% - 輔色6 3 2 2 2" xfId="973"/>
    <cellStyle name="20% - 輔色6 3 2 3" xfId="694"/>
    <cellStyle name="20% - 輔色6 3 3" xfId="361"/>
    <cellStyle name="20% - 輔色6 3 3 2" xfId="921"/>
    <cellStyle name="20% - 輔色6 3 4" xfId="642"/>
    <cellStyle name="20% - 輔色6 4" xfId="86"/>
    <cellStyle name="20% - 輔色6 4 2" xfId="140"/>
    <cellStyle name="20% - 輔色6 4 2 2" xfId="426"/>
    <cellStyle name="20% - 輔色6 4 2 2 2" xfId="986"/>
    <cellStyle name="20% - 輔色6 4 2 3" xfId="707"/>
    <cellStyle name="20% - 輔色6 4 3" xfId="374"/>
    <cellStyle name="20% - 輔色6 4 3 2" xfId="934"/>
    <cellStyle name="20% - 輔色6 4 4" xfId="655"/>
    <cellStyle name="20% - 輔色6 5" xfId="98"/>
    <cellStyle name="20% - 輔色6 5 2" xfId="386"/>
    <cellStyle name="20% - 輔色6 5 2 2" xfId="946"/>
    <cellStyle name="20% - 輔色6 5 3" xfId="667"/>
    <cellStyle name="20% - 輔色6 6" xfId="158"/>
    <cellStyle name="20% - 輔色6 6 2" xfId="443"/>
    <cellStyle name="20% - 輔色6 6 2 2" xfId="1003"/>
    <cellStyle name="20% - 輔色6 6 3" xfId="723"/>
    <cellStyle name="20% - 輔色6 7" xfId="171"/>
    <cellStyle name="20% - 輔色6 7 2" xfId="456"/>
    <cellStyle name="20% - 輔色6 7 2 2" xfId="1016"/>
    <cellStyle name="20% - 輔色6 7 3" xfId="736"/>
    <cellStyle name="20% - 輔色6 8" xfId="185"/>
    <cellStyle name="20% - 輔色6 8 2" xfId="469"/>
    <cellStyle name="20% - 輔色6 8 2 2" xfId="1029"/>
    <cellStyle name="20% - 輔色6 8 3" xfId="749"/>
    <cellStyle name="20% - 輔色6 9" xfId="198"/>
    <cellStyle name="20% - 輔色6 9 2" xfId="482"/>
    <cellStyle name="20% - 輔色6 9 2 2" xfId="1042"/>
    <cellStyle name="20% - 輔色6 9 3" xfId="762"/>
    <cellStyle name="40% - 輔色1" xfId="24" builtinId="31" customBuiltin="1"/>
    <cellStyle name="40% - 輔色1 10" xfId="203"/>
    <cellStyle name="40% - 輔色1 10 2" xfId="486"/>
    <cellStyle name="40% - 輔色1 10 2 2" xfId="1046"/>
    <cellStyle name="40% - 輔色1 10 3" xfId="766"/>
    <cellStyle name="40% - 輔色1 11" xfId="216"/>
    <cellStyle name="40% - 輔色1 11 2" xfId="499"/>
    <cellStyle name="40% - 輔色1 11 2 2" xfId="1059"/>
    <cellStyle name="40% - 輔色1 11 3" xfId="779"/>
    <cellStyle name="40% - 輔色1 12" xfId="229"/>
    <cellStyle name="40% - 輔色1 12 2" xfId="512"/>
    <cellStyle name="40% - 輔色1 12 2 2" xfId="1072"/>
    <cellStyle name="40% - 輔色1 12 3" xfId="792"/>
    <cellStyle name="40% - 輔色1 13" xfId="243"/>
    <cellStyle name="40% - 輔色1 13 2" xfId="526"/>
    <cellStyle name="40% - 輔色1 13 2 2" xfId="1086"/>
    <cellStyle name="40% - 輔色1 13 3" xfId="805"/>
    <cellStyle name="40% - 輔色1 14" xfId="256"/>
    <cellStyle name="40% - 輔色1 14 2" xfId="539"/>
    <cellStyle name="40% - 輔色1 14 2 2" xfId="1099"/>
    <cellStyle name="40% - 輔色1 14 3" xfId="818"/>
    <cellStyle name="40% - 輔色1 15" xfId="272"/>
    <cellStyle name="40% - 輔色1 15 2" xfId="553"/>
    <cellStyle name="40% - 輔色1 15 2 2" xfId="1113"/>
    <cellStyle name="40% - 輔色1 15 3" xfId="832"/>
    <cellStyle name="40% - 輔色1 16" xfId="286"/>
    <cellStyle name="40% - 輔色1 16 2" xfId="567"/>
    <cellStyle name="40% - 輔色1 16 2 2" xfId="1127"/>
    <cellStyle name="40% - 輔色1 16 3" xfId="846"/>
    <cellStyle name="40% - 輔色1 17" xfId="299"/>
    <cellStyle name="40% - 輔色1 17 2" xfId="580"/>
    <cellStyle name="40% - 輔色1 17 2 2" xfId="1140"/>
    <cellStyle name="40% - 輔色1 17 3" xfId="859"/>
    <cellStyle name="40% - 輔色1 18" xfId="312"/>
    <cellStyle name="40% - 輔色1 18 2" xfId="593"/>
    <cellStyle name="40% - 輔色1 18 2 2" xfId="1153"/>
    <cellStyle name="40% - 輔色1 18 3" xfId="872"/>
    <cellStyle name="40% - 輔色1 19" xfId="325"/>
    <cellStyle name="40% - 輔色1 19 2" xfId="885"/>
    <cellStyle name="40% - 輔色1 2" xfId="50"/>
    <cellStyle name="40% - 輔色1 2 2" xfId="104"/>
    <cellStyle name="40% - 輔色1 2 2 2" xfId="391"/>
    <cellStyle name="40% - 輔色1 2 2 2 2" xfId="951"/>
    <cellStyle name="40% - 輔色1 2 2 3" xfId="672"/>
    <cellStyle name="40% - 輔色1 2 3" xfId="339"/>
    <cellStyle name="40% - 輔色1 2 3 2" xfId="899"/>
    <cellStyle name="40% - 輔色1 2 4" xfId="620"/>
    <cellStyle name="40% - 輔色1 20" xfId="606"/>
    <cellStyle name="40% - 輔色1 21" xfId="1166"/>
    <cellStyle name="40% - 輔色1 22" xfId="1179"/>
    <cellStyle name="40% - 輔色1 23" xfId="1192"/>
    <cellStyle name="40% - 輔色1 24" xfId="1205"/>
    <cellStyle name="40% - 輔色1 25" xfId="1218"/>
    <cellStyle name="40% - 輔色1 3" xfId="64"/>
    <cellStyle name="40% - 輔色1 3 2" xfId="118"/>
    <cellStyle name="40% - 輔色1 3 2 2" xfId="404"/>
    <cellStyle name="40% - 輔色1 3 2 2 2" xfId="964"/>
    <cellStyle name="40% - 輔色1 3 2 3" xfId="685"/>
    <cellStyle name="40% - 輔色1 3 3" xfId="352"/>
    <cellStyle name="40% - 輔色1 3 3 2" xfId="912"/>
    <cellStyle name="40% - 輔色1 3 4" xfId="633"/>
    <cellStyle name="40% - 輔色1 4" xfId="77"/>
    <cellStyle name="40% - 輔色1 4 2" xfId="131"/>
    <cellStyle name="40% - 輔色1 4 2 2" xfId="417"/>
    <cellStyle name="40% - 輔色1 4 2 2 2" xfId="977"/>
    <cellStyle name="40% - 輔色1 4 2 3" xfId="698"/>
    <cellStyle name="40% - 輔色1 4 3" xfId="365"/>
    <cellStyle name="40% - 輔色1 4 3 2" xfId="925"/>
    <cellStyle name="40% - 輔色1 4 4" xfId="646"/>
    <cellStyle name="40% - 輔色1 5" xfId="89"/>
    <cellStyle name="40% - 輔色1 5 2" xfId="377"/>
    <cellStyle name="40% - 輔色1 5 2 2" xfId="937"/>
    <cellStyle name="40% - 輔色1 5 3" xfId="658"/>
    <cellStyle name="40% - 輔色1 6" xfId="149"/>
    <cellStyle name="40% - 輔色1 6 2" xfId="434"/>
    <cellStyle name="40% - 輔色1 6 2 2" xfId="994"/>
    <cellStyle name="40% - 輔色1 6 3" xfId="714"/>
    <cellStyle name="40% - 輔色1 7" xfId="162"/>
    <cellStyle name="40% - 輔色1 7 2" xfId="447"/>
    <cellStyle name="40% - 輔色1 7 2 2" xfId="1007"/>
    <cellStyle name="40% - 輔色1 7 3" xfId="727"/>
    <cellStyle name="40% - 輔色1 8" xfId="176"/>
    <cellStyle name="40% - 輔色1 8 2" xfId="460"/>
    <cellStyle name="40% - 輔色1 8 2 2" xfId="1020"/>
    <cellStyle name="40% - 輔色1 8 3" xfId="740"/>
    <cellStyle name="40% - 輔色1 9" xfId="189"/>
    <cellStyle name="40% - 輔色1 9 2" xfId="473"/>
    <cellStyle name="40% - 輔色1 9 2 2" xfId="1033"/>
    <cellStyle name="40% - 輔色1 9 3" xfId="753"/>
    <cellStyle name="40% - 輔色2" xfId="28" builtinId="35" customBuiltin="1"/>
    <cellStyle name="40% - 輔色2 10" xfId="205"/>
    <cellStyle name="40% - 輔色2 10 2" xfId="488"/>
    <cellStyle name="40% - 輔色2 10 2 2" xfId="1048"/>
    <cellStyle name="40% - 輔色2 10 3" xfId="768"/>
    <cellStyle name="40% - 輔色2 11" xfId="218"/>
    <cellStyle name="40% - 輔色2 11 2" xfId="501"/>
    <cellStyle name="40% - 輔色2 11 2 2" xfId="1061"/>
    <cellStyle name="40% - 輔色2 11 3" xfId="781"/>
    <cellStyle name="40% - 輔色2 12" xfId="231"/>
    <cellStyle name="40% - 輔色2 12 2" xfId="514"/>
    <cellStyle name="40% - 輔色2 12 2 2" xfId="1074"/>
    <cellStyle name="40% - 輔色2 12 3" xfId="794"/>
    <cellStyle name="40% - 輔色2 13" xfId="245"/>
    <cellStyle name="40% - 輔色2 13 2" xfId="528"/>
    <cellStyle name="40% - 輔色2 13 2 2" xfId="1088"/>
    <cellStyle name="40% - 輔色2 13 3" xfId="807"/>
    <cellStyle name="40% - 輔色2 14" xfId="258"/>
    <cellStyle name="40% - 輔色2 14 2" xfId="541"/>
    <cellStyle name="40% - 輔色2 14 2 2" xfId="1101"/>
    <cellStyle name="40% - 輔色2 14 3" xfId="820"/>
    <cellStyle name="40% - 輔色2 15" xfId="274"/>
    <cellStyle name="40% - 輔色2 15 2" xfId="555"/>
    <cellStyle name="40% - 輔色2 15 2 2" xfId="1115"/>
    <cellStyle name="40% - 輔色2 15 3" xfId="834"/>
    <cellStyle name="40% - 輔色2 16" xfId="288"/>
    <cellStyle name="40% - 輔色2 16 2" xfId="569"/>
    <cellStyle name="40% - 輔色2 16 2 2" xfId="1129"/>
    <cellStyle name="40% - 輔色2 16 3" xfId="848"/>
    <cellStyle name="40% - 輔色2 17" xfId="301"/>
    <cellStyle name="40% - 輔色2 17 2" xfId="582"/>
    <cellStyle name="40% - 輔色2 17 2 2" xfId="1142"/>
    <cellStyle name="40% - 輔色2 17 3" xfId="861"/>
    <cellStyle name="40% - 輔色2 18" xfId="314"/>
    <cellStyle name="40% - 輔色2 18 2" xfId="595"/>
    <cellStyle name="40% - 輔色2 18 2 2" xfId="1155"/>
    <cellStyle name="40% - 輔色2 18 3" xfId="874"/>
    <cellStyle name="40% - 輔色2 19" xfId="327"/>
    <cellStyle name="40% - 輔色2 19 2" xfId="887"/>
    <cellStyle name="40% - 輔色2 2" xfId="52"/>
    <cellStyle name="40% - 輔色2 2 2" xfId="106"/>
    <cellStyle name="40% - 輔色2 2 2 2" xfId="393"/>
    <cellStyle name="40% - 輔色2 2 2 2 2" xfId="953"/>
    <cellStyle name="40% - 輔色2 2 2 3" xfId="674"/>
    <cellStyle name="40% - 輔色2 2 3" xfId="341"/>
    <cellStyle name="40% - 輔色2 2 3 2" xfId="901"/>
    <cellStyle name="40% - 輔色2 2 4" xfId="622"/>
    <cellStyle name="40% - 輔色2 20" xfId="608"/>
    <cellStyle name="40% - 輔色2 21" xfId="1168"/>
    <cellStyle name="40% - 輔色2 22" xfId="1181"/>
    <cellStyle name="40% - 輔色2 23" xfId="1194"/>
    <cellStyle name="40% - 輔色2 24" xfId="1207"/>
    <cellStyle name="40% - 輔色2 25" xfId="1220"/>
    <cellStyle name="40% - 輔色2 3" xfId="66"/>
    <cellStyle name="40% - 輔色2 3 2" xfId="120"/>
    <cellStyle name="40% - 輔色2 3 2 2" xfId="406"/>
    <cellStyle name="40% - 輔色2 3 2 2 2" xfId="966"/>
    <cellStyle name="40% - 輔色2 3 2 3" xfId="687"/>
    <cellStyle name="40% - 輔色2 3 3" xfId="354"/>
    <cellStyle name="40% - 輔色2 3 3 2" xfId="914"/>
    <cellStyle name="40% - 輔色2 3 4" xfId="635"/>
    <cellStyle name="40% - 輔色2 4" xfId="79"/>
    <cellStyle name="40% - 輔色2 4 2" xfId="133"/>
    <cellStyle name="40% - 輔色2 4 2 2" xfId="419"/>
    <cellStyle name="40% - 輔色2 4 2 2 2" xfId="979"/>
    <cellStyle name="40% - 輔色2 4 2 3" xfId="700"/>
    <cellStyle name="40% - 輔色2 4 3" xfId="367"/>
    <cellStyle name="40% - 輔色2 4 3 2" xfId="927"/>
    <cellStyle name="40% - 輔色2 4 4" xfId="648"/>
    <cellStyle name="40% - 輔色2 5" xfId="91"/>
    <cellStyle name="40% - 輔色2 5 2" xfId="379"/>
    <cellStyle name="40% - 輔色2 5 2 2" xfId="939"/>
    <cellStyle name="40% - 輔色2 5 3" xfId="660"/>
    <cellStyle name="40% - 輔色2 6" xfId="151"/>
    <cellStyle name="40% - 輔色2 6 2" xfId="436"/>
    <cellStyle name="40% - 輔色2 6 2 2" xfId="996"/>
    <cellStyle name="40% - 輔色2 6 3" xfId="716"/>
    <cellStyle name="40% - 輔色2 7" xfId="164"/>
    <cellStyle name="40% - 輔色2 7 2" xfId="449"/>
    <cellStyle name="40% - 輔色2 7 2 2" xfId="1009"/>
    <cellStyle name="40% - 輔色2 7 3" xfId="729"/>
    <cellStyle name="40% - 輔色2 8" xfId="178"/>
    <cellStyle name="40% - 輔色2 8 2" xfId="462"/>
    <cellStyle name="40% - 輔色2 8 2 2" xfId="1022"/>
    <cellStyle name="40% - 輔色2 8 3" xfId="742"/>
    <cellStyle name="40% - 輔色2 9" xfId="191"/>
    <cellStyle name="40% - 輔色2 9 2" xfId="475"/>
    <cellStyle name="40% - 輔色2 9 2 2" xfId="1035"/>
    <cellStyle name="40% - 輔色2 9 3" xfId="755"/>
    <cellStyle name="40% - 輔色3" xfId="32" builtinId="39" customBuiltin="1"/>
    <cellStyle name="40% - 輔色3 10" xfId="207"/>
    <cellStyle name="40% - 輔色3 10 2" xfId="490"/>
    <cellStyle name="40% - 輔色3 10 2 2" xfId="1050"/>
    <cellStyle name="40% - 輔色3 10 3" xfId="770"/>
    <cellStyle name="40% - 輔色3 11" xfId="220"/>
    <cellStyle name="40% - 輔色3 11 2" xfId="503"/>
    <cellStyle name="40% - 輔色3 11 2 2" xfId="1063"/>
    <cellStyle name="40% - 輔色3 11 3" xfId="783"/>
    <cellStyle name="40% - 輔色3 12" xfId="233"/>
    <cellStyle name="40% - 輔色3 12 2" xfId="516"/>
    <cellStyle name="40% - 輔色3 12 2 2" xfId="1076"/>
    <cellStyle name="40% - 輔色3 12 3" xfId="796"/>
    <cellStyle name="40% - 輔色3 13" xfId="247"/>
    <cellStyle name="40% - 輔色3 13 2" xfId="530"/>
    <cellStyle name="40% - 輔色3 13 2 2" xfId="1090"/>
    <cellStyle name="40% - 輔色3 13 3" xfId="809"/>
    <cellStyle name="40% - 輔色3 14" xfId="260"/>
    <cellStyle name="40% - 輔色3 14 2" xfId="543"/>
    <cellStyle name="40% - 輔色3 14 2 2" xfId="1103"/>
    <cellStyle name="40% - 輔色3 14 3" xfId="822"/>
    <cellStyle name="40% - 輔色3 15" xfId="276"/>
    <cellStyle name="40% - 輔色3 15 2" xfId="557"/>
    <cellStyle name="40% - 輔色3 15 2 2" xfId="1117"/>
    <cellStyle name="40% - 輔色3 15 3" xfId="836"/>
    <cellStyle name="40% - 輔色3 16" xfId="290"/>
    <cellStyle name="40% - 輔色3 16 2" xfId="571"/>
    <cellStyle name="40% - 輔色3 16 2 2" xfId="1131"/>
    <cellStyle name="40% - 輔色3 16 3" xfId="850"/>
    <cellStyle name="40% - 輔色3 17" xfId="303"/>
    <cellStyle name="40% - 輔色3 17 2" xfId="584"/>
    <cellStyle name="40% - 輔色3 17 2 2" xfId="1144"/>
    <cellStyle name="40% - 輔色3 17 3" xfId="863"/>
    <cellStyle name="40% - 輔色3 18" xfId="316"/>
    <cellStyle name="40% - 輔色3 18 2" xfId="597"/>
    <cellStyle name="40% - 輔色3 18 2 2" xfId="1157"/>
    <cellStyle name="40% - 輔色3 18 3" xfId="876"/>
    <cellStyle name="40% - 輔色3 19" xfId="329"/>
    <cellStyle name="40% - 輔色3 19 2" xfId="889"/>
    <cellStyle name="40% - 輔色3 2" xfId="54"/>
    <cellStyle name="40% - 輔色3 2 2" xfId="108"/>
    <cellStyle name="40% - 輔色3 2 2 2" xfId="395"/>
    <cellStyle name="40% - 輔色3 2 2 2 2" xfId="955"/>
    <cellStyle name="40% - 輔色3 2 2 3" xfId="676"/>
    <cellStyle name="40% - 輔色3 2 3" xfId="343"/>
    <cellStyle name="40% - 輔色3 2 3 2" xfId="903"/>
    <cellStyle name="40% - 輔色3 2 4" xfId="624"/>
    <cellStyle name="40% - 輔色3 20" xfId="610"/>
    <cellStyle name="40% - 輔色3 21" xfId="1170"/>
    <cellStyle name="40% - 輔色3 22" xfId="1183"/>
    <cellStyle name="40% - 輔色3 23" xfId="1196"/>
    <cellStyle name="40% - 輔色3 24" xfId="1209"/>
    <cellStyle name="40% - 輔色3 25" xfId="1222"/>
    <cellStyle name="40% - 輔色3 3" xfId="68"/>
    <cellStyle name="40% - 輔色3 3 2" xfId="122"/>
    <cellStyle name="40% - 輔色3 3 2 2" xfId="408"/>
    <cellStyle name="40% - 輔色3 3 2 2 2" xfId="968"/>
    <cellStyle name="40% - 輔色3 3 2 3" xfId="689"/>
    <cellStyle name="40% - 輔色3 3 3" xfId="356"/>
    <cellStyle name="40% - 輔色3 3 3 2" xfId="916"/>
    <cellStyle name="40% - 輔色3 3 4" xfId="637"/>
    <cellStyle name="40% - 輔色3 4" xfId="81"/>
    <cellStyle name="40% - 輔色3 4 2" xfId="135"/>
    <cellStyle name="40% - 輔色3 4 2 2" xfId="421"/>
    <cellStyle name="40% - 輔色3 4 2 2 2" xfId="981"/>
    <cellStyle name="40% - 輔色3 4 2 3" xfId="702"/>
    <cellStyle name="40% - 輔色3 4 3" xfId="369"/>
    <cellStyle name="40% - 輔色3 4 3 2" xfId="929"/>
    <cellStyle name="40% - 輔色3 4 4" xfId="650"/>
    <cellStyle name="40% - 輔色3 5" xfId="93"/>
    <cellStyle name="40% - 輔色3 5 2" xfId="381"/>
    <cellStyle name="40% - 輔色3 5 2 2" xfId="941"/>
    <cellStyle name="40% - 輔色3 5 3" xfId="662"/>
    <cellStyle name="40% - 輔色3 6" xfId="153"/>
    <cellStyle name="40% - 輔色3 6 2" xfId="438"/>
    <cellStyle name="40% - 輔色3 6 2 2" xfId="998"/>
    <cellStyle name="40% - 輔色3 6 3" xfId="718"/>
    <cellStyle name="40% - 輔色3 7" xfId="166"/>
    <cellStyle name="40% - 輔色3 7 2" xfId="451"/>
    <cellStyle name="40% - 輔色3 7 2 2" xfId="1011"/>
    <cellStyle name="40% - 輔色3 7 3" xfId="731"/>
    <cellStyle name="40% - 輔色3 8" xfId="180"/>
    <cellStyle name="40% - 輔色3 8 2" xfId="464"/>
    <cellStyle name="40% - 輔色3 8 2 2" xfId="1024"/>
    <cellStyle name="40% - 輔色3 8 3" xfId="744"/>
    <cellStyle name="40% - 輔色3 9" xfId="193"/>
    <cellStyle name="40% - 輔色3 9 2" xfId="477"/>
    <cellStyle name="40% - 輔色3 9 2 2" xfId="1037"/>
    <cellStyle name="40% - 輔色3 9 3" xfId="757"/>
    <cellStyle name="40% - 輔色4" xfId="36" builtinId="43" customBuiltin="1"/>
    <cellStyle name="40% - 輔色4 10" xfId="209"/>
    <cellStyle name="40% - 輔色4 10 2" xfId="492"/>
    <cellStyle name="40% - 輔色4 10 2 2" xfId="1052"/>
    <cellStyle name="40% - 輔色4 10 3" xfId="772"/>
    <cellStyle name="40% - 輔色4 11" xfId="222"/>
    <cellStyle name="40% - 輔色4 11 2" xfId="505"/>
    <cellStyle name="40% - 輔色4 11 2 2" xfId="1065"/>
    <cellStyle name="40% - 輔色4 11 3" xfId="785"/>
    <cellStyle name="40% - 輔色4 12" xfId="235"/>
    <cellStyle name="40% - 輔色4 12 2" xfId="518"/>
    <cellStyle name="40% - 輔色4 12 2 2" xfId="1078"/>
    <cellStyle name="40% - 輔色4 12 3" xfId="798"/>
    <cellStyle name="40% - 輔色4 13" xfId="249"/>
    <cellStyle name="40% - 輔色4 13 2" xfId="532"/>
    <cellStyle name="40% - 輔色4 13 2 2" xfId="1092"/>
    <cellStyle name="40% - 輔色4 13 3" xfId="811"/>
    <cellStyle name="40% - 輔色4 14" xfId="262"/>
    <cellStyle name="40% - 輔色4 14 2" xfId="545"/>
    <cellStyle name="40% - 輔色4 14 2 2" xfId="1105"/>
    <cellStyle name="40% - 輔色4 14 3" xfId="824"/>
    <cellStyle name="40% - 輔色4 15" xfId="278"/>
    <cellStyle name="40% - 輔色4 15 2" xfId="559"/>
    <cellStyle name="40% - 輔色4 15 2 2" xfId="1119"/>
    <cellStyle name="40% - 輔色4 15 3" xfId="838"/>
    <cellStyle name="40% - 輔色4 16" xfId="292"/>
    <cellStyle name="40% - 輔色4 16 2" xfId="573"/>
    <cellStyle name="40% - 輔色4 16 2 2" xfId="1133"/>
    <cellStyle name="40% - 輔色4 16 3" xfId="852"/>
    <cellStyle name="40% - 輔色4 17" xfId="305"/>
    <cellStyle name="40% - 輔色4 17 2" xfId="586"/>
    <cellStyle name="40% - 輔色4 17 2 2" xfId="1146"/>
    <cellStyle name="40% - 輔色4 17 3" xfId="865"/>
    <cellStyle name="40% - 輔色4 18" xfId="318"/>
    <cellStyle name="40% - 輔色4 18 2" xfId="599"/>
    <cellStyle name="40% - 輔色4 18 2 2" xfId="1159"/>
    <cellStyle name="40% - 輔色4 18 3" xfId="878"/>
    <cellStyle name="40% - 輔色4 19" xfId="331"/>
    <cellStyle name="40% - 輔色4 19 2" xfId="891"/>
    <cellStyle name="40% - 輔色4 2" xfId="56"/>
    <cellStyle name="40% - 輔色4 2 2" xfId="110"/>
    <cellStyle name="40% - 輔色4 2 2 2" xfId="397"/>
    <cellStyle name="40% - 輔色4 2 2 2 2" xfId="957"/>
    <cellStyle name="40% - 輔色4 2 2 3" xfId="678"/>
    <cellStyle name="40% - 輔色4 2 3" xfId="345"/>
    <cellStyle name="40% - 輔色4 2 3 2" xfId="905"/>
    <cellStyle name="40% - 輔色4 2 4" xfId="626"/>
    <cellStyle name="40% - 輔色4 20" xfId="612"/>
    <cellStyle name="40% - 輔色4 21" xfId="1172"/>
    <cellStyle name="40% - 輔色4 22" xfId="1185"/>
    <cellStyle name="40% - 輔色4 23" xfId="1198"/>
    <cellStyle name="40% - 輔色4 24" xfId="1211"/>
    <cellStyle name="40% - 輔色4 25" xfId="1224"/>
    <cellStyle name="40% - 輔色4 3" xfId="70"/>
    <cellStyle name="40% - 輔色4 3 2" xfId="124"/>
    <cellStyle name="40% - 輔色4 3 2 2" xfId="410"/>
    <cellStyle name="40% - 輔色4 3 2 2 2" xfId="970"/>
    <cellStyle name="40% - 輔色4 3 2 3" xfId="691"/>
    <cellStyle name="40% - 輔色4 3 3" xfId="358"/>
    <cellStyle name="40% - 輔色4 3 3 2" xfId="918"/>
    <cellStyle name="40% - 輔色4 3 4" xfId="639"/>
    <cellStyle name="40% - 輔色4 4" xfId="83"/>
    <cellStyle name="40% - 輔色4 4 2" xfId="137"/>
    <cellStyle name="40% - 輔色4 4 2 2" xfId="423"/>
    <cellStyle name="40% - 輔色4 4 2 2 2" xfId="983"/>
    <cellStyle name="40% - 輔色4 4 2 3" xfId="704"/>
    <cellStyle name="40% - 輔色4 4 3" xfId="371"/>
    <cellStyle name="40% - 輔色4 4 3 2" xfId="931"/>
    <cellStyle name="40% - 輔色4 4 4" xfId="652"/>
    <cellStyle name="40% - 輔色4 5" xfId="95"/>
    <cellStyle name="40% - 輔色4 5 2" xfId="383"/>
    <cellStyle name="40% - 輔色4 5 2 2" xfId="943"/>
    <cellStyle name="40% - 輔色4 5 3" xfId="664"/>
    <cellStyle name="40% - 輔色4 6" xfId="155"/>
    <cellStyle name="40% - 輔色4 6 2" xfId="440"/>
    <cellStyle name="40% - 輔色4 6 2 2" xfId="1000"/>
    <cellStyle name="40% - 輔色4 6 3" xfId="720"/>
    <cellStyle name="40% - 輔色4 7" xfId="168"/>
    <cellStyle name="40% - 輔色4 7 2" xfId="453"/>
    <cellStyle name="40% - 輔色4 7 2 2" xfId="1013"/>
    <cellStyle name="40% - 輔色4 7 3" xfId="733"/>
    <cellStyle name="40% - 輔色4 8" xfId="182"/>
    <cellStyle name="40% - 輔色4 8 2" xfId="466"/>
    <cellStyle name="40% - 輔色4 8 2 2" xfId="1026"/>
    <cellStyle name="40% - 輔色4 8 3" xfId="746"/>
    <cellStyle name="40% - 輔色4 9" xfId="195"/>
    <cellStyle name="40% - 輔色4 9 2" xfId="479"/>
    <cellStyle name="40% - 輔色4 9 2 2" xfId="1039"/>
    <cellStyle name="40% - 輔色4 9 3" xfId="759"/>
    <cellStyle name="40% - 輔色5" xfId="40" builtinId="47" customBuiltin="1"/>
    <cellStyle name="40% - 輔色5 10" xfId="211"/>
    <cellStyle name="40% - 輔色5 10 2" xfId="494"/>
    <cellStyle name="40% - 輔色5 10 2 2" xfId="1054"/>
    <cellStyle name="40% - 輔色5 10 3" xfId="774"/>
    <cellStyle name="40% - 輔色5 11" xfId="224"/>
    <cellStyle name="40% - 輔色5 11 2" xfId="507"/>
    <cellStyle name="40% - 輔色5 11 2 2" xfId="1067"/>
    <cellStyle name="40% - 輔色5 11 3" xfId="787"/>
    <cellStyle name="40% - 輔色5 12" xfId="237"/>
    <cellStyle name="40% - 輔色5 12 2" xfId="520"/>
    <cellStyle name="40% - 輔色5 12 2 2" xfId="1080"/>
    <cellStyle name="40% - 輔色5 12 3" xfId="800"/>
    <cellStyle name="40% - 輔色5 13" xfId="251"/>
    <cellStyle name="40% - 輔色5 13 2" xfId="534"/>
    <cellStyle name="40% - 輔色5 13 2 2" xfId="1094"/>
    <cellStyle name="40% - 輔色5 13 3" xfId="813"/>
    <cellStyle name="40% - 輔色5 14" xfId="264"/>
    <cellStyle name="40% - 輔色5 14 2" xfId="547"/>
    <cellStyle name="40% - 輔色5 14 2 2" xfId="1107"/>
    <cellStyle name="40% - 輔色5 14 3" xfId="826"/>
    <cellStyle name="40% - 輔色5 15" xfId="280"/>
    <cellStyle name="40% - 輔色5 15 2" xfId="561"/>
    <cellStyle name="40% - 輔色5 15 2 2" xfId="1121"/>
    <cellStyle name="40% - 輔色5 15 3" xfId="840"/>
    <cellStyle name="40% - 輔色5 16" xfId="294"/>
    <cellStyle name="40% - 輔色5 16 2" xfId="575"/>
    <cellStyle name="40% - 輔色5 16 2 2" xfId="1135"/>
    <cellStyle name="40% - 輔色5 16 3" xfId="854"/>
    <cellStyle name="40% - 輔色5 17" xfId="307"/>
    <cellStyle name="40% - 輔色5 17 2" xfId="588"/>
    <cellStyle name="40% - 輔色5 17 2 2" xfId="1148"/>
    <cellStyle name="40% - 輔色5 17 3" xfId="867"/>
    <cellStyle name="40% - 輔色5 18" xfId="320"/>
    <cellStyle name="40% - 輔色5 18 2" xfId="601"/>
    <cellStyle name="40% - 輔色5 18 2 2" xfId="1161"/>
    <cellStyle name="40% - 輔色5 18 3" xfId="880"/>
    <cellStyle name="40% - 輔色5 19" xfId="333"/>
    <cellStyle name="40% - 輔色5 19 2" xfId="893"/>
    <cellStyle name="40% - 輔色5 2" xfId="58"/>
    <cellStyle name="40% - 輔色5 2 2" xfId="112"/>
    <cellStyle name="40% - 輔色5 2 2 2" xfId="399"/>
    <cellStyle name="40% - 輔色5 2 2 2 2" xfId="959"/>
    <cellStyle name="40% - 輔色5 2 2 3" xfId="680"/>
    <cellStyle name="40% - 輔色5 2 3" xfId="347"/>
    <cellStyle name="40% - 輔色5 2 3 2" xfId="907"/>
    <cellStyle name="40% - 輔色5 2 4" xfId="628"/>
    <cellStyle name="40% - 輔色5 20" xfId="614"/>
    <cellStyle name="40% - 輔色5 21" xfId="1174"/>
    <cellStyle name="40% - 輔色5 22" xfId="1187"/>
    <cellStyle name="40% - 輔色5 23" xfId="1200"/>
    <cellStyle name="40% - 輔色5 24" xfId="1213"/>
    <cellStyle name="40% - 輔色5 25" xfId="1226"/>
    <cellStyle name="40% - 輔色5 3" xfId="72"/>
    <cellStyle name="40% - 輔色5 3 2" xfId="126"/>
    <cellStyle name="40% - 輔色5 3 2 2" xfId="412"/>
    <cellStyle name="40% - 輔色5 3 2 2 2" xfId="972"/>
    <cellStyle name="40% - 輔色5 3 2 3" xfId="693"/>
    <cellStyle name="40% - 輔色5 3 3" xfId="360"/>
    <cellStyle name="40% - 輔色5 3 3 2" xfId="920"/>
    <cellStyle name="40% - 輔色5 3 4" xfId="641"/>
    <cellStyle name="40% - 輔色5 4" xfId="85"/>
    <cellStyle name="40% - 輔色5 4 2" xfId="139"/>
    <cellStyle name="40% - 輔色5 4 2 2" xfId="425"/>
    <cellStyle name="40% - 輔色5 4 2 2 2" xfId="985"/>
    <cellStyle name="40% - 輔色5 4 2 3" xfId="706"/>
    <cellStyle name="40% - 輔色5 4 3" xfId="373"/>
    <cellStyle name="40% - 輔色5 4 3 2" xfId="933"/>
    <cellStyle name="40% - 輔色5 4 4" xfId="654"/>
    <cellStyle name="40% - 輔色5 5" xfId="97"/>
    <cellStyle name="40% - 輔色5 5 2" xfId="385"/>
    <cellStyle name="40% - 輔色5 5 2 2" xfId="945"/>
    <cellStyle name="40% - 輔色5 5 3" xfId="666"/>
    <cellStyle name="40% - 輔色5 6" xfId="157"/>
    <cellStyle name="40% - 輔色5 6 2" xfId="442"/>
    <cellStyle name="40% - 輔色5 6 2 2" xfId="1002"/>
    <cellStyle name="40% - 輔色5 6 3" xfId="722"/>
    <cellStyle name="40% - 輔色5 7" xfId="170"/>
    <cellStyle name="40% - 輔色5 7 2" xfId="455"/>
    <cellStyle name="40% - 輔色5 7 2 2" xfId="1015"/>
    <cellStyle name="40% - 輔色5 7 3" xfId="735"/>
    <cellStyle name="40% - 輔色5 8" xfId="184"/>
    <cellStyle name="40% - 輔色5 8 2" xfId="468"/>
    <cellStyle name="40% - 輔色5 8 2 2" xfId="1028"/>
    <cellStyle name="40% - 輔色5 8 3" xfId="748"/>
    <cellStyle name="40% - 輔色5 9" xfId="197"/>
    <cellStyle name="40% - 輔色5 9 2" xfId="481"/>
    <cellStyle name="40% - 輔色5 9 2 2" xfId="1041"/>
    <cellStyle name="40% - 輔色5 9 3" xfId="761"/>
    <cellStyle name="40% - 輔色6" xfId="44" builtinId="51" customBuiltin="1"/>
    <cellStyle name="40% - 輔色6 10" xfId="213"/>
    <cellStyle name="40% - 輔色6 10 2" xfId="496"/>
    <cellStyle name="40% - 輔色6 10 2 2" xfId="1056"/>
    <cellStyle name="40% - 輔色6 10 3" xfId="776"/>
    <cellStyle name="40% - 輔色6 11" xfId="226"/>
    <cellStyle name="40% - 輔色6 11 2" xfId="509"/>
    <cellStyle name="40% - 輔色6 11 2 2" xfId="1069"/>
    <cellStyle name="40% - 輔色6 11 3" xfId="789"/>
    <cellStyle name="40% - 輔色6 12" xfId="239"/>
    <cellStyle name="40% - 輔色6 12 2" xfId="522"/>
    <cellStyle name="40% - 輔色6 12 2 2" xfId="1082"/>
    <cellStyle name="40% - 輔色6 12 3" xfId="802"/>
    <cellStyle name="40% - 輔色6 13" xfId="253"/>
    <cellStyle name="40% - 輔色6 13 2" xfId="536"/>
    <cellStyle name="40% - 輔色6 13 2 2" xfId="1096"/>
    <cellStyle name="40% - 輔色6 13 3" xfId="815"/>
    <cellStyle name="40% - 輔色6 14" xfId="266"/>
    <cellStyle name="40% - 輔色6 14 2" xfId="549"/>
    <cellStyle name="40% - 輔色6 14 2 2" xfId="1109"/>
    <cellStyle name="40% - 輔色6 14 3" xfId="828"/>
    <cellStyle name="40% - 輔色6 15" xfId="282"/>
    <cellStyle name="40% - 輔色6 15 2" xfId="563"/>
    <cellStyle name="40% - 輔色6 15 2 2" xfId="1123"/>
    <cellStyle name="40% - 輔色6 15 3" xfId="842"/>
    <cellStyle name="40% - 輔色6 16" xfId="296"/>
    <cellStyle name="40% - 輔色6 16 2" xfId="577"/>
    <cellStyle name="40% - 輔色6 16 2 2" xfId="1137"/>
    <cellStyle name="40% - 輔色6 16 3" xfId="856"/>
    <cellStyle name="40% - 輔色6 17" xfId="309"/>
    <cellStyle name="40% - 輔色6 17 2" xfId="590"/>
    <cellStyle name="40% - 輔色6 17 2 2" xfId="1150"/>
    <cellStyle name="40% - 輔色6 17 3" xfId="869"/>
    <cellStyle name="40% - 輔色6 18" xfId="322"/>
    <cellStyle name="40% - 輔色6 18 2" xfId="603"/>
    <cellStyle name="40% - 輔色6 18 2 2" xfId="1163"/>
    <cellStyle name="40% - 輔色6 18 3" xfId="882"/>
    <cellStyle name="40% - 輔色6 19" xfId="335"/>
    <cellStyle name="40% - 輔色6 19 2" xfId="895"/>
    <cellStyle name="40% - 輔色6 2" xfId="60"/>
    <cellStyle name="40% - 輔色6 2 2" xfId="114"/>
    <cellStyle name="40% - 輔色6 2 2 2" xfId="401"/>
    <cellStyle name="40% - 輔色6 2 2 2 2" xfId="961"/>
    <cellStyle name="40% - 輔色6 2 2 3" xfId="682"/>
    <cellStyle name="40% - 輔色6 2 3" xfId="349"/>
    <cellStyle name="40% - 輔色6 2 3 2" xfId="909"/>
    <cellStyle name="40% - 輔色6 2 4" xfId="630"/>
    <cellStyle name="40% - 輔色6 20" xfId="616"/>
    <cellStyle name="40% - 輔色6 21" xfId="1176"/>
    <cellStyle name="40% - 輔色6 22" xfId="1189"/>
    <cellStyle name="40% - 輔色6 23" xfId="1202"/>
    <cellStyle name="40% - 輔色6 24" xfId="1215"/>
    <cellStyle name="40% - 輔色6 25" xfId="1228"/>
    <cellStyle name="40% - 輔色6 3" xfId="74"/>
    <cellStyle name="40% - 輔色6 3 2" xfId="128"/>
    <cellStyle name="40% - 輔色6 3 2 2" xfId="414"/>
    <cellStyle name="40% - 輔色6 3 2 2 2" xfId="974"/>
    <cellStyle name="40% - 輔色6 3 2 3" xfId="695"/>
    <cellStyle name="40% - 輔色6 3 3" xfId="362"/>
    <cellStyle name="40% - 輔色6 3 3 2" xfId="922"/>
    <cellStyle name="40% - 輔色6 3 4" xfId="643"/>
    <cellStyle name="40% - 輔色6 4" xfId="87"/>
    <cellStyle name="40% - 輔色6 4 2" xfId="141"/>
    <cellStyle name="40% - 輔色6 4 2 2" xfId="427"/>
    <cellStyle name="40% - 輔色6 4 2 2 2" xfId="987"/>
    <cellStyle name="40% - 輔色6 4 2 3" xfId="708"/>
    <cellStyle name="40% - 輔色6 4 3" xfId="375"/>
    <cellStyle name="40% - 輔色6 4 3 2" xfId="935"/>
    <cellStyle name="40% - 輔色6 4 4" xfId="656"/>
    <cellStyle name="40% - 輔色6 5" xfId="99"/>
    <cellStyle name="40% - 輔色6 5 2" xfId="387"/>
    <cellStyle name="40% - 輔色6 5 2 2" xfId="947"/>
    <cellStyle name="40% - 輔色6 5 3" xfId="668"/>
    <cellStyle name="40% - 輔色6 6" xfId="159"/>
    <cellStyle name="40% - 輔色6 6 2" xfId="444"/>
    <cellStyle name="40% - 輔色6 6 2 2" xfId="1004"/>
    <cellStyle name="40% - 輔色6 6 3" xfId="724"/>
    <cellStyle name="40% - 輔色6 7" xfId="172"/>
    <cellStyle name="40% - 輔色6 7 2" xfId="457"/>
    <cellStyle name="40% - 輔色6 7 2 2" xfId="1017"/>
    <cellStyle name="40% - 輔色6 7 3" xfId="737"/>
    <cellStyle name="40% - 輔色6 8" xfId="186"/>
    <cellStyle name="40% - 輔色6 8 2" xfId="470"/>
    <cellStyle name="40% - 輔色6 8 2 2" xfId="1030"/>
    <cellStyle name="40% - 輔色6 8 3" xfId="750"/>
    <cellStyle name="40% - 輔色6 9" xfId="199"/>
    <cellStyle name="40% - 輔色6 9 2" xfId="483"/>
    <cellStyle name="40% - 輔色6 9 2 2" xfId="1043"/>
    <cellStyle name="40% - 輔色6 9 3" xfId="763"/>
    <cellStyle name="60% - 輔色1" xfId="25" builtinId="32" customBuiltin="1"/>
    <cellStyle name="60% - 輔色2" xfId="29" builtinId="36" customBuiltin="1"/>
    <cellStyle name="60% - 輔色3" xfId="33" builtinId="40" customBuiltin="1"/>
    <cellStyle name="60% - 輔色4" xfId="37" builtinId="44" customBuiltin="1"/>
    <cellStyle name="60% - 輔色5" xfId="41" builtinId="48" customBuiltin="1"/>
    <cellStyle name="60% - 輔色6" xfId="45" builtinId="52" customBuiltin="1"/>
    <cellStyle name="Normal_ARDUF_2007-Q2-605finialA" xfId="145"/>
    <cellStyle name="一般" xfId="0" builtinId="0"/>
    <cellStyle name="一般 15" xfId="143"/>
    <cellStyle name="一般 15 2" xfId="429"/>
    <cellStyle name="一般 15 2 2" xfId="989"/>
    <cellStyle name="一般 15 3" xfId="710"/>
    <cellStyle name="一般 2" xfId="3"/>
    <cellStyle name="一般 3" xfId="4"/>
    <cellStyle name="一般 4" xfId="5"/>
    <cellStyle name="一般 5" xfId="47"/>
    <cellStyle name="一般 5 2" xfId="101"/>
    <cellStyle name="一般 6" xfId="61"/>
    <cellStyle name="一般 6 2" xfId="115"/>
    <cellStyle name="一般 7" xfId="142"/>
    <cellStyle name="一般 7 2" xfId="428"/>
    <cellStyle name="一般 7 2 2" xfId="988"/>
    <cellStyle name="一般 7 3" xfId="709"/>
    <cellStyle name="一般 8" xfId="269"/>
    <cellStyle name="一般_DEC-95_1" xfId="200"/>
    <cellStyle name="中等" xfId="13" builtinId="28" customBuiltin="1"/>
    <cellStyle name="備註 10" xfId="201"/>
    <cellStyle name="備註 10 2" xfId="484"/>
    <cellStyle name="備註 10 2 2" xfId="1044"/>
    <cellStyle name="備註 10 3" xfId="764"/>
    <cellStyle name="備註 11" xfId="214"/>
    <cellStyle name="備註 11 2" xfId="497"/>
    <cellStyle name="備註 11 2 2" xfId="1057"/>
    <cellStyle name="備註 11 3" xfId="777"/>
    <cellStyle name="備註 12" xfId="227"/>
    <cellStyle name="備註 12 2" xfId="510"/>
    <cellStyle name="備註 12 2 2" xfId="1070"/>
    <cellStyle name="備註 12 3" xfId="790"/>
    <cellStyle name="備註 13" xfId="241"/>
    <cellStyle name="備註 13 2" xfId="524"/>
    <cellStyle name="備註 13 2 2" xfId="1084"/>
    <cellStyle name="備註 13 3" xfId="803"/>
    <cellStyle name="備註 14" xfId="254"/>
    <cellStyle name="備註 14 2" xfId="537"/>
    <cellStyle name="備註 14 2 2" xfId="1097"/>
    <cellStyle name="備註 14 3" xfId="816"/>
    <cellStyle name="備註 15" xfId="270"/>
    <cellStyle name="備註 15 2" xfId="551"/>
    <cellStyle name="備註 15 2 2" xfId="1111"/>
    <cellStyle name="備註 15 3" xfId="830"/>
    <cellStyle name="備註 16" xfId="284"/>
    <cellStyle name="備註 16 2" xfId="565"/>
    <cellStyle name="備註 16 2 2" xfId="1125"/>
    <cellStyle name="備註 16 3" xfId="844"/>
    <cellStyle name="備註 17" xfId="297"/>
    <cellStyle name="備註 17 2" xfId="578"/>
    <cellStyle name="備註 17 2 2" xfId="1138"/>
    <cellStyle name="備註 17 3" xfId="857"/>
    <cellStyle name="備註 18" xfId="310"/>
    <cellStyle name="備註 18 2" xfId="591"/>
    <cellStyle name="備註 18 2 2" xfId="1151"/>
    <cellStyle name="備註 18 3" xfId="870"/>
    <cellStyle name="備註 19" xfId="1164"/>
    <cellStyle name="備註 2" xfId="46"/>
    <cellStyle name="備註 2 2" xfId="100"/>
    <cellStyle name="備註 2 2 2" xfId="388"/>
    <cellStyle name="備註 2 2 2 2" xfId="948"/>
    <cellStyle name="備註 2 2 3" xfId="669"/>
    <cellStyle name="備註 2 3" xfId="336"/>
    <cellStyle name="備註 2 3 2" xfId="896"/>
    <cellStyle name="備註 2 4" xfId="617"/>
    <cellStyle name="備註 20" xfId="1177"/>
    <cellStyle name="備註 21" xfId="1190"/>
    <cellStyle name="備註 22" xfId="1203"/>
    <cellStyle name="備註 23" xfId="1216"/>
    <cellStyle name="備註 3" xfId="48"/>
    <cellStyle name="備註 3 2" xfId="102"/>
    <cellStyle name="備註 3 2 2" xfId="389"/>
    <cellStyle name="備註 3 2 2 2" xfId="949"/>
    <cellStyle name="備註 3 2 3" xfId="670"/>
    <cellStyle name="備註 3 3" xfId="337"/>
    <cellStyle name="備註 3 3 2" xfId="897"/>
    <cellStyle name="備註 3 4" xfId="618"/>
    <cellStyle name="備註 4" xfId="62"/>
    <cellStyle name="備註 4 2" xfId="116"/>
    <cellStyle name="備註 4 2 2" xfId="402"/>
    <cellStyle name="備註 4 2 2 2" xfId="962"/>
    <cellStyle name="備註 4 2 3" xfId="683"/>
    <cellStyle name="備註 4 3" xfId="350"/>
    <cellStyle name="備註 4 3 2" xfId="910"/>
    <cellStyle name="備註 4 4" xfId="631"/>
    <cellStyle name="備註 5" xfId="75"/>
    <cellStyle name="備註 5 2" xfId="129"/>
    <cellStyle name="備註 5 2 2" xfId="415"/>
    <cellStyle name="備註 5 2 2 2" xfId="975"/>
    <cellStyle name="備註 5 2 3" xfId="696"/>
    <cellStyle name="備註 5 3" xfId="363"/>
    <cellStyle name="備註 5 3 2" xfId="923"/>
    <cellStyle name="備註 5 4" xfId="644"/>
    <cellStyle name="備註 6" xfId="147"/>
    <cellStyle name="備註 6 2" xfId="432"/>
    <cellStyle name="備註 6 2 2" xfId="992"/>
    <cellStyle name="備註 6 3" xfId="712"/>
    <cellStyle name="備註 7" xfId="160"/>
    <cellStyle name="備註 7 2" xfId="445"/>
    <cellStyle name="備註 7 2 2" xfId="1005"/>
    <cellStyle name="備註 7 3" xfId="725"/>
    <cellStyle name="備註 8" xfId="174"/>
    <cellStyle name="備註 8 2" xfId="458"/>
    <cellStyle name="備註 8 2 2" xfId="1018"/>
    <cellStyle name="備註 8 3" xfId="738"/>
    <cellStyle name="備註 9" xfId="187"/>
    <cellStyle name="備註 9 2" xfId="471"/>
    <cellStyle name="備註 9 2 2" xfId="1031"/>
    <cellStyle name="備註 9 3" xfId="751"/>
    <cellStyle name="千分位" xfId="1" builtinId="3"/>
    <cellStyle name="千分位 2" xfId="146"/>
    <cellStyle name="千分位 2 2" xfId="240"/>
    <cellStyle name="千分位 2 2 2" xfId="523"/>
    <cellStyle name="千分位 2 2 2 2" xfId="1083"/>
    <cellStyle name="千分位 2 3" xfId="144"/>
    <cellStyle name="千分位 2 3 2" xfId="430"/>
    <cellStyle name="千分位 2 3 2 2" xfId="990"/>
    <cellStyle name="千分位 2 4" xfId="431"/>
    <cellStyle name="千分位 2 4 2" xfId="991"/>
    <cellStyle name="千分位 2 5" xfId="711"/>
    <cellStyle name="千分位 3" xfId="268"/>
    <cellStyle name="千分位 3 2" xfId="550"/>
    <cellStyle name="千分位 3 2 2" xfId="1110"/>
    <cellStyle name="千分位 3 3" xfId="829"/>
    <cellStyle name="千分位 4" xfId="283"/>
    <cellStyle name="千分位 4 2" xfId="564"/>
    <cellStyle name="千分位 4 2 2" xfId="1124"/>
    <cellStyle name="千分位 4 3" xfId="843"/>
    <cellStyle name="千分位 5" xfId="323"/>
    <cellStyle name="千分位 5 2" xfId="883"/>
    <cellStyle name="千分位 6" xfId="604"/>
    <cellStyle name="合計" xfId="21" builtinId="25" customBuiltin="1"/>
    <cellStyle name="壞" xfId="12" builtinId="27" customBuiltin="1"/>
    <cellStyle name="好" xfId="11" builtinId="26" customBuiltin="1"/>
    <cellStyle name="標題" xfId="6" builtinId="15" customBuiltin="1"/>
    <cellStyle name="標題 1" xfId="7" builtinId="16" customBuiltin="1"/>
    <cellStyle name="標題 2" xfId="8" builtinId="17" customBuiltin="1"/>
    <cellStyle name="標題 3" xfId="9" builtinId="18" customBuiltin="1"/>
    <cellStyle name="標題 4" xfId="10" builtinId="19" customBuiltin="1"/>
    <cellStyle name="標題 5" xfId="173"/>
    <cellStyle name="檢查儲存格" xfId="18" builtinId="23" customBuiltin="1"/>
    <cellStyle name="百分比" xfId="2" builtinId="5"/>
    <cellStyle name="計算方式" xfId="16" builtinId="22" customBuiltin="1"/>
    <cellStyle name="說明文字" xfId="20" builtinId="53" customBuiltin="1"/>
    <cellStyle name="警告文字" xfId="19" builtinId="11" customBuiltin="1"/>
    <cellStyle name="貨幣[0]_DEC-95" xfId="267"/>
    <cellStyle name="輔色1" xfId="22" builtinId="29" customBuiltin="1"/>
    <cellStyle name="輔色2" xfId="26" builtinId="33" customBuiltin="1"/>
    <cellStyle name="輔色3" xfId="30" builtinId="37" customBuiltin="1"/>
    <cellStyle name="輔色4" xfId="34" builtinId="41" customBuiltin="1"/>
    <cellStyle name="輔色5" xfId="38" builtinId="45" customBuiltin="1"/>
    <cellStyle name="輔色6" xfId="42" builtinId="49" customBuiltin="1"/>
    <cellStyle name="輸入" xfId="14" builtinId="20" customBuiltin="1"/>
    <cellStyle name="輸出" xfId="15" builtinId="21" customBuiltin="1"/>
    <cellStyle name="連結的儲存格" xfId="17" builtinId="24" customBuiltin="1"/>
  </cellStyles>
  <dxfs count="215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96" formatCode="#,##0.0_);\(#,##0.0\)"/>
    </dxf>
    <dxf>
      <numFmt numFmtId="196" formatCode="#,##0.0_);\(#,##0.0\)"/>
    </dxf>
    <dxf>
      <numFmt numFmtId="196" formatCode="#,##0.0_);\(#,##0.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9" formatCode="_-* #,##0_-;\-* #,##0_-;_-* &quot;-&quot;??_-;_-@_-"/>
    </dxf>
    <dxf>
      <numFmt numFmtId="188" formatCode="_-* #,##0.0_-;\-* #,##0.0_-;_-* &quot;-&quot;??_-;_-@_-"/>
    </dxf>
    <dxf>
      <numFmt numFmtId="178" formatCode="_-* #,##0.00_-;\-* #,##0.00_-;_-* &quot;-&quot;??_-;_-@_-"/>
    </dxf>
    <dxf>
      <numFmt numFmtId="179" formatCode="_-* #,##0_-;\-* #,##0_-;_-* &quot;-&quot;??_-;_-@_-"/>
    </dxf>
    <dxf>
      <numFmt numFmtId="179" formatCode="_-* #,##0_-;\-* #,##0_-;_-* &quot;-&quot;??_-;_-@_-"/>
    </dxf>
    <dxf>
      <numFmt numFmtId="179" formatCode="_-* #,##0_-;\-* #,##0_-;_-* &quot;-&quot;??_-;_-@_-"/>
    </dxf>
    <dxf>
      <numFmt numFmtId="188" formatCode="_-* #,##0.0_-;\-* #,##0.0_-;_-* &quot;-&quot;??_-;_-@_-"/>
    </dxf>
    <dxf>
      <numFmt numFmtId="188" formatCode="_-* #,##0.0_-;\-* #,##0.0_-;_-* &quot;-&quot;??_-;_-@_-"/>
    </dxf>
    <dxf>
      <numFmt numFmtId="188" formatCode="_-* #,##0.0_-;\-* #,##0.0_-;_-* &quot;-&quot;??_-;_-@_-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196" formatCode="#,##0.0_);\(#,##0.0\)"/>
    </dxf>
    <dxf>
      <numFmt numFmtId="196" formatCode="#,##0.0_);\(#,##0.0\)"/>
    </dxf>
    <dxf>
      <numFmt numFmtId="196" formatCode="#,##0.0_);\(#,##0.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96" formatCode="#,##0.0_);\(#,##0.0\)"/>
    </dxf>
    <dxf>
      <numFmt numFmtId="196" formatCode="#,##0.0_);\(#,##0.0\)"/>
    </dxf>
    <dxf>
      <numFmt numFmtId="196" formatCode="#,##0.0_);\(#,##0.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9" formatCode="_-* #,##0_-;\-* #,##0_-;_-* &quot;-&quot;??_-;_-@_-"/>
    </dxf>
    <dxf>
      <numFmt numFmtId="179" formatCode="_-* #,##0_-;\-* #,##0_-;_-* &quot;-&quot;??_-;_-@_-"/>
    </dxf>
    <dxf>
      <numFmt numFmtId="179" formatCode="_-* #,##0_-;\-* #,##0_-;_-* &quot;-&quot;??_-;_-@_-"/>
    </dxf>
    <dxf>
      <numFmt numFmtId="188" formatCode="_-* #,##0.0_-;\-* #,##0.0_-;_-* &quot;-&quot;??_-;_-@_-"/>
    </dxf>
    <dxf>
      <numFmt numFmtId="188" formatCode="_-* #,##0.0_-;\-* #,##0.0_-;_-* &quot;-&quot;??_-;_-@_-"/>
    </dxf>
    <dxf>
      <numFmt numFmtId="188" formatCode="_-* #,##0.0_-;\-* #,##0.0_-;_-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178" formatCode="_-* #,##0.00_-;\-* #,##0.00_-;_-* &quot;-&quot;??_-;_-@_-"/>
    </dxf>
    <dxf>
      <numFmt numFmtId="188" formatCode="_-* #,##0.0_-;\-* #,##0.0_-;_-* &quot;-&quot;??_-;_-@_-"/>
    </dxf>
    <dxf>
      <numFmt numFmtId="179" formatCode="_-* #,##0_-;\-* #,##0_-;_-* &quot;-&quot;??_-;_-@_-"/>
    </dxf>
    <dxf>
      <numFmt numFmtId="188" formatCode="_-* #,##0.0_-;\-* #,##0.0_-;_-* &quot;-&quot;??_-;_-@_-"/>
    </dxf>
    <dxf>
      <numFmt numFmtId="178" formatCode="_-* #,##0.00_-;\-* #,##0.00_-;_-* &quot;-&quot;??_-;_-@_-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6" formatCode="#,##0_);[Red]\(#,##0\)"/>
    </dxf>
    <dxf>
      <numFmt numFmtId="12" formatCode="&quot;$&quot;#,##0.00_);[Red]\(&quot;$&quot;#,##0.00\)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78" formatCode="_-* #,##0.00_-;\-* #,##0.00_-;_-* &quot;-&quot;??_-;_-@_-"/>
    </dxf>
  </dxfs>
  <tableStyles count="0" defaultTableStyle="TableStyleMedium9" defaultPivotStyle="PivotStyleLight16"/>
  <colors>
    <mruColors>
      <color rgb="FF96969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1</xdr:row>
      <xdr:rowOff>19050</xdr:rowOff>
    </xdr:from>
    <xdr:to>
      <xdr:col>9</xdr:col>
      <xdr:colOff>431800</xdr:colOff>
      <xdr:row>16</xdr:row>
      <xdr:rowOff>74195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181" y="192776"/>
          <a:ext cx="5301959" cy="248132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26</xdr:row>
      <xdr:rowOff>98140</xdr:rowOff>
    </xdr:from>
    <xdr:to>
      <xdr:col>14</xdr:col>
      <xdr:colOff>26809</xdr:colOff>
      <xdr:row>36</xdr:row>
      <xdr:rowOff>139339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3920840"/>
          <a:ext cx="7945259" cy="1628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25</xdr:col>
      <xdr:colOff>420149</xdr:colOff>
      <xdr:row>47</xdr:row>
      <xdr:rowOff>96355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400050"/>
          <a:ext cx="7516274" cy="79163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50</xdr:row>
      <xdr:rowOff>142876</xdr:rowOff>
    </xdr:from>
    <xdr:to>
      <xdr:col>6</xdr:col>
      <xdr:colOff>547687</xdr:colOff>
      <xdr:row>51</xdr:row>
      <xdr:rowOff>182563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4595813" y="10437814"/>
          <a:ext cx="468312" cy="253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solidFill>
                <a:srgbClr val="FF0000"/>
              </a:solidFill>
            </a:rPr>
            <a:t>2-1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17</xdr:row>
      <xdr:rowOff>120214</xdr:rowOff>
    </xdr:from>
    <xdr:to>
      <xdr:col>14</xdr:col>
      <xdr:colOff>153559</xdr:colOff>
      <xdr:row>26</xdr:row>
      <xdr:rowOff>155135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3790514"/>
          <a:ext cx="9075309" cy="1978021"/>
        </a:xfrm>
        <a:prstGeom prst="rect">
          <a:avLst/>
        </a:prstGeom>
      </xdr:spPr>
    </xdr:pic>
    <xdr:clientData/>
  </xdr:twoCellAnchor>
  <xdr:twoCellAnchor editAs="oneCell">
    <xdr:from>
      <xdr:col>0</xdr:col>
      <xdr:colOff>6792</xdr:colOff>
      <xdr:row>0</xdr:row>
      <xdr:rowOff>0</xdr:rowOff>
    </xdr:from>
    <xdr:to>
      <xdr:col>13</xdr:col>
      <xdr:colOff>248835</xdr:colOff>
      <xdr:row>16</xdr:row>
      <xdr:rowOff>173788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2" y="0"/>
          <a:ext cx="8624043" cy="362818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26</xdr:row>
      <xdr:rowOff>159122</xdr:rowOff>
    </xdr:from>
    <xdr:to>
      <xdr:col>14</xdr:col>
      <xdr:colOff>178828</xdr:colOff>
      <xdr:row>34</xdr:row>
      <xdr:rowOff>123423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50" y="5772522"/>
          <a:ext cx="9049778" cy="16915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88900</xdr:colOff>
      <xdr:row>4</xdr:row>
      <xdr:rowOff>86599</xdr:rowOff>
    </xdr:from>
    <xdr:to>
      <xdr:col>24</xdr:col>
      <xdr:colOff>43634</xdr:colOff>
      <xdr:row>11</xdr:row>
      <xdr:rowOff>171450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65300" y="823199"/>
          <a:ext cx="4393384" cy="1329451"/>
        </a:xfrm>
        <a:prstGeom prst="rect">
          <a:avLst/>
        </a:prstGeom>
      </xdr:spPr>
    </xdr:pic>
    <xdr:clientData/>
  </xdr:twoCellAnchor>
  <xdr:twoCellAnchor editAs="oneCell">
    <xdr:from>
      <xdr:col>12</xdr:col>
      <xdr:colOff>182110</xdr:colOff>
      <xdr:row>4</xdr:row>
      <xdr:rowOff>38100</xdr:rowOff>
    </xdr:from>
    <xdr:to>
      <xdr:col>18</xdr:col>
      <xdr:colOff>109896</xdr:colOff>
      <xdr:row>11</xdr:row>
      <xdr:rowOff>146050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4760" y="774700"/>
          <a:ext cx="4531536" cy="1352550"/>
        </a:xfrm>
        <a:prstGeom prst="rect">
          <a:avLst/>
        </a:prstGeom>
      </xdr:spPr>
    </xdr:pic>
    <xdr:clientData/>
  </xdr:twoCellAnchor>
  <xdr:twoCellAnchor editAs="oneCell">
    <xdr:from>
      <xdr:col>6</xdr:col>
      <xdr:colOff>289444</xdr:colOff>
      <xdr:row>4</xdr:row>
      <xdr:rowOff>44450</xdr:rowOff>
    </xdr:from>
    <xdr:to>
      <xdr:col>12</xdr:col>
      <xdr:colOff>171450</xdr:colOff>
      <xdr:row>11</xdr:row>
      <xdr:rowOff>149587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3894" y="781050"/>
          <a:ext cx="4530206" cy="1349737"/>
        </a:xfrm>
        <a:prstGeom prst="rect">
          <a:avLst/>
        </a:prstGeom>
      </xdr:spPr>
    </xdr:pic>
    <xdr:clientData/>
  </xdr:twoCellAnchor>
  <xdr:twoCellAnchor editAs="oneCell">
    <xdr:from>
      <xdr:col>0</xdr:col>
      <xdr:colOff>730251</xdr:colOff>
      <xdr:row>4</xdr:row>
      <xdr:rowOff>50800</xdr:rowOff>
    </xdr:from>
    <xdr:to>
      <xdr:col>6</xdr:col>
      <xdr:colOff>295277</xdr:colOff>
      <xdr:row>11</xdr:row>
      <xdr:rowOff>146050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251" y="787400"/>
          <a:ext cx="4689476" cy="13398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taWu(TP-吳詩婷)#8822" refreshedDate="45785.802596296293" createdVersion="6" refreshedVersion="6" minRefreshableVersion="3" recordCount="14">
  <cacheSource type="worksheet">
    <worksheetSource ref="A8:X22" sheet="5-3.應付關係人科餘"/>
  </cacheSource>
  <cacheFields count="24">
    <cacheField name="公司代碼" numFmtId="0">
      <sharedItems containsBlank="1"/>
    </cacheField>
    <cacheField name="年度/月份" numFmtId="0">
      <sharedItems containsBlank="1"/>
    </cacheField>
    <cacheField name="文件號碼" numFmtId="0">
      <sharedItems containsBlank="1"/>
    </cacheField>
    <cacheField name="文件類型" numFmtId="0">
      <sharedItems containsBlank="1"/>
    </cacheField>
    <cacheField name="文件日期" numFmtId="14">
      <sharedItems containsNonDate="0" containsDate="1" containsString="0" containsBlank="1" minDate="2025-04-10T00:00:00" maxDate="2025-04-11T00:00:00"/>
    </cacheField>
    <cacheField name="過帳日期" numFmtId="14">
      <sharedItems containsNonDate="0" containsDate="1" containsString="0" containsBlank="1" minDate="2025-04-10T00:00:00" maxDate="2025-04-11T00:00:00"/>
    </cacheField>
    <cacheField name="G/L科目" numFmtId="0">
      <sharedItems containsBlank="1"/>
    </cacheField>
    <cacheField name="供應商" numFmtId="0">
      <sharedItems containsBlank="1"/>
    </cacheField>
    <cacheField name="客戶" numFmtId="0">
      <sharedItems containsNonDate="0" containsString="0" containsBlank="1"/>
    </cacheField>
    <cacheField name="貿易夥伴" numFmtId="0">
      <sharedItems containsBlank="1" count="2">
        <s v="890063"/>
        <m/>
      </sharedItems>
    </cacheField>
    <cacheField name="文件幣別" numFmtId="0">
      <sharedItems containsBlank="1"/>
    </cacheField>
    <cacheField name="文件幣別金額" numFmtId="37">
      <sharedItems containsString="0" containsBlank="1" containsNumber="1" containsInteger="1" minValue="-3249" maxValue="-272"/>
    </cacheField>
    <cacheField name="LCurr" numFmtId="0">
      <sharedItems containsBlank="1"/>
    </cacheField>
    <cacheField name="以本國貨幣計算之金額" numFmtId="37">
      <sharedItems containsString="0" containsBlank="1" containsNumber="1" containsInteger="1" minValue="-3249" maxValue="-272"/>
    </cacheField>
    <cacheField name="訂單" numFmtId="0">
      <sharedItems containsNonDate="0" containsString="0" containsBlank="1"/>
    </cacheField>
    <cacheField name="利潤中心" numFmtId="0">
      <sharedItems containsBlank="1"/>
    </cacheField>
    <cacheField name="成本中心" numFmtId="0">
      <sharedItems containsNonDate="0" containsString="0" containsBlank="1"/>
    </cacheField>
    <cacheField name="內文" numFmtId="0">
      <sharedItems containsBlank="1"/>
    </cacheField>
    <cacheField name="結清文件" numFmtId="0">
      <sharedItems containsNonDate="0" containsString="0" containsBlank="1"/>
    </cacheField>
    <cacheField name="結清日期" numFmtId="14">
      <sharedItems containsNonDate="0" containsString="0" containsBlank="1"/>
    </cacheField>
    <cacheField name="功能範圍" numFmtId="0">
      <sharedItems containsNonDate="0" containsString="0" containsBlank="1"/>
    </cacheField>
    <cacheField name="指派" numFmtId="0">
      <sharedItems containsBlank="1"/>
    </cacheField>
    <cacheField name="匯率" numFmtId="0">
      <sharedItems containsString="0" containsBlank="1" containsNumber="1" containsInteger="1" minValue="1" maxValue="1"/>
    </cacheField>
    <cacheField name="換算台幣" numFmtId="179">
      <sharedItems containsString="0" containsBlank="1" containsNumber="1" containsInteger="1" minValue="272" maxValue="32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taWu(TP-吳詩婷)#8822" refreshedDate="45786.616698958336" createdVersion="6" refreshedVersion="6" minRefreshableVersion="3" recordCount="149">
  <cacheSource type="worksheet">
    <worksheetSource ref="A9:X158" sheet="4-3.應收關係人科餘"/>
  </cacheSource>
  <cacheFields count="24">
    <cacheField name="公司代碼" numFmtId="0">
      <sharedItems/>
    </cacheField>
    <cacheField name="年度/月份" numFmtId="0">
      <sharedItems/>
    </cacheField>
    <cacheField name="文件號碼" numFmtId="0">
      <sharedItems/>
    </cacheField>
    <cacheField name="文件類型" numFmtId="0">
      <sharedItems/>
    </cacheField>
    <cacheField name="文件日期" numFmtId="14">
      <sharedItems containsSemiMixedTypes="0" containsNonDate="0" containsDate="1" containsString="0" minDate="2025-02-21T00:00:00" maxDate="2025-04-29T00:00:00"/>
    </cacheField>
    <cacheField name="過帳日期" numFmtId="14">
      <sharedItems containsSemiMixedTypes="0" containsNonDate="0" containsDate="1" containsString="0" minDate="2025-02-21T00:00:00" maxDate="2025-04-29T00:00:00"/>
    </cacheField>
    <cacheField name="G/L科目" numFmtId="0">
      <sharedItems/>
    </cacheField>
    <cacheField name="供應商" numFmtId="0">
      <sharedItems containsNonDate="0" containsString="0" containsBlank="1"/>
    </cacheField>
    <cacheField name="客戶" numFmtId="0">
      <sharedItems/>
    </cacheField>
    <cacheField name="貿易夥伴" numFmtId="0">
      <sharedItems count="3">
        <s v="960286"/>
        <s v="960900"/>
        <s v="960681"/>
      </sharedItems>
    </cacheField>
    <cacheField name="文件幣別" numFmtId="0">
      <sharedItems/>
    </cacheField>
    <cacheField name="文件幣別金額" numFmtId="179">
      <sharedItems containsSemiMixedTypes="0" containsString="0" containsNumber="1" containsInteger="1" minValue="1" maxValue="7964934"/>
    </cacheField>
    <cacheField name="LCurr" numFmtId="0">
      <sharedItems/>
    </cacheField>
    <cacheField name="以本國貨幣計算之金額" numFmtId="179">
      <sharedItems containsSemiMixedTypes="0" containsString="0" containsNumber="1" containsInteger="1" minValue="1" maxValue="7964934"/>
    </cacheField>
    <cacheField name="訂單" numFmtId="0">
      <sharedItems containsNonDate="0" containsString="0" containsBlank="1"/>
    </cacheField>
    <cacheField name="利潤中心" numFmtId="0">
      <sharedItems containsBlank="1"/>
    </cacheField>
    <cacheField name="成本中心" numFmtId="0">
      <sharedItems containsNonDate="0" containsString="0" containsBlank="1"/>
    </cacheField>
    <cacheField name="內文" numFmtId="0">
      <sharedItems/>
    </cacheField>
    <cacheField name="結清文件" numFmtId="0">
      <sharedItems containsNonDate="0" containsString="0" containsBlank="1"/>
    </cacheField>
    <cacheField name="結清日期" numFmtId="14">
      <sharedItems containsNonDate="0" containsString="0" containsBlank="1"/>
    </cacheField>
    <cacheField name="功能範圍" numFmtId="0">
      <sharedItems containsNonDate="0" containsString="0" containsBlank="1"/>
    </cacheField>
    <cacheField name="指派" numFmtId="0">
      <sharedItems/>
    </cacheField>
    <cacheField name="匯率" numFmtId="0">
      <sharedItems containsSemiMixedTypes="0" containsString="0" containsNumber="1" containsInteger="1" minValue="1" maxValue="1"/>
    </cacheField>
    <cacheField name="換算台幣" numFmtId="179">
      <sharedItems containsSemiMixedTypes="0" containsString="0" containsNumber="1" containsInteger="1" minValue="1" maxValue="7964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itaWu(TP-吳詩婷)#8822" refreshedDate="45786.633909027776" createdVersion="6" refreshedVersion="6" minRefreshableVersion="3" recordCount="1426">
  <cacheSource type="worksheet">
    <worksheetSource ref="B9:X1435" sheet="2-3.銷貨明細"/>
  </cacheSource>
  <cacheFields count="23">
    <cacheField name="年度/月份" numFmtId="0">
      <sharedItems/>
    </cacheField>
    <cacheField name="文件號碼" numFmtId="0">
      <sharedItems/>
    </cacheField>
    <cacheField name="文件類型" numFmtId="0">
      <sharedItems/>
    </cacheField>
    <cacheField name="文件日期" numFmtId="14">
      <sharedItems containsSemiMixedTypes="0" containsNonDate="0" containsDate="1" containsString="0" minDate="2024-06-26T00:00:00" maxDate="2025-04-29T00:00:00"/>
    </cacheField>
    <cacheField name="過帳日期" numFmtId="14">
      <sharedItems containsSemiMixedTypes="0" containsNonDate="0" containsDate="1" containsString="0" minDate="2025-01-03T00:00:00" maxDate="2025-04-29T00:00:00"/>
    </cacheField>
    <cacheField name="G/L科目" numFmtId="0">
      <sharedItems/>
    </cacheField>
    <cacheField name="供應商" numFmtId="0">
      <sharedItems containsNonDate="0" containsString="0" containsBlank="1"/>
    </cacheField>
    <cacheField name="客戶" numFmtId="0">
      <sharedItems containsNonDate="0" containsString="0" containsBlank="1"/>
    </cacheField>
    <cacheField name="貿易夥伴" numFmtId="0">
      <sharedItems count="3">
        <s v="960286"/>
        <s v="960900"/>
        <s v="960681"/>
      </sharedItems>
    </cacheField>
    <cacheField name="文件幣別" numFmtId="0">
      <sharedItems/>
    </cacheField>
    <cacheField name="文件幣別金額" numFmtId="39">
      <sharedItems containsSemiMixedTypes="0" containsString="0" containsNumber="1" containsInteger="1" minValue="-7635023" maxValue="495000"/>
    </cacheField>
    <cacheField name="LCurr" numFmtId="0">
      <sharedItems/>
    </cacheField>
    <cacheField name="以本國貨幣計算之金額" numFmtId="39">
      <sharedItems containsSemiMixedTypes="0" containsString="0" containsNumber="1" containsInteger="1" minValue="-7635023" maxValue="495000"/>
    </cacheField>
    <cacheField name="訂單" numFmtId="0">
      <sharedItems/>
    </cacheField>
    <cacheField name="利潤中心" numFmtId="0">
      <sharedItems/>
    </cacheField>
    <cacheField name="成本中心" numFmtId="0">
      <sharedItems containsNonDate="0" containsString="0" containsBlank="1"/>
    </cacheField>
    <cacheField name="內文" numFmtId="0">
      <sharedItems/>
    </cacheField>
    <cacheField name="結清文件" numFmtId="0">
      <sharedItems containsNonDate="0" containsString="0" containsBlank="1"/>
    </cacheField>
    <cacheField name="結清日期" numFmtId="14">
      <sharedItems containsNonDate="0" containsString="0" containsBlank="1"/>
    </cacheField>
    <cacheField name="功能範圍" numFmtId="0">
      <sharedItems/>
    </cacheField>
    <cacheField name="指派" numFmtId="0">
      <sharedItems/>
    </cacheField>
    <cacheField name="匯率" numFmtId="0">
      <sharedItems containsSemiMixedTypes="0" containsString="0" containsNumber="1" containsInteger="1" minValue="1" maxValue="1"/>
    </cacheField>
    <cacheField name="換算台幣" numFmtId="38">
      <sharedItems containsSemiMixedTypes="0" containsString="0" containsNumber="1" containsInteger="1" minValue="-7635023" maxValue="4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s v="1000"/>
    <s v="2025/04"/>
    <s v="3900000278"/>
    <s v="KE"/>
    <d v="2025-04-10T00:00:00"/>
    <d v="2025-04-10T00:00:00"/>
    <s v="21780102"/>
    <s v="202504"/>
    <m/>
    <x v="0"/>
    <s v="NTD"/>
    <n v="-272"/>
    <s v="NTD"/>
    <n v="-272"/>
    <m/>
    <m/>
    <m/>
    <s v="使用Azure Github Copilot 服務費(2月) 緯謙科技"/>
    <m/>
    <m/>
    <m/>
    <s v="110787T0/113194T1"/>
    <n v="1"/>
    <n v="272"/>
  </r>
  <r>
    <s v="1000"/>
    <s v="2025/04"/>
    <s v="3900000278"/>
    <s v="KE"/>
    <d v="2025-04-10T00:00:00"/>
    <d v="2025-04-10T00:00:00"/>
    <s v="21780102"/>
    <s v="202504"/>
    <m/>
    <x v="0"/>
    <s v="NTD"/>
    <n v="-3249"/>
    <s v="NTD"/>
    <n v="-3249"/>
    <m/>
    <s v="TR0100"/>
    <m/>
    <s v="使用Azure Github Copilot 服務費(2月) 緯謙科技"/>
    <m/>
    <m/>
    <m/>
    <s v="110787T0/113194T1"/>
    <n v="1"/>
    <n v="3249"/>
  </r>
  <r>
    <s v="1000"/>
    <s v="2025/04"/>
    <s v="3900000278"/>
    <s v="KE"/>
    <d v="2025-04-10T00:00:00"/>
    <d v="2025-04-10T00:00:00"/>
    <s v="21780102"/>
    <s v="202504"/>
    <m/>
    <x v="0"/>
    <s v="NTD"/>
    <n v="-549"/>
    <s v="NTD"/>
    <n v="-549"/>
    <m/>
    <s v="TT0118"/>
    <m/>
    <s v="使用Azure Github Copilot 服務費(2月) 緯謙科技"/>
    <m/>
    <m/>
    <m/>
    <s v="110787T0/113194T1"/>
    <n v="1"/>
    <n v="549"/>
  </r>
  <r>
    <s v="1000"/>
    <s v="2025/04"/>
    <s v="3900000278"/>
    <s v="KE"/>
    <d v="2025-04-10T00:00:00"/>
    <d v="2025-04-10T00:00:00"/>
    <s v="21780102"/>
    <s v="202504"/>
    <m/>
    <x v="0"/>
    <s v="NTD"/>
    <n v="-1649"/>
    <s v="NTD"/>
    <n v="-1649"/>
    <m/>
    <s v="TT0312"/>
    <m/>
    <s v="使用Azure Github Copilot 服務費(2月) 緯謙科技"/>
    <m/>
    <m/>
    <m/>
    <s v="110787T0/113194T1"/>
    <n v="1"/>
    <n v="1649"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  <r>
    <m/>
    <m/>
    <m/>
    <m/>
    <m/>
    <m/>
    <m/>
    <m/>
    <m/>
    <x v="1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9">
  <r>
    <s v="1000"/>
    <s v="2025/02"/>
    <s v="9300000745"/>
    <s v="ZD"/>
    <d v="2025-02-21T00:00:00"/>
    <d v="2025-02-21T00:00:00"/>
    <s v="11530100"/>
    <m/>
    <s v="100204"/>
    <x v="0"/>
    <s v="NTD"/>
    <n v="1499884"/>
    <s v="NTD"/>
    <n v="1499884"/>
    <m/>
    <s v="TT0112"/>
    <m/>
    <s v="KL53277349 緯創資通 (CPBG 2025/01)"/>
    <m/>
    <m/>
    <m/>
    <s v="100204"/>
    <n v="1"/>
    <n v="1499884"/>
  </r>
  <r>
    <s v="1000"/>
    <s v="2025/03"/>
    <s v="9300001132"/>
    <s v="ZD"/>
    <d v="2025-03-19T00:00:00"/>
    <d v="2025-03-19T00:00:00"/>
    <s v="11530100"/>
    <m/>
    <s v="100204"/>
    <x v="0"/>
    <s v="NTD"/>
    <n v="784774"/>
    <s v="NTD"/>
    <n v="784774"/>
    <m/>
    <s v="TT0112"/>
    <m/>
    <s v="MD97623920 緯創資通 (DT_汐止 2025/02)"/>
    <m/>
    <m/>
    <m/>
    <s v="100204"/>
    <n v="1"/>
    <n v="784774"/>
  </r>
  <r>
    <s v="1000"/>
    <s v="2025/03"/>
    <s v="9300001133"/>
    <s v="ZD"/>
    <d v="2025-03-19T00:00:00"/>
    <d v="2025-03-19T00:00:00"/>
    <s v="11530100"/>
    <m/>
    <s v="100204"/>
    <x v="0"/>
    <s v="NTD"/>
    <n v="12109"/>
    <s v="NTD"/>
    <n v="12109"/>
    <m/>
    <m/>
    <m/>
    <s v="MD97623921 緯創資通 (DT_南區 2025/02)"/>
    <m/>
    <m/>
    <m/>
    <s v="100204"/>
    <n v="1"/>
    <n v="12109"/>
  </r>
  <r>
    <s v="1000"/>
    <s v="2025/03"/>
    <s v="9300001133"/>
    <s v="ZD"/>
    <d v="2025-03-19T00:00:00"/>
    <d v="2025-03-19T00:00:00"/>
    <s v="11530100"/>
    <m/>
    <s v="100204"/>
    <x v="0"/>
    <s v="NTD"/>
    <n v="104170"/>
    <s v="NTD"/>
    <n v="104170"/>
    <m/>
    <s v="TT0112"/>
    <m/>
    <s v="MD97623921 緯創資通 (DT_南區 2025/02)"/>
    <m/>
    <m/>
    <m/>
    <s v="100204"/>
    <n v="1"/>
    <n v="104170"/>
  </r>
  <r>
    <s v="1000"/>
    <s v="2025/03"/>
    <s v="9300001133"/>
    <s v="ZD"/>
    <d v="2025-03-19T00:00:00"/>
    <d v="2025-03-19T00:00:00"/>
    <s v="11530100"/>
    <m/>
    <s v="100204"/>
    <x v="0"/>
    <s v="NTD"/>
    <n v="138000"/>
    <s v="NTD"/>
    <n v="138000"/>
    <m/>
    <s v="TT0112"/>
    <m/>
    <s v="MD97623921 緯創資通 (DT_南區 2025/02)"/>
    <m/>
    <m/>
    <m/>
    <s v="100204"/>
    <n v="1"/>
    <n v="138000"/>
  </r>
  <r>
    <s v="1000"/>
    <s v="2025/03"/>
    <s v="9300001134"/>
    <s v="ZD"/>
    <d v="2025-03-19T00:00:00"/>
    <d v="2025-03-19T00:00:00"/>
    <s v="11530100"/>
    <m/>
    <s v="100204"/>
    <x v="0"/>
    <s v="NTD"/>
    <n v="166385"/>
    <s v="NTD"/>
    <n v="166385"/>
    <m/>
    <m/>
    <m/>
    <s v="MD97623922 緯創資通 (MLL、MLH、ML6 2025/02)"/>
    <m/>
    <m/>
    <m/>
    <s v="100204"/>
    <n v="1"/>
    <n v="166385"/>
  </r>
  <r>
    <s v="1000"/>
    <s v="2025/03"/>
    <s v="9300001134"/>
    <s v="ZD"/>
    <d v="2025-03-19T00:00:00"/>
    <d v="2025-03-19T00:00:00"/>
    <s v="11530100"/>
    <m/>
    <s v="100204"/>
    <x v="0"/>
    <s v="NTD"/>
    <n v="3276924"/>
    <s v="NTD"/>
    <n v="3276924"/>
    <m/>
    <s v="TT0111"/>
    <m/>
    <s v="MD97623922 緯創資通 (MLL、MLH、ML6 2025/02)"/>
    <m/>
    <m/>
    <m/>
    <s v="100204"/>
    <n v="1"/>
    <n v="3276924"/>
  </r>
  <r>
    <s v="1000"/>
    <s v="2025/03"/>
    <s v="9300001134"/>
    <s v="ZD"/>
    <d v="2025-03-19T00:00:00"/>
    <d v="2025-03-19T00:00:00"/>
    <s v="11530100"/>
    <m/>
    <s v="100204"/>
    <x v="0"/>
    <s v="NTD"/>
    <n v="50784"/>
    <s v="NTD"/>
    <n v="50784"/>
    <m/>
    <s v="TT0113"/>
    <m/>
    <s v="MD97623922 緯創資通 (MLL、MLH、ML6 2025/02)"/>
    <m/>
    <m/>
    <m/>
    <s v="100204"/>
    <n v="1"/>
    <n v="50784"/>
  </r>
  <r>
    <s v="1000"/>
    <s v="2025/03"/>
    <s v="9300001144"/>
    <s v="ZD"/>
    <d v="2025-03-19T00:00:00"/>
    <d v="2025-03-19T00:00:00"/>
    <s v="11530100"/>
    <m/>
    <s v="100204"/>
    <x v="0"/>
    <s v="NTD"/>
    <n v="1129153"/>
    <s v="NTD"/>
    <n v="1129153"/>
    <m/>
    <s v="TT0112"/>
    <m/>
    <s v="MD97623931 緯創資通 (CPBG 2025/02)"/>
    <m/>
    <m/>
    <m/>
    <s v="100204"/>
    <n v="1"/>
    <n v="1129153"/>
  </r>
  <r>
    <s v="1000"/>
    <s v="2025/03"/>
    <s v="9300001218"/>
    <s v="ZD"/>
    <d v="2025-03-25T00:00:00"/>
    <d v="2025-03-25T00:00:00"/>
    <s v="11530100"/>
    <m/>
    <s v="100204"/>
    <x v="0"/>
    <s v="NTD"/>
    <n v="118511"/>
    <s v="NTD"/>
    <n v="118511"/>
    <m/>
    <m/>
    <m/>
    <s v="MD97623989 緯創資通 (ML1、ML2、ML8、MLD 2025/02)"/>
    <m/>
    <m/>
    <m/>
    <s v="100204"/>
    <n v="1"/>
    <n v="118511"/>
  </r>
  <r>
    <s v="1000"/>
    <s v="2025/03"/>
    <s v="9300001218"/>
    <s v="ZD"/>
    <d v="2025-03-25T00:00:00"/>
    <d v="2025-03-25T00:00:00"/>
    <s v="11530100"/>
    <m/>
    <s v="100204"/>
    <x v="0"/>
    <s v="NTD"/>
    <n v="1"/>
    <s v="NTD"/>
    <n v="1"/>
    <m/>
    <s v="TT0111"/>
    <m/>
    <s v="MD97623989 緯創資通 (ML1、ML2、ML8、MLD 2025/02)"/>
    <m/>
    <m/>
    <m/>
    <s v="100204"/>
    <n v="1"/>
    <n v="1"/>
  </r>
  <r>
    <s v="1000"/>
    <s v="2025/03"/>
    <s v="9300001218"/>
    <s v="ZD"/>
    <d v="2025-03-25T00:00:00"/>
    <d v="2025-03-25T00:00:00"/>
    <s v="11530100"/>
    <m/>
    <s v="100204"/>
    <x v="0"/>
    <s v="NTD"/>
    <n v="2370216"/>
    <s v="NTD"/>
    <n v="2370216"/>
    <m/>
    <s v="TT0113"/>
    <m/>
    <s v="MD97623989 緯創資通 (ML1、ML2、ML8、MLD 2025/02)"/>
    <m/>
    <m/>
    <m/>
    <s v="100204"/>
    <n v="1"/>
    <n v="2370216"/>
  </r>
  <r>
    <s v="1000"/>
    <s v="2025/04"/>
    <s v="9300001562"/>
    <s v="ZD"/>
    <d v="2025-04-18T00:00:00"/>
    <d v="2025-04-18T00:00:00"/>
    <s v="11530100"/>
    <m/>
    <s v="100204"/>
    <x v="0"/>
    <s v="NTD"/>
    <n v="180134"/>
    <s v="NTD"/>
    <n v="180134"/>
    <m/>
    <m/>
    <m/>
    <s v="ML80400220 緯創資通 (MLL、MLH、ML6 2025/03)"/>
    <m/>
    <m/>
    <m/>
    <s v="100204"/>
    <n v="1"/>
    <n v="180134"/>
  </r>
  <r>
    <s v="1000"/>
    <s v="2025/04"/>
    <s v="9300001562"/>
    <s v="ZD"/>
    <d v="2025-04-18T00:00:00"/>
    <d v="2025-04-18T00:00:00"/>
    <s v="11530100"/>
    <m/>
    <s v="100204"/>
    <x v="0"/>
    <s v="NTD"/>
    <n v="3466765"/>
    <s v="NTD"/>
    <n v="3466765"/>
    <m/>
    <s v="TT0111"/>
    <m/>
    <s v="ML80400220 緯創資通 (MLL、MLH、ML6 2025/03)"/>
    <m/>
    <m/>
    <m/>
    <s v="100204"/>
    <n v="1"/>
    <n v="3466765"/>
  </r>
  <r>
    <s v="1000"/>
    <s v="2025/04"/>
    <s v="9300001562"/>
    <s v="ZD"/>
    <d v="2025-04-18T00:00:00"/>
    <d v="2025-04-18T00:00:00"/>
    <s v="11530100"/>
    <m/>
    <s v="100204"/>
    <x v="0"/>
    <s v="NTD"/>
    <n v="135930"/>
    <s v="NTD"/>
    <n v="135930"/>
    <m/>
    <s v="TT0113"/>
    <m/>
    <s v="ML80400220 緯創資通 (MLL、MLH、ML6 2025/03)"/>
    <m/>
    <m/>
    <m/>
    <s v="100204"/>
    <n v="1"/>
    <n v="135930"/>
  </r>
  <r>
    <s v="1000"/>
    <s v="2025/04"/>
    <s v="9300001567"/>
    <s v="ZD"/>
    <d v="2025-04-18T00:00:00"/>
    <d v="2025-04-18T00:00:00"/>
    <s v="11530100"/>
    <m/>
    <s v="100204"/>
    <x v="0"/>
    <s v="NTD"/>
    <n v="7964934"/>
    <s v="NTD"/>
    <n v="7964934"/>
    <m/>
    <m/>
    <m/>
    <s v="ML80400225 緯創資通 (SWRD 2025/04)"/>
    <m/>
    <m/>
    <m/>
    <s v="100204"/>
    <n v="1"/>
    <n v="7964934"/>
  </r>
  <r>
    <s v="1000"/>
    <s v="2025/04"/>
    <s v="9300001631"/>
    <s v="ZD"/>
    <d v="2025-04-25T00:00:00"/>
    <d v="2025-04-25T00:00:00"/>
    <s v="11530100"/>
    <m/>
    <s v="100204"/>
    <x v="0"/>
    <s v="NTD"/>
    <n v="1186570"/>
    <s v="NTD"/>
    <n v="1186570"/>
    <m/>
    <s v="TT0112"/>
    <m/>
    <s v="ML80400275 緯創資通 (CPBG 2025/03)"/>
    <m/>
    <m/>
    <m/>
    <s v="100204"/>
    <n v="1"/>
    <n v="1186570"/>
  </r>
  <r>
    <s v="1000"/>
    <s v="2025/04"/>
    <s v="9300001632"/>
    <s v="ZD"/>
    <d v="2025-04-25T00:00:00"/>
    <d v="2025-04-25T00:00:00"/>
    <s v="11530100"/>
    <m/>
    <s v="100204"/>
    <x v="0"/>
    <s v="NTD"/>
    <n v="315053"/>
    <s v="NTD"/>
    <n v="315053"/>
    <m/>
    <s v="TT0112"/>
    <m/>
    <s v="ML80400276 緯創資通 (DT_汐止 2025/03)"/>
    <m/>
    <m/>
    <m/>
    <s v="100204"/>
    <n v="1"/>
    <n v="315053"/>
  </r>
  <r>
    <s v="1000"/>
    <s v="2025/04"/>
    <s v="9300001633"/>
    <s v="ZD"/>
    <d v="2025-04-25T00:00:00"/>
    <d v="2025-04-25T00:00:00"/>
    <s v="11530100"/>
    <m/>
    <s v="100204"/>
    <x v="0"/>
    <s v="NTD"/>
    <n v="11970"/>
    <s v="NTD"/>
    <n v="11970"/>
    <m/>
    <m/>
    <m/>
    <s v="ML80400277 緯創資通 (DT_南區 2025/03)"/>
    <m/>
    <m/>
    <m/>
    <s v="100204"/>
    <n v="1"/>
    <n v="11970"/>
  </r>
  <r>
    <s v="1000"/>
    <s v="2025/04"/>
    <s v="9300001633"/>
    <s v="ZD"/>
    <d v="2025-04-25T00:00:00"/>
    <d v="2025-04-25T00:00:00"/>
    <s v="11530100"/>
    <m/>
    <s v="100204"/>
    <x v="0"/>
    <s v="NTD"/>
    <n v="108020"/>
    <s v="NTD"/>
    <n v="108020"/>
    <m/>
    <s v="TT0112"/>
    <m/>
    <s v="ML80400277 緯創資通 (DT_南區 2025/03)"/>
    <m/>
    <m/>
    <m/>
    <s v="100204"/>
    <n v="1"/>
    <n v="108020"/>
  </r>
  <r>
    <s v="1000"/>
    <s v="2025/04"/>
    <s v="9300001633"/>
    <s v="ZD"/>
    <d v="2025-04-25T00:00:00"/>
    <d v="2025-04-25T00:00:00"/>
    <s v="11530100"/>
    <m/>
    <s v="100204"/>
    <x v="0"/>
    <s v="NTD"/>
    <n v="131376"/>
    <s v="NTD"/>
    <n v="131376"/>
    <m/>
    <s v="TT0112"/>
    <m/>
    <s v="ML80400277 緯創資通 (DT_南區 2025/03)"/>
    <m/>
    <m/>
    <m/>
    <s v="100204"/>
    <n v="1"/>
    <n v="131376"/>
  </r>
  <r>
    <s v="1000"/>
    <s v="2025/04"/>
    <s v="9300001634"/>
    <s v="ZD"/>
    <d v="2025-04-25T00:00:00"/>
    <d v="2025-04-25T00:00:00"/>
    <s v="11530100"/>
    <m/>
    <s v="100204"/>
    <x v="0"/>
    <s v="NTD"/>
    <n v="2187228"/>
    <s v="NTD"/>
    <n v="2187228"/>
    <m/>
    <s v="TT0113"/>
    <m/>
    <s v="ML80400278 緯創資通 (MLL、MLH、ML6 2025/03)"/>
    <m/>
    <m/>
    <m/>
    <s v="100204"/>
    <n v="1"/>
    <n v="2187228"/>
  </r>
  <r>
    <s v="1000"/>
    <s v="2025/04"/>
    <s v="9300001635"/>
    <s v="ZD"/>
    <d v="2025-04-25T00:00:00"/>
    <d v="2025-04-25T00:00:00"/>
    <s v="11530100"/>
    <m/>
    <s v="100204"/>
    <x v="0"/>
    <s v="NTD"/>
    <n v="85281"/>
    <s v="NTD"/>
    <n v="85281"/>
    <m/>
    <s v="TT0112"/>
    <m/>
    <s v="ML80400279 緯創資通 (CPBG 2025/03)"/>
    <m/>
    <m/>
    <m/>
    <s v="100204"/>
    <n v="1"/>
    <n v="85281"/>
  </r>
  <r>
    <s v="1000"/>
    <s v="2025/03"/>
    <s v="9300001074"/>
    <s v="ZD"/>
    <d v="2025-03-14T00:00:00"/>
    <d v="2025-03-14T00:00:00"/>
    <s v="11530100"/>
    <m/>
    <s v="100726"/>
    <x v="1"/>
    <s v="NTD"/>
    <n v="162750"/>
    <s v="NTD"/>
    <n v="162750"/>
    <m/>
    <s v="TT0119"/>
    <m/>
    <s v="MD97623864 緯穎科技 (胡耀明 2025/02)"/>
    <m/>
    <m/>
    <m/>
    <s v="100204"/>
    <n v="1"/>
    <n v="162750"/>
  </r>
  <r>
    <s v="1000"/>
    <s v="2025/03"/>
    <s v="9300001075"/>
    <s v="ZD"/>
    <d v="2025-03-14T00:00:00"/>
    <d v="2025-03-14T00:00:00"/>
    <s v="11530100"/>
    <m/>
    <s v="100726"/>
    <x v="1"/>
    <s v="NTD"/>
    <n v="144900"/>
    <s v="NTD"/>
    <n v="144900"/>
    <m/>
    <s v="TT0119"/>
    <m/>
    <s v="MD97623865 緯穎科技 (陳凱俞 2025/02)"/>
    <m/>
    <m/>
    <m/>
    <s v="100204"/>
    <n v="1"/>
    <n v="144900"/>
  </r>
  <r>
    <s v="1000"/>
    <s v="2025/03"/>
    <s v="9300001076"/>
    <s v="ZD"/>
    <d v="2025-03-14T00:00:00"/>
    <d v="2025-03-14T00:00:00"/>
    <s v="11530100"/>
    <m/>
    <s v="100726"/>
    <x v="1"/>
    <s v="NTD"/>
    <n v="162750"/>
    <s v="NTD"/>
    <n v="162750"/>
    <m/>
    <s v="TT0119"/>
    <m/>
    <s v="MD97623866 緯穎科技 (林鼎翔 2025/02)"/>
    <m/>
    <m/>
    <m/>
    <s v="100204"/>
    <n v="1"/>
    <n v="162750"/>
  </r>
  <r>
    <s v="1000"/>
    <s v="2025/03"/>
    <s v="9300001077"/>
    <s v="ZD"/>
    <d v="2025-03-14T00:00:00"/>
    <d v="2025-03-14T00:00:00"/>
    <s v="11530100"/>
    <m/>
    <s v="100726"/>
    <x v="1"/>
    <s v="NTD"/>
    <n v="77144"/>
    <s v="NTD"/>
    <n v="77144"/>
    <m/>
    <s v="TT0119"/>
    <m/>
    <s v="MD97623867 緯穎科技 (翁崇堡 2025/02)"/>
    <m/>
    <m/>
    <m/>
    <s v="100204"/>
    <n v="1"/>
    <n v="77144"/>
  </r>
  <r>
    <s v="1000"/>
    <s v="2025/03"/>
    <s v="9300001078"/>
    <s v="ZD"/>
    <d v="2025-03-14T00:00:00"/>
    <d v="2025-03-14T00:00:00"/>
    <s v="11530100"/>
    <m/>
    <s v="100726"/>
    <x v="1"/>
    <s v="NTD"/>
    <n v="158519"/>
    <s v="NTD"/>
    <n v="158519"/>
    <m/>
    <s v="TT0119"/>
    <m/>
    <s v="MD97623868 緯穎科技 (陳坤城 2025/02)"/>
    <m/>
    <m/>
    <m/>
    <s v="100204"/>
    <n v="1"/>
    <n v="158519"/>
  </r>
  <r>
    <s v="1000"/>
    <s v="2025/03"/>
    <s v="9300001079"/>
    <s v="ZD"/>
    <d v="2025-03-14T00:00:00"/>
    <d v="2025-03-14T00:00:00"/>
    <s v="11530100"/>
    <m/>
    <s v="100726"/>
    <x v="1"/>
    <s v="NTD"/>
    <n v="144900"/>
    <s v="NTD"/>
    <n v="144900"/>
    <m/>
    <s v="TT0119"/>
    <m/>
    <s v="MD97623869 緯穎科技 (孫欣憶 2025/02)"/>
    <m/>
    <m/>
    <m/>
    <s v="100726"/>
    <n v="1"/>
    <n v="144900"/>
  </r>
  <r>
    <s v="1000"/>
    <s v="2025/03"/>
    <s v="9300001080"/>
    <s v="ZD"/>
    <d v="2025-03-14T00:00:00"/>
    <d v="2025-03-14T00:00:00"/>
    <s v="11530100"/>
    <m/>
    <s v="100726"/>
    <x v="1"/>
    <s v="NTD"/>
    <n v="405300"/>
    <s v="NTD"/>
    <n v="405300"/>
    <m/>
    <s v="TT0119"/>
    <m/>
    <s v="MD97623870 緯穎科技 (鄭益仁等人 2025/02)"/>
    <m/>
    <m/>
    <m/>
    <s v="100726"/>
    <n v="1"/>
    <n v="405300"/>
  </r>
  <r>
    <s v="1000"/>
    <s v="2025/03"/>
    <s v="9300001081"/>
    <s v="ZD"/>
    <d v="2025-03-14T00:00:00"/>
    <d v="2025-03-14T00:00:00"/>
    <s v="11530100"/>
    <m/>
    <s v="100726"/>
    <x v="1"/>
    <s v="NTD"/>
    <n v="78750"/>
    <s v="NTD"/>
    <n v="78750"/>
    <m/>
    <s v="TT0119"/>
    <m/>
    <s v="MD97623871 緯穎科技 (許益銓 2025/02)"/>
    <m/>
    <m/>
    <m/>
    <s v="100726"/>
    <n v="1"/>
    <n v="78750"/>
  </r>
  <r>
    <s v="1000"/>
    <s v="2025/03"/>
    <s v="9300001082"/>
    <s v="ZD"/>
    <d v="2025-03-14T00:00:00"/>
    <d v="2025-03-14T00:00:00"/>
    <s v="11530100"/>
    <m/>
    <s v="100726"/>
    <x v="1"/>
    <s v="NTD"/>
    <n v="750626"/>
    <s v="NTD"/>
    <n v="750626"/>
    <m/>
    <s v="TT0119"/>
    <m/>
    <s v="MD97623872 緯穎科技 (陳文遠等人 2025/02)"/>
    <m/>
    <m/>
    <m/>
    <s v="100726"/>
    <n v="1"/>
    <n v="750626"/>
  </r>
  <r>
    <s v="1000"/>
    <s v="2025/03"/>
    <s v="9300001083"/>
    <s v="ZD"/>
    <d v="2025-03-14T00:00:00"/>
    <d v="2025-03-14T00:00:00"/>
    <s v="11530100"/>
    <m/>
    <s v="100726"/>
    <x v="1"/>
    <s v="NTD"/>
    <n v="269624"/>
    <s v="NTD"/>
    <n v="269624"/>
    <m/>
    <s v="TT0119"/>
    <m/>
    <s v="MD97623873 緯穎科技 (朱庭鋒等人 2025/02)"/>
    <m/>
    <m/>
    <m/>
    <s v="100726"/>
    <n v="1"/>
    <n v="269624"/>
  </r>
  <r>
    <s v="1000"/>
    <s v="2025/03"/>
    <s v="9300001090"/>
    <s v="ZD"/>
    <d v="2025-03-14T00:00:00"/>
    <d v="2025-03-14T00:00:00"/>
    <s v="11530100"/>
    <m/>
    <s v="100726"/>
    <x v="1"/>
    <s v="NTD"/>
    <n v="400433"/>
    <s v="NTD"/>
    <n v="400433"/>
    <m/>
    <s v="TT0119"/>
    <m/>
    <s v="MD97623880 緯穎科技 (林子堅、陳昱淳 2025/02)"/>
    <m/>
    <m/>
    <m/>
    <s v="100726"/>
    <n v="1"/>
    <n v="400433"/>
  </r>
  <r>
    <s v="1000"/>
    <s v="2025/03"/>
    <s v="9300001091"/>
    <s v="ZD"/>
    <d v="2025-03-14T00:00:00"/>
    <d v="2025-03-14T00:00:00"/>
    <s v="11530100"/>
    <m/>
    <s v="100726"/>
    <x v="1"/>
    <s v="NTD"/>
    <n v="1469624"/>
    <s v="NTD"/>
    <n v="1469624"/>
    <m/>
    <s v="TT0119"/>
    <m/>
    <s v="MD97623881 緯穎科技 (吳尚恩等人 2025/02)"/>
    <m/>
    <m/>
    <m/>
    <s v="100726"/>
    <n v="1"/>
    <n v="1469624"/>
  </r>
  <r>
    <s v="1000"/>
    <s v="2025/04"/>
    <s v="9300001471"/>
    <s v="ZD"/>
    <d v="2025-04-15T00:00:00"/>
    <d v="2025-04-15T00:00:00"/>
    <s v="11530100"/>
    <m/>
    <s v="100726"/>
    <x v="1"/>
    <s v="NTD"/>
    <n v="251816"/>
    <s v="NTD"/>
    <n v="251816"/>
    <m/>
    <s v="TT0119"/>
    <m/>
    <s v="MD97624233 緯穎科技 (朱庭鋒等人 2025/03)"/>
    <m/>
    <m/>
    <m/>
    <s v="100726"/>
    <n v="1"/>
    <n v="251816"/>
  </r>
  <r>
    <s v="1000"/>
    <s v="2025/04"/>
    <s v="9300001472"/>
    <s v="ZD"/>
    <d v="2025-04-15T00:00:00"/>
    <d v="2025-04-15T00:00:00"/>
    <s v="11530100"/>
    <m/>
    <s v="100726"/>
    <x v="1"/>
    <s v="NTD"/>
    <n v="888321"/>
    <s v="NTD"/>
    <n v="888321"/>
    <m/>
    <s v="TT0119"/>
    <m/>
    <s v="MD97624234 緯穎科技 (陳文遠等人 2025/03)"/>
    <m/>
    <m/>
    <m/>
    <s v="100726"/>
    <n v="1"/>
    <n v="888321"/>
  </r>
  <r>
    <s v="1000"/>
    <s v="2025/04"/>
    <s v="9300001473"/>
    <s v="ZD"/>
    <d v="2025-04-15T00:00:00"/>
    <d v="2025-04-15T00:00:00"/>
    <s v="11530100"/>
    <m/>
    <s v="100726"/>
    <x v="1"/>
    <s v="NTD"/>
    <n v="68775"/>
    <s v="NTD"/>
    <n v="68775"/>
    <m/>
    <s v="TT0119"/>
    <m/>
    <s v="MD97624235 緯穎科技 (黃聖傑 2025/03)"/>
    <m/>
    <m/>
    <m/>
    <s v="100726"/>
    <n v="1"/>
    <n v="68775"/>
  </r>
  <r>
    <s v="1000"/>
    <s v="2025/04"/>
    <s v="9300001474"/>
    <s v="ZD"/>
    <d v="2025-04-15T00:00:00"/>
    <d v="2025-04-15T00:00:00"/>
    <s v="11530100"/>
    <m/>
    <s v="100726"/>
    <x v="1"/>
    <s v="NTD"/>
    <n v="78750"/>
    <s v="NTD"/>
    <n v="78750"/>
    <m/>
    <s v="TT0119"/>
    <m/>
    <s v="MD97624236 緯穎科技 (許益銓 2025/03)"/>
    <m/>
    <m/>
    <m/>
    <s v="100726"/>
    <n v="1"/>
    <n v="78750"/>
  </r>
  <r>
    <s v="1000"/>
    <s v="2025/04"/>
    <s v="9300001475"/>
    <s v="ZD"/>
    <d v="2025-04-15T00:00:00"/>
    <d v="2025-04-15T00:00:00"/>
    <s v="11530100"/>
    <m/>
    <s v="100726"/>
    <x v="1"/>
    <s v="NTD"/>
    <n v="183419"/>
    <s v="NTD"/>
    <n v="183419"/>
    <m/>
    <s v="TT0119"/>
    <m/>
    <s v="MD97624237 緯穎科技 (胡耀明 2025/03)"/>
    <m/>
    <m/>
    <m/>
    <s v="100726"/>
    <n v="1"/>
    <n v="183419"/>
  </r>
  <r>
    <s v="1000"/>
    <s v="2025/04"/>
    <s v="9300001476"/>
    <s v="ZD"/>
    <d v="2025-04-15T00:00:00"/>
    <d v="2025-04-15T00:00:00"/>
    <s v="11530100"/>
    <m/>
    <s v="100726"/>
    <x v="1"/>
    <s v="NTD"/>
    <n v="153636"/>
    <s v="NTD"/>
    <n v="153636"/>
    <m/>
    <s v="TT0119"/>
    <m/>
    <s v="MD97624238 緯穎科技 (林鼎翔 2025/03)"/>
    <m/>
    <m/>
    <m/>
    <s v="100726"/>
    <n v="1"/>
    <n v="153636"/>
  </r>
  <r>
    <s v="1000"/>
    <s v="2025/04"/>
    <s v="9300001477"/>
    <s v="ZD"/>
    <d v="2025-04-15T00:00:00"/>
    <d v="2025-04-15T00:00:00"/>
    <s v="11530100"/>
    <m/>
    <s v="100726"/>
    <x v="1"/>
    <s v="NTD"/>
    <n v="147218"/>
    <s v="NTD"/>
    <n v="147218"/>
    <m/>
    <s v="TT0119"/>
    <m/>
    <s v="MD97624239 緯穎科技 (陳凱俞 2025/03)"/>
    <m/>
    <m/>
    <m/>
    <s v="100726"/>
    <n v="1"/>
    <n v="147218"/>
  </r>
  <r>
    <s v="1000"/>
    <s v="2025/04"/>
    <s v="9300001478"/>
    <s v="ZD"/>
    <d v="2025-04-15T00:00:00"/>
    <d v="2025-04-15T00:00:00"/>
    <s v="11530100"/>
    <m/>
    <s v="100726"/>
    <x v="1"/>
    <s v="NTD"/>
    <n v="144031"/>
    <s v="NTD"/>
    <n v="144031"/>
    <m/>
    <s v="TT0119"/>
    <m/>
    <s v="MD97624240 緯穎科技 (孫欣憶 2025/03)"/>
    <m/>
    <m/>
    <m/>
    <s v="100726"/>
    <n v="1"/>
    <n v="144031"/>
  </r>
  <r>
    <s v="1000"/>
    <s v="2025/04"/>
    <s v="9300001479"/>
    <s v="ZD"/>
    <d v="2025-04-15T00:00:00"/>
    <d v="2025-04-15T00:00:00"/>
    <s v="11530100"/>
    <m/>
    <s v="100726"/>
    <x v="1"/>
    <s v="NTD"/>
    <n v="154938"/>
    <s v="NTD"/>
    <n v="154938"/>
    <m/>
    <s v="TT0119"/>
    <m/>
    <s v="MD97624241 緯穎科技 (陳坤城 2025/03)"/>
    <m/>
    <m/>
    <m/>
    <s v="100726"/>
    <n v="1"/>
    <n v="154938"/>
  </r>
  <r>
    <s v="1000"/>
    <s v="2025/04"/>
    <s v="9300001592"/>
    <s v="ZD"/>
    <d v="2025-04-23T00:00:00"/>
    <d v="2025-04-23T00:00:00"/>
    <s v="11530100"/>
    <m/>
    <s v="100726"/>
    <x v="1"/>
    <s v="NTD"/>
    <n v="1912902"/>
    <s v="NTD"/>
    <n v="1912902"/>
    <m/>
    <s v="TT0119"/>
    <m/>
    <s v="ML80400239 緯穎科技 (朱庭鋒等人 2025/03)"/>
    <m/>
    <m/>
    <m/>
    <s v="100726"/>
    <n v="1"/>
    <n v="1912902"/>
  </r>
  <r>
    <s v="1000"/>
    <s v="2025/04"/>
    <s v="9300001593"/>
    <s v="ZD"/>
    <d v="2025-04-23T00:00:00"/>
    <d v="2025-04-23T00:00:00"/>
    <s v="11530100"/>
    <m/>
    <s v="100726"/>
    <x v="1"/>
    <s v="NTD"/>
    <n v="398345"/>
    <s v="NTD"/>
    <n v="398345"/>
    <m/>
    <s v="TT0119"/>
    <m/>
    <s v="ML80400240 緯穎科技 (鄭益仁等人 2025/03)"/>
    <m/>
    <m/>
    <m/>
    <s v="100726"/>
    <n v="1"/>
    <n v="398345"/>
  </r>
  <r>
    <s v="1000"/>
    <s v="2025/04"/>
    <s v="9300001594"/>
    <s v="ZD"/>
    <d v="2025-04-23T00:00:00"/>
    <d v="2025-04-23T00:00:00"/>
    <s v="11530100"/>
    <m/>
    <s v="100726"/>
    <x v="1"/>
    <s v="NTD"/>
    <n v="406676"/>
    <s v="NTD"/>
    <n v="406676"/>
    <m/>
    <s v="TT0119"/>
    <m/>
    <s v="ML80400241 緯穎科技 (林子堅等人 2025/03)"/>
    <m/>
    <m/>
    <m/>
    <s v="100726"/>
    <n v="1"/>
    <n v="406676"/>
  </r>
  <r>
    <s v="1000"/>
    <s v="2025/04"/>
    <s v="9300001449"/>
    <s v="ZD"/>
    <d v="2025-04-14T00:00:00"/>
    <d v="2025-04-14T00:00:00"/>
    <s v="11530100"/>
    <m/>
    <s v="102282"/>
    <x v="2"/>
    <s v="NTD"/>
    <n v="87085"/>
    <s v="NTD"/>
    <n v="87085"/>
    <m/>
    <s v="TT0112"/>
    <m/>
    <s v="MD97624212 緯育 (高君愷 2025/03)"/>
    <m/>
    <m/>
    <m/>
    <s v="100726"/>
    <n v="1"/>
    <n v="87085"/>
  </r>
  <r>
    <s v="1000"/>
    <s v="2025/03"/>
    <s v="1800008150"/>
    <s v="DT"/>
    <d v="2025-03-28T00:00:00"/>
    <d v="2025-03-28T00:00:00"/>
    <s v="11539898"/>
    <m/>
    <s v="100204"/>
    <x v="0"/>
    <s v="NTD"/>
    <n v="875"/>
    <s v="NTD"/>
    <n v="875"/>
    <m/>
    <s v="TT0113"/>
    <m/>
    <s v="202502 緯創資通股份有限公司 ( SO_1330347 )"/>
    <m/>
    <m/>
    <m/>
    <s v="100726"/>
    <n v="1"/>
    <n v="875"/>
  </r>
  <r>
    <s v="1000"/>
    <s v="2025/04"/>
    <s v="1800010476"/>
    <s v="DT"/>
    <d v="2025-04-28T00:00:00"/>
    <d v="2025-04-28T00:00:00"/>
    <s v="11539898"/>
    <m/>
    <s v="100204"/>
    <x v="0"/>
    <s v="NTD"/>
    <n v="104500"/>
    <s v="NTD"/>
    <n v="104500"/>
    <m/>
    <s v="TT0113"/>
    <m/>
    <s v="202504 緯創資通股份有限公司 ( SO_1320669 )"/>
    <m/>
    <m/>
    <m/>
    <s v="100726"/>
    <n v="1"/>
    <n v="104500"/>
  </r>
  <r>
    <s v="1000"/>
    <s v="2025/04"/>
    <s v="1800010477"/>
    <s v="DT"/>
    <d v="2025-04-28T00:00:00"/>
    <d v="2025-04-28T00:00:00"/>
    <s v="11539898"/>
    <m/>
    <s v="100204"/>
    <x v="0"/>
    <s v="NTD"/>
    <n v="131100"/>
    <s v="NTD"/>
    <n v="131100"/>
    <m/>
    <s v="TT0113"/>
    <m/>
    <s v="202504 緯創資通股份有限公司 ( SO_1320706 )"/>
    <m/>
    <m/>
    <m/>
    <s v="100726"/>
    <n v="1"/>
    <n v="131100"/>
  </r>
  <r>
    <s v="1000"/>
    <s v="2025/04"/>
    <s v="1800010478"/>
    <s v="DT"/>
    <d v="2025-04-28T00:00:00"/>
    <d v="2025-04-28T00:00:00"/>
    <s v="11539898"/>
    <m/>
    <s v="100204"/>
    <x v="0"/>
    <s v="NTD"/>
    <n v="56250"/>
    <s v="NTD"/>
    <n v="56250"/>
    <m/>
    <s v="TT0113"/>
    <m/>
    <s v="202504 緯創資通股份有限公司 ( SO_1320717 )"/>
    <m/>
    <m/>
    <m/>
    <s v="102282"/>
    <n v="1"/>
    <n v="56250"/>
  </r>
  <r>
    <s v="1000"/>
    <s v="2025/04"/>
    <s v="1800010504"/>
    <s v="DT"/>
    <d v="2025-04-28T00:00:00"/>
    <d v="2025-04-28T00:00:00"/>
    <s v="11539898"/>
    <m/>
    <s v="100204"/>
    <x v="0"/>
    <s v="NTD"/>
    <n v="110000"/>
    <s v="NTD"/>
    <n v="110000"/>
    <m/>
    <s v="TT0113"/>
    <m/>
    <s v="202504 緯創資通股份有限公司 ( SO_1321038 )"/>
    <m/>
    <m/>
    <m/>
    <s v="105270T0"/>
    <n v="1"/>
    <n v="110000"/>
  </r>
  <r>
    <s v="1000"/>
    <s v="2025/04"/>
    <s v="1800010505"/>
    <s v="DT"/>
    <d v="2025-04-28T00:00:00"/>
    <d v="2025-04-28T00:00:00"/>
    <s v="11539898"/>
    <m/>
    <s v="100204"/>
    <x v="0"/>
    <s v="NTD"/>
    <n v="90000"/>
    <s v="NTD"/>
    <n v="90000"/>
    <m/>
    <s v="TT0113"/>
    <m/>
    <s v="202504 緯創資通股份有限公司 ( SO_1321049 )"/>
    <m/>
    <m/>
    <m/>
    <s v="105270T0"/>
    <n v="1"/>
    <n v="90000"/>
  </r>
  <r>
    <s v="1000"/>
    <s v="2025/04"/>
    <s v="1800010506"/>
    <s v="DT"/>
    <d v="2025-04-28T00:00:00"/>
    <d v="2025-04-28T00:00:00"/>
    <s v="11539898"/>
    <m/>
    <s v="100204"/>
    <x v="0"/>
    <s v="NTD"/>
    <n v="135406"/>
    <s v="NTD"/>
    <n v="135406"/>
    <m/>
    <s v="TT0113"/>
    <m/>
    <s v="202504 緯創資通股份有限公司 ( SO_1321060 )"/>
    <m/>
    <m/>
    <m/>
    <s v="105270T0"/>
    <n v="1"/>
    <n v="135406"/>
  </r>
  <r>
    <s v="1000"/>
    <s v="2025/04"/>
    <s v="1800010507"/>
    <s v="DT"/>
    <d v="2025-04-28T00:00:00"/>
    <d v="2025-04-28T00:00:00"/>
    <s v="11539898"/>
    <m/>
    <s v="100204"/>
    <x v="0"/>
    <s v="NTD"/>
    <n v="138000"/>
    <s v="NTD"/>
    <n v="138000"/>
    <m/>
    <s v="TT0113"/>
    <m/>
    <s v="202504 緯創資通股份有限公司 ( SO_1321071 )"/>
    <m/>
    <m/>
    <m/>
    <s v="105270T0"/>
    <n v="1"/>
    <n v="138000"/>
  </r>
  <r>
    <s v="1000"/>
    <s v="2025/04"/>
    <s v="1800010508"/>
    <s v="DT"/>
    <d v="2025-04-28T00:00:00"/>
    <d v="2025-04-28T00:00:00"/>
    <s v="11539898"/>
    <m/>
    <s v="100204"/>
    <x v="0"/>
    <s v="NTD"/>
    <n v="93500"/>
    <s v="NTD"/>
    <n v="93500"/>
    <m/>
    <s v="TT0113"/>
    <m/>
    <s v="202504 緯創資通股份有限公司 ( SO_1321082 )"/>
    <m/>
    <m/>
    <m/>
    <s v="105270T0"/>
    <n v="1"/>
    <n v="93500"/>
  </r>
  <r>
    <s v="1000"/>
    <s v="2025/04"/>
    <s v="1800010509"/>
    <s v="DT"/>
    <d v="2025-04-28T00:00:00"/>
    <d v="2025-04-28T00:00:00"/>
    <s v="11539898"/>
    <m/>
    <s v="100204"/>
    <x v="0"/>
    <s v="NTD"/>
    <n v="110000"/>
    <s v="NTD"/>
    <n v="110000"/>
    <m/>
    <s v="TT0113"/>
    <m/>
    <s v="202504 緯創資通股份有限公司 ( SO_1321093 )"/>
    <m/>
    <m/>
    <m/>
    <s v="105270T0"/>
    <n v="1"/>
    <n v="110000"/>
  </r>
  <r>
    <s v="1000"/>
    <s v="2025/04"/>
    <s v="1800010510"/>
    <s v="DT"/>
    <d v="2025-04-28T00:00:00"/>
    <d v="2025-04-28T00:00:00"/>
    <s v="11539898"/>
    <m/>
    <s v="100204"/>
    <x v="0"/>
    <s v="NTD"/>
    <n v="110000"/>
    <s v="NTD"/>
    <n v="110000"/>
    <m/>
    <s v="TT0113"/>
    <m/>
    <s v="202504 緯創資通股份有限公司 ( SO_1321104 )"/>
    <m/>
    <m/>
    <m/>
    <s v="105270T0"/>
    <n v="1"/>
    <n v="110000"/>
  </r>
  <r>
    <s v="1000"/>
    <s v="2025/04"/>
    <s v="1800010511"/>
    <s v="DT"/>
    <d v="2025-04-28T00:00:00"/>
    <d v="2025-04-28T00:00:00"/>
    <s v="11539898"/>
    <m/>
    <s v="100204"/>
    <x v="0"/>
    <s v="NTD"/>
    <n v="129375"/>
    <s v="NTD"/>
    <n v="129375"/>
    <m/>
    <s v="TT0113"/>
    <m/>
    <s v="202504 緯創資通股份有限公司 ( SO_1321115 )"/>
    <m/>
    <m/>
    <m/>
    <s v="105270T0"/>
    <n v="1"/>
    <n v="129375"/>
  </r>
  <r>
    <s v="1000"/>
    <s v="2025/04"/>
    <s v="1800010512"/>
    <s v="DT"/>
    <d v="2025-04-28T00:00:00"/>
    <d v="2025-04-28T00:00:00"/>
    <s v="11539898"/>
    <m/>
    <s v="100204"/>
    <x v="0"/>
    <s v="NTD"/>
    <n v="85500"/>
    <s v="NTD"/>
    <n v="85500"/>
    <m/>
    <s v="TT0113"/>
    <m/>
    <s v="202504 緯創資通股份有限公司 ( SO_1321126 )"/>
    <m/>
    <m/>
    <m/>
    <s v="105270T0"/>
    <n v="1"/>
    <n v="85500"/>
  </r>
  <r>
    <s v="1000"/>
    <s v="2025/04"/>
    <s v="1800010513"/>
    <s v="DT"/>
    <d v="2025-04-28T00:00:00"/>
    <d v="2025-04-28T00:00:00"/>
    <s v="11539898"/>
    <m/>
    <s v="100204"/>
    <x v="0"/>
    <s v="NTD"/>
    <n v="138000"/>
    <s v="NTD"/>
    <n v="138000"/>
    <m/>
    <s v="TT0113"/>
    <m/>
    <s v="202504 緯創資通股份有限公司 ( SO_1321137 )"/>
    <m/>
    <m/>
    <m/>
    <s v="105270T0"/>
    <n v="1"/>
    <n v="138000"/>
  </r>
  <r>
    <s v="1000"/>
    <s v="2025/04"/>
    <s v="1800010514"/>
    <s v="DT"/>
    <d v="2025-04-28T00:00:00"/>
    <d v="2025-04-28T00:00:00"/>
    <s v="11539898"/>
    <m/>
    <s v="100204"/>
    <x v="0"/>
    <s v="NTD"/>
    <n v="155000"/>
    <s v="NTD"/>
    <n v="155000"/>
    <m/>
    <s v="TT0113"/>
    <m/>
    <s v="202504 緯創資通股份有限公司 ( SO_1321148 )"/>
    <m/>
    <m/>
    <m/>
    <s v="105270T0"/>
    <n v="1"/>
    <n v="155000"/>
  </r>
  <r>
    <s v="1000"/>
    <s v="2025/04"/>
    <s v="1800010515"/>
    <s v="DT"/>
    <d v="2025-04-28T00:00:00"/>
    <d v="2025-04-28T00:00:00"/>
    <s v="11539898"/>
    <m/>
    <s v="100204"/>
    <x v="0"/>
    <s v="NTD"/>
    <n v="110000"/>
    <s v="NTD"/>
    <n v="110000"/>
    <m/>
    <s v="TT0113"/>
    <m/>
    <s v="202504 緯創資通股份有限公司 ( SO_1321159 )"/>
    <m/>
    <m/>
    <m/>
    <s v="105270T0"/>
    <n v="1"/>
    <n v="110000"/>
  </r>
  <r>
    <s v="1000"/>
    <s v="2025/04"/>
    <s v="1800010516"/>
    <s v="DT"/>
    <d v="2025-04-28T00:00:00"/>
    <d v="2025-04-28T00:00:00"/>
    <s v="11539898"/>
    <m/>
    <s v="100204"/>
    <x v="0"/>
    <s v="NTD"/>
    <n v="135406"/>
    <s v="NTD"/>
    <n v="135406"/>
    <m/>
    <s v="TT0113"/>
    <m/>
    <s v="202504 緯創資通股份有限公司 ( SO_1321170 )"/>
    <m/>
    <m/>
    <m/>
    <s v="105270T0"/>
    <n v="1"/>
    <n v="135406"/>
  </r>
  <r>
    <s v="1000"/>
    <s v="2025/04"/>
    <s v="1800010517"/>
    <s v="DT"/>
    <d v="2025-04-28T00:00:00"/>
    <d v="2025-04-28T00:00:00"/>
    <s v="11539898"/>
    <m/>
    <s v="100204"/>
    <x v="0"/>
    <s v="NTD"/>
    <n v="131100"/>
    <s v="NTD"/>
    <n v="131100"/>
    <m/>
    <s v="TT0113"/>
    <m/>
    <s v="202504 緯創資通股份有限公司 ( SO_1321181 )"/>
    <m/>
    <m/>
    <m/>
    <s v="105270T0"/>
    <n v="1"/>
    <n v="131100"/>
  </r>
  <r>
    <s v="1000"/>
    <s v="2025/04"/>
    <s v="1800010518"/>
    <s v="DT"/>
    <d v="2025-04-28T00:00:00"/>
    <d v="2025-04-28T00:00:00"/>
    <s v="11539898"/>
    <m/>
    <s v="100204"/>
    <x v="0"/>
    <s v="NTD"/>
    <n v="138000"/>
    <s v="NTD"/>
    <n v="138000"/>
    <m/>
    <s v="TT0113"/>
    <m/>
    <s v="202504 緯創資通股份有限公司 ( SO_1321192 )"/>
    <m/>
    <m/>
    <m/>
    <s v="105270T0"/>
    <n v="1"/>
    <n v="138000"/>
  </r>
  <r>
    <s v="1000"/>
    <s v="2025/04"/>
    <s v="1800010519"/>
    <s v="DT"/>
    <d v="2025-04-28T00:00:00"/>
    <d v="2025-04-28T00:00:00"/>
    <s v="11539898"/>
    <m/>
    <s v="100204"/>
    <x v="0"/>
    <s v="NTD"/>
    <n v="110400"/>
    <s v="NTD"/>
    <n v="110400"/>
    <m/>
    <s v="TT0113"/>
    <m/>
    <s v="202504 緯創資通股份有限公司 ( SO_1321203 )"/>
    <m/>
    <m/>
    <m/>
    <s v="105270T0"/>
    <n v="1"/>
    <n v="110400"/>
  </r>
  <r>
    <s v="1000"/>
    <s v="2025/04"/>
    <s v="1800010691"/>
    <s v="DT"/>
    <d v="2025-04-28T00:00:00"/>
    <d v="2025-04-28T00:00:00"/>
    <s v="11539898"/>
    <m/>
    <s v="100204"/>
    <x v="0"/>
    <s v="NTD"/>
    <n v="90000"/>
    <s v="NTD"/>
    <n v="90000"/>
    <m/>
    <s v="TT0113"/>
    <m/>
    <s v="202504 緯創資通股份有限公司 ( SO_1340103 )"/>
    <m/>
    <m/>
    <m/>
    <s v="105270T0"/>
    <n v="1"/>
    <n v="90000"/>
  </r>
  <r>
    <s v="1000"/>
    <s v="2025/04"/>
    <s v="1800010479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746 )"/>
    <m/>
    <m/>
    <m/>
    <s v="105270T0"/>
    <n v="1"/>
    <n v="138000"/>
  </r>
  <r>
    <s v="1000"/>
    <s v="2025/04"/>
    <s v="1800010480"/>
    <s v="DT"/>
    <d v="2025-04-28T00:00:00"/>
    <d v="2025-04-28T00:00:00"/>
    <s v="11539898"/>
    <m/>
    <s v="100204"/>
    <x v="0"/>
    <s v="NTD"/>
    <n v="127650"/>
    <s v="NTD"/>
    <n v="127650"/>
    <m/>
    <s v="TT0111"/>
    <m/>
    <s v="202504 緯創資通股份有限公司 ( SO_1320757 )"/>
    <m/>
    <m/>
    <m/>
    <s v="105270T0"/>
    <n v="1"/>
    <n v="127650"/>
  </r>
  <r>
    <s v="1000"/>
    <s v="2025/04"/>
    <s v="1800010481"/>
    <s v="DT"/>
    <d v="2025-04-28T00:00:00"/>
    <d v="2025-04-28T00:00:00"/>
    <s v="11539898"/>
    <m/>
    <s v="100204"/>
    <x v="0"/>
    <s v="NTD"/>
    <n v="110000"/>
    <s v="NTD"/>
    <n v="110000"/>
    <m/>
    <s v="TT0111"/>
    <m/>
    <s v="202504 緯創資通股份有限公司 ( SO_1320768 )"/>
    <m/>
    <m/>
    <m/>
    <s v="105270T0"/>
    <n v="1"/>
    <n v="110000"/>
  </r>
  <r>
    <s v="1000"/>
    <s v="2025/04"/>
    <s v="1800010482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779 )"/>
    <m/>
    <m/>
    <m/>
    <s v="105270T0"/>
    <n v="1"/>
    <n v="138000"/>
  </r>
  <r>
    <s v="1000"/>
    <s v="2025/04"/>
    <s v="1800010483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790 )"/>
    <m/>
    <m/>
    <m/>
    <s v="105270T0"/>
    <n v="1"/>
    <n v="138000"/>
  </r>
  <r>
    <s v="1000"/>
    <s v="2025/04"/>
    <s v="1800010484"/>
    <s v="DT"/>
    <d v="2025-04-28T00:00:00"/>
    <d v="2025-04-28T00:00:00"/>
    <s v="11539898"/>
    <m/>
    <s v="100204"/>
    <x v="0"/>
    <s v="NTD"/>
    <n v="95000"/>
    <s v="NTD"/>
    <n v="95000"/>
    <m/>
    <s v="TT0111"/>
    <m/>
    <s v="202504 緯創資通股份有限公司 ( SO_1320801 )"/>
    <m/>
    <m/>
    <m/>
    <s v="108524T0"/>
    <n v="1"/>
    <n v="95000"/>
  </r>
  <r>
    <s v="1000"/>
    <s v="2025/04"/>
    <s v="1800010485"/>
    <s v="DT"/>
    <d v="2025-04-28T00:00:00"/>
    <d v="2025-04-28T00:00:00"/>
    <s v="11539898"/>
    <m/>
    <s v="100204"/>
    <x v="0"/>
    <s v="NTD"/>
    <n v="71500"/>
    <s v="NTD"/>
    <n v="71500"/>
    <m/>
    <s v="TT0111"/>
    <m/>
    <s v="202504 緯創資通股份有限公司 ( SO_1320812 )"/>
    <m/>
    <m/>
    <m/>
    <s v="108524T0"/>
    <n v="1"/>
    <n v="71500"/>
  </r>
  <r>
    <s v="1000"/>
    <s v="2025/04"/>
    <s v="1800010486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823 )"/>
    <m/>
    <m/>
    <m/>
    <s v="108524T0"/>
    <n v="1"/>
    <n v="138000"/>
  </r>
  <r>
    <s v="1000"/>
    <s v="2025/04"/>
    <s v="1800010487"/>
    <s v="DT"/>
    <d v="2025-04-28T00:00:00"/>
    <d v="2025-04-28T00:00:00"/>
    <s v="11539898"/>
    <m/>
    <s v="100204"/>
    <x v="0"/>
    <s v="NTD"/>
    <n v="139500"/>
    <s v="NTD"/>
    <n v="139500"/>
    <m/>
    <s v="TT0111"/>
    <m/>
    <s v="202504 緯創資通股份有限公司 ( SO_1320834 )"/>
    <m/>
    <m/>
    <m/>
    <s v="108524T0"/>
    <n v="1"/>
    <n v="139500"/>
  </r>
  <r>
    <s v="1000"/>
    <s v="2025/04"/>
    <s v="1800010488"/>
    <s v="DT"/>
    <d v="2025-04-28T00:00:00"/>
    <d v="2025-04-28T00:00:00"/>
    <s v="11539898"/>
    <m/>
    <s v="100204"/>
    <x v="0"/>
    <s v="NTD"/>
    <n v="93750"/>
    <s v="NTD"/>
    <n v="93750"/>
    <m/>
    <s v="TT0111"/>
    <m/>
    <s v="202504 緯創資通股份有限公司 ( SO_1320856 )"/>
    <m/>
    <m/>
    <m/>
    <s v="108524T0"/>
    <n v="1"/>
    <n v="93750"/>
  </r>
  <r>
    <s v="1000"/>
    <s v="2025/04"/>
    <s v="1800010489"/>
    <s v="DT"/>
    <d v="2025-04-28T00:00:00"/>
    <d v="2025-04-28T00:00:00"/>
    <s v="11539898"/>
    <m/>
    <s v="100204"/>
    <x v="0"/>
    <s v="NTD"/>
    <n v="155000"/>
    <s v="NTD"/>
    <n v="155000"/>
    <m/>
    <s v="TT0111"/>
    <m/>
    <s v="202504 緯創資通股份有限公司 ( SO_1320867 )"/>
    <m/>
    <m/>
    <m/>
    <s v="108524T0"/>
    <n v="1"/>
    <n v="155000"/>
  </r>
  <r>
    <s v="1000"/>
    <s v="2025/04"/>
    <s v="1800010490"/>
    <s v="DT"/>
    <d v="2025-04-28T00:00:00"/>
    <d v="2025-04-28T00:00:00"/>
    <s v="11539898"/>
    <m/>
    <s v="100204"/>
    <x v="0"/>
    <s v="NTD"/>
    <n v="136275"/>
    <s v="NTD"/>
    <n v="136275"/>
    <m/>
    <s v="TT0111"/>
    <m/>
    <s v="202504 緯創資通股份有限公司 ( SO_1320878 )"/>
    <m/>
    <m/>
    <m/>
    <s v="108524T0"/>
    <n v="1"/>
    <n v="136275"/>
  </r>
  <r>
    <s v="1000"/>
    <s v="2025/04"/>
    <s v="1800010491"/>
    <s v="DT"/>
    <d v="2025-04-28T00:00:00"/>
    <d v="2025-04-28T00:00:00"/>
    <s v="11539898"/>
    <m/>
    <s v="100204"/>
    <x v="0"/>
    <s v="NTD"/>
    <n v="103500"/>
    <s v="NTD"/>
    <n v="103500"/>
    <m/>
    <s v="TT0111"/>
    <m/>
    <s v="202504 緯創資通股份有限公司 ( SO_1320889 )"/>
    <m/>
    <m/>
    <m/>
    <s v="108524T0"/>
    <n v="1"/>
    <n v="103500"/>
  </r>
  <r>
    <s v="1000"/>
    <s v="2025/04"/>
    <s v="1800010492"/>
    <s v="DT"/>
    <d v="2025-04-28T00:00:00"/>
    <d v="2025-04-28T00:00:00"/>
    <s v="11539898"/>
    <m/>
    <s v="100204"/>
    <x v="0"/>
    <s v="NTD"/>
    <n v="121606"/>
    <s v="NTD"/>
    <n v="121606"/>
    <m/>
    <s v="TT0111"/>
    <m/>
    <s v="202504 緯創資通股份有限公司 ( SO_1320900 )"/>
    <m/>
    <m/>
    <m/>
    <s v="108524T0"/>
    <n v="1"/>
    <n v="121606"/>
  </r>
  <r>
    <s v="1000"/>
    <s v="2025/04"/>
    <s v="1800010493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911 )"/>
    <m/>
    <m/>
    <m/>
    <s v="108524T0"/>
    <n v="1"/>
    <n v="138000"/>
  </r>
  <r>
    <s v="1000"/>
    <s v="2025/04"/>
    <s v="1800010494"/>
    <s v="DT"/>
    <d v="2025-04-28T00:00:00"/>
    <d v="2025-04-28T00:00:00"/>
    <s v="11539898"/>
    <m/>
    <s v="100204"/>
    <x v="0"/>
    <s v="NTD"/>
    <n v="141438"/>
    <s v="NTD"/>
    <n v="141438"/>
    <m/>
    <s v="TT0111"/>
    <m/>
    <s v="202504 緯創資通股份有限公司 ( SO_1320922 )"/>
    <m/>
    <m/>
    <m/>
    <s v="108524T0"/>
    <n v="1"/>
    <n v="141438"/>
  </r>
  <r>
    <s v="1000"/>
    <s v="2025/04"/>
    <s v="1800010495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933 )"/>
    <m/>
    <m/>
    <m/>
    <s v="108524T0"/>
    <n v="1"/>
    <n v="138000"/>
  </r>
  <r>
    <s v="1000"/>
    <s v="2025/04"/>
    <s v="1800010496"/>
    <s v="DT"/>
    <d v="2025-04-28T00:00:00"/>
    <d v="2025-04-28T00:00:00"/>
    <s v="11539898"/>
    <m/>
    <s v="100204"/>
    <x v="0"/>
    <s v="NTD"/>
    <n v="117300"/>
    <s v="NTD"/>
    <n v="117300"/>
    <m/>
    <s v="TT0111"/>
    <m/>
    <s v="202504 緯創資通股份有限公司 ( SO_1320944 )"/>
    <m/>
    <m/>
    <m/>
    <s v="108524T0"/>
    <n v="1"/>
    <n v="117300"/>
  </r>
  <r>
    <s v="1000"/>
    <s v="2025/04"/>
    <s v="1800010497"/>
    <s v="DT"/>
    <d v="2025-04-28T00:00:00"/>
    <d v="2025-04-28T00:00:00"/>
    <s v="11539898"/>
    <m/>
    <s v="100204"/>
    <x v="0"/>
    <s v="NTD"/>
    <n v="93500"/>
    <s v="NTD"/>
    <n v="93500"/>
    <m/>
    <s v="TT0111"/>
    <m/>
    <s v="202504 緯創資通股份有限公司 ( SO_1320955 )"/>
    <m/>
    <m/>
    <m/>
    <s v="108524T0"/>
    <n v="1"/>
    <n v="93500"/>
  </r>
  <r>
    <s v="1000"/>
    <s v="2025/04"/>
    <s v="1800010498"/>
    <s v="DT"/>
    <d v="2025-04-28T00:00:00"/>
    <d v="2025-04-28T00:00:00"/>
    <s v="11539898"/>
    <m/>
    <s v="100204"/>
    <x v="0"/>
    <s v="NTD"/>
    <n v="104500"/>
    <s v="NTD"/>
    <n v="104500"/>
    <m/>
    <s v="TT0111"/>
    <m/>
    <s v="202504 緯創資通股份有限公司 ( SO_1320966 )"/>
    <m/>
    <m/>
    <m/>
    <s v="108524T0"/>
    <n v="1"/>
    <n v="104500"/>
  </r>
  <r>
    <s v="1000"/>
    <s v="2025/04"/>
    <s v="1800010499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0977 )"/>
    <m/>
    <m/>
    <m/>
    <s v="108524T0"/>
    <n v="1"/>
    <n v="138000"/>
  </r>
  <r>
    <s v="1000"/>
    <s v="2025/04"/>
    <s v="1800010500"/>
    <s v="DT"/>
    <d v="2025-04-28T00:00:00"/>
    <d v="2025-04-28T00:00:00"/>
    <s v="11539898"/>
    <m/>
    <s v="100204"/>
    <x v="0"/>
    <s v="NTD"/>
    <n v="131100"/>
    <s v="NTD"/>
    <n v="131100"/>
    <m/>
    <s v="TT0111"/>
    <m/>
    <s v="202504 緯創資通股份有限公司 ( SO_1320988 )"/>
    <m/>
    <m/>
    <m/>
    <s v="108524T0"/>
    <n v="1"/>
    <n v="131100"/>
  </r>
  <r>
    <s v="1000"/>
    <s v="2025/04"/>
    <s v="1800010501"/>
    <s v="DT"/>
    <d v="2025-04-28T00:00:00"/>
    <d v="2025-04-28T00:00:00"/>
    <s v="11539898"/>
    <m/>
    <s v="100204"/>
    <x v="0"/>
    <s v="NTD"/>
    <n v="155000"/>
    <s v="NTD"/>
    <n v="155000"/>
    <m/>
    <s v="TT0111"/>
    <m/>
    <s v="202504 緯創資通股份有限公司 ( SO_1320999 )"/>
    <m/>
    <m/>
    <m/>
    <s v="108524T0"/>
    <n v="1"/>
    <n v="155000"/>
  </r>
  <r>
    <s v="1000"/>
    <s v="2025/04"/>
    <s v="1800010502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1010 )"/>
    <m/>
    <m/>
    <m/>
    <s v="108524T0"/>
    <n v="1"/>
    <n v="138000"/>
  </r>
  <r>
    <s v="1000"/>
    <s v="2025/04"/>
    <s v="1800010520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21248 )"/>
    <m/>
    <m/>
    <m/>
    <s v="108524T0"/>
    <n v="1"/>
    <n v="138000"/>
  </r>
  <r>
    <s v="1000"/>
    <s v="2025/04"/>
    <s v="1800010640"/>
    <s v="DT"/>
    <d v="2025-04-28T00:00:00"/>
    <d v="2025-04-28T00:00:00"/>
    <s v="11539898"/>
    <m/>
    <s v="100204"/>
    <x v="0"/>
    <s v="NTD"/>
    <n v="110000"/>
    <s v="NTD"/>
    <n v="110000"/>
    <m/>
    <s v="TT0111"/>
    <m/>
    <s v="202504 緯創資通股份有限公司 ( SO_1323955 )"/>
    <m/>
    <m/>
    <m/>
    <s v="108524T0"/>
    <n v="1"/>
    <n v="110000"/>
  </r>
  <r>
    <s v="1000"/>
    <s v="2025/04"/>
    <s v="1800010694"/>
    <s v="DT"/>
    <d v="2025-04-28T00:00:00"/>
    <d v="2025-04-28T00:00:00"/>
    <s v="11539898"/>
    <m/>
    <s v="100204"/>
    <x v="0"/>
    <s v="NTD"/>
    <n v="138000"/>
    <s v="NTD"/>
    <n v="138000"/>
    <m/>
    <s v="TT0111"/>
    <m/>
    <s v="202504 緯創資通股份有限公司 ( SO_1340329 )"/>
    <m/>
    <m/>
    <m/>
    <s v="108524T0"/>
    <n v="1"/>
    <n v="138000"/>
  </r>
  <r>
    <s v="1000"/>
    <s v="2025/04"/>
    <s v="1800010978"/>
    <s v="DT"/>
    <d v="2025-04-28T00:00:00"/>
    <d v="2025-04-28T00:00:00"/>
    <s v="11539898"/>
    <m/>
    <s v="100204"/>
    <x v="0"/>
    <s v="NTD"/>
    <n v="48300"/>
    <s v="NTD"/>
    <n v="48300"/>
    <m/>
    <s v="TT0111"/>
    <m/>
    <s v="202504 緯創資通股份有限公司 ( SO_1373303 )"/>
    <m/>
    <m/>
    <m/>
    <s v="108524T0"/>
    <n v="1"/>
    <n v="48300"/>
  </r>
  <r>
    <s v="1000"/>
    <s v="2025/04"/>
    <s v="1800010562"/>
    <s v="DT"/>
    <d v="2025-04-28T00:00:00"/>
    <d v="2025-04-28T00:00:00"/>
    <s v="11539898"/>
    <m/>
    <s v="100726"/>
    <x v="1"/>
    <s v="NTD"/>
    <n v="100000"/>
    <s v="NTD"/>
    <n v="100000"/>
    <m/>
    <s v="TT0119"/>
    <m/>
    <s v="202504 緯穎科技服務股份有限公司 ( SO_1321958 )"/>
    <m/>
    <m/>
    <m/>
    <s v="108524T0"/>
    <n v="1"/>
    <n v="100000"/>
  </r>
  <r>
    <s v="1000"/>
    <s v="2025/04"/>
    <s v="1800010563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60 )"/>
    <m/>
    <m/>
    <m/>
    <s v="108524T0"/>
    <n v="1"/>
    <n v="138000"/>
  </r>
  <r>
    <s v="1000"/>
    <s v="2025/04"/>
    <s v="1800010564"/>
    <s v="DT"/>
    <d v="2025-04-28T00:00:00"/>
    <d v="2025-04-28T00:00:00"/>
    <s v="11539898"/>
    <m/>
    <s v="100726"/>
    <x v="1"/>
    <s v="NTD"/>
    <n v="155000"/>
    <s v="NTD"/>
    <n v="155000"/>
    <m/>
    <s v="TT0119"/>
    <m/>
    <s v="202504 緯穎科技服務股份有限公司 ( SO_1321962 )"/>
    <m/>
    <m/>
    <m/>
    <s v="108524T0"/>
    <n v="1"/>
    <n v="155000"/>
  </r>
  <r>
    <s v="1000"/>
    <s v="2025/04"/>
    <s v="1800010565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64 )"/>
    <m/>
    <m/>
    <m/>
    <s v="108524T0"/>
    <n v="1"/>
    <n v="138000"/>
  </r>
  <r>
    <s v="1000"/>
    <s v="2025/04"/>
    <s v="1800010566"/>
    <s v="DT"/>
    <d v="2025-04-28T00:00:00"/>
    <d v="2025-04-28T00:00:00"/>
    <s v="11539898"/>
    <m/>
    <s v="100726"/>
    <x v="1"/>
    <s v="NTD"/>
    <n v="110000"/>
    <s v="NTD"/>
    <n v="110000"/>
    <m/>
    <s v="TT0119"/>
    <m/>
    <s v="202504 緯穎科技服務股份有限公司 ( SO_1321966 )"/>
    <m/>
    <m/>
    <m/>
    <s v="108524T0"/>
    <n v="1"/>
    <n v="110000"/>
  </r>
  <r>
    <s v="1000"/>
    <s v="2025/04"/>
    <s v="1800010567"/>
    <s v="DT"/>
    <d v="2025-04-28T00:00:00"/>
    <d v="2025-04-28T00:00:00"/>
    <s v="11539898"/>
    <m/>
    <s v="100726"/>
    <x v="1"/>
    <s v="NTD"/>
    <n v="133681"/>
    <s v="NTD"/>
    <n v="133681"/>
    <m/>
    <s v="TT0119"/>
    <m/>
    <s v="202504 緯穎科技服務股份有限公司 ( SO_1321968 )"/>
    <m/>
    <m/>
    <m/>
    <s v="110810T0"/>
    <n v="1"/>
    <n v="133681"/>
  </r>
  <r>
    <s v="1000"/>
    <s v="2025/04"/>
    <s v="1800010568"/>
    <s v="DT"/>
    <d v="2025-04-28T00:00:00"/>
    <d v="2025-04-28T00:00:00"/>
    <s v="11539898"/>
    <m/>
    <s v="100726"/>
    <x v="1"/>
    <s v="NTD"/>
    <n v="155000"/>
    <s v="NTD"/>
    <n v="155000"/>
    <m/>
    <s v="TT0119"/>
    <m/>
    <s v="202504 緯穎科技服務股份有限公司 ( SO_1321970 )"/>
    <m/>
    <m/>
    <m/>
    <s v="110810T0"/>
    <n v="1"/>
    <n v="155000"/>
  </r>
  <r>
    <s v="1000"/>
    <s v="2025/04"/>
    <s v="1800010569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72 )"/>
    <m/>
    <m/>
    <m/>
    <s v="110810T0"/>
    <n v="1"/>
    <n v="138000"/>
  </r>
  <r>
    <s v="1000"/>
    <s v="2025/04"/>
    <s v="1800010570"/>
    <s v="DT"/>
    <d v="2025-04-28T00:00:00"/>
    <d v="2025-04-28T00:00:00"/>
    <s v="11539898"/>
    <m/>
    <s v="100726"/>
    <x v="1"/>
    <s v="NTD"/>
    <n v="95000"/>
    <s v="NTD"/>
    <n v="95000"/>
    <m/>
    <s v="TT0119"/>
    <m/>
    <s v="202504 緯穎科技服務股份有限公司 ( SO_1321974 )"/>
    <m/>
    <m/>
    <m/>
    <s v="110810T0"/>
    <n v="1"/>
    <n v="95000"/>
  </r>
  <r>
    <s v="1000"/>
    <s v="2025/04"/>
    <s v="1800010571"/>
    <s v="DT"/>
    <d v="2025-04-28T00:00:00"/>
    <d v="2025-04-28T00:00:00"/>
    <s v="11539898"/>
    <m/>
    <s v="100726"/>
    <x v="1"/>
    <s v="NTD"/>
    <n v="106557"/>
    <s v="NTD"/>
    <n v="106557"/>
    <m/>
    <s v="TT0119"/>
    <m/>
    <s v="202504 緯穎科技服務股份有限公司 ( SO_1321976 )"/>
    <m/>
    <m/>
    <m/>
    <s v="110810T0"/>
    <n v="1"/>
    <n v="106557"/>
  </r>
  <r>
    <s v="1000"/>
    <s v="2025/04"/>
    <s v="1800010572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78 )"/>
    <m/>
    <m/>
    <m/>
    <s v="110810T0"/>
    <n v="1"/>
    <n v="138000"/>
  </r>
  <r>
    <s v="1000"/>
    <s v="2025/04"/>
    <s v="1800010573"/>
    <s v="DT"/>
    <d v="2025-04-28T00:00:00"/>
    <d v="2025-04-28T00:00:00"/>
    <s v="11539898"/>
    <m/>
    <s v="100726"/>
    <x v="1"/>
    <s v="NTD"/>
    <n v="139500"/>
    <s v="NTD"/>
    <n v="139500"/>
    <m/>
    <s v="TT0119"/>
    <m/>
    <s v="202504 緯穎科技服務股份有限公司 ( SO_1321980 )"/>
    <m/>
    <m/>
    <m/>
    <s v="110810T0"/>
    <n v="1"/>
    <n v="139500"/>
  </r>
  <r>
    <s v="1000"/>
    <s v="2025/04"/>
    <s v="1800010574"/>
    <s v="DT"/>
    <d v="2025-04-28T00:00:00"/>
    <d v="2025-04-28T00:00:00"/>
    <s v="11539898"/>
    <m/>
    <s v="100726"/>
    <x v="1"/>
    <s v="NTD"/>
    <n v="110000"/>
    <s v="NTD"/>
    <n v="110000"/>
    <m/>
    <s v="TT0119"/>
    <m/>
    <s v="202504 緯穎科技服務股份有限公司 ( SO_1321984 )"/>
    <m/>
    <m/>
    <m/>
    <s v="110810T0"/>
    <n v="1"/>
    <n v="110000"/>
  </r>
  <r>
    <s v="1000"/>
    <s v="2025/04"/>
    <s v="1800010575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86 )"/>
    <m/>
    <m/>
    <m/>
    <s v="110810T0"/>
    <n v="1"/>
    <n v="138000"/>
  </r>
  <r>
    <s v="1000"/>
    <s v="2025/04"/>
    <s v="1800010576"/>
    <s v="DT"/>
    <d v="2025-04-28T00:00:00"/>
    <d v="2025-04-28T00:00:00"/>
    <s v="11539898"/>
    <m/>
    <s v="100726"/>
    <x v="1"/>
    <s v="NTD"/>
    <n v="131100"/>
    <s v="NTD"/>
    <n v="131100"/>
    <m/>
    <s v="TT0119"/>
    <m/>
    <s v="202504 緯穎科技服務股份有限公司 ( SO_1321988 )"/>
    <m/>
    <m/>
    <m/>
    <s v="110810T0"/>
    <n v="1"/>
    <n v="131100"/>
  </r>
  <r>
    <s v="1000"/>
    <s v="2025/04"/>
    <s v="1800010577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1990 )"/>
    <m/>
    <m/>
    <m/>
    <s v="110810T0"/>
    <n v="1"/>
    <n v="138000"/>
  </r>
  <r>
    <s v="1000"/>
    <s v="2025/04"/>
    <s v="1800010578"/>
    <s v="DT"/>
    <d v="2025-04-28T00:00:00"/>
    <d v="2025-04-28T00:00:00"/>
    <s v="11539898"/>
    <m/>
    <s v="100726"/>
    <x v="1"/>
    <s v="NTD"/>
    <n v="139500"/>
    <s v="NTD"/>
    <n v="139500"/>
    <m/>
    <s v="TT0119"/>
    <m/>
    <s v="202504 緯穎科技服務股份有限公司 ( SO_1321992 )"/>
    <m/>
    <m/>
    <m/>
    <s v="110810T0"/>
    <n v="1"/>
    <n v="139500"/>
  </r>
  <r>
    <s v="1000"/>
    <s v="2025/04"/>
    <s v="1800010579"/>
    <s v="DT"/>
    <d v="2025-04-28T00:00:00"/>
    <d v="2025-04-28T00:00:00"/>
    <s v="11539898"/>
    <m/>
    <s v="100726"/>
    <x v="1"/>
    <s v="NTD"/>
    <n v="104500"/>
    <s v="NTD"/>
    <n v="104500"/>
    <m/>
    <s v="TT0119"/>
    <m/>
    <s v="202504 緯穎科技服務股份有限公司 ( SO_1321994 )"/>
    <m/>
    <m/>
    <m/>
    <s v="110810T0"/>
    <n v="1"/>
    <n v="104500"/>
  </r>
  <r>
    <s v="1000"/>
    <s v="2025/04"/>
    <s v="1800010580"/>
    <s v="DT"/>
    <d v="2025-04-28T00:00:00"/>
    <d v="2025-04-28T00:00:00"/>
    <s v="11539898"/>
    <m/>
    <s v="100726"/>
    <x v="1"/>
    <s v="NTD"/>
    <n v="155000"/>
    <s v="NTD"/>
    <n v="155000"/>
    <m/>
    <s v="TT0119"/>
    <m/>
    <s v="202504 緯穎科技服務股份有限公司 ( SO_1321996 )"/>
    <m/>
    <m/>
    <m/>
    <s v="110810T0"/>
    <n v="1"/>
    <n v="155000"/>
  </r>
  <r>
    <s v="1000"/>
    <s v="2025/04"/>
    <s v="1800010581"/>
    <s v="DT"/>
    <d v="2025-04-28T00:00:00"/>
    <d v="2025-04-28T00:00:00"/>
    <s v="11539898"/>
    <m/>
    <s v="100726"/>
    <x v="1"/>
    <s v="NTD"/>
    <n v="99000"/>
    <s v="NTD"/>
    <n v="99000"/>
    <m/>
    <s v="TT0119"/>
    <m/>
    <s v="202504 緯穎科技服務股份有限公司 ( SO_1321998 )"/>
    <m/>
    <m/>
    <m/>
    <s v="110810T0"/>
    <n v="1"/>
    <n v="99000"/>
  </r>
  <r>
    <s v="1000"/>
    <s v="2025/04"/>
    <s v="1800010582"/>
    <s v="DT"/>
    <d v="2025-04-28T00:00:00"/>
    <d v="2025-04-28T00:00:00"/>
    <s v="11539898"/>
    <m/>
    <s v="100726"/>
    <x v="1"/>
    <s v="NTD"/>
    <n v="87875"/>
    <s v="NTD"/>
    <n v="87875"/>
    <m/>
    <s v="TT0119"/>
    <m/>
    <s v="202504 緯穎科技服務股份有限公司 ( SO_1322000 )"/>
    <m/>
    <m/>
    <m/>
    <s v="110810T0"/>
    <n v="1"/>
    <n v="87875"/>
  </r>
  <r>
    <s v="1000"/>
    <s v="2025/04"/>
    <s v="1800010583"/>
    <s v="DT"/>
    <d v="2025-04-28T00:00:00"/>
    <d v="2025-04-28T00:00:00"/>
    <s v="11539898"/>
    <m/>
    <s v="100726"/>
    <x v="1"/>
    <s v="NTD"/>
    <n v="155000"/>
    <s v="NTD"/>
    <n v="155000"/>
    <m/>
    <s v="TT0119"/>
    <m/>
    <s v="202504 緯穎科技服務股份有限公司 ( SO_1322002 )"/>
    <m/>
    <m/>
    <m/>
    <s v="110810T0"/>
    <n v="1"/>
    <n v="155000"/>
  </r>
  <r>
    <s v="1000"/>
    <s v="2025/04"/>
    <s v="1800010584"/>
    <s v="DT"/>
    <d v="2025-04-28T00:00:00"/>
    <d v="2025-04-28T00:00:00"/>
    <s v="11539898"/>
    <m/>
    <s v="100726"/>
    <x v="1"/>
    <s v="NTD"/>
    <n v="132825"/>
    <s v="NTD"/>
    <n v="132825"/>
    <m/>
    <s v="TT0119"/>
    <m/>
    <s v="202504 緯穎科技服務股份有限公司 ( SO_1322004 )"/>
    <m/>
    <m/>
    <m/>
    <s v="110810T0"/>
    <n v="1"/>
    <n v="132825"/>
  </r>
  <r>
    <s v="1000"/>
    <s v="2025/04"/>
    <s v="1800010585"/>
    <s v="DT"/>
    <d v="2025-04-28T00:00:00"/>
    <d v="2025-04-28T00:00:00"/>
    <s v="11539898"/>
    <m/>
    <s v="100726"/>
    <x v="1"/>
    <s v="NTD"/>
    <n v="131100"/>
    <s v="NTD"/>
    <n v="131100"/>
    <m/>
    <s v="TT0119"/>
    <m/>
    <s v="202504 緯穎科技服務股份有限公司 ( SO_1322008 )"/>
    <m/>
    <m/>
    <m/>
    <s v="110810T0"/>
    <n v="1"/>
    <n v="131100"/>
  </r>
  <r>
    <s v="1000"/>
    <s v="2025/04"/>
    <s v="1800010586"/>
    <s v="DT"/>
    <d v="2025-04-28T00:00:00"/>
    <d v="2025-04-28T00:00:00"/>
    <s v="11539898"/>
    <m/>
    <s v="100726"/>
    <x v="1"/>
    <s v="NTD"/>
    <n v="96250"/>
    <s v="NTD"/>
    <n v="96250"/>
    <m/>
    <s v="TT0119"/>
    <m/>
    <s v="202504 緯穎科技服務股份有限公司 ( SO_1322010 )"/>
    <m/>
    <m/>
    <m/>
    <s v="110810T0"/>
    <n v="1"/>
    <n v="96250"/>
  </r>
  <r>
    <s v="1000"/>
    <s v="2025/04"/>
    <s v="1800010587"/>
    <s v="DT"/>
    <d v="2025-04-28T00:00:00"/>
    <d v="2025-04-28T00:00:00"/>
    <s v="11539898"/>
    <m/>
    <s v="100726"/>
    <x v="1"/>
    <s v="NTD"/>
    <n v="110000"/>
    <s v="NTD"/>
    <n v="110000"/>
    <m/>
    <s v="TT0119"/>
    <m/>
    <s v="202504 緯穎科技服務股份有限公司 ( SO_1322012 )"/>
    <m/>
    <m/>
    <m/>
    <s v="110810T0"/>
    <n v="1"/>
    <n v="110000"/>
  </r>
  <r>
    <s v="1000"/>
    <s v="2025/04"/>
    <s v="1800010588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2014 )"/>
    <m/>
    <m/>
    <m/>
    <s v="110810T0"/>
    <n v="1"/>
    <n v="138000"/>
  </r>
  <r>
    <s v="1000"/>
    <s v="2025/04"/>
    <s v="1800010589"/>
    <s v="DT"/>
    <d v="2025-04-28T00:00:00"/>
    <d v="2025-04-28T00:00:00"/>
    <s v="11539898"/>
    <m/>
    <s v="100726"/>
    <x v="1"/>
    <s v="NTD"/>
    <n v="55000"/>
    <s v="NTD"/>
    <n v="55000"/>
    <m/>
    <s v="TT0119"/>
    <m/>
    <s v="202504 緯穎科技服務股份有限公司 ( SO_1322018 )"/>
    <m/>
    <m/>
    <m/>
    <s v="110810T0"/>
    <n v="1"/>
    <n v="55000"/>
  </r>
  <r>
    <s v="1000"/>
    <s v="2025/04"/>
    <s v="1800010593"/>
    <s v="DT"/>
    <d v="2025-04-28T00:00:00"/>
    <d v="2025-04-28T00:00:00"/>
    <s v="11539898"/>
    <m/>
    <s v="100726"/>
    <x v="1"/>
    <s v="NTD"/>
    <n v="75000"/>
    <s v="NTD"/>
    <n v="75000"/>
    <m/>
    <s v="TT0119"/>
    <m/>
    <s v="202504 緯穎科技服務股份有限公司 ( SO_1322049 )"/>
    <m/>
    <m/>
    <m/>
    <s v="110810T0"/>
    <n v="1"/>
    <n v="75000"/>
  </r>
  <r>
    <s v="1000"/>
    <s v="2025/04"/>
    <s v="1800010594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2052 )"/>
    <m/>
    <m/>
    <m/>
    <s v="110810T0"/>
    <n v="1"/>
    <n v="138000"/>
  </r>
  <r>
    <s v="1000"/>
    <s v="2025/04"/>
    <s v="1800010595"/>
    <s v="DT"/>
    <d v="2025-04-28T00:00:00"/>
    <d v="2025-04-28T00:00:00"/>
    <s v="11539898"/>
    <m/>
    <s v="100726"/>
    <x v="1"/>
    <s v="NTD"/>
    <n v="107932"/>
    <s v="NTD"/>
    <n v="107932"/>
    <m/>
    <s v="TT0119"/>
    <m/>
    <s v="202504 緯穎科技服務股份有限公司 ( SO_1322147 )"/>
    <m/>
    <m/>
    <m/>
    <s v="110810T0"/>
    <n v="1"/>
    <n v="107932"/>
  </r>
  <r>
    <s v="1000"/>
    <s v="2025/04"/>
    <s v="1800010596"/>
    <s v="DT"/>
    <d v="2025-04-28T00:00:00"/>
    <d v="2025-04-28T00:00:00"/>
    <s v="11539898"/>
    <m/>
    <s v="100726"/>
    <x v="1"/>
    <s v="NTD"/>
    <n v="99000"/>
    <s v="NTD"/>
    <n v="99000"/>
    <m/>
    <s v="TT0119"/>
    <m/>
    <s v="202504 緯穎科技服務股份有限公司 ( SO_1322150 )"/>
    <m/>
    <m/>
    <m/>
    <s v="110810T0"/>
    <n v="1"/>
    <n v="99000"/>
  </r>
  <r>
    <s v="1000"/>
    <s v="2025/04"/>
    <s v="1800010597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22153 )"/>
    <m/>
    <m/>
    <m/>
    <s v="110810T0"/>
    <n v="1"/>
    <n v="138000"/>
  </r>
  <r>
    <s v="1000"/>
    <s v="2025/04"/>
    <s v="1800010723"/>
    <s v="DT"/>
    <d v="2025-04-28T00:00:00"/>
    <d v="2025-04-28T00:00:00"/>
    <s v="11539898"/>
    <m/>
    <s v="100726"/>
    <x v="1"/>
    <s v="NTD"/>
    <n v="125000"/>
    <s v="NTD"/>
    <n v="125000"/>
    <m/>
    <s v="TT0119"/>
    <m/>
    <s v="202504 緯穎科技服務股份有限公司 ( SO_1341547 )"/>
    <m/>
    <m/>
    <m/>
    <s v="110810T0"/>
    <n v="1"/>
    <n v="125000"/>
  </r>
  <r>
    <s v="1000"/>
    <s v="2025/04"/>
    <s v="1800010724"/>
    <s v="DT"/>
    <d v="2025-04-28T00:00:00"/>
    <d v="2025-04-28T00:00:00"/>
    <s v="11539898"/>
    <m/>
    <s v="100726"/>
    <x v="1"/>
    <s v="NTD"/>
    <n v="138000"/>
    <s v="NTD"/>
    <n v="138000"/>
    <m/>
    <s v="TT0119"/>
    <m/>
    <s v="202504 緯穎科技服務股份有限公司 ( SO_1341549 )"/>
    <m/>
    <m/>
    <m/>
    <s v="110810T0"/>
    <n v="1"/>
    <n v="138000"/>
  </r>
  <r>
    <s v="1000"/>
    <s v="2025/04"/>
    <s v="1800010977"/>
    <s v="DT"/>
    <d v="2025-04-28T00:00:00"/>
    <d v="2025-04-28T00:00:00"/>
    <s v="11539898"/>
    <m/>
    <s v="100726"/>
    <x v="1"/>
    <s v="NTD"/>
    <n v="16500"/>
    <s v="NTD"/>
    <n v="16500"/>
    <m/>
    <s v="TT0119"/>
    <m/>
    <s v="202504 緯穎科技服務股份有限公司 ( SO_1373302 )"/>
    <m/>
    <m/>
    <m/>
    <s v="110810T0"/>
    <n v="1"/>
    <n v="16500"/>
  </r>
  <r>
    <s v="1000"/>
    <s v="2025/04"/>
    <s v="1800010695"/>
    <s v="DT"/>
    <d v="2025-04-28T00:00:00"/>
    <d v="2025-04-28T00:00:00"/>
    <s v="11539898"/>
    <m/>
    <s v="100204"/>
    <x v="0"/>
    <s v="NTD"/>
    <n v="160200"/>
    <s v="NTD"/>
    <n v="160200"/>
    <m/>
    <s v="TT0112"/>
    <m/>
    <s v="202504 緯創資通股份有限公司 ( SO_1340877 )"/>
    <m/>
    <m/>
    <m/>
    <s v="110810T0"/>
    <n v="1"/>
    <n v="160200"/>
  </r>
  <r>
    <s v="1000"/>
    <s v="2025/04"/>
    <s v="1800010979"/>
    <s v="DT"/>
    <d v="2025-04-28T00:00:00"/>
    <d v="2025-04-28T00:00:00"/>
    <s v="11539898"/>
    <m/>
    <s v="100204"/>
    <x v="0"/>
    <s v="NTD"/>
    <n v="20700"/>
    <s v="NTD"/>
    <n v="20700"/>
    <m/>
    <s v="TT0112"/>
    <m/>
    <s v="202504 緯創資通股份有限公司 ( SO_1373312 )"/>
    <m/>
    <m/>
    <m/>
    <s v="110810T0"/>
    <n v="1"/>
    <n v="20700"/>
  </r>
  <r>
    <s v="1000"/>
    <s v="2025/04"/>
    <s v="1800010980"/>
    <s v="DT"/>
    <d v="2025-04-28T00:00:00"/>
    <d v="2025-04-28T00:00:00"/>
    <s v="11539898"/>
    <m/>
    <s v="100204"/>
    <x v="0"/>
    <s v="NTD"/>
    <n v="131100"/>
    <s v="NTD"/>
    <n v="131100"/>
    <m/>
    <s v="TT0112"/>
    <m/>
    <s v="202504 緯創資通股份有限公司 ( SO_1373322 )"/>
    <m/>
    <m/>
    <m/>
    <s v="110810T0"/>
    <n v="1"/>
    <n v="131100"/>
  </r>
  <r>
    <s v="1000"/>
    <s v="2025/04"/>
    <s v="1800010981"/>
    <s v="DT"/>
    <d v="2025-04-28T00:00:00"/>
    <d v="2025-04-28T00:00:00"/>
    <s v="11539898"/>
    <m/>
    <s v="100204"/>
    <x v="0"/>
    <s v="NTD"/>
    <n v="110000"/>
    <s v="NTD"/>
    <n v="110000"/>
    <m/>
    <s v="TT0112"/>
    <m/>
    <s v="202504 緯創資通股份有限公司 ( SO_1373324 )"/>
    <m/>
    <m/>
    <m/>
    <s v="110810T0"/>
    <n v="1"/>
    <n v="110000"/>
  </r>
  <r>
    <s v="1000"/>
    <s v="2025/04"/>
    <s v="1800010982"/>
    <s v="DT"/>
    <d v="2025-04-28T00:00:00"/>
    <d v="2025-04-28T00:00:00"/>
    <s v="11539898"/>
    <m/>
    <s v="100204"/>
    <x v="0"/>
    <s v="NTD"/>
    <n v="138000"/>
    <s v="NTD"/>
    <n v="138000"/>
    <m/>
    <s v="TT0112"/>
    <m/>
    <s v="202504 緯創資通股份有限公司 ( SO_1373333 )"/>
    <m/>
    <m/>
    <m/>
    <s v="110810T0"/>
    <n v="1"/>
    <n v="138000"/>
  </r>
  <r>
    <s v="1000"/>
    <s v="2025/04"/>
    <s v="1800010745"/>
    <s v="DT"/>
    <d v="2025-04-28T00:00:00"/>
    <d v="2025-04-28T00:00:00"/>
    <s v="11539898"/>
    <m/>
    <s v="102282"/>
    <x v="2"/>
    <s v="NTD"/>
    <n v="138000"/>
    <s v="NTD"/>
    <n v="138000"/>
    <m/>
    <s v="TT0112"/>
    <m/>
    <s v="202504 緯育股份有限公司 ( SO_1342470 )"/>
    <m/>
    <m/>
    <m/>
    <s v="110810T0"/>
    <n v="1"/>
    <n v="138000"/>
  </r>
  <r>
    <s v="1000"/>
    <s v="2025/04"/>
    <s v="1800009878"/>
    <s v="DT"/>
    <d v="2025-04-28T00:00:00"/>
    <d v="2025-04-28T00:00:00"/>
    <s v="11539898"/>
    <m/>
    <s v="100204"/>
    <x v="0"/>
    <s v="NTD"/>
    <n v="155000"/>
    <s v="NTD"/>
    <n v="155000"/>
    <m/>
    <s v="TT0112"/>
    <m/>
    <s v="202504 緯創資通股份有限公司 ( SO_1125817 )"/>
    <m/>
    <m/>
    <m/>
    <s v="111631T0"/>
    <n v="1"/>
    <n v="155000"/>
  </r>
  <r>
    <s v="1000"/>
    <s v="2025/04"/>
    <s v="1800009879"/>
    <s v="DT"/>
    <d v="2025-04-28T00:00:00"/>
    <d v="2025-04-28T00:00:00"/>
    <s v="11539898"/>
    <m/>
    <s v="100204"/>
    <x v="0"/>
    <s v="NTD"/>
    <n v="155000"/>
    <s v="NTD"/>
    <n v="155000"/>
    <m/>
    <s v="TT0112"/>
    <m/>
    <s v="202504 緯創資通股份有限公司 ( SO_1125831 )"/>
    <m/>
    <m/>
    <m/>
    <s v="111631T0"/>
    <n v="1"/>
    <n v="155000"/>
  </r>
  <r>
    <s v="1000"/>
    <s v="2025/04"/>
    <s v="1800009880"/>
    <s v="DT"/>
    <d v="2025-04-28T00:00:00"/>
    <d v="2025-04-28T00:00:00"/>
    <s v="11539898"/>
    <m/>
    <s v="100204"/>
    <x v="0"/>
    <s v="NTD"/>
    <n v="138000"/>
    <s v="NTD"/>
    <n v="138000"/>
    <m/>
    <s v="TT0112"/>
    <m/>
    <s v="202504 緯創資通股份有限公司 ( SO_1125845 )"/>
    <m/>
    <m/>
    <m/>
    <s v="111631T0"/>
    <n v="1"/>
    <n v="138000"/>
  </r>
  <r>
    <s v="1000"/>
    <s v="2025/04"/>
    <s v="1800010010"/>
    <s v="DT"/>
    <d v="2025-04-28T00:00:00"/>
    <d v="2025-04-28T00:00:00"/>
    <s v="11539898"/>
    <m/>
    <s v="100204"/>
    <x v="0"/>
    <s v="NTD"/>
    <n v="164650"/>
    <s v="NTD"/>
    <n v="164650"/>
    <m/>
    <s v="TT0112"/>
    <m/>
    <s v="202504 緯創資通股份有限公司 ( SO_1201393 )"/>
    <m/>
    <m/>
    <m/>
    <s v="112611T0"/>
    <n v="1"/>
    <n v="164650"/>
  </r>
  <r>
    <s v="1000"/>
    <s v="2025/04"/>
    <s v="1800010025"/>
    <s v="DT"/>
    <d v="2025-04-28T00:00:00"/>
    <d v="2025-04-28T00:00:00"/>
    <s v="11539898"/>
    <m/>
    <s v="100204"/>
    <x v="0"/>
    <s v="NTD"/>
    <n v="155000"/>
    <s v="NTD"/>
    <n v="155000"/>
    <m/>
    <s v="TT0112"/>
    <m/>
    <s v="202504 緯創資通股份有限公司 ( SO_1213369 )"/>
    <m/>
    <m/>
    <m/>
    <s v="113188T0"/>
    <n v="1"/>
    <n v="155000"/>
  </r>
  <r>
    <s v="1000"/>
    <s v="2025/04"/>
    <s v="1800010062"/>
    <s v="DT"/>
    <d v="2025-04-28T00:00:00"/>
    <d v="2025-04-28T00:00:00"/>
    <s v="11539898"/>
    <m/>
    <s v="100204"/>
    <x v="0"/>
    <s v="NTD"/>
    <n v="160200"/>
    <s v="NTD"/>
    <n v="160200"/>
    <m/>
    <s v="TT0112"/>
    <m/>
    <s v="202504 緯創資通股份有限公司 ( SO_1233509 )"/>
    <m/>
    <m/>
    <m/>
    <s v="113265T0"/>
    <n v="1"/>
    <n v="160200"/>
  </r>
  <r>
    <s v="1000"/>
    <s v="2025/04"/>
    <s v="1800010075"/>
    <s v="DT"/>
    <d v="2025-04-28T00:00:00"/>
    <d v="2025-04-28T00:00:00"/>
    <s v="11539898"/>
    <m/>
    <s v="100204"/>
    <x v="0"/>
    <s v="NTD"/>
    <n v="131750"/>
    <s v="NTD"/>
    <n v="131750"/>
    <m/>
    <s v="TT0112"/>
    <m/>
    <s v="202504 緯創資通股份有限公司 ( SO_1238011 )"/>
    <m/>
    <m/>
    <m/>
    <s v="113265T0"/>
    <n v="1"/>
    <n v="131750"/>
  </r>
  <r>
    <s v="1000"/>
    <s v="2025/04"/>
    <s v="1800010756"/>
    <s v="DT"/>
    <d v="2025-04-28T00:00:00"/>
    <d v="2025-04-28T00:00:00"/>
    <s v="11539898"/>
    <m/>
    <s v="100204"/>
    <x v="0"/>
    <s v="NTD"/>
    <n v="155000"/>
    <s v="NTD"/>
    <n v="155000"/>
    <m/>
    <s v="TT0112"/>
    <m/>
    <s v="202504 緯創資通股份有限公司 ( SO_1343081 )"/>
    <m/>
    <m/>
    <m/>
    <s v="113265T0"/>
    <n v="1"/>
    <n v="155000"/>
  </r>
  <r>
    <s v="1000"/>
    <s v="2025/04"/>
    <s v="1800010983"/>
    <s v="DT"/>
    <d v="2025-04-28T00:00:00"/>
    <d v="2025-04-28T00:00:00"/>
    <s v="11539898"/>
    <m/>
    <s v="100204"/>
    <x v="0"/>
    <s v="NTD"/>
    <n v="69750"/>
    <s v="NTD"/>
    <n v="69750"/>
    <m/>
    <s v="TT0112"/>
    <m/>
    <s v="202504 緯創資通股份有限公司 ( SO_1373342 )"/>
    <m/>
    <m/>
    <m/>
    <s v="113265T0"/>
    <n v="1"/>
    <n v="69750"/>
  </r>
  <r>
    <s v="1000"/>
    <s v="2025/04"/>
    <s v="1800010984"/>
    <s v="DT"/>
    <d v="2025-04-28T00:00:00"/>
    <d v="2025-04-28T00:00:00"/>
    <s v="11539898"/>
    <m/>
    <s v="100204"/>
    <x v="0"/>
    <s v="NTD"/>
    <n v="60000"/>
    <s v="NTD"/>
    <n v="60000"/>
    <m/>
    <s v="TT0113"/>
    <m/>
    <s v="202504 緯創資通股份有限公司 ( SO_1373392 )"/>
    <m/>
    <m/>
    <m/>
    <s v="113265T0"/>
    <n v="1"/>
    <n v="60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26">
  <r>
    <s v="2025/01"/>
    <s v="100000065"/>
    <s v="SA"/>
    <d v="2025-01-22T00:00:00"/>
    <d v="2025-01-22T00:00:00"/>
    <s v="46110210"/>
    <m/>
    <m/>
    <x v="0"/>
    <s v="NTD"/>
    <n v="-7635023"/>
    <s v="NTD"/>
    <n v="-7635023"/>
    <s v="111759T0"/>
    <s v="HC3500"/>
    <m/>
    <s v="[OSS] 111759T0 緯創資通股份有限公司 預收轉收入 ( SO_1304766 )"/>
    <m/>
    <m/>
    <s v="710"/>
    <s v="100204"/>
    <n v="1"/>
    <n v="-7635023"/>
  </r>
  <r>
    <s v="2025/01"/>
    <s v="9300000003"/>
    <s v="ZD"/>
    <d v="2025-01-03T00:00:00"/>
    <d v="2025-01-03T00:00:00"/>
    <s v="46110210"/>
    <m/>
    <m/>
    <x v="0"/>
    <s v="NTD"/>
    <n v="-110000"/>
    <s v="NTD"/>
    <n v="-110000"/>
    <s v="113130T0"/>
    <s v="TT0112"/>
    <m/>
    <s v="KD51724403 緯創資通 (SI1 2024/11)"/>
    <m/>
    <m/>
    <s v="710"/>
    <s v="100204"/>
    <n v="1"/>
    <n v="-110000"/>
  </r>
  <r>
    <s v="2025/01"/>
    <s v="9300000004"/>
    <s v="ZD"/>
    <d v="2025-01-03T00:00:00"/>
    <d v="2025-01-03T00:00:00"/>
    <s v="46110210"/>
    <m/>
    <m/>
    <x v="0"/>
    <s v="NTD"/>
    <n v="-99990"/>
    <s v="NTD"/>
    <n v="-99990"/>
    <s v="113130T0"/>
    <s v="TT0112"/>
    <m/>
    <s v="KD51724404 緯創資通 (SI1 2024/12)"/>
    <m/>
    <m/>
    <s v="710"/>
    <s v="100204"/>
    <n v="1"/>
    <n v="-99990"/>
  </r>
  <r>
    <s v="2025/01"/>
    <s v="9300000312"/>
    <s v="ZD"/>
    <d v="2025-01-16T00:00:00"/>
    <d v="2025-01-16T00:00:00"/>
    <s v="46110210"/>
    <m/>
    <m/>
    <x v="0"/>
    <s v="NTD"/>
    <n v="-179645"/>
    <s v="NTD"/>
    <n v="-179645"/>
    <s v="113265T0"/>
    <s v="TT0112"/>
    <m/>
    <s v="KD51724694 緯創資通 (CPBG 2024/11)"/>
    <m/>
    <m/>
    <s v="710"/>
    <s v="100204"/>
    <n v="1"/>
    <n v="-179645"/>
  </r>
  <r>
    <s v="2025/01"/>
    <s v="9300000312"/>
    <s v="ZD"/>
    <d v="2025-01-16T00:00:00"/>
    <d v="2025-01-16T00:00:00"/>
    <s v="46110210"/>
    <m/>
    <m/>
    <x v="0"/>
    <s v="NTD"/>
    <n v="-201810"/>
    <s v="NTD"/>
    <n v="-201810"/>
    <s v="113265T0"/>
    <s v="TT0112"/>
    <m/>
    <s v="KD51724694 緯創資通 (CPBG 2024/11)"/>
    <m/>
    <m/>
    <s v="710"/>
    <s v="100204"/>
    <n v="1"/>
    <n v="-201810"/>
  </r>
  <r>
    <s v="2025/01"/>
    <s v="9300000312"/>
    <s v="ZD"/>
    <d v="2025-01-16T00:00:00"/>
    <d v="2025-01-16T00:00:00"/>
    <s v="46110210"/>
    <m/>
    <m/>
    <x v="0"/>
    <s v="NTD"/>
    <n v="-171948"/>
    <s v="NTD"/>
    <n v="-171948"/>
    <s v="113265T0"/>
    <s v="TT0112"/>
    <m/>
    <s v="KD51724694 緯創資通 (CPBG 2024/11)"/>
    <m/>
    <m/>
    <s v="710"/>
    <s v="100204"/>
    <n v="1"/>
    <n v="-171948"/>
  </r>
  <r>
    <s v="2025/01"/>
    <s v="9300000312"/>
    <s v="ZD"/>
    <d v="2025-01-16T00:00:00"/>
    <d v="2025-01-16T00:00:00"/>
    <s v="46110210"/>
    <m/>
    <m/>
    <x v="0"/>
    <s v="NTD"/>
    <n v="-236740"/>
    <s v="NTD"/>
    <n v="-236740"/>
    <s v="113265T0"/>
    <s v="TT0112"/>
    <m/>
    <s v="KD51724694 緯創資通 (CPBG 2024/11)"/>
    <m/>
    <m/>
    <s v="710"/>
    <s v="100204"/>
    <n v="1"/>
    <n v="-236740"/>
  </r>
  <r>
    <s v="2025/01"/>
    <s v="9300000312"/>
    <s v="ZD"/>
    <d v="2025-01-16T00:00:00"/>
    <d v="2025-01-16T00:00:00"/>
    <s v="46110210"/>
    <m/>
    <m/>
    <x v="0"/>
    <s v="NTD"/>
    <n v="-147560"/>
    <s v="NTD"/>
    <n v="-147560"/>
    <s v="113265T0"/>
    <s v="TT0112"/>
    <m/>
    <s v="KD51724694 緯創資通 (CPBG 2024/11)"/>
    <m/>
    <m/>
    <s v="710"/>
    <s v="100204"/>
    <n v="1"/>
    <n v="-147560"/>
  </r>
  <r>
    <s v="2025/01"/>
    <s v="9300000312"/>
    <s v="ZD"/>
    <d v="2025-01-16T00:00:00"/>
    <d v="2025-01-16T00:00:00"/>
    <s v="46110210"/>
    <m/>
    <m/>
    <x v="0"/>
    <s v="NTD"/>
    <n v="-230154"/>
    <s v="NTD"/>
    <n v="-230154"/>
    <s v="113265T0"/>
    <s v="TT0112"/>
    <m/>
    <s v="KD51724694 緯創資通 (CPBG 2024/11)"/>
    <m/>
    <m/>
    <s v="710"/>
    <s v="100204"/>
    <n v="1"/>
    <n v="-230154"/>
  </r>
  <r>
    <s v="2025/01"/>
    <s v="9300000312"/>
    <s v="ZD"/>
    <d v="2025-01-16T00:00:00"/>
    <d v="2025-01-16T00:00:00"/>
    <s v="46110210"/>
    <m/>
    <m/>
    <x v="0"/>
    <s v="NTD"/>
    <n v="-190960"/>
    <s v="NTD"/>
    <n v="-190960"/>
    <s v="113265T0"/>
    <s v="TT0112"/>
    <m/>
    <s v="KD51724694 緯創資通 (CPBG 2024/11)"/>
    <m/>
    <m/>
    <s v="710"/>
    <s v="100204"/>
    <n v="1"/>
    <n v="-190960"/>
  </r>
  <r>
    <s v="2025/01"/>
    <s v="9300000312"/>
    <s v="ZD"/>
    <d v="2025-01-16T00:00:00"/>
    <d v="2025-01-16T00:00:00"/>
    <s v="46110210"/>
    <m/>
    <m/>
    <x v="0"/>
    <s v="NTD"/>
    <n v="-130355"/>
    <s v="NTD"/>
    <n v="-130355"/>
    <s v="113265T0"/>
    <s v="TT0112"/>
    <m/>
    <s v="KD51724694 緯創資通 (CPBG 2024/11)"/>
    <m/>
    <m/>
    <s v="710"/>
    <s v="100204"/>
    <n v="1"/>
    <n v="-130355"/>
  </r>
  <r>
    <s v="2025/01"/>
    <s v="9300000312"/>
    <s v="ZD"/>
    <d v="2025-01-16T00:00:00"/>
    <d v="2025-01-16T00:00:00"/>
    <s v="46110210"/>
    <m/>
    <m/>
    <x v="0"/>
    <s v="NTD"/>
    <n v="-6565"/>
    <s v="NTD"/>
    <n v="-6565"/>
    <s v="113265T0"/>
    <s v="TT0112"/>
    <m/>
    <s v="KD51724694 緯創資通 (CPBG 2024/11)"/>
    <m/>
    <m/>
    <s v="710"/>
    <s v="100204"/>
    <n v="1"/>
    <n v="-6565"/>
  </r>
  <r>
    <s v="2025/01"/>
    <s v="9300000312"/>
    <s v="ZD"/>
    <d v="2025-01-16T00:00:00"/>
    <d v="2025-01-16T00:00:00"/>
    <s v="46110210"/>
    <m/>
    <m/>
    <x v="0"/>
    <s v="NTD"/>
    <n v="-19005"/>
    <s v="NTD"/>
    <n v="-19005"/>
    <s v="113265T0"/>
    <s v="TT0112"/>
    <m/>
    <s v="KD51724694 緯創資通 (CPBG 2024/11)"/>
    <m/>
    <m/>
    <s v="710"/>
    <s v="100204"/>
    <n v="1"/>
    <n v="-19005"/>
  </r>
  <r>
    <s v="2025/01"/>
    <s v="9300000312"/>
    <s v="ZD"/>
    <d v="2025-01-16T00:00:00"/>
    <d v="2025-01-16T00:00:00"/>
    <s v="46110210"/>
    <m/>
    <m/>
    <x v="0"/>
    <s v="NTD"/>
    <n v="-18968"/>
    <s v="NTD"/>
    <n v="-18968"/>
    <s v="113265T0"/>
    <s v="TT0112"/>
    <m/>
    <s v="KD51724694 緯創資通 (CPBG 2024/11)"/>
    <m/>
    <m/>
    <s v="710"/>
    <s v="100204"/>
    <n v="1"/>
    <n v="-18968"/>
  </r>
  <r>
    <s v="2025/01"/>
    <s v="9300000312"/>
    <s v="ZD"/>
    <d v="2025-01-16T00:00:00"/>
    <d v="2025-01-16T00:00:00"/>
    <s v="46110210"/>
    <m/>
    <m/>
    <x v="0"/>
    <s v="NTD"/>
    <n v="-8010"/>
    <s v="NTD"/>
    <n v="-8010"/>
    <s v="113265T0"/>
    <s v="TT0112"/>
    <m/>
    <s v="KD51724694 緯創資通 (CPBG 2024/11)"/>
    <m/>
    <m/>
    <s v="710"/>
    <s v="100204"/>
    <n v="1"/>
    <n v="-8010"/>
  </r>
  <r>
    <s v="2025/01"/>
    <s v="9300000316"/>
    <s v="ZD"/>
    <d v="2025-01-16T00:00:00"/>
    <d v="2025-01-16T00:00:00"/>
    <s v="46110210"/>
    <m/>
    <m/>
    <x v="0"/>
    <s v="NTD"/>
    <n v="-250480"/>
    <s v="NTD"/>
    <n v="-250480"/>
    <s v="113265T0"/>
    <s v="TT0112"/>
    <m/>
    <s v="KD51724698 緯創資通 (CPBG 2024/10)"/>
    <m/>
    <m/>
    <s v="710"/>
    <s v="100204"/>
    <n v="1"/>
    <n v="-250480"/>
  </r>
  <r>
    <s v="2025/01"/>
    <s v="9300000316"/>
    <s v="ZD"/>
    <d v="2025-01-16T00:00:00"/>
    <d v="2025-01-16T00:00:00"/>
    <s v="46110210"/>
    <m/>
    <m/>
    <x v="0"/>
    <s v="NTD"/>
    <n v="-264895"/>
    <s v="NTD"/>
    <n v="-264895"/>
    <s v="113265T0"/>
    <s v="TT0112"/>
    <m/>
    <s v="KD51724698 緯創資通 (CPBG 2024/10)"/>
    <m/>
    <m/>
    <s v="710"/>
    <s v="100204"/>
    <n v="1"/>
    <n v="-264895"/>
  </r>
  <r>
    <s v="2025/01"/>
    <s v="9300000316"/>
    <s v="ZD"/>
    <d v="2025-01-16T00:00:00"/>
    <d v="2025-01-16T00:00:00"/>
    <s v="46110210"/>
    <m/>
    <m/>
    <x v="0"/>
    <s v="NTD"/>
    <n v="-205482"/>
    <s v="NTD"/>
    <n v="-205482"/>
    <s v="113265T0"/>
    <s v="TT0112"/>
    <m/>
    <s v="KD51724698 緯創資通 (CPBG 2024/10)"/>
    <m/>
    <m/>
    <s v="710"/>
    <s v="100204"/>
    <n v="1"/>
    <n v="-205482"/>
  </r>
  <r>
    <s v="2025/01"/>
    <s v="9300000316"/>
    <s v="ZD"/>
    <d v="2025-01-16T00:00:00"/>
    <d v="2025-01-16T00:00:00"/>
    <s v="46110210"/>
    <m/>
    <m/>
    <x v="0"/>
    <s v="NTD"/>
    <n v="-272518"/>
    <s v="NTD"/>
    <n v="-272518"/>
    <s v="113265T0"/>
    <s v="TT0112"/>
    <m/>
    <s v="KD51724698 緯創資通 (CPBG 2024/10)"/>
    <m/>
    <m/>
    <s v="710"/>
    <s v="100204"/>
    <n v="1"/>
    <n v="-272518"/>
  </r>
  <r>
    <s v="2025/01"/>
    <s v="9300000316"/>
    <s v="ZD"/>
    <d v="2025-01-16T00:00:00"/>
    <d v="2025-01-16T00:00:00"/>
    <s v="46110210"/>
    <m/>
    <m/>
    <x v="0"/>
    <s v="NTD"/>
    <n v="-150660"/>
    <s v="NTD"/>
    <n v="-150660"/>
    <s v="113265T0"/>
    <s v="TT0112"/>
    <m/>
    <s v="KD51724698 緯創資通 (CPBG 2024/10)"/>
    <m/>
    <m/>
    <s v="710"/>
    <s v="100204"/>
    <n v="1"/>
    <n v="-150660"/>
  </r>
  <r>
    <s v="2025/01"/>
    <s v="9300000316"/>
    <s v="ZD"/>
    <d v="2025-01-16T00:00:00"/>
    <d v="2025-01-16T00:00:00"/>
    <s v="46110210"/>
    <m/>
    <m/>
    <x v="0"/>
    <s v="NTD"/>
    <n v="-117124"/>
    <s v="NTD"/>
    <n v="-117124"/>
    <s v="113265T0"/>
    <s v="TT0112"/>
    <m/>
    <s v="KD51724698 緯創資通 (CPBG 2024/10)"/>
    <m/>
    <m/>
    <s v="710"/>
    <s v="100204"/>
    <n v="1"/>
    <n v="-117124"/>
  </r>
  <r>
    <s v="2025/01"/>
    <s v="9300000316"/>
    <s v="ZD"/>
    <d v="2025-01-16T00:00:00"/>
    <d v="2025-01-16T00:00:00"/>
    <s v="46110210"/>
    <m/>
    <m/>
    <x v="0"/>
    <s v="NTD"/>
    <n v="-155000"/>
    <s v="NTD"/>
    <n v="-155000"/>
    <s v="113265T0"/>
    <s v="TT0112"/>
    <m/>
    <s v="KD51724698 緯創資通 (CPBG 2024/10)"/>
    <m/>
    <m/>
    <s v="710"/>
    <s v="100204"/>
    <n v="1"/>
    <n v="-155000"/>
  </r>
  <r>
    <s v="2025/01"/>
    <s v="9300000362"/>
    <s v="ZD"/>
    <d v="2025-01-21T00:00:00"/>
    <d v="2025-01-21T00:00:00"/>
    <s v="46110210"/>
    <m/>
    <m/>
    <x v="0"/>
    <s v="NTD"/>
    <n v="-164920"/>
    <s v="NTD"/>
    <n v="-164920"/>
    <s v="108524T0"/>
    <s v="TT0111"/>
    <m/>
    <s v="KD51724743 緯創資通 (MLL、MLH、ML6 2024/12)"/>
    <m/>
    <m/>
    <s v="710"/>
    <s v="100204"/>
    <n v="1"/>
    <n v="-164920"/>
  </r>
  <r>
    <s v="2025/01"/>
    <s v="9300000362"/>
    <s v="ZD"/>
    <d v="2025-01-21T00:00:00"/>
    <d v="2025-01-21T00:00:00"/>
    <s v="46110210"/>
    <m/>
    <m/>
    <x v="0"/>
    <s v="NTD"/>
    <n v="-98808"/>
    <s v="NTD"/>
    <n v="-98808"/>
    <s v="108524T0"/>
    <s v="TT0111"/>
    <m/>
    <s v="KD51724743 緯創資通 (MLL、MLH、ML6 2024/12)"/>
    <m/>
    <m/>
    <s v="710"/>
    <s v="100204"/>
    <n v="1"/>
    <n v="-98808"/>
  </r>
  <r>
    <s v="2025/01"/>
    <s v="9300000362"/>
    <s v="ZD"/>
    <d v="2025-01-21T00:00:00"/>
    <d v="2025-01-21T00:00:00"/>
    <s v="46110210"/>
    <m/>
    <m/>
    <x v="0"/>
    <s v="NTD"/>
    <n v="-125442"/>
    <s v="NTD"/>
    <n v="-125442"/>
    <s v="108524T0"/>
    <s v="TT0111"/>
    <m/>
    <s v="KD51724743 緯創資通 (MLL、MLH、ML6 2024/12)"/>
    <m/>
    <m/>
    <s v="710"/>
    <s v="100204"/>
    <n v="1"/>
    <n v="-125442"/>
  </r>
  <r>
    <s v="2025/01"/>
    <s v="9300000362"/>
    <s v="ZD"/>
    <d v="2025-01-21T00:00:00"/>
    <d v="2025-01-21T00:00:00"/>
    <s v="46110210"/>
    <m/>
    <m/>
    <x v="0"/>
    <s v="NTD"/>
    <n v="-133860"/>
    <s v="NTD"/>
    <n v="-133860"/>
    <s v="108524T0"/>
    <s v="TT0111"/>
    <m/>
    <s v="KD51724743 緯創資通 (MLL、MLH、ML6 2024/12)"/>
    <m/>
    <m/>
    <s v="710"/>
    <s v="100204"/>
    <n v="1"/>
    <n v="-133860"/>
  </r>
  <r>
    <s v="2025/01"/>
    <s v="9300000362"/>
    <s v="ZD"/>
    <d v="2025-01-21T00:00:00"/>
    <d v="2025-01-21T00:00:00"/>
    <s v="46110210"/>
    <m/>
    <m/>
    <x v="0"/>
    <s v="NTD"/>
    <n v="-110660"/>
    <s v="NTD"/>
    <n v="-110660"/>
    <s v="108524T0"/>
    <s v="TT0111"/>
    <m/>
    <s v="KD51724743 緯創資通 (MLL、MLH、ML6 2024/12)"/>
    <m/>
    <m/>
    <s v="710"/>
    <s v="100204"/>
    <n v="1"/>
    <n v="-110660"/>
  </r>
  <r>
    <s v="2025/01"/>
    <s v="9300000362"/>
    <s v="ZD"/>
    <d v="2025-01-21T00:00:00"/>
    <d v="2025-01-21T00:00:00"/>
    <s v="46110210"/>
    <m/>
    <m/>
    <x v="0"/>
    <s v="NTD"/>
    <n v="-112884"/>
    <s v="NTD"/>
    <n v="-112884"/>
    <s v="108524T0"/>
    <s v="TT0111"/>
    <m/>
    <s v="KD51724743 緯創資通 (MLL、MLH、ML6 2024/12)"/>
    <m/>
    <m/>
    <s v="710"/>
    <s v="100204"/>
    <n v="1"/>
    <n v="-112884"/>
  </r>
  <r>
    <s v="2025/01"/>
    <s v="9300000362"/>
    <s v="ZD"/>
    <d v="2025-01-21T00:00:00"/>
    <d v="2025-01-21T00:00:00"/>
    <s v="46110210"/>
    <m/>
    <m/>
    <x v="0"/>
    <s v="NTD"/>
    <n v="-130134"/>
    <s v="NTD"/>
    <n v="-130134"/>
    <s v="108524T0"/>
    <s v="TT0111"/>
    <m/>
    <s v="KD51724743 緯創資通 (MLL、MLH、ML6 2024/12)"/>
    <m/>
    <m/>
    <s v="710"/>
    <s v="100204"/>
    <n v="1"/>
    <n v="-130134"/>
  </r>
  <r>
    <s v="2025/01"/>
    <s v="9300000362"/>
    <s v="ZD"/>
    <d v="2025-01-21T00:00:00"/>
    <d v="2025-01-21T00:00:00"/>
    <s v="46110210"/>
    <m/>
    <m/>
    <x v="0"/>
    <s v="NTD"/>
    <n v="-105050"/>
    <s v="NTD"/>
    <n v="-105050"/>
    <s v="108524T0"/>
    <s v="TT0111"/>
    <m/>
    <s v="KD51724743 緯創資通 (MLL、MLH、ML6 2024/12)"/>
    <m/>
    <m/>
    <s v="710"/>
    <s v="100204"/>
    <n v="1"/>
    <n v="-105050"/>
  </r>
  <r>
    <s v="2025/01"/>
    <s v="9300000362"/>
    <s v="ZD"/>
    <d v="2025-01-21T00:00:00"/>
    <d v="2025-01-21T00:00:00"/>
    <s v="46110210"/>
    <m/>
    <m/>
    <x v="0"/>
    <s v="NTD"/>
    <n v="-126960"/>
    <s v="NTD"/>
    <n v="-126960"/>
    <s v="108524T0"/>
    <s v="TT0111"/>
    <m/>
    <s v="KD51724743 緯創資通 (MLL、MLH、ML6 2024/12)"/>
    <m/>
    <m/>
    <s v="710"/>
    <s v="100204"/>
    <n v="1"/>
    <n v="-126960"/>
  </r>
  <r>
    <s v="2025/01"/>
    <s v="9300000362"/>
    <s v="ZD"/>
    <d v="2025-01-21T00:00:00"/>
    <d v="2025-01-21T00:00:00"/>
    <s v="46110210"/>
    <m/>
    <m/>
    <x v="0"/>
    <s v="NTD"/>
    <n v="-137330"/>
    <s v="NTD"/>
    <n v="-137330"/>
    <s v="108524T0"/>
    <s v="TT0111"/>
    <m/>
    <s v="KD51724743 緯創資通 (MLL、MLH、ML6 2024/12)"/>
    <m/>
    <m/>
    <s v="710"/>
    <s v="100204"/>
    <n v="1"/>
    <n v="-137330"/>
  </r>
  <r>
    <s v="2025/01"/>
    <s v="9300000362"/>
    <s v="ZD"/>
    <d v="2025-01-21T00:00:00"/>
    <d v="2025-01-21T00:00:00"/>
    <s v="46110210"/>
    <m/>
    <m/>
    <x v="0"/>
    <s v="NTD"/>
    <n v="-134826"/>
    <s v="NTD"/>
    <n v="-134826"/>
    <s v="108524T0"/>
    <s v="TT0111"/>
    <m/>
    <s v="KD51724743 緯創資通 (MLL、MLH、ML6 2024/12)"/>
    <m/>
    <m/>
    <s v="710"/>
    <s v="100204"/>
    <n v="1"/>
    <n v="-134826"/>
  </r>
  <r>
    <s v="2025/01"/>
    <s v="9300000362"/>
    <s v="ZD"/>
    <d v="2025-01-21T00:00:00"/>
    <d v="2025-01-21T00:00:00"/>
    <s v="46110210"/>
    <m/>
    <m/>
    <x v="0"/>
    <s v="NTD"/>
    <n v="-108130"/>
    <s v="NTD"/>
    <n v="-108130"/>
    <s v="108524T0"/>
    <s v="TT0111"/>
    <m/>
    <s v="KD51724743 緯創資通 (MLL、MLH、ML6 2024/12)"/>
    <m/>
    <m/>
    <s v="710"/>
    <s v="100204"/>
    <n v="1"/>
    <n v="-108130"/>
  </r>
  <r>
    <s v="2025/01"/>
    <s v="9300000362"/>
    <s v="ZD"/>
    <d v="2025-01-21T00:00:00"/>
    <d v="2025-01-21T00:00:00"/>
    <s v="46110210"/>
    <m/>
    <m/>
    <x v="0"/>
    <s v="NTD"/>
    <n v="-139190"/>
    <s v="NTD"/>
    <n v="-139190"/>
    <s v="108524T0"/>
    <s v="TT0111"/>
    <m/>
    <s v="KD51724743 緯創資通 (MLL、MLH、ML6 2024/12)"/>
    <m/>
    <m/>
    <s v="710"/>
    <s v="100204"/>
    <n v="1"/>
    <n v="-139190"/>
  </r>
  <r>
    <s v="2025/01"/>
    <s v="9300000362"/>
    <s v="ZD"/>
    <d v="2025-01-21T00:00:00"/>
    <d v="2025-01-21T00:00:00"/>
    <s v="46110210"/>
    <m/>
    <m/>
    <x v="0"/>
    <s v="NTD"/>
    <n v="-110000"/>
    <s v="NTD"/>
    <n v="-110000"/>
    <s v="108524T0"/>
    <s v="TT0111"/>
    <m/>
    <s v="KD51724743 緯創資通 (MLL、MLH、ML6 2024/12)"/>
    <m/>
    <m/>
    <s v="710"/>
    <s v="100204"/>
    <n v="1"/>
    <n v="-110000"/>
  </r>
  <r>
    <s v="2025/01"/>
    <s v="9300000362"/>
    <s v="ZD"/>
    <d v="2025-01-21T00:00:00"/>
    <d v="2025-01-21T00:00:00"/>
    <s v="46110210"/>
    <m/>
    <m/>
    <x v="0"/>
    <s v="NTD"/>
    <n v="-99990"/>
    <s v="NTD"/>
    <n v="-99990"/>
    <s v="108524T0"/>
    <s v="TT0111"/>
    <m/>
    <s v="KD51724743 緯創資通 (MLL、MLH、ML6 2024/12)"/>
    <m/>
    <m/>
    <s v="710"/>
    <s v="100204"/>
    <n v="1"/>
    <n v="-99990"/>
  </r>
  <r>
    <s v="2025/01"/>
    <s v="9300000362"/>
    <s v="ZD"/>
    <d v="2025-01-21T00:00:00"/>
    <d v="2025-01-21T00:00:00"/>
    <s v="46110210"/>
    <m/>
    <m/>
    <x v="0"/>
    <s v="NTD"/>
    <n v="-134136"/>
    <s v="NTD"/>
    <n v="-134136"/>
    <s v="108524T0"/>
    <s v="TT0111"/>
    <m/>
    <s v="KD51724743 緯創資通 (MLL、MLH、ML6 2024/12)"/>
    <m/>
    <m/>
    <s v="710"/>
    <s v="100204"/>
    <n v="1"/>
    <n v="-134136"/>
  </r>
  <r>
    <s v="2025/01"/>
    <s v="9300000362"/>
    <s v="ZD"/>
    <d v="2025-01-21T00:00:00"/>
    <d v="2025-01-21T00:00:00"/>
    <s v="46110210"/>
    <m/>
    <m/>
    <x v="0"/>
    <s v="NTD"/>
    <n v="-123096"/>
    <s v="NTD"/>
    <n v="-123096"/>
    <s v="108524T0"/>
    <s v="TT0111"/>
    <m/>
    <s v="KD51724743 緯創資通 (MLL、MLH、ML6 2024/12)"/>
    <m/>
    <m/>
    <s v="710"/>
    <s v="100204"/>
    <n v="1"/>
    <n v="-123096"/>
  </r>
  <r>
    <s v="2025/01"/>
    <s v="9300000362"/>
    <s v="ZD"/>
    <d v="2025-01-21T00:00:00"/>
    <d v="2025-01-21T00:00:00"/>
    <s v="46110210"/>
    <m/>
    <m/>
    <x v="0"/>
    <s v="NTD"/>
    <n v="-130134"/>
    <s v="NTD"/>
    <n v="-130134"/>
    <s v="108524T0"/>
    <s v="TT0111"/>
    <m/>
    <s v="KD51724743 緯創資通 (MLL、MLH、ML6 2024/12)"/>
    <m/>
    <m/>
    <s v="710"/>
    <s v="100204"/>
    <n v="1"/>
    <n v="-130134"/>
  </r>
  <r>
    <s v="2025/01"/>
    <s v="9300000362"/>
    <s v="ZD"/>
    <d v="2025-01-21T00:00:00"/>
    <d v="2025-01-21T00:00:00"/>
    <s v="46110210"/>
    <m/>
    <m/>
    <x v="0"/>
    <s v="NTD"/>
    <n v="-137500"/>
    <s v="NTD"/>
    <n v="-137500"/>
    <s v="108524T0"/>
    <s v="TT0111"/>
    <m/>
    <s v="KD51724743 緯創資通 (MLL、MLH、ML6 2024/12)"/>
    <m/>
    <m/>
    <s v="710"/>
    <s v="100204"/>
    <n v="1"/>
    <n v="-137500"/>
  </r>
  <r>
    <s v="2025/01"/>
    <s v="9300000362"/>
    <s v="ZD"/>
    <d v="2025-01-21T00:00:00"/>
    <d v="2025-01-21T00:00:00"/>
    <s v="46110210"/>
    <m/>
    <m/>
    <x v="0"/>
    <s v="NTD"/>
    <n v="-149420"/>
    <s v="NTD"/>
    <n v="-149420"/>
    <s v="108524T0"/>
    <s v="TT0111"/>
    <m/>
    <s v="KD51724743 緯創資通 (MLL、MLH、ML6 2024/12)"/>
    <m/>
    <m/>
    <s v="710"/>
    <s v="100204"/>
    <n v="1"/>
    <n v="-149420"/>
  </r>
  <r>
    <s v="2025/01"/>
    <s v="9300000362"/>
    <s v="ZD"/>
    <d v="2025-01-21T00:00:00"/>
    <d v="2025-01-21T00:00:00"/>
    <s v="46110210"/>
    <m/>
    <m/>
    <x v="0"/>
    <s v="NTD"/>
    <n v="-106400"/>
    <s v="NTD"/>
    <n v="-106400"/>
    <s v="108524T0"/>
    <s v="TT0111"/>
    <m/>
    <s v="KD51724743 緯創資通 (MLL、MLH、ML6 2024/12)"/>
    <m/>
    <m/>
    <s v="710"/>
    <s v="100204"/>
    <n v="1"/>
    <n v="-106400"/>
  </r>
  <r>
    <s v="2025/01"/>
    <s v="9300000362"/>
    <s v="ZD"/>
    <d v="2025-01-21T00:00:00"/>
    <d v="2025-01-21T00:00:00"/>
    <s v="46110210"/>
    <m/>
    <m/>
    <x v="0"/>
    <s v="NTD"/>
    <n v="-124740"/>
    <s v="NTD"/>
    <n v="-124740"/>
    <s v="108524T0"/>
    <s v="TT0111"/>
    <m/>
    <s v="KD51724743 緯創資通 (MLL、MLH、ML6 2024/12)"/>
    <m/>
    <m/>
    <s v="710"/>
    <s v="100204"/>
    <n v="1"/>
    <n v="-124740"/>
  </r>
  <r>
    <s v="2025/01"/>
    <s v="9300000362"/>
    <s v="ZD"/>
    <d v="2025-01-21T00:00:00"/>
    <d v="2025-01-21T00:00:00"/>
    <s v="46110210"/>
    <m/>
    <m/>
    <x v="0"/>
    <s v="NTD"/>
    <n v="-110000"/>
    <s v="NTD"/>
    <n v="-110000"/>
    <s v="108524T0"/>
    <s v="TT0111"/>
    <m/>
    <s v="KD51724743 緯創資通 (MLL、MLH、ML6 2024/12)"/>
    <m/>
    <m/>
    <s v="710"/>
    <s v="100204"/>
    <n v="1"/>
    <n v="-110000"/>
  </r>
  <r>
    <s v="2025/01"/>
    <s v="9300000362"/>
    <s v="ZD"/>
    <d v="2025-01-21T00:00:00"/>
    <d v="2025-01-21T00:00:00"/>
    <s v="46110210"/>
    <m/>
    <m/>
    <x v="0"/>
    <s v="NTD"/>
    <n v="-125442"/>
    <s v="NTD"/>
    <n v="-125442"/>
    <s v="108524T0"/>
    <s v="TT0111"/>
    <m/>
    <s v="KD51724743 緯創資通 (MLL、MLH、ML6 2024/12)"/>
    <m/>
    <m/>
    <s v="710"/>
    <s v="100204"/>
    <n v="1"/>
    <n v="-125442"/>
  </r>
  <r>
    <s v="2025/01"/>
    <s v="9300000362"/>
    <s v="ZD"/>
    <d v="2025-01-21T00:00:00"/>
    <d v="2025-01-21T00:00:00"/>
    <s v="46110210"/>
    <m/>
    <m/>
    <x v="0"/>
    <s v="NTD"/>
    <n v="-125442"/>
    <s v="NTD"/>
    <n v="-125442"/>
    <s v="108524T0"/>
    <s v="TT0111"/>
    <m/>
    <s v="KD51724743 緯創資通 (MLL、MLH、ML6 2024/12)"/>
    <m/>
    <m/>
    <s v="710"/>
    <s v="100204"/>
    <n v="1"/>
    <n v="-125442"/>
  </r>
  <r>
    <s v="2025/01"/>
    <s v="9300000362"/>
    <s v="ZD"/>
    <d v="2025-01-21T00:00:00"/>
    <d v="2025-01-21T00:00:00"/>
    <s v="46110210"/>
    <m/>
    <m/>
    <x v="0"/>
    <s v="NTD"/>
    <n v="-89980"/>
    <s v="NTD"/>
    <n v="-89980"/>
    <s v="108524T0"/>
    <s v="TT0111"/>
    <m/>
    <s v="KD51724743 緯創資通 (MLL、MLH、ML6 2024/12)"/>
    <m/>
    <m/>
    <s v="710"/>
    <s v="100204"/>
    <n v="1"/>
    <n v="-89980"/>
  </r>
  <r>
    <s v="2025/01"/>
    <s v="9300000362"/>
    <s v="ZD"/>
    <d v="2025-01-21T00:00:00"/>
    <d v="2025-01-21T00:00:00"/>
    <s v="46110210"/>
    <m/>
    <m/>
    <x v="0"/>
    <s v="NTD"/>
    <n v="-131790"/>
    <s v="NTD"/>
    <n v="-131790"/>
    <s v="108524T0"/>
    <s v="TT0111"/>
    <m/>
    <s v="KD51724743 緯創資通 (MLL、MLH、ML6 2024/12)"/>
    <m/>
    <m/>
    <s v="710"/>
    <s v="100204"/>
    <n v="1"/>
    <n v="-131790"/>
  </r>
  <r>
    <s v="2025/01"/>
    <s v="9300000362"/>
    <s v="ZD"/>
    <d v="2025-01-21T00:00:00"/>
    <d v="2025-01-21T00:00:00"/>
    <s v="46110210"/>
    <m/>
    <m/>
    <x v="0"/>
    <s v="NTD"/>
    <n v="-131790"/>
    <s v="NTD"/>
    <n v="-131790"/>
    <s v="108524T0"/>
    <s v="TT0111"/>
    <m/>
    <s v="KD51724743 緯創資通 (MLL、MLH、ML6 2024/12)"/>
    <m/>
    <m/>
    <s v="710"/>
    <s v="100204"/>
    <n v="1"/>
    <n v="-131790"/>
  </r>
  <r>
    <s v="2025/01"/>
    <s v="9300000363"/>
    <s v="ZD"/>
    <d v="2025-01-21T00:00:00"/>
    <d v="2025-01-21T00:00:00"/>
    <s v="46110210"/>
    <m/>
    <m/>
    <x v="0"/>
    <s v="NTD"/>
    <n v="-85030"/>
    <s v="NTD"/>
    <n v="-85030"/>
    <s v="105270T0"/>
    <s v="TT0113"/>
    <m/>
    <s v="KD51724744 緯創資通 (ML1、ML2、ML8、MLD 2024/12)"/>
    <m/>
    <m/>
    <s v="710"/>
    <s v="100204"/>
    <n v="1"/>
    <n v="-85030"/>
  </r>
  <r>
    <s v="2025/01"/>
    <s v="9300000363"/>
    <s v="ZD"/>
    <d v="2025-01-21T00:00:00"/>
    <d v="2025-01-21T00:00:00"/>
    <s v="46110210"/>
    <m/>
    <m/>
    <x v="0"/>
    <s v="NTD"/>
    <n v="-99990"/>
    <s v="NTD"/>
    <n v="-99990"/>
    <s v="105270T0"/>
    <s v="TT0113"/>
    <m/>
    <s v="KD51724744 緯創資通 (ML1、ML2、ML8、MLD 2024/12)"/>
    <m/>
    <m/>
    <s v="710"/>
    <s v="100204"/>
    <n v="1"/>
    <n v="-99990"/>
  </r>
  <r>
    <s v="2025/01"/>
    <s v="9300000363"/>
    <s v="ZD"/>
    <d v="2025-01-21T00:00:00"/>
    <d v="2025-01-21T00:00:00"/>
    <s v="46110210"/>
    <m/>
    <m/>
    <x v="0"/>
    <s v="NTD"/>
    <n v="-125442"/>
    <s v="NTD"/>
    <n v="-125442"/>
    <s v="105270T0"/>
    <s v="TT0113"/>
    <m/>
    <s v="KD51724744 緯創資通 (ML1、ML2、ML8、MLD 2024/12)"/>
    <m/>
    <m/>
    <s v="710"/>
    <s v="100204"/>
    <n v="1"/>
    <n v="-125442"/>
  </r>
  <r>
    <s v="2025/01"/>
    <s v="9300000363"/>
    <s v="ZD"/>
    <d v="2025-01-21T00:00:00"/>
    <d v="2025-01-21T00:00:00"/>
    <s v="46110210"/>
    <m/>
    <m/>
    <x v="0"/>
    <s v="NTD"/>
    <n v="-73080"/>
    <s v="NTD"/>
    <n v="-73080"/>
    <s v="105270T0"/>
    <s v="TT0113"/>
    <m/>
    <s v="KD51724744 緯創資通 (ML1、ML2、ML8、MLD 2024/12)"/>
    <m/>
    <m/>
    <s v="710"/>
    <s v="100204"/>
    <n v="1"/>
    <n v="-73080"/>
  </r>
  <r>
    <s v="2025/01"/>
    <s v="9300000363"/>
    <s v="ZD"/>
    <d v="2025-01-21T00:00:00"/>
    <d v="2025-01-21T00:00:00"/>
    <s v="46110210"/>
    <m/>
    <m/>
    <x v="0"/>
    <s v="NTD"/>
    <n v="-79740"/>
    <s v="NTD"/>
    <n v="-79740"/>
    <s v="105270T0"/>
    <s v="TT0113"/>
    <m/>
    <s v="KD51724744 緯創資通 (ML1、ML2、ML8、MLD 2024/12)"/>
    <m/>
    <m/>
    <s v="710"/>
    <s v="100204"/>
    <n v="1"/>
    <n v="-79740"/>
  </r>
  <r>
    <s v="2025/01"/>
    <s v="9300000363"/>
    <s v="ZD"/>
    <d v="2025-01-21T00:00:00"/>
    <d v="2025-01-21T00:00:00"/>
    <s v="46110210"/>
    <m/>
    <m/>
    <x v="0"/>
    <s v="NTD"/>
    <n v="-97460"/>
    <s v="NTD"/>
    <n v="-97460"/>
    <s v="105270T0"/>
    <s v="TT0113"/>
    <m/>
    <s v="KD51724744 緯創資通 (ML1、ML2、ML8、MLD 2024/12)"/>
    <m/>
    <m/>
    <s v="710"/>
    <s v="100204"/>
    <n v="1"/>
    <n v="-97460"/>
  </r>
  <r>
    <s v="2025/01"/>
    <s v="9300000363"/>
    <s v="ZD"/>
    <d v="2025-01-21T00:00:00"/>
    <d v="2025-01-21T00:00:00"/>
    <s v="46110210"/>
    <m/>
    <m/>
    <x v="0"/>
    <s v="NTD"/>
    <n v="-130962"/>
    <s v="NTD"/>
    <n v="-130962"/>
    <s v="105270T0"/>
    <s v="TT0113"/>
    <m/>
    <s v="KD51724744 緯創資通 (ML1、ML2、ML8、MLD 2024/12)"/>
    <m/>
    <m/>
    <s v="710"/>
    <s v="100204"/>
    <n v="1"/>
    <n v="-130962"/>
  </r>
  <r>
    <s v="2025/01"/>
    <s v="9300000363"/>
    <s v="ZD"/>
    <d v="2025-01-21T00:00:00"/>
    <d v="2025-01-21T00:00:00"/>
    <s v="46110210"/>
    <m/>
    <m/>
    <x v="0"/>
    <s v="NTD"/>
    <n v="-99990"/>
    <s v="NTD"/>
    <n v="-99990"/>
    <s v="105270T0"/>
    <s v="TT0113"/>
    <m/>
    <s v="KD51724744 緯創資通 (ML1、ML2、ML8、MLD 2024/12)"/>
    <m/>
    <m/>
    <s v="710"/>
    <s v="100204"/>
    <n v="1"/>
    <n v="-99990"/>
  </r>
  <r>
    <s v="2025/01"/>
    <s v="9300000363"/>
    <s v="ZD"/>
    <d v="2025-01-21T00:00:00"/>
    <d v="2025-01-21T00:00:00"/>
    <s v="46110210"/>
    <m/>
    <m/>
    <x v="0"/>
    <s v="NTD"/>
    <n v="-119232"/>
    <s v="NTD"/>
    <n v="-119232"/>
    <s v="105270T0"/>
    <s v="TT0113"/>
    <m/>
    <s v="KD51724744 緯創資通 (ML1、ML2、ML8、MLD 2024/12)"/>
    <m/>
    <m/>
    <s v="710"/>
    <s v="100204"/>
    <n v="1"/>
    <n v="-119232"/>
  </r>
  <r>
    <s v="2025/01"/>
    <s v="9300000363"/>
    <s v="ZD"/>
    <d v="2025-01-21T00:00:00"/>
    <d v="2025-01-21T00:00:00"/>
    <s v="46110210"/>
    <m/>
    <m/>
    <x v="0"/>
    <s v="NTD"/>
    <n v="-140034"/>
    <s v="NTD"/>
    <n v="-140034"/>
    <s v="105270T0"/>
    <s v="TT0113"/>
    <m/>
    <s v="KD51724744 緯創資通 (ML1、ML2、ML8、MLD 2024/12)"/>
    <m/>
    <m/>
    <s v="710"/>
    <s v="100204"/>
    <n v="1"/>
    <n v="-140034"/>
  </r>
  <r>
    <s v="2025/01"/>
    <s v="9300000363"/>
    <s v="ZD"/>
    <d v="2025-01-21T00:00:00"/>
    <d v="2025-01-21T00:00:00"/>
    <s v="46110210"/>
    <m/>
    <m/>
    <x v="0"/>
    <s v="NTD"/>
    <n v="-116710"/>
    <s v="NTD"/>
    <n v="-116710"/>
    <s v="105270T0"/>
    <s v="TT0113"/>
    <m/>
    <s v="KD51724744 緯創資通 (ML1、ML2、ML8、MLD 2024/12)"/>
    <m/>
    <m/>
    <s v="710"/>
    <s v="100204"/>
    <n v="1"/>
    <n v="-116710"/>
  </r>
  <r>
    <s v="2025/01"/>
    <s v="9300000363"/>
    <s v="ZD"/>
    <d v="2025-01-21T00:00:00"/>
    <d v="2025-01-21T00:00:00"/>
    <s v="46110210"/>
    <m/>
    <m/>
    <x v="0"/>
    <s v="NTD"/>
    <n v="-138000"/>
    <s v="NTD"/>
    <n v="-138000"/>
    <s v="105270T0"/>
    <s v="TT0113"/>
    <m/>
    <s v="KD51724744 緯創資通 (ML1、ML2、ML8、MLD 2024/12)"/>
    <m/>
    <m/>
    <s v="710"/>
    <s v="100204"/>
    <n v="1"/>
    <n v="-138000"/>
  </r>
  <r>
    <s v="2025/01"/>
    <s v="9300000363"/>
    <s v="ZD"/>
    <d v="2025-01-21T00:00:00"/>
    <d v="2025-01-21T00:00:00"/>
    <s v="46110210"/>
    <m/>
    <m/>
    <x v="0"/>
    <s v="NTD"/>
    <n v="-89980"/>
    <s v="NTD"/>
    <n v="-89980"/>
    <s v="105270T0"/>
    <s v="TT0113"/>
    <m/>
    <s v="KD51724744 緯創資通 (ML1、ML2、ML8、MLD 2024/12)"/>
    <m/>
    <m/>
    <s v="710"/>
    <s v="100204"/>
    <n v="1"/>
    <n v="-89980"/>
  </r>
  <r>
    <s v="2025/01"/>
    <s v="9300000363"/>
    <s v="ZD"/>
    <d v="2025-01-21T00:00:00"/>
    <d v="2025-01-21T00:00:00"/>
    <s v="46110210"/>
    <m/>
    <m/>
    <x v="0"/>
    <s v="NTD"/>
    <n v="-95040"/>
    <s v="NTD"/>
    <n v="-95040"/>
    <s v="105270T0"/>
    <s v="TT0113"/>
    <m/>
    <s v="KD51724744 緯創資通 (ML1、ML2、ML8、MLD 2024/12)"/>
    <m/>
    <m/>
    <s v="710"/>
    <s v="100204"/>
    <n v="1"/>
    <n v="-95040"/>
  </r>
  <r>
    <s v="2025/01"/>
    <s v="9300000363"/>
    <s v="ZD"/>
    <d v="2025-01-21T00:00:00"/>
    <d v="2025-01-21T00:00:00"/>
    <s v="46110210"/>
    <m/>
    <m/>
    <x v="0"/>
    <s v="NTD"/>
    <n v="-138000"/>
    <s v="NTD"/>
    <n v="-138000"/>
    <s v="105270T0"/>
    <s v="TT0113"/>
    <m/>
    <s v="KD51724744 緯創資通 (ML1、ML2、ML8、MLD 2024/12)"/>
    <m/>
    <m/>
    <s v="710"/>
    <s v="100204"/>
    <n v="1"/>
    <n v="-138000"/>
  </r>
  <r>
    <s v="2025/01"/>
    <s v="9300000363"/>
    <s v="ZD"/>
    <d v="2025-01-21T00:00:00"/>
    <d v="2025-01-21T00:00:00"/>
    <s v="46110210"/>
    <m/>
    <m/>
    <x v="0"/>
    <s v="NTD"/>
    <n v="-105050"/>
    <s v="NTD"/>
    <n v="-105050"/>
    <s v="105270T0"/>
    <s v="TT0113"/>
    <m/>
    <s v="KD51724744 緯創資通 (ML1、ML2、ML8、MLD 2024/12)"/>
    <m/>
    <m/>
    <s v="710"/>
    <s v="100204"/>
    <n v="1"/>
    <n v="-105050"/>
  </r>
  <r>
    <s v="2025/01"/>
    <s v="9300000363"/>
    <s v="ZD"/>
    <d v="2025-01-21T00:00:00"/>
    <d v="2025-01-21T00:00:00"/>
    <s v="46110210"/>
    <m/>
    <m/>
    <x v="0"/>
    <s v="NTD"/>
    <n v="-90000"/>
    <s v="NTD"/>
    <n v="-90000"/>
    <s v="105270T0"/>
    <s v="TT0113"/>
    <m/>
    <s v="KD51724744 緯創資通 (ML1、ML2、ML8、MLD 2024/12)"/>
    <m/>
    <m/>
    <s v="710"/>
    <s v="100204"/>
    <n v="1"/>
    <n v="-90000"/>
  </r>
  <r>
    <s v="2025/01"/>
    <s v="9300000363"/>
    <s v="ZD"/>
    <d v="2025-01-21T00:00:00"/>
    <d v="2025-01-21T00:00:00"/>
    <s v="46110210"/>
    <m/>
    <m/>
    <x v="0"/>
    <s v="NTD"/>
    <n v="-85950"/>
    <s v="NTD"/>
    <n v="-85950"/>
    <s v="105270T0"/>
    <s v="TT0113"/>
    <m/>
    <s v="KD51724744 緯創資通 (ML1、ML2、ML8、MLD 2024/12)"/>
    <m/>
    <m/>
    <s v="710"/>
    <s v="100204"/>
    <n v="1"/>
    <n v="-85950"/>
  </r>
  <r>
    <s v="2025/01"/>
    <s v="9300000363"/>
    <s v="ZD"/>
    <d v="2025-01-21T00:00:00"/>
    <d v="2025-01-21T00:00:00"/>
    <s v="46110210"/>
    <m/>
    <m/>
    <x v="0"/>
    <s v="NTD"/>
    <n v="-85030"/>
    <s v="NTD"/>
    <n v="-85030"/>
    <s v="108524T0"/>
    <s v="TT0111"/>
    <m/>
    <s v="KD51724744 緯創資通 (ML1、ML2、ML8、MLD 2024/12)"/>
    <m/>
    <m/>
    <s v="710"/>
    <s v="100204"/>
    <n v="1"/>
    <n v="-85030"/>
  </r>
  <r>
    <s v="2025/01"/>
    <s v="9300000363"/>
    <s v="ZD"/>
    <d v="2025-01-21T00:00:00"/>
    <d v="2025-01-21T00:00:00"/>
    <s v="46110210"/>
    <m/>
    <m/>
    <x v="0"/>
    <s v="NTD"/>
    <n v="-120780"/>
    <s v="NTD"/>
    <n v="-120780"/>
    <s v="105270T0"/>
    <s v="TT0113"/>
    <m/>
    <s v="KD51724744 緯創資通 (ML1、ML2、ML8、MLD 2024/12)"/>
    <m/>
    <m/>
    <s v="710"/>
    <s v="100204"/>
    <n v="1"/>
    <n v="-120780"/>
  </r>
  <r>
    <s v="2025/01"/>
    <s v="9300000428"/>
    <s v="ZD"/>
    <d v="2025-01-22T00:00:00"/>
    <d v="2025-01-22T00:00:00"/>
    <s v="46110210"/>
    <m/>
    <m/>
    <x v="0"/>
    <s v="NTD"/>
    <n v="-188480"/>
    <s v="NTD"/>
    <n v="-188480"/>
    <s v="113265T0"/>
    <s v="TT0112"/>
    <m/>
    <s v="KD51724805 緯創資通 (CPBG 2024/12)"/>
    <m/>
    <m/>
    <s v="710"/>
    <s v="100204"/>
    <n v="1"/>
    <n v="-188480"/>
  </r>
  <r>
    <s v="2025/01"/>
    <s v="9300000428"/>
    <s v="ZD"/>
    <d v="2025-01-22T00:00:00"/>
    <d v="2025-01-22T00:00:00"/>
    <s v="46110210"/>
    <m/>
    <m/>
    <x v="0"/>
    <s v="NTD"/>
    <n v="-185535"/>
    <s v="NTD"/>
    <n v="-185535"/>
    <s v="113265T0"/>
    <s v="TT0112"/>
    <m/>
    <s v="KD51724805 緯創資通 (CPBG 2024/12)"/>
    <m/>
    <m/>
    <s v="710"/>
    <s v="100204"/>
    <n v="1"/>
    <n v="-185535"/>
  </r>
  <r>
    <s v="2025/01"/>
    <s v="9300000428"/>
    <s v="ZD"/>
    <d v="2025-01-22T00:00:00"/>
    <d v="2025-01-22T00:00:00"/>
    <s v="46110210"/>
    <m/>
    <m/>
    <x v="0"/>
    <s v="NTD"/>
    <n v="-136206"/>
    <s v="NTD"/>
    <n v="-136206"/>
    <s v="113265T0"/>
    <s v="TT0112"/>
    <m/>
    <s v="KD51724805 緯創資通 (CPBG 2024/12)"/>
    <m/>
    <m/>
    <s v="710"/>
    <s v="100204"/>
    <n v="1"/>
    <n v="-136206"/>
  </r>
  <r>
    <s v="2025/01"/>
    <s v="9300000428"/>
    <s v="ZD"/>
    <d v="2025-01-22T00:00:00"/>
    <d v="2025-01-22T00:00:00"/>
    <s v="46110210"/>
    <m/>
    <m/>
    <x v="0"/>
    <s v="NTD"/>
    <n v="-194198"/>
    <s v="NTD"/>
    <n v="-194198"/>
    <s v="113265T0"/>
    <s v="TT0112"/>
    <m/>
    <s v="KD51724805 緯創資通 (CPBG 2024/12)"/>
    <m/>
    <m/>
    <s v="710"/>
    <s v="100204"/>
    <n v="1"/>
    <n v="-194198"/>
  </r>
  <r>
    <s v="2025/01"/>
    <s v="9300000428"/>
    <s v="ZD"/>
    <d v="2025-01-22T00:00:00"/>
    <d v="2025-01-22T00:00:00"/>
    <s v="46110210"/>
    <m/>
    <m/>
    <x v="0"/>
    <s v="NTD"/>
    <n v="-148025"/>
    <s v="NTD"/>
    <n v="-148025"/>
    <s v="113265T0"/>
    <s v="TT0112"/>
    <m/>
    <s v="KD51724805 緯創資通 (CPBG 2024/12)"/>
    <m/>
    <m/>
    <s v="710"/>
    <s v="100204"/>
    <n v="1"/>
    <n v="-148025"/>
  </r>
  <r>
    <s v="2025/01"/>
    <s v="9300000428"/>
    <s v="ZD"/>
    <d v="2025-01-22T00:00:00"/>
    <d v="2025-01-22T00:00:00"/>
    <s v="46110210"/>
    <m/>
    <m/>
    <x v="0"/>
    <s v="NTD"/>
    <n v="-200250"/>
    <s v="NTD"/>
    <n v="-200250"/>
    <s v="113265T0"/>
    <s v="TT0112"/>
    <m/>
    <s v="KD51724805 緯創資通 (CPBG 2024/12)"/>
    <m/>
    <m/>
    <s v="710"/>
    <s v="100204"/>
    <n v="1"/>
    <n v="-200250"/>
  </r>
  <r>
    <s v="2025/01"/>
    <s v="9300000428"/>
    <s v="ZD"/>
    <d v="2025-01-22T00:00:00"/>
    <d v="2025-01-22T00:00:00"/>
    <s v="46110210"/>
    <m/>
    <m/>
    <x v="0"/>
    <s v="NTD"/>
    <n v="-168485"/>
    <s v="NTD"/>
    <n v="-168485"/>
    <s v="113265T0"/>
    <s v="TT0112"/>
    <m/>
    <s v="KD51724805 緯創資通 (CPBG 2024/12)"/>
    <m/>
    <m/>
    <s v="710"/>
    <s v="100204"/>
    <n v="1"/>
    <n v="-168485"/>
  </r>
  <r>
    <s v="2025/01"/>
    <s v="9300000428"/>
    <s v="ZD"/>
    <d v="2025-01-22T00:00:00"/>
    <d v="2025-01-22T00:00:00"/>
    <s v="46110210"/>
    <m/>
    <m/>
    <x v="0"/>
    <s v="NTD"/>
    <n v="-199640"/>
    <s v="NTD"/>
    <n v="-199640"/>
    <s v="113265T0"/>
    <s v="TT0112"/>
    <m/>
    <s v="KD51724805 緯創資通 (CPBG 2024/12)"/>
    <m/>
    <m/>
    <s v="710"/>
    <s v="100204"/>
    <n v="1"/>
    <n v="-199640"/>
  </r>
  <r>
    <s v="2025/01"/>
    <s v="9300000428"/>
    <s v="ZD"/>
    <d v="2025-01-22T00:00:00"/>
    <d v="2025-01-22T00:00:00"/>
    <s v="46110210"/>
    <m/>
    <m/>
    <x v="0"/>
    <s v="NTD"/>
    <n v="-20570"/>
    <s v="NTD"/>
    <n v="-20570"/>
    <s v="113265T0"/>
    <s v="TT0112"/>
    <m/>
    <s v="KD51724805 緯創資通 (CPBG 2024/12)"/>
    <m/>
    <m/>
    <s v="710"/>
    <s v="100204"/>
    <n v="1"/>
    <n v="-20570"/>
  </r>
  <r>
    <s v="2025/01"/>
    <s v="9300000428"/>
    <s v="ZD"/>
    <d v="2025-01-22T00:00:00"/>
    <d v="2025-01-22T00:00:00"/>
    <s v="46110210"/>
    <m/>
    <m/>
    <x v="0"/>
    <s v="NTD"/>
    <n v="-20629"/>
    <s v="NTD"/>
    <n v="-20629"/>
    <s v="113265T0"/>
    <s v="TT0112"/>
    <m/>
    <s v="KD51724805 緯創資通 (CPBG 2024/12)"/>
    <m/>
    <m/>
    <s v="710"/>
    <s v="100204"/>
    <n v="1"/>
    <n v="-20629"/>
  </r>
  <r>
    <s v="2025/01"/>
    <s v="9300000428"/>
    <s v="ZD"/>
    <d v="2025-01-22T00:00:00"/>
    <d v="2025-01-22T00:00:00"/>
    <s v="46110210"/>
    <m/>
    <m/>
    <x v="0"/>
    <s v="NTD"/>
    <n v="-4934"/>
    <s v="NTD"/>
    <n v="-4934"/>
    <s v="113265T0"/>
    <s v="TT0112"/>
    <m/>
    <s v="KD51724805 緯創資通 (CPBG 2024/12)"/>
    <m/>
    <m/>
    <s v="710"/>
    <s v="100204"/>
    <n v="1"/>
    <n v="-4934"/>
  </r>
  <r>
    <s v="2025/01"/>
    <s v="9300000428"/>
    <s v="ZD"/>
    <d v="2025-01-22T00:00:00"/>
    <d v="2025-01-22T00:00:00"/>
    <s v="46110210"/>
    <m/>
    <m/>
    <x v="0"/>
    <s v="NTD"/>
    <n v="-11087"/>
    <s v="NTD"/>
    <n v="-11087"/>
    <s v="113265T0"/>
    <s v="TT0112"/>
    <m/>
    <s v="KD51724805 緯創資通 (CPBG 2024/12)"/>
    <m/>
    <m/>
    <s v="710"/>
    <s v="100204"/>
    <n v="1"/>
    <n v="-11087"/>
  </r>
  <r>
    <s v="2025/01"/>
    <s v="9300000428"/>
    <s v="ZD"/>
    <d v="2025-01-22T00:00:00"/>
    <d v="2025-01-22T00:00:00"/>
    <s v="46110210"/>
    <m/>
    <m/>
    <x v="0"/>
    <s v="NTD"/>
    <n v="-69304"/>
    <s v="NTD"/>
    <n v="-69304"/>
    <s v="113265T0"/>
    <s v="TT0112"/>
    <m/>
    <s v="KD51724805 緯創資通 (CPBG 2024/12)"/>
    <m/>
    <m/>
    <s v="710"/>
    <s v="100204"/>
    <n v="1"/>
    <n v="-69304"/>
  </r>
  <r>
    <s v="2025/01"/>
    <s v="9300000231"/>
    <s v="ZD"/>
    <d v="2025-01-14T00:00:00"/>
    <d v="2025-01-14T00:00:00"/>
    <s v="46110210"/>
    <m/>
    <m/>
    <x v="1"/>
    <s v="NTD"/>
    <n v="-91850"/>
    <s v="NTD"/>
    <n v="-91850"/>
    <s v="110810T0"/>
    <s v="TT0119"/>
    <m/>
    <s v="KD51724614 緯穎科技 (陳涵傑等人 2024/12)"/>
    <m/>
    <m/>
    <s v="710"/>
    <s v="100726"/>
    <n v="1"/>
    <n v="-91850"/>
  </r>
  <r>
    <s v="2025/01"/>
    <s v="9300000231"/>
    <s v="ZD"/>
    <d v="2025-01-14T00:00:00"/>
    <d v="2025-01-14T00:00:00"/>
    <s v="46110210"/>
    <m/>
    <m/>
    <x v="1"/>
    <s v="NTD"/>
    <n v="-145590"/>
    <s v="NTD"/>
    <n v="-145590"/>
    <s v="110810T0"/>
    <s v="TT0119"/>
    <m/>
    <s v="KD51724614 緯穎科技 (陳涵傑等人 2024/12)"/>
    <m/>
    <m/>
    <s v="710"/>
    <s v="100726"/>
    <n v="1"/>
    <n v="-145590"/>
  </r>
  <r>
    <s v="2025/01"/>
    <s v="9300000231"/>
    <s v="ZD"/>
    <d v="2025-01-14T00:00:00"/>
    <d v="2025-01-14T00:00:00"/>
    <s v="46110210"/>
    <m/>
    <m/>
    <x v="1"/>
    <s v="NTD"/>
    <n v="-107910"/>
    <s v="NTD"/>
    <n v="-107910"/>
    <s v="110810T0"/>
    <s v="TT0119"/>
    <m/>
    <s v="KD51724614 緯穎科技 (陳涵傑等人 2024/12)"/>
    <m/>
    <m/>
    <s v="710"/>
    <s v="100726"/>
    <n v="1"/>
    <n v="-107910"/>
  </r>
  <r>
    <s v="2025/01"/>
    <s v="9300000231"/>
    <s v="ZD"/>
    <d v="2025-01-14T00:00:00"/>
    <d v="2025-01-14T00:00:00"/>
    <s v="46110210"/>
    <m/>
    <m/>
    <x v="1"/>
    <s v="NTD"/>
    <n v="-127512"/>
    <s v="NTD"/>
    <n v="-127512"/>
    <s v="110810T0"/>
    <s v="TT0119"/>
    <m/>
    <s v="KD51724614 緯穎科技 (陳涵傑等人 2024/12)"/>
    <m/>
    <m/>
    <s v="710"/>
    <s v="100726"/>
    <n v="1"/>
    <n v="-127512"/>
  </r>
  <r>
    <s v="2025/01"/>
    <s v="9300000231"/>
    <s v="ZD"/>
    <d v="2025-01-14T00:00:00"/>
    <d v="2025-01-14T00:00:00"/>
    <s v="46110210"/>
    <m/>
    <m/>
    <x v="1"/>
    <s v="NTD"/>
    <n v="-110000"/>
    <s v="NTD"/>
    <n v="-110000"/>
    <s v="110810T0"/>
    <s v="TT0119"/>
    <m/>
    <s v="KD51724614 緯穎科技 (陳涵傑等人 2024/12)"/>
    <m/>
    <m/>
    <s v="710"/>
    <s v="100726"/>
    <n v="1"/>
    <n v="-110000"/>
  </r>
  <r>
    <s v="2025/01"/>
    <s v="9300000231"/>
    <s v="ZD"/>
    <d v="2025-01-14T00:00:00"/>
    <d v="2025-01-14T00:00:00"/>
    <s v="46110210"/>
    <m/>
    <m/>
    <x v="1"/>
    <s v="NTD"/>
    <n v="-142692"/>
    <s v="NTD"/>
    <n v="-142692"/>
    <s v="110810T0"/>
    <s v="TT0119"/>
    <m/>
    <s v="KD51724614 緯穎科技 (陳涵傑等人 2024/12)"/>
    <m/>
    <m/>
    <s v="710"/>
    <s v="100726"/>
    <n v="1"/>
    <n v="-142692"/>
  </r>
  <r>
    <s v="2025/01"/>
    <s v="9300000232"/>
    <s v="ZD"/>
    <d v="2025-01-14T00:00:00"/>
    <d v="2025-01-14T00:00:00"/>
    <s v="46110210"/>
    <m/>
    <m/>
    <x v="1"/>
    <s v="NTD"/>
    <n v="-138000"/>
    <s v="NTD"/>
    <n v="-138000"/>
    <s v="110810T0"/>
    <s v="TT0119"/>
    <m/>
    <s v="KD51724615 緯穎科技 (鄭益仁等人 2024/12)"/>
    <m/>
    <m/>
    <s v="710"/>
    <s v="100726"/>
    <n v="1"/>
    <n v="-138000"/>
  </r>
  <r>
    <s v="2025/01"/>
    <s v="9300000232"/>
    <s v="ZD"/>
    <d v="2025-01-14T00:00:00"/>
    <d v="2025-01-14T00:00:00"/>
    <s v="46110210"/>
    <m/>
    <m/>
    <x v="1"/>
    <s v="NTD"/>
    <n v="-131100"/>
    <s v="NTD"/>
    <n v="-131100"/>
    <s v="110810T0"/>
    <s v="TT0119"/>
    <m/>
    <s v="KD51724615 緯穎科技 (鄭益仁等人 2024/12)"/>
    <m/>
    <m/>
    <s v="710"/>
    <s v="100726"/>
    <n v="1"/>
    <n v="-131100"/>
  </r>
  <r>
    <s v="2025/01"/>
    <s v="9300000232"/>
    <s v="ZD"/>
    <d v="2025-01-14T00:00:00"/>
    <d v="2025-01-14T00:00:00"/>
    <s v="46110210"/>
    <m/>
    <m/>
    <x v="1"/>
    <s v="NTD"/>
    <n v="-110000"/>
    <s v="NTD"/>
    <n v="-110000"/>
    <s v="110810T0"/>
    <s v="TT0119"/>
    <m/>
    <s v="KD51724615 緯穎科技 (鄭益仁等人 2024/12)"/>
    <m/>
    <m/>
    <s v="710"/>
    <s v="100726"/>
    <n v="1"/>
    <n v="-110000"/>
  </r>
  <r>
    <s v="2025/01"/>
    <s v="9300000233"/>
    <s v="ZD"/>
    <d v="2025-01-14T00:00:00"/>
    <d v="2025-01-14T00:00:00"/>
    <s v="46110210"/>
    <m/>
    <m/>
    <x v="1"/>
    <s v="NTD"/>
    <n v="-147250"/>
    <s v="NTD"/>
    <n v="-147250"/>
    <s v="110810T0"/>
    <s v="TT0119"/>
    <m/>
    <s v="KD51724616 緯穎科技 (吳尚恩等人 2024/12)"/>
    <m/>
    <m/>
    <s v="710"/>
    <s v="100726"/>
    <n v="1"/>
    <n v="-147250"/>
  </r>
  <r>
    <s v="2025/01"/>
    <s v="9300000233"/>
    <s v="ZD"/>
    <d v="2025-01-14T00:00:00"/>
    <d v="2025-01-14T00:00:00"/>
    <s v="46110210"/>
    <m/>
    <m/>
    <x v="1"/>
    <s v="NTD"/>
    <n v="-131652"/>
    <s v="NTD"/>
    <n v="-131652"/>
    <s v="110810T0"/>
    <s v="TT0119"/>
    <m/>
    <s v="KD51724616 緯穎科技 (吳尚恩等人 2024/12)"/>
    <m/>
    <m/>
    <s v="710"/>
    <s v="100726"/>
    <n v="1"/>
    <n v="-131652"/>
  </r>
  <r>
    <s v="2025/01"/>
    <s v="9300000233"/>
    <s v="ZD"/>
    <d v="2025-01-14T00:00:00"/>
    <d v="2025-01-14T00:00:00"/>
    <s v="46110210"/>
    <m/>
    <m/>
    <x v="1"/>
    <s v="NTD"/>
    <n v="-138828"/>
    <s v="NTD"/>
    <n v="-138828"/>
    <s v="110810T0"/>
    <s v="TT0119"/>
    <m/>
    <s v="KD51724616 緯穎科技 (吳尚恩等人 2024/12)"/>
    <m/>
    <m/>
    <s v="710"/>
    <s v="100726"/>
    <n v="1"/>
    <n v="-138828"/>
  </r>
  <r>
    <s v="2025/01"/>
    <s v="9300000233"/>
    <s v="ZD"/>
    <d v="2025-01-14T00:00:00"/>
    <d v="2025-01-14T00:00:00"/>
    <s v="46110210"/>
    <m/>
    <m/>
    <x v="1"/>
    <s v="NTD"/>
    <n v="-93500"/>
    <s v="NTD"/>
    <n v="-93500"/>
    <s v="110810T0"/>
    <s v="TT0119"/>
    <m/>
    <s v="KD51724616 緯穎科技 (吳尚恩等人 2024/12)"/>
    <m/>
    <m/>
    <s v="710"/>
    <s v="100726"/>
    <n v="1"/>
    <n v="-93500"/>
  </r>
  <r>
    <s v="2025/01"/>
    <s v="9300000233"/>
    <s v="ZD"/>
    <d v="2025-01-14T00:00:00"/>
    <d v="2025-01-14T00:00:00"/>
    <s v="46110210"/>
    <m/>
    <m/>
    <x v="1"/>
    <s v="NTD"/>
    <n v="-101970"/>
    <s v="NTD"/>
    <n v="-101970"/>
    <s v="110810T0"/>
    <s v="TT0119"/>
    <m/>
    <s v="KD51724616 緯穎科技 (吳尚恩等人 2024/12)"/>
    <m/>
    <m/>
    <s v="710"/>
    <s v="100726"/>
    <n v="1"/>
    <n v="-101970"/>
  </r>
  <r>
    <s v="2025/01"/>
    <s v="9300000233"/>
    <s v="ZD"/>
    <d v="2025-01-14T00:00:00"/>
    <d v="2025-01-14T00:00:00"/>
    <s v="46110210"/>
    <m/>
    <m/>
    <x v="1"/>
    <s v="NTD"/>
    <n v="-103180"/>
    <s v="NTD"/>
    <n v="-103180"/>
    <s v="110810T0"/>
    <s v="TT0119"/>
    <m/>
    <s v="KD51724616 緯穎科技 (吳尚恩等人 2024/12)"/>
    <m/>
    <m/>
    <s v="710"/>
    <s v="100726"/>
    <n v="1"/>
    <n v="-103180"/>
  </r>
  <r>
    <s v="2025/01"/>
    <s v="9300000233"/>
    <s v="ZD"/>
    <d v="2025-01-14T00:00:00"/>
    <d v="2025-01-14T00:00:00"/>
    <s v="46110210"/>
    <m/>
    <m/>
    <x v="1"/>
    <s v="NTD"/>
    <n v="-196926"/>
    <s v="NTD"/>
    <n v="-196926"/>
    <s v="110810T0"/>
    <s v="TT0119"/>
    <m/>
    <s v="KD51724616 緯穎科技 (吳尚恩等人 2024/12)"/>
    <m/>
    <m/>
    <s v="710"/>
    <s v="100726"/>
    <n v="1"/>
    <n v="-196926"/>
  </r>
  <r>
    <s v="2025/01"/>
    <s v="9300000233"/>
    <s v="ZD"/>
    <d v="2025-01-14T00:00:00"/>
    <d v="2025-01-14T00:00:00"/>
    <s v="46110210"/>
    <m/>
    <m/>
    <x v="1"/>
    <s v="NTD"/>
    <n v="-110400"/>
    <s v="NTD"/>
    <n v="-110400"/>
    <s v="110810T0"/>
    <s v="TT0119"/>
    <m/>
    <s v="KD51724616 緯穎科技 (吳尚恩等人 2024/12)"/>
    <m/>
    <m/>
    <s v="710"/>
    <s v="100726"/>
    <n v="1"/>
    <n v="-110400"/>
  </r>
  <r>
    <s v="2025/01"/>
    <s v="9300000233"/>
    <s v="ZD"/>
    <d v="2025-01-14T00:00:00"/>
    <d v="2025-01-14T00:00:00"/>
    <s v="46110210"/>
    <m/>
    <m/>
    <x v="1"/>
    <s v="NTD"/>
    <n v="-142002"/>
    <s v="NTD"/>
    <n v="-142002"/>
    <s v="110810T0"/>
    <s v="TT0119"/>
    <m/>
    <s v="KD51724616 緯穎科技 (吳尚恩等人 2024/12)"/>
    <m/>
    <m/>
    <s v="710"/>
    <s v="100726"/>
    <n v="1"/>
    <n v="-142002"/>
  </r>
  <r>
    <s v="2025/01"/>
    <s v="9300000233"/>
    <s v="ZD"/>
    <d v="2025-01-14T00:00:00"/>
    <d v="2025-01-14T00:00:00"/>
    <s v="46110210"/>
    <m/>
    <m/>
    <x v="1"/>
    <s v="NTD"/>
    <n v="-155000"/>
    <s v="NTD"/>
    <n v="-155000"/>
    <s v="110810T0"/>
    <s v="TT0119"/>
    <m/>
    <s v="KD51724616 緯穎科技 (吳尚恩等人 2024/12)"/>
    <m/>
    <m/>
    <s v="710"/>
    <s v="100726"/>
    <n v="1"/>
    <n v="-155000"/>
  </r>
  <r>
    <s v="2025/01"/>
    <s v="9300000233"/>
    <s v="ZD"/>
    <d v="2025-01-14T00:00:00"/>
    <d v="2025-01-14T00:00:00"/>
    <s v="46110210"/>
    <m/>
    <m/>
    <x v="1"/>
    <s v="NTD"/>
    <n v="-69000"/>
    <s v="NTD"/>
    <n v="-69000"/>
    <s v="110810T0"/>
    <s v="TT0119"/>
    <m/>
    <s v="KD51724616 緯穎科技 (吳尚恩等人 2024/12)"/>
    <m/>
    <m/>
    <s v="710"/>
    <s v="100726"/>
    <n v="1"/>
    <n v="-69000"/>
  </r>
  <r>
    <s v="2025/01"/>
    <s v="9300000234"/>
    <s v="ZD"/>
    <d v="2025-01-14T00:00:00"/>
    <d v="2025-01-14T00:00:00"/>
    <s v="46110210"/>
    <m/>
    <m/>
    <x v="1"/>
    <s v="NTD"/>
    <n v="-87875"/>
    <s v="NTD"/>
    <n v="-87875"/>
    <s v="110810T0"/>
    <s v="TT0119"/>
    <m/>
    <s v="KD51724617 緯穎科技 (陳湘妤等人 2024/12)"/>
    <m/>
    <m/>
    <s v="710"/>
    <s v="100726"/>
    <n v="1"/>
    <n v="-87875"/>
  </r>
  <r>
    <s v="2025/01"/>
    <s v="9300000234"/>
    <s v="ZD"/>
    <d v="2025-01-14T00:00:00"/>
    <d v="2025-01-14T00:00:00"/>
    <s v="46110210"/>
    <m/>
    <m/>
    <x v="1"/>
    <s v="NTD"/>
    <n v="-82500"/>
    <s v="NTD"/>
    <n v="-82500"/>
    <s v="110810T0"/>
    <s v="TT0119"/>
    <m/>
    <s v="KD51724617 緯穎科技 (陳湘妤等人 2024/12)"/>
    <m/>
    <m/>
    <s v="710"/>
    <s v="100726"/>
    <n v="1"/>
    <n v="-82500"/>
  </r>
  <r>
    <s v="2025/01"/>
    <s v="9300000234"/>
    <s v="ZD"/>
    <d v="2025-01-14T00:00:00"/>
    <d v="2025-01-14T00:00:00"/>
    <s v="46110210"/>
    <m/>
    <m/>
    <x v="1"/>
    <s v="NTD"/>
    <n v="-87875"/>
    <s v="NTD"/>
    <n v="-87875"/>
    <s v="110810T0"/>
    <s v="TT0119"/>
    <m/>
    <s v="KD51724617 緯穎科技 (陳湘妤等人 2024/12)"/>
    <m/>
    <m/>
    <s v="710"/>
    <s v="100726"/>
    <n v="1"/>
    <n v="-87875"/>
  </r>
  <r>
    <s v="2025/01"/>
    <s v="9300000235"/>
    <s v="ZD"/>
    <d v="2025-01-14T00:00:00"/>
    <d v="2025-01-14T00:00:00"/>
    <s v="46110210"/>
    <m/>
    <m/>
    <x v="1"/>
    <s v="NTD"/>
    <n v="-24970"/>
    <s v="NTD"/>
    <n v="-24970"/>
    <s v="110810T0"/>
    <s v="TT0119"/>
    <m/>
    <s v="KD51724618 緯穎科技 (朱庭鋒等人 2024/12)"/>
    <m/>
    <m/>
    <s v="710"/>
    <s v="100726"/>
    <n v="1"/>
    <n v="-24970"/>
  </r>
  <r>
    <s v="2025/01"/>
    <s v="9300000235"/>
    <s v="ZD"/>
    <d v="2025-01-14T00:00:00"/>
    <d v="2025-01-14T00:00:00"/>
    <s v="46110210"/>
    <m/>
    <m/>
    <x v="1"/>
    <s v="NTD"/>
    <n v="-99990"/>
    <s v="NTD"/>
    <n v="-99990"/>
    <s v="110810T0"/>
    <s v="TT0119"/>
    <m/>
    <s v="KD51724618 緯穎科技 (朱庭鋒等人 2024/12)"/>
    <m/>
    <m/>
    <s v="710"/>
    <s v="100726"/>
    <n v="1"/>
    <n v="-99990"/>
  </r>
  <r>
    <s v="2025/01"/>
    <s v="9300000235"/>
    <s v="ZD"/>
    <d v="2025-01-14T00:00:00"/>
    <d v="2025-01-14T00:00:00"/>
    <s v="46110210"/>
    <m/>
    <m/>
    <x v="1"/>
    <s v="NTD"/>
    <n v="-148025"/>
    <s v="NTD"/>
    <n v="-148025"/>
    <s v="110810T0"/>
    <s v="TT0119"/>
    <m/>
    <s v="KD51724618 緯穎科技 (朱庭鋒等人 2024/12)"/>
    <m/>
    <m/>
    <s v="710"/>
    <s v="100726"/>
    <n v="1"/>
    <n v="-148025"/>
  </r>
  <r>
    <s v="2025/01"/>
    <s v="9300000420"/>
    <s v="ZD"/>
    <d v="2025-01-22T00:00:00"/>
    <d v="2025-01-22T00:00:00"/>
    <s v="46110210"/>
    <m/>
    <m/>
    <x v="1"/>
    <s v="NTD"/>
    <n v="-278442"/>
    <s v="NTD"/>
    <n v="-278442"/>
    <s v="110810T0"/>
    <s v="TT0119"/>
    <m/>
    <s v="KD51724800 緯穎科技 (陳凱俞等人出差費 2024/12)"/>
    <m/>
    <m/>
    <s v="710"/>
    <s v="100726"/>
    <n v="1"/>
    <n v="-278442"/>
  </r>
  <r>
    <s v="2025/01"/>
    <s v="9300000420"/>
    <s v="ZD"/>
    <d v="2025-01-22T00:00:00"/>
    <d v="2025-01-22T00:00:00"/>
    <s v="46110210"/>
    <m/>
    <m/>
    <x v="1"/>
    <s v="NTD"/>
    <n v="-91248"/>
    <s v="NTD"/>
    <n v="-91248"/>
    <s v="110810T0"/>
    <s v="TT0119"/>
    <m/>
    <s v="KD51724800 緯穎科技 (陳凱俞等人出差費 2024/12)"/>
    <m/>
    <m/>
    <s v="710"/>
    <s v="100726"/>
    <n v="1"/>
    <n v="-91248"/>
  </r>
  <r>
    <s v="2025/01"/>
    <s v="9300000420"/>
    <s v="ZD"/>
    <d v="2025-01-22T00:00:00"/>
    <d v="2025-01-22T00:00:00"/>
    <s v="46110210"/>
    <m/>
    <m/>
    <x v="1"/>
    <s v="NTD"/>
    <n v="-480252"/>
    <s v="NTD"/>
    <n v="-480252"/>
    <s v="110810T0"/>
    <s v="TT0119"/>
    <m/>
    <s v="KD51724800 緯穎科技 (陳凱俞等人出差費 2024/12)"/>
    <m/>
    <m/>
    <s v="710"/>
    <s v="100726"/>
    <n v="1"/>
    <n v="-480252"/>
  </r>
  <r>
    <s v="2025/01"/>
    <s v="9300000207"/>
    <s v="ZD"/>
    <d v="2025-01-13T00:00:00"/>
    <d v="2025-01-13T00:00:00"/>
    <s v="46110210"/>
    <m/>
    <m/>
    <x v="2"/>
    <s v="NTD"/>
    <n v="-100326"/>
    <s v="NTD"/>
    <n v="-100326"/>
    <s v="113188T0"/>
    <s v="TT0112"/>
    <m/>
    <s v="KD51724590 緯育 (高君愷 2024/12)"/>
    <m/>
    <m/>
    <s v="710"/>
    <s v="102282"/>
    <n v="1"/>
    <n v="-100326"/>
  </r>
  <r>
    <s v="2025/01"/>
    <s v="1800000015"/>
    <s v="DT"/>
    <d v="2024-11-28T00:00:00"/>
    <d v="2025-01-03T00:00:00"/>
    <s v="48810200"/>
    <m/>
    <m/>
    <x v="0"/>
    <s v="NTD"/>
    <n v="110000"/>
    <s v="NTD"/>
    <n v="110000"/>
    <s v="113130T0"/>
    <s v="TT0112"/>
    <m/>
    <s v="202411 緯創資通股份有限公司 ( SO_1247927 )"/>
    <m/>
    <m/>
    <s v="710"/>
    <s v="100204"/>
    <n v="1"/>
    <n v="110000"/>
  </r>
  <r>
    <s v="2025/01"/>
    <s v="1800000016"/>
    <s v="DT"/>
    <d v="2024-12-27T00:00:00"/>
    <d v="2025-01-03T00:00:00"/>
    <s v="48810200"/>
    <m/>
    <m/>
    <x v="0"/>
    <s v="NTD"/>
    <n v="100001"/>
    <s v="NTD"/>
    <n v="100001"/>
    <s v="113130T0"/>
    <s v="TT0112"/>
    <m/>
    <s v="202412 緯創資通股份有限公司 ( SO_1247928 )"/>
    <m/>
    <m/>
    <s v="710"/>
    <s v="100204"/>
    <n v="1"/>
    <n v="100001"/>
  </r>
  <r>
    <s v="2025/01"/>
    <s v="1800000970"/>
    <s v="DT"/>
    <d v="2024-11-30T00:00:00"/>
    <d v="2025-01-16T00:00:00"/>
    <s v="48810200"/>
    <m/>
    <m/>
    <x v="0"/>
    <s v="NTD"/>
    <n v="155000"/>
    <s v="NTD"/>
    <n v="155000"/>
    <s v="113265T0"/>
    <s v="TT0112"/>
    <m/>
    <s v="202411 緯創資通股份有限公司 ( SO_1125812 )"/>
    <m/>
    <m/>
    <s v="710"/>
    <s v="100204"/>
    <n v="1"/>
    <n v="155000"/>
  </r>
  <r>
    <s v="2025/01"/>
    <s v="1800000971"/>
    <s v="DT"/>
    <d v="2024-11-30T00:00:00"/>
    <d v="2025-01-16T00:00:00"/>
    <s v="48810200"/>
    <m/>
    <m/>
    <x v="0"/>
    <s v="NTD"/>
    <n v="155000"/>
    <s v="NTD"/>
    <n v="155000"/>
    <s v="113265T0"/>
    <s v="TT0112"/>
    <m/>
    <s v="202411 緯創資通股份有限公司 ( SO_1125826 )"/>
    <m/>
    <m/>
    <s v="710"/>
    <s v="100204"/>
    <n v="1"/>
    <n v="155000"/>
  </r>
  <r>
    <s v="2025/01"/>
    <s v="1800000972"/>
    <s v="DT"/>
    <d v="2024-11-30T00:00:00"/>
    <d v="2025-01-16T00:00:00"/>
    <s v="48810200"/>
    <m/>
    <m/>
    <x v="0"/>
    <s v="NTD"/>
    <n v="138000"/>
    <s v="NTD"/>
    <n v="138000"/>
    <s v="113265T0"/>
    <s v="TT0112"/>
    <m/>
    <s v="202411 緯創資通股份有限公司 ( SO_1125840 )"/>
    <m/>
    <m/>
    <s v="710"/>
    <s v="100204"/>
    <n v="1"/>
    <n v="138000"/>
  </r>
  <r>
    <s v="2025/01"/>
    <s v="1800000973"/>
    <s v="DT"/>
    <d v="2024-11-30T00:00:00"/>
    <d v="2025-01-16T00:00:00"/>
    <s v="48810200"/>
    <m/>
    <m/>
    <x v="0"/>
    <s v="NTD"/>
    <n v="178000"/>
    <s v="NTD"/>
    <n v="178000"/>
    <s v="113265T0"/>
    <s v="TT0112"/>
    <m/>
    <s v="202411 緯創資通股份有限公司 ( SO_1201388 )"/>
    <m/>
    <m/>
    <s v="710"/>
    <s v="100204"/>
    <n v="1"/>
    <n v="178000"/>
  </r>
  <r>
    <s v="2025/01"/>
    <s v="1800000974"/>
    <s v="DT"/>
    <d v="2024-11-30T00:00:00"/>
    <d v="2025-01-16T00:00:00"/>
    <s v="48810200"/>
    <m/>
    <m/>
    <x v="0"/>
    <s v="NTD"/>
    <n v="155000"/>
    <s v="NTD"/>
    <n v="155000"/>
    <s v="113265T0"/>
    <s v="TT0112"/>
    <m/>
    <s v="202411 緯創資通股份有限公司 ( SO_1213364 )"/>
    <m/>
    <m/>
    <s v="710"/>
    <s v="100204"/>
    <n v="1"/>
    <n v="155000"/>
  </r>
  <r>
    <s v="2025/01"/>
    <s v="1800000975"/>
    <s v="DT"/>
    <d v="2024-11-30T00:00:00"/>
    <d v="2025-01-16T00:00:00"/>
    <s v="48810200"/>
    <m/>
    <m/>
    <x v="0"/>
    <s v="NTD"/>
    <n v="169509"/>
    <s v="NTD"/>
    <n v="169509"/>
    <s v="113265T0"/>
    <s v="TT0112"/>
    <m/>
    <s v="202411 緯創資通股份有限公司 ( SO_1233504 )"/>
    <m/>
    <m/>
    <s v="710"/>
    <s v="100204"/>
    <n v="1"/>
    <n v="169509"/>
  </r>
  <r>
    <s v="2025/01"/>
    <s v="1800000976"/>
    <s v="DT"/>
    <d v="2024-11-30T00:00:00"/>
    <d v="2025-01-16T00:00:00"/>
    <s v="48810200"/>
    <m/>
    <m/>
    <x v="0"/>
    <s v="NTD"/>
    <n v="155000"/>
    <s v="NTD"/>
    <n v="155000"/>
    <s v="113265T0"/>
    <s v="TT0112"/>
    <m/>
    <s v="202411 緯創資通股份有限公司 ( SO_1233511 )"/>
    <m/>
    <m/>
    <s v="710"/>
    <s v="100204"/>
    <n v="1"/>
    <n v="155000"/>
  </r>
  <r>
    <s v="2025/01"/>
    <s v="1800000977"/>
    <s v="DT"/>
    <d v="2024-11-30T00:00:00"/>
    <d v="2025-01-16T00:00:00"/>
    <s v="48810200"/>
    <m/>
    <m/>
    <x v="0"/>
    <s v="NTD"/>
    <n v="103323"/>
    <s v="NTD"/>
    <n v="103323"/>
    <s v="113265T0"/>
    <s v="TT0112"/>
    <m/>
    <s v="202411 緯創資通股份有限公司 ( SO_1238006 )"/>
    <m/>
    <m/>
    <s v="710"/>
    <s v="100204"/>
    <n v="1"/>
    <n v="103323"/>
  </r>
  <r>
    <s v="2025/01"/>
    <s v="1800000978"/>
    <s v="DT"/>
    <d v="2024-12-27T00:00:00"/>
    <d v="2025-01-16T00:00:00"/>
    <s v="48810200"/>
    <m/>
    <m/>
    <x v="0"/>
    <s v="NTD"/>
    <n v="6565"/>
    <s v="NTD"/>
    <n v="6565"/>
    <s v="113265T0"/>
    <s v="TT0112"/>
    <m/>
    <s v="202411 緯創資通股份有限公司 ( SO_1248878 )"/>
    <m/>
    <m/>
    <s v="710"/>
    <s v="100204"/>
    <n v="1"/>
    <n v="6565"/>
  </r>
  <r>
    <s v="2025/01"/>
    <s v="1800000979"/>
    <s v="DT"/>
    <d v="2024-12-27T00:00:00"/>
    <d v="2025-01-16T00:00:00"/>
    <s v="48810200"/>
    <m/>
    <m/>
    <x v="0"/>
    <s v="NTD"/>
    <n v="19005"/>
    <s v="NTD"/>
    <n v="19005"/>
    <s v="113265T0"/>
    <s v="TT0112"/>
    <m/>
    <s v="202411 緯創資通股份有限公司 ( SO_1248879 )"/>
    <m/>
    <m/>
    <s v="710"/>
    <s v="100204"/>
    <n v="1"/>
    <n v="19005"/>
  </r>
  <r>
    <s v="2025/01"/>
    <s v="1800000980"/>
    <s v="DT"/>
    <d v="2024-12-27T00:00:00"/>
    <d v="2025-01-16T00:00:00"/>
    <s v="48810200"/>
    <m/>
    <m/>
    <x v="0"/>
    <s v="NTD"/>
    <n v="18968"/>
    <s v="NTD"/>
    <n v="18968"/>
    <s v="113265T0"/>
    <s v="TT0112"/>
    <m/>
    <s v="202411 緯創資通股份有限公司 ( SO_1249748 )"/>
    <m/>
    <m/>
    <s v="710"/>
    <s v="100204"/>
    <n v="1"/>
    <n v="18968"/>
  </r>
  <r>
    <s v="2025/01"/>
    <s v="1800000981"/>
    <s v="DT"/>
    <d v="2024-12-27T00:00:00"/>
    <d v="2025-01-16T00:00:00"/>
    <s v="48810200"/>
    <m/>
    <m/>
    <x v="0"/>
    <s v="NTD"/>
    <n v="8010"/>
    <s v="NTD"/>
    <n v="8010"/>
    <s v="113265T0"/>
    <s v="TT0112"/>
    <m/>
    <s v="202411 緯創資通股份有限公司 ( SO_1249749 )"/>
    <m/>
    <m/>
    <s v="710"/>
    <s v="100204"/>
    <n v="1"/>
    <n v="8010"/>
  </r>
  <r>
    <s v="2025/01"/>
    <s v="1800000988"/>
    <s v="DT"/>
    <d v="2024-10-31T00:00:00"/>
    <d v="2025-01-16T00:00:00"/>
    <s v="48810200"/>
    <m/>
    <m/>
    <x v="0"/>
    <s v="NTD"/>
    <n v="155000"/>
    <s v="NTD"/>
    <n v="155000"/>
    <s v="113265T0"/>
    <s v="TT0112"/>
    <m/>
    <s v="202410 緯創資通股份有限公司 ( SO_1125811 )"/>
    <m/>
    <m/>
    <s v="710"/>
    <s v="100204"/>
    <n v="1"/>
    <n v="155000"/>
  </r>
  <r>
    <s v="2025/01"/>
    <s v="1800000989"/>
    <s v="DT"/>
    <d v="2024-10-31T00:00:00"/>
    <d v="2025-01-16T00:00:00"/>
    <s v="48810200"/>
    <m/>
    <m/>
    <x v="0"/>
    <s v="NTD"/>
    <n v="155000"/>
    <s v="NTD"/>
    <n v="155000"/>
    <s v="113265T0"/>
    <s v="TT0112"/>
    <m/>
    <s v="202410 緯創資通股份有限公司 ( SO_1125825 )"/>
    <m/>
    <m/>
    <s v="710"/>
    <s v="100204"/>
    <n v="1"/>
    <n v="155000"/>
  </r>
  <r>
    <s v="2025/01"/>
    <s v="1800000990"/>
    <s v="DT"/>
    <d v="2024-10-31T00:00:00"/>
    <d v="2025-01-16T00:00:00"/>
    <s v="48810200"/>
    <m/>
    <m/>
    <x v="0"/>
    <s v="NTD"/>
    <n v="138000"/>
    <s v="NTD"/>
    <n v="138000"/>
    <s v="113265T0"/>
    <s v="TT0112"/>
    <m/>
    <s v="202410 緯創資通股份有限公司 ( SO_1125839 )"/>
    <m/>
    <m/>
    <s v="710"/>
    <s v="100204"/>
    <n v="1"/>
    <n v="138000"/>
  </r>
  <r>
    <s v="2025/01"/>
    <s v="1800000991"/>
    <s v="DT"/>
    <d v="2024-10-31T00:00:00"/>
    <d v="2025-01-16T00:00:00"/>
    <s v="48810200"/>
    <m/>
    <m/>
    <x v="0"/>
    <s v="NTD"/>
    <n v="178000"/>
    <s v="NTD"/>
    <n v="178000"/>
    <s v="113265T0"/>
    <s v="TT0112"/>
    <m/>
    <s v="202410 緯創資通股份有限公司 ( SO_1201387 )"/>
    <m/>
    <m/>
    <s v="710"/>
    <s v="100204"/>
    <n v="1"/>
    <n v="178000"/>
  </r>
  <r>
    <s v="2025/01"/>
    <s v="1800000992"/>
    <s v="DT"/>
    <d v="2024-10-31T00:00:00"/>
    <d v="2025-01-16T00:00:00"/>
    <s v="48810200"/>
    <m/>
    <m/>
    <x v="0"/>
    <s v="NTD"/>
    <n v="155000"/>
    <s v="NTD"/>
    <n v="155000"/>
    <s v="113265T0"/>
    <s v="TT0112"/>
    <m/>
    <s v="202410 緯創資通股份有限公司 ( SO_1213363 )"/>
    <m/>
    <m/>
    <s v="710"/>
    <s v="100204"/>
    <n v="1"/>
    <n v="155000"/>
  </r>
  <r>
    <s v="2025/01"/>
    <s v="1800000993"/>
    <s v="DT"/>
    <d v="2024-10-31T00:00:00"/>
    <d v="2025-01-16T00:00:00"/>
    <s v="48810200"/>
    <m/>
    <m/>
    <x v="0"/>
    <s v="NTD"/>
    <n v="105180"/>
    <s v="NTD"/>
    <n v="105180"/>
    <s v="113265T0"/>
    <s v="TT0112"/>
    <m/>
    <s v="202410 緯創資通股份有限公司 ( SO_1233503 )"/>
    <m/>
    <m/>
    <s v="710"/>
    <s v="100204"/>
    <n v="1"/>
    <n v="105180"/>
  </r>
  <r>
    <s v="2025/01"/>
    <s v="1800000994"/>
    <s v="DT"/>
    <d v="2024-10-31T00:00:00"/>
    <d v="2025-01-16T00:00:00"/>
    <s v="48810200"/>
    <m/>
    <m/>
    <x v="0"/>
    <s v="NTD"/>
    <n v="133858"/>
    <s v="NTD"/>
    <n v="133858"/>
    <s v="113265T0"/>
    <s v="TT0112"/>
    <m/>
    <s v="202410 緯創資通股份有限公司 ( SO_1233510 )"/>
    <m/>
    <m/>
    <s v="710"/>
    <s v="100204"/>
    <n v="1"/>
    <n v="133858"/>
  </r>
  <r>
    <s v="2025/01"/>
    <s v="1800001145"/>
    <s v="DT"/>
    <d v="2024-12-27T00:00:00"/>
    <d v="2025-01-21T00:00:00"/>
    <s v="48810200"/>
    <m/>
    <m/>
    <x v="0"/>
    <s v="NTD"/>
    <n v="153233"/>
    <s v="NTD"/>
    <n v="153233"/>
    <s v="108524T0"/>
    <s v="TT0111"/>
    <m/>
    <s v="202412 緯創資通股份有限公司 ( SO_1085004 )"/>
    <m/>
    <m/>
    <s v="710"/>
    <s v="100204"/>
    <n v="1"/>
    <n v="153233"/>
  </r>
  <r>
    <s v="2025/01"/>
    <s v="1800001146"/>
    <s v="DT"/>
    <d v="2024-12-27T00:00:00"/>
    <d v="2025-01-21T00:00:00"/>
    <s v="48810200"/>
    <m/>
    <m/>
    <x v="0"/>
    <s v="NTD"/>
    <n v="105073"/>
    <s v="NTD"/>
    <n v="105073"/>
    <s v="108524T0"/>
    <s v="TT0111"/>
    <m/>
    <s v="202412 緯創資通股份有限公司 ( SO_1085022 )"/>
    <m/>
    <m/>
    <s v="710"/>
    <s v="100204"/>
    <n v="1"/>
    <n v="105073"/>
  </r>
  <r>
    <s v="2025/01"/>
    <s v="1800001147"/>
    <s v="DT"/>
    <d v="2024-12-27T00:00:00"/>
    <d v="2025-01-21T00:00:00"/>
    <s v="48810200"/>
    <m/>
    <m/>
    <x v="0"/>
    <s v="NTD"/>
    <n v="131721"/>
    <s v="NTD"/>
    <n v="131721"/>
    <s v="108524T0"/>
    <s v="TT0111"/>
    <m/>
    <s v="202412 緯創資通股份有限公司 ( SO_1085034 )"/>
    <m/>
    <m/>
    <s v="710"/>
    <s v="100204"/>
    <n v="1"/>
    <n v="131721"/>
  </r>
  <r>
    <s v="2025/01"/>
    <s v="1800001148"/>
    <s v="DT"/>
    <d v="2024-12-27T00:00:00"/>
    <d v="2025-01-21T00:00:00"/>
    <s v="48810200"/>
    <m/>
    <m/>
    <x v="0"/>
    <s v="NTD"/>
    <n v="131721"/>
    <s v="NTD"/>
    <n v="131721"/>
    <s v="108524T0"/>
    <s v="TT0111"/>
    <m/>
    <s v="202412 緯創資通股份有限公司 ( SO_1085049 )"/>
    <m/>
    <m/>
    <s v="710"/>
    <s v="100204"/>
    <n v="1"/>
    <n v="131721"/>
  </r>
  <r>
    <s v="2025/01"/>
    <s v="1800001149"/>
    <s v="DT"/>
    <d v="2024-12-27T00:00:00"/>
    <d v="2025-01-21T00:00:00"/>
    <s v="48810200"/>
    <m/>
    <m/>
    <x v="0"/>
    <s v="NTD"/>
    <n v="108119"/>
    <s v="NTD"/>
    <n v="108119"/>
    <s v="108524T0"/>
    <s v="TT0111"/>
    <m/>
    <s v="202412 緯創資通股份有限公司 ( SO_1085061 )"/>
    <m/>
    <m/>
    <s v="710"/>
    <s v="100204"/>
    <n v="1"/>
    <n v="108119"/>
  </r>
  <r>
    <s v="2025/01"/>
    <s v="1800001150"/>
    <s v="DT"/>
    <d v="2024-12-27T00:00:00"/>
    <d v="2025-01-21T00:00:00"/>
    <s v="48810200"/>
    <m/>
    <m/>
    <x v="0"/>
    <s v="NTD"/>
    <n v="119204"/>
    <s v="NTD"/>
    <n v="119204"/>
    <s v="108524T0"/>
    <s v="TT0111"/>
    <m/>
    <s v="202412 緯創資通股份有限公司 ( SO_1085073 )"/>
    <m/>
    <m/>
    <s v="710"/>
    <s v="100204"/>
    <n v="1"/>
    <n v="119204"/>
  </r>
  <r>
    <s v="2025/01"/>
    <s v="1800001151"/>
    <s v="DT"/>
    <d v="2024-12-27T00:00:00"/>
    <d v="2025-01-21T00:00:00"/>
    <s v="48810200"/>
    <m/>
    <m/>
    <x v="0"/>
    <s v="NTD"/>
    <n v="130175"/>
    <s v="NTD"/>
    <n v="130175"/>
    <s v="108524T0"/>
    <s v="TT0111"/>
    <m/>
    <s v="202412 緯創資通股份有限公司 ( SO_1085085 )"/>
    <m/>
    <m/>
    <s v="710"/>
    <s v="100204"/>
    <n v="1"/>
    <n v="130175"/>
  </r>
  <r>
    <s v="2025/01"/>
    <s v="1800001152"/>
    <s v="DT"/>
    <d v="2024-12-27T00:00:00"/>
    <d v="2025-01-21T00:00:00"/>
    <s v="48810200"/>
    <m/>
    <m/>
    <x v="0"/>
    <s v="NTD"/>
    <n v="105006"/>
    <s v="NTD"/>
    <n v="105006"/>
    <s v="108524T0"/>
    <s v="TT0111"/>
    <m/>
    <s v="202412 緯創資通股份有限公司 ( SO_1085098 )"/>
    <m/>
    <m/>
    <s v="710"/>
    <s v="100204"/>
    <n v="1"/>
    <n v="105006"/>
  </r>
  <r>
    <s v="2025/01"/>
    <s v="1800001153"/>
    <s v="DT"/>
    <d v="2024-12-27T00:00:00"/>
    <d v="2025-01-21T00:00:00"/>
    <s v="48810200"/>
    <m/>
    <m/>
    <x v="0"/>
    <s v="NTD"/>
    <n v="131735"/>
    <s v="NTD"/>
    <n v="131735"/>
    <s v="108524T0"/>
    <s v="TT0111"/>
    <m/>
    <s v="202412 緯創資通股份有限公司 ( SO_1085110 )"/>
    <m/>
    <m/>
    <s v="710"/>
    <s v="100204"/>
    <n v="1"/>
    <n v="131735"/>
  </r>
  <r>
    <s v="2025/01"/>
    <s v="1800001154"/>
    <s v="DT"/>
    <d v="2024-12-27T00:00:00"/>
    <d v="2025-01-21T00:00:00"/>
    <s v="48810200"/>
    <m/>
    <m/>
    <x v="0"/>
    <s v="NTD"/>
    <n v="126242"/>
    <s v="NTD"/>
    <n v="126242"/>
    <s v="108524T0"/>
    <s v="TT0111"/>
    <m/>
    <s v="202412 緯創資通股份有限公司 ( SO_1085209 )"/>
    <m/>
    <m/>
    <s v="710"/>
    <s v="100204"/>
    <n v="1"/>
    <n v="126242"/>
  </r>
  <r>
    <s v="2025/01"/>
    <s v="1800001155"/>
    <s v="DT"/>
    <d v="2024-12-27T00:00:00"/>
    <d v="2025-01-21T00:00:00"/>
    <s v="48810200"/>
    <m/>
    <m/>
    <x v="0"/>
    <s v="NTD"/>
    <n v="138000"/>
    <s v="NTD"/>
    <n v="138000"/>
    <s v="108524T0"/>
    <s v="TT0111"/>
    <m/>
    <s v="202412 緯創資通股份有限公司 ( SO_1085233 )"/>
    <m/>
    <m/>
    <s v="710"/>
    <s v="100204"/>
    <n v="1"/>
    <n v="138000"/>
  </r>
  <r>
    <s v="2025/01"/>
    <s v="1800001156"/>
    <s v="DT"/>
    <d v="2024-12-27T00:00:00"/>
    <d v="2025-01-21T00:00:00"/>
    <s v="48810200"/>
    <m/>
    <m/>
    <x v="0"/>
    <s v="NTD"/>
    <n v="110000"/>
    <s v="NTD"/>
    <n v="110000"/>
    <s v="108524T0"/>
    <s v="TT0111"/>
    <m/>
    <s v="202412 緯創資通股份有限公司 ( SO_1085245 )"/>
    <m/>
    <m/>
    <s v="710"/>
    <s v="100204"/>
    <n v="1"/>
    <n v="110000"/>
  </r>
  <r>
    <s v="2025/01"/>
    <s v="1800001157"/>
    <s v="DT"/>
    <d v="2024-12-27T00:00:00"/>
    <d v="2025-01-21T00:00:00"/>
    <s v="48810200"/>
    <m/>
    <m/>
    <x v="0"/>
    <s v="NTD"/>
    <n v="155000"/>
    <s v="NTD"/>
    <n v="155000"/>
    <s v="108524T0"/>
    <s v="TT0111"/>
    <m/>
    <s v="202412 緯創資通股份有限公司 ( SO_1085257 )"/>
    <m/>
    <m/>
    <s v="710"/>
    <s v="100204"/>
    <n v="1"/>
    <n v="155000"/>
  </r>
  <r>
    <s v="2025/01"/>
    <s v="1800001158"/>
    <s v="DT"/>
    <d v="2024-12-27T00:00:00"/>
    <d v="2025-01-21T00:00:00"/>
    <s v="48810200"/>
    <m/>
    <m/>
    <x v="0"/>
    <s v="NTD"/>
    <n v="110000"/>
    <s v="NTD"/>
    <n v="110000"/>
    <s v="108524T0"/>
    <s v="TT0111"/>
    <m/>
    <s v="202412 緯創資通股份有限公司 ( SO_1085287 )"/>
    <m/>
    <m/>
    <s v="710"/>
    <s v="100204"/>
    <n v="1"/>
    <n v="110000"/>
  </r>
  <r>
    <s v="2025/01"/>
    <s v="1800001159"/>
    <s v="DT"/>
    <d v="2024-12-27T00:00:00"/>
    <d v="2025-01-21T00:00:00"/>
    <s v="48810200"/>
    <m/>
    <m/>
    <x v="0"/>
    <s v="NTD"/>
    <n v="99990"/>
    <s v="NTD"/>
    <n v="99990"/>
    <s v="108524T0"/>
    <s v="TT0111"/>
    <m/>
    <s v="202412 緯創資通股份有限公司 ( SO_1085299 )"/>
    <m/>
    <m/>
    <s v="710"/>
    <s v="100204"/>
    <n v="1"/>
    <n v="99990"/>
  </r>
  <r>
    <s v="2025/01"/>
    <s v="1800001160"/>
    <s v="DT"/>
    <d v="2024-12-27T00:00:00"/>
    <d v="2025-01-21T00:00:00"/>
    <s v="48810200"/>
    <m/>
    <m/>
    <x v="0"/>
    <s v="NTD"/>
    <n v="138000"/>
    <s v="NTD"/>
    <n v="138000"/>
    <s v="108524T0"/>
    <s v="TT0111"/>
    <m/>
    <s v="202412 緯創資通股份有限公司 ( SO_1085311 )"/>
    <m/>
    <m/>
    <s v="710"/>
    <s v="100204"/>
    <n v="1"/>
    <n v="138000"/>
  </r>
  <r>
    <s v="2025/01"/>
    <s v="1800001161"/>
    <s v="DT"/>
    <d v="2024-12-27T00:00:00"/>
    <d v="2025-01-21T00:00:00"/>
    <s v="48810200"/>
    <m/>
    <m/>
    <x v="0"/>
    <s v="NTD"/>
    <n v="131721"/>
    <s v="NTD"/>
    <n v="131721"/>
    <s v="108524T0"/>
    <s v="TT0111"/>
    <m/>
    <s v="202412 緯創資通股份有限公司 ( SO_1085347 )"/>
    <m/>
    <m/>
    <s v="710"/>
    <s v="100204"/>
    <n v="1"/>
    <n v="131721"/>
  </r>
  <r>
    <s v="2025/01"/>
    <s v="1800001162"/>
    <s v="DT"/>
    <d v="2024-12-27T00:00:00"/>
    <d v="2025-01-21T00:00:00"/>
    <s v="48810200"/>
    <m/>
    <m/>
    <x v="0"/>
    <s v="NTD"/>
    <n v="132508"/>
    <s v="NTD"/>
    <n v="132508"/>
    <s v="108524T0"/>
    <s v="TT0111"/>
    <m/>
    <s v="202412 緯創資通股份有限公司 ( SO_1085359 )"/>
    <m/>
    <m/>
    <s v="710"/>
    <s v="100204"/>
    <n v="1"/>
    <n v="132508"/>
  </r>
  <r>
    <s v="2025/01"/>
    <s v="1800001163"/>
    <s v="DT"/>
    <d v="2024-12-27T00:00:00"/>
    <d v="2025-01-21T00:00:00"/>
    <s v="48810200"/>
    <m/>
    <m/>
    <x v="0"/>
    <s v="NTD"/>
    <n v="100000"/>
    <s v="NTD"/>
    <n v="100000"/>
    <s v="108524T0"/>
    <s v="TT0111"/>
    <m/>
    <s v="202412 緯創資通股份有限公司 ( SO_1085384 )"/>
    <m/>
    <m/>
    <s v="710"/>
    <s v="100204"/>
    <n v="1"/>
    <n v="100000"/>
  </r>
  <r>
    <s v="2025/01"/>
    <s v="1800001164"/>
    <s v="DT"/>
    <d v="2024-12-27T00:00:00"/>
    <d v="2025-01-21T00:00:00"/>
    <s v="48810200"/>
    <m/>
    <m/>
    <x v="0"/>
    <s v="NTD"/>
    <n v="155000"/>
    <s v="NTD"/>
    <n v="155000"/>
    <s v="108524T0"/>
    <s v="TT0111"/>
    <m/>
    <s v="202412 緯創資通股份有限公司 ( SO_1085420 )"/>
    <m/>
    <m/>
    <s v="710"/>
    <s v="100204"/>
    <n v="1"/>
    <n v="155000"/>
  </r>
  <r>
    <s v="2025/01"/>
    <s v="1800001165"/>
    <s v="DT"/>
    <d v="2024-12-27T00:00:00"/>
    <d v="2025-01-21T00:00:00"/>
    <s v="48810200"/>
    <m/>
    <m/>
    <x v="0"/>
    <s v="NTD"/>
    <n v="100000"/>
    <s v="NTD"/>
    <n v="100000"/>
    <s v="108524T0"/>
    <s v="TT0111"/>
    <m/>
    <s v="202412 緯創資通股份有限公司 ( SO_1091097 )"/>
    <m/>
    <m/>
    <s v="710"/>
    <s v="100204"/>
    <n v="1"/>
    <n v="100000"/>
  </r>
  <r>
    <s v="2025/01"/>
    <s v="1800001166"/>
    <s v="DT"/>
    <d v="2024-12-27T00:00:00"/>
    <d v="2025-01-21T00:00:00"/>
    <s v="48810200"/>
    <m/>
    <m/>
    <x v="0"/>
    <s v="NTD"/>
    <n v="110000"/>
    <s v="NTD"/>
    <n v="110000"/>
    <s v="108524T0"/>
    <s v="TT0111"/>
    <m/>
    <s v="202412 緯創資通股份有限公司 ( SO_1091109 )"/>
    <m/>
    <m/>
    <s v="710"/>
    <s v="100204"/>
    <n v="1"/>
    <n v="110000"/>
  </r>
  <r>
    <s v="2025/01"/>
    <s v="1800001167"/>
    <s v="DT"/>
    <d v="2024-12-27T00:00:00"/>
    <d v="2025-01-21T00:00:00"/>
    <s v="48810200"/>
    <m/>
    <m/>
    <x v="0"/>
    <s v="NTD"/>
    <n v="110000"/>
    <s v="NTD"/>
    <n v="110000"/>
    <s v="108524T0"/>
    <s v="TT0111"/>
    <m/>
    <s v="202412 緯創資通股份有限公司 ( SO_1091219 )"/>
    <m/>
    <m/>
    <s v="710"/>
    <s v="100204"/>
    <n v="1"/>
    <n v="110000"/>
  </r>
  <r>
    <s v="2025/01"/>
    <s v="1800001168"/>
    <s v="DT"/>
    <d v="2024-12-27T00:00:00"/>
    <d v="2025-01-21T00:00:00"/>
    <s v="48810200"/>
    <m/>
    <m/>
    <x v="0"/>
    <s v="NTD"/>
    <n v="125442"/>
    <s v="NTD"/>
    <n v="125442"/>
    <s v="108524T0"/>
    <s v="TT0111"/>
    <m/>
    <s v="202412 緯創資通股份有限公司 ( SO_1190706 )"/>
    <m/>
    <m/>
    <s v="710"/>
    <s v="100204"/>
    <n v="1"/>
    <n v="125442"/>
  </r>
  <r>
    <s v="2025/01"/>
    <s v="1800001169"/>
    <s v="DT"/>
    <d v="2024-12-27T00:00:00"/>
    <d v="2025-01-21T00:00:00"/>
    <s v="48810200"/>
    <m/>
    <m/>
    <x v="0"/>
    <s v="NTD"/>
    <n v="138000"/>
    <s v="NTD"/>
    <n v="138000"/>
    <s v="108524T0"/>
    <s v="TT0111"/>
    <m/>
    <s v="202412 緯創資通股份有限公司 ( SO_1199561 )"/>
    <m/>
    <m/>
    <s v="710"/>
    <s v="100204"/>
    <n v="1"/>
    <n v="138000"/>
  </r>
  <r>
    <s v="2025/01"/>
    <s v="1800001170"/>
    <s v="DT"/>
    <d v="2024-12-27T00:00:00"/>
    <d v="2025-01-21T00:00:00"/>
    <s v="48810200"/>
    <m/>
    <m/>
    <x v="0"/>
    <s v="NTD"/>
    <n v="99990"/>
    <s v="NTD"/>
    <n v="99990"/>
    <s v="108524T0"/>
    <s v="TT0111"/>
    <m/>
    <s v="202412 緯創資通股份有限公司 ( SO_1216263 )"/>
    <m/>
    <m/>
    <s v="710"/>
    <s v="100204"/>
    <n v="1"/>
    <n v="99990"/>
  </r>
  <r>
    <s v="2025/01"/>
    <s v="1800001171"/>
    <s v="DT"/>
    <d v="2024-12-27T00:00:00"/>
    <d v="2025-01-21T00:00:00"/>
    <s v="48810200"/>
    <m/>
    <m/>
    <x v="0"/>
    <s v="NTD"/>
    <n v="131735"/>
    <s v="NTD"/>
    <n v="131735"/>
    <s v="108524T0"/>
    <s v="TT0111"/>
    <m/>
    <s v="202412 緯創資通股份有限公司 ( SO_1233491 )"/>
    <m/>
    <m/>
    <s v="710"/>
    <s v="100204"/>
    <n v="1"/>
    <n v="131735"/>
  </r>
  <r>
    <s v="2025/01"/>
    <s v="1800001172"/>
    <s v="DT"/>
    <d v="2024-12-27T00:00:00"/>
    <d v="2025-01-21T00:00:00"/>
    <s v="48810200"/>
    <m/>
    <m/>
    <x v="0"/>
    <s v="NTD"/>
    <n v="131735"/>
    <s v="NTD"/>
    <n v="131735"/>
    <s v="108524T0"/>
    <s v="TT0111"/>
    <m/>
    <s v="202412 緯創資通股份有限公司 ( SO_1238004 )"/>
    <m/>
    <m/>
    <s v="710"/>
    <s v="100204"/>
    <n v="1"/>
    <n v="131735"/>
  </r>
  <r>
    <s v="2025/01"/>
    <s v="1800001173"/>
    <s v="DT"/>
    <d v="2024-12-27T00:00:00"/>
    <d v="2025-01-21T00:00:00"/>
    <s v="48810200"/>
    <m/>
    <m/>
    <x v="0"/>
    <s v="NTD"/>
    <n v="85008"/>
    <s v="NTD"/>
    <n v="85008"/>
    <s v="105270T0"/>
    <s v="TT0113"/>
    <m/>
    <s v="202412 緯創資通股份有限公司 ( SO_1043371 )"/>
    <m/>
    <m/>
    <s v="710"/>
    <s v="100204"/>
    <n v="1"/>
    <n v="85008"/>
  </r>
  <r>
    <s v="2025/01"/>
    <s v="1800001174"/>
    <s v="DT"/>
    <d v="2024-12-27T00:00:00"/>
    <d v="2025-01-21T00:00:00"/>
    <s v="48810200"/>
    <m/>
    <m/>
    <x v="0"/>
    <s v="NTD"/>
    <n v="99990"/>
    <s v="NTD"/>
    <n v="99990"/>
    <s v="105270T0"/>
    <s v="TT0113"/>
    <m/>
    <s v="202412 緯創資通股份有限公司 ( SO_1084824 )"/>
    <m/>
    <m/>
    <s v="710"/>
    <s v="100204"/>
    <n v="1"/>
    <n v="99990"/>
  </r>
  <r>
    <s v="2025/01"/>
    <s v="1800001175"/>
    <s v="DT"/>
    <d v="2024-12-27T00:00:00"/>
    <d v="2025-01-21T00:00:00"/>
    <s v="48810200"/>
    <m/>
    <m/>
    <x v="0"/>
    <s v="NTD"/>
    <n v="131735"/>
    <s v="NTD"/>
    <n v="131735"/>
    <s v="105270T0"/>
    <s v="TT0113"/>
    <m/>
    <s v="202412 緯創資通股份有限公司 ( SO_1084836 )"/>
    <m/>
    <m/>
    <s v="710"/>
    <s v="100204"/>
    <n v="1"/>
    <n v="131735"/>
  </r>
  <r>
    <s v="2025/01"/>
    <s v="1800001176"/>
    <s v="DT"/>
    <d v="2024-12-27T00:00:00"/>
    <d v="2025-01-21T00:00:00"/>
    <s v="48810200"/>
    <m/>
    <m/>
    <x v="0"/>
    <s v="NTD"/>
    <n v="69552"/>
    <s v="NTD"/>
    <n v="69552"/>
    <s v="105270T0"/>
    <s v="TT0113"/>
    <m/>
    <s v="202412 緯創資通股份有限公司 ( SO_1084848 )"/>
    <m/>
    <m/>
    <s v="710"/>
    <s v="100204"/>
    <n v="1"/>
    <n v="69552"/>
  </r>
  <r>
    <s v="2025/01"/>
    <s v="1800001177"/>
    <s v="DT"/>
    <d v="2024-12-27T00:00:00"/>
    <d v="2025-01-21T00:00:00"/>
    <s v="48810200"/>
    <m/>
    <m/>
    <x v="0"/>
    <s v="NTD"/>
    <n v="90000"/>
    <s v="NTD"/>
    <n v="90000"/>
    <s v="105270T0"/>
    <s v="TT0113"/>
    <m/>
    <s v="202412 緯創資通股份有限公司 ( SO_1084860 )"/>
    <m/>
    <m/>
    <s v="710"/>
    <s v="100204"/>
    <n v="1"/>
    <n v="90000"/>
  </r>
  <r>
    <s v="2025/01"/>
    <s v="1800001178"/>
    <s v="DT"/>
    <d v="2024-12-27T00:00:00"/>
    <d v="2025-01-21T00:00:00"/>
    <s v="48810200"/>
    <m/>
    <m/>
    <x v="0"/>
    <s v="NTD"/>
    <n v="97493"/>
    <s v="NTD"/>
    <n v="97493"/>
    <s v="105270T0"/>
    <s v="TT0113"/>
    <m/>
    <s v="202412 緯創資通股份有限公司 ( SO_1084878 )"/>
    <m/>
    <m/>
    <s v="710"/>
    <s v="100204"/>
    <n v="1"/>
    <n v="97493"/>
  </r>
  <r>
    <s v="2025/01"/>
    <s v="1800001179"/>
    <s v="DT"/>
    <d v="2024-12-27T00:00:00"/>
    <d v="2025-01-21T00:00:00"/>
    <s v="48810200"/>
    <m/>
    <m/>
    <x v="0"/>
    <s v="NTD"/>
    <n v="137213"/>
    <s v="NTD"/>
    <n v="137213"/>
    <s v="105270T0"/>
    <s v="TT0113"/>
    <m/>
    <s v="202412 緯創資通股份有限公司 ( SO_1084890 )"/>
    <m/>
    <m/>
    <s v="710"/>
    <s v="100204"/>
    <n v="1"/>
    <n v="137213"/>
  </r>
  <r>
    <s v="2025/01"/>
    <s v="1800001180"/>
    <s v="DT"/>
    <d v="2024-12-27T00:00:00"/>
    <d v="2025-01-21T00:00:00"/>
    <s v="48810200"/>
    <m/>
    <m/>
    <x v="0"/>
    <s v="NTD"/>
    <n v="104995"/>
    <s v="NTD"/>
    <n v="104995"/>
    <s v="105270T0"/>
    <s v="TT0113"/>
    <m/>
    <s v="202412 緯創資通股份有限公司 ( SO_1084908 )"/>
    <m/>
    <m/>
    <s v="710"/>
    <s v="100204"/>
    <n v="1"/>
    <n v="104995"/>
  </r>
  <r>
    <s v="2025/01"/>
    <s v="1800001181"/>
    <s v="DT"/>
    <d v="2024-12-27T00:00:00"/>
    <d v="2025-01-21T00:00:00"/>
    <s v="48810200"/>
    <m/>
    <m/>
    <x v="0"/>
    <s v="NTD"/>
    <n v="131721"/>
    <s v="NTD"/>
    <n v="131721"/>
    <s v="105270T0"/>
    <s v="TT0113"/>
    <m/>
    <s v="202412 緯創資通股份有限公司 ( SO_1084926 )"/>
    <m/>
    <m/>
    <s v="710"/>
    <s v="100204"/>
    <n v="1"/>
    <n v="131721"/>
  </r>
  <r>
    <s v="2025/01"/>
    <s v="1800001182"/>
    <s v="DT"/>
    <d v="2024-12-27T00:00:00"/>
    <d v="2025-01-21T00:00:00"/>
    <s v="48810200"/>
    <m/>
    <m/>
    <x v="0"/>
    <s v="NTD"/>
    <n v="131721"/>
    <s v="NTD"/>
    <n v="131721"/>
    <s v="105270T0"/>
    <s v="TT0113"/>
    <m/>
    <s v="202412 緯創資通股份有限公司 ( SO_1084938 )"/>
    <m/>
    <m/>
    <s v="710"/>
    <s v="100204"/>
    <n v="1"/>
    <n v="131721"/>
  </r>
  <r>
    <s v="2025/01"/>
    <s v="1800001183"/>
    <s v="DT"/>
    <d v="2024-12-27T00:00:00"/>
    <d v="2025-01-21T00:00:00"/>
    <s v="48810200"/>
    <m/>
    <m/>
    <x v="0"/>
    <s v="NTD"/>
    <n v="107492"/>
    <s v="NTD"/>
    <n v="107492"/>
    <s v="105270T0"/>
    <s v="TT0113"/>
    <m/>
    <s v="202412 緯創資通股份有限公司 ( SO_1084950 )"/>
    <m/>
    <m/>
    <s v="710"/>
    <s v="100204"/>
    <n v="1"/>
    <n v="107492"/>
  </r>
  <r>
    <s v="2025/01"/>
    <s v="1800001184"/>
    <s v="DT"/>
    <d v="2024-12-27T00:00:00"/>
    <d v="2025-01-21T00:00:00"/>
    <s v="48810200"/>
    <m/>
    <m/>
    <x v="0"/>
    <s v="NTD"/>
    <n v="138000"/>
    <s v="NTD"/>
    <n v="138000"/>
    <s v="105270T0"/>
    <s v="TT0113"/>
    <m/>
    <s v="202412 緯創資通股份有限公司 ( SO_1084962 )"/>
    <m/>
    <m/>
    <s v="710"/>
    <s v="100204"/>
    <n v="1"/>
    <n v="138000"/>
  </r>
  <r>
    <s v="2025/01"/>
    <s v="1800001185"/>
    <s v="DT"/>
    <d v="2024-12-27T00:00:00"/>
    <d v="2025-01-21T00:00:00"/>
    <s v="48810200"/>
    <m/>
    <m/>
    <x v="0"/>
    <s v="NTD"/>
    <n v="110000"/>
    <s v="NTD"/>
    <n v="110000"/>
    <s v="105270T0"/>
    <s v="TT0113"/>
    <m/>
    <s v="202412 緯創資通股份有限公司 ( SO_1084974 )"/>
    <m/>
    <m/>
    <s v="710"/>
    <s v="100204"/>
    <n v="1"/>
    <n v="110000"/>
  </r>
  <r>
    <s v="2025/01"/>
    <s v="1800001186"/>
    <s v="DT"/>
    <d v="2024-12-27T00:00:00"/>
    <d v="2025-01-21T00:00:00"/>
    <s v="48810200"/>
    <m/>
    <m/>
    <x v="0"/>
    <s v="NTD"/>
    <n v="94996"/>
    <s v="NTD"/>
    <n v="94996"/>
    <s v="105270T0"/>
    <s v="TT0113"/>
    <m/>
    <s v="202412 緯創資通股份有限公司 ( SO_1084986 )"/>
    <m/>
    <m/>
    <s v="710"/>
    <s v="100204"/>
    <n v="1"/>
    <n v="94996"/>
  </r>
  <r>
    <s v="2025/01"/>
    <s v="1800001187"/>
    <s v="DT"/>
    <d v="2024-12-27T00:00:00"/>
    <d v="2025-01-21T00:00:00"/>
    <s v="48810200"/>
    <m/>
    <m/>
    <x v="0"/>
    <s v="NTD"/>
    <n v="131749"/>
    <s v="NTD"/>
    <n v="131749"/>
    <s v="105270T0"/>
    <s v="TT0113"/>
    <m/>
    <s v="202412 緯創資通股份有限公司 ( SO_1091047 )"/>
    <m/>
    <m/>
    <s v="710"/>
    <s v="100204"/>
    <n v="1"/>
    <n v="131749"/>
  </r>
  <r>
    <s v="2025/01"/>
    <s v="1800001188"/>
    <s v="DT"/>
    <d v="2024-12-27T00:00:00"/>
    <d v="2025-01-21T00:00:00"/>
    <s v="48810200"/>
    <m/>
    <m/>
    <x v="0"/>
    <s v="NTD"/>
    <n v="110000"/>
    <s v="NTD"/>
    <n v="110000"/>
    <s v="105270T0"/>
    <s v="TT0113"/>
    <m/>
    <s v="202412 緯創資通股份有限公司 ( SO_1091072 )"/>
    <m/>
    <m/>
    <s v="710"/>
    <s v="100204"/>
    <n v="1"/>
    <n v="110000"/>
  </r>
  <r>
    <s v="2025/01"/>
    <s v="1800001189"/>
    <s v="DT"/>
    <d v="2024-12-27T00:00:00"/>
    <d v="2025-01-21T00:00:00"/>
    <s v="48810200"/>
    <m/>
    <m/>
    <x v="0"/>
    <s v="NTD"/>
    <n v="90000"/>
    <s v="NTD"/>
    <n v="90000"/>
    <s v="105270T0"/>
    <s v="TT0113"/>
    <m/>
    <s v="202412 緯創資通股份有限公司 ( SO_1091084 )"/>
    <m/>
    <m/>
    <s v="710"/>
    <s v="100204"/>
    <n v="1"/>
    <n v="90000"/>
  </r>
  <r>
    <s v="2025/01"/>
    <s v="1800001190"/>
    <s v="DT"/>
    <d v="2024-12-27T00:00:00"/>
    <d v="2025-01-21T00:00:00"/>
    <s v="48810200"/>
    <m/>
    <m/>
    <x v="0"/>
    <s v="NTD"/>
    <n v="85923"/>
    <s v="NTD"/>
    <n v="85923"/>
    <s v="105270T0"/>
    <s v="TT0113"/>
    <m/>
    <s v="202412 緯創資通股份有限公司 ( SO_1160976 )"/>
    <m/>
    <m/>
    <s v="710"/>
    <s v="100204"/>
    <n v="1"/>
    <n v="85923"/>
  </r>
  <r>
    <s v="2025/01"/>
    <s v="1800001191"/>
    <s v="DT"/>
    <d v="2024-12-27T00:00:00"/>
    <d v="2025-01-21T00:00:00"/>
    <s v="48810200"/>
    <m/>
    <m/>
    <x v="0"/>
    <s v="NTD"/>
    <n v="89991"/>
    <s v="NTD"/>
    <n v="89991"/>
    <s v="108524T0"/>
    <s v="TT0111"/>
    <m/>
    <s v="202412 緯創資通股份有限公司 ( SO_1190698 )"/>
    <m/>
    <m/>
    <s v="710"/>
    <s v="100204"/>
    <n v="1"/>
    <n v="89991"/>
  </r>
  <r>
    <s v="2025/01"/>
    <s v="1800001192"/>
    <s v="DT"/>
    <d v="2024-12-27T00:00:00"/>
    <d v="2025-01-21T00:00:00"/>
    <s v="48810200"/>
    <m/>
    <m/>
    <x v="0"/>
    <s v="NTD"/>
    <n v="110000"/>
    <s v="NTD"/>
    <n v="110000"/>
    <s v="105270T0"/>
    <s v="TT0113"/>
    <m/>
    <s v="202412 緯創資通股份有限公司 ( SO_1233487 )"/>
    <m/>
    <m/>
    <s v="710"/>
    <s v="100204"/>
    <n v="1"/>
    <n v="110000"/>
  </r>
  <r>
    <s v="2025/01"/>
    <s v="1800001451"/>
    <s v="DT"/>
    <d v="2024-12-27T00:00:00"/>
    <d v="2025-01-22T00:00:00"/>
    <s v="48810200"/>
    <m/>
    <m/>
    <x v="0"/>
    <s v="NTD"/>
    <n v="155000"/>
    <s v="NTD"/>
    <n v="155000"/>
    <s v="113265T0"/>
    <s v="TT0112"/>
    <m/>
    <s v="202412 緯創資通股份有限公司 ( SO_1125813 )"/>
    <m/>
    <m/>
    <s v="710"/>
    <s v="100204"/>
    <n v="1"/>
    <n v="155000"/>
  </r>
  <r>
    <s v="2025/01"/>
    <s v="1800001452"/>
    <s v="DT"/>
    <d v="2024-12-27T00:00:00"/>
    <d v="2025-01-22T00:00:00"/>
    <s v="48810200"/>
    <m/>
    <m/>
    <x v="0"/>
    <s v="NTD"/>
    <n v="155000"/>
    <s v="NTD"/>
    <n v="155000"/>
    <s v="113265T0"/>
    <s v="TT0112"/>
    <m/>
    <s v="202412 緯創資通股份有限公司 ( SO_1125827 )"/>
    <m/>
    <m/>
    <s v="710"/>
    <s v="100204"/>
    <n v="1"/>
    <n v="155000"/>
  </r>
  <r>
    <s v="2025/01"/>
    <s v="1800001453"/>
    <s v="DT"/>
    <d v="2024-12-27T00:00:00"/>
    <d v="2025-01-22T00:00:00"/>
    <s v="48810200"/>
    <m/>
    <m/>
    <x v="0"/>
    <s v="NTD"/>
    <n v="138000"/>
    <s v="NTD"/>
    <n v="138000"/>
    <s v="113265T0"/>
    <s v="TT0112"/>
    <m/>
    <s v="202412 緯創資通股份有限公司 ( SO_1125841 )"/>
    <m/>
    <m/>
    <s v="710"/>
    <s v="100204"/>
    <n v="1"/>
    <n v="138000"/>
  </r>
  <r>
    <s v="2025/01"/>
    <s v="1800001454"/>
    <s v="DT"/>
    <d v="2024-12-27T00:00:00"/>
    <d v="2025-01-22T00:00:00"/>
    <s v="48810200"/>
    <m/>
    <m/>
    <x v="0"/>
    <s v="NTD"/>
    <n v="169901"/>
    <s v="NTD"/>
    <n v="169901"/>
    <s v="113265T0"/>
    <s v="TT0112"/>
    <m/>
    <s v="202412 緯創資通股份有限公司 ( SO_1201389 )"/>
    <m/>
    <m/>
    <s v="710"/>
    <s v="100204"/>
    <n v="1"/>
    <n v="169901"/>
  </r>
  <r>
    <s v="2025/01"/>
    <s v="1800001455"/>
    <s v="DT"/>
    <d v="2024-12-27T00:00:00"/>
    <d v="2025-01-22T00:00:00"/>
    <s v="48810200"/>
    <m/>
    <m/>
    <x v="0"/>
    <s v="NTD"/>
    <n v="155000"/>
    <s v="NTD"/>
    <n v="155000"/>
    <s v="113265T0"/>
    <s v="TT0112"/>
    <m/>
    <s v="202412 緯創資通股份有限公司 ( SO_1213365 )"/>
    <m/>
    <m/>
    <s v="710"/>
    <s v="100204"/>
    <n v="1"/>
    <n v="155000"/>
  </r>
  <r>
    <s v="2025/01"/>
    <s v="1800001456"/>
    <s v="DT"/>
    <d v="2024-12-27T00:00:00"/>
    <d v="2025-01-22T00:00:00"/>
    <s v="48810200"/>
    <m/>
    <m/>
    <x v="0"/>
    <s v="NTD"/>
    <n v="178000"/>
    <s v="NTD"/>
    <n v="178000"/>
    <s v="113265T0"/>
    <s v="TT0112"/>
    <m/>
    <s v="202412 緯創資通股份有限公司 ( SO_1233505 )"/>
    <m/>
    <m/>
    <s v="710"/>
    <s v="100204"/>
    <n v="1"/>
    <n v="178000"/>
  </r>
  <r>
    <s v="2025/01"/>
    <s v="1800001457"/>
    <s v="DT"/>
    <d v="2024-12-27T00:00:00"/>
    <d v="2025-01-22T00:00:00"/>
    <s v="48810200"/>
    <m/>
    <m/>
    <x v="0"/>
    <s v="NTD"/>
    <n v="147963"/>
    <s v="NTD"/>
    <n v="147963"/>
    <s v="113265T0"/>
    <s v="TT0112"/>
    <m/>
    <s v="202412 緯創資通股份有限公司 ( SO_1233512 )"/>
    <m/>
    <m/>
    <s v="710"/>
    <s v="100204"/>
    <n v="1"/>
    <n v="147963"/>
  </r>
  <r>
    <s v="2025/01"/>
    <s v="1800001458"/>
    <s v="DT"/>
    <d v="2024-12-27T00:00:00"/>
    <d v="2025-01-22T00:00:00"/>
    <s v="48810200"/>
    <m/>
    <m/>
    <x v="0"/>
    <s v="NTD"/>
    <n v="147963"/>
    <s v="NTD"/>
    <n v="147963"/>
    <s v="113265T0"/>
    <s v="TT0112"/>
    <m/>
    <s v="202412 緯創資通股份有限公司 ( SO_1238007 )"/>
    <m/>
    <m/>
    <s v="710"/>
    <s v="100204"/>
    <n v="1"/>
    <n v="147963"/>
  </r>
  <r>
    <s v="2025/01"/>
    <s v="1800001459"/>
    <s v="DT"/>
    <d v="2024-12-27T00:00:00"/>
    <d v="2025-01-22T00:00:00"/>
    <s v="48810200"/>
    <m/>
    <m/>
    <x v="0"/>
    <s v="NTD"/>
    <n v="20570"/>
    <s v="NTD"/>
    <n v="20570"/>
    <s v="113265T0"/>
    <s v="TT0112"/>
    <m/>
    <s v="202412 緯創資通股份有限公司 ( SO_1254215 )"/>
    <m/>
    <m/>
    <s v="710"/>
    <s v="100204"/>
    <n v="1"/>
    <n v="20570"/>
  </r>
  <r>
    <s v="2025/01"/>
    <s v="1800001460"/>
    <s v="DT"/>
    <d v="2024-12-27T00:00:00"/>
    <d v="2025-01-22T00:00:00"/>
    <s v="48810200"/>
    <m/>
    <m/>
    <x v="0"/>
    <s v="NTD"/>
    <n v="20629"/>
    <s v="NTD"/>
    <n v="20629"/>
    <s v="113265T0"/>
    <s v="TT0112"/>
    <m/>
    <s v="202412 緯創資通股份有限公司 ( SO_1254216 )"/>
    <m/>
    <m/>
    <s v="710"/>
    <s v="100204"/>
    <n v="1"/>
    <n v="20629"/>
  </r>
  <r>
    <s v="2025/01"/>
    <s v="1800001461"/>
    <s v="DT"/>
    <d v="2024-12-27T00:00:00"/>
    <d v="2025-01-22T00:00:00"/>
    <s v="48810200"/>
    <m/>
    <m/>
    <x v="0"/>
    <s v="NTD"/>
    <n v="4934"/>
    <s v="NTD"/>
    <n v="4934"/>
    <s v="113265T0"/>
    <s v="TT0112"/>
    <m/>
    <s v="202412 緯創資通股份有限公司 ( SO_1261793 )"/>
    <m/>
    <m/>
    <s v="710"/>
    <s v="100204"/>
    <n v="1"/>
    <n v="4934"/>
  </r>
  <r>
    <s v="2025/01"/>
    <s v="1800001502"/>
    <s v="DT"/>
    <d v="2025-01-22T00:00:00"/>
    <d v="2025-01-22T00:00:00"/>
    <s v="48810200"/>
    <m/>
    <m/>
    <x v="0"/>
    <s v="NTD"/>
    <n v="-110000"/>
    <s v="NTD"/>
    <n v="-110000"/>
    <s v="105270T0"/>
    <s v="TT0113"/>
    <m/>
    <s v="202501 緯創資通股份有限公司 ( SO_1043372 )"/>
    <m/>
    <m/>
    <s v="710"/>
    <s v="100204"/>
    <n v="1"/>
    <n v="-110000"/>
  </r>
  <r>
    <s v="2025/01"/>
    <s v="1800001518"/>
    <s v="DT"/>
    <d v="2025-01-22T00:00:00"/>
    <d v="2025-01-22T00:00:00"/>
    <s v="48810200"/>
    <m/>
    <m/>
    <x v="0"/>
    <s v="NTD"/>
    <n v="-105529"/>
    <s v="NTD"/>
    <n v="-105529"/>
    <s v="105270T0"/>
    <s v="TT0113"/>
    <m/>
    <s v="202501 緯創資通股份有限公司 ( SO_1091048 )"/>
    <m/>
    <m/>
    <s v="710"/>
    <s v="100204"/>
    <n v="1"/>
    <n v="-105529"/>
  </r>
  <r>
    <s v="2025/01"/>
    <s v="1800001519"/>
    <s v="DT"/>
    <d v="2025-01-22T00:00:00"/>
    <d v="2025-01-22T00:00:00"/>
    <s v="48810200"/>
    <m/>
    <m/>
    <x v="0"/>
    <s v="NTD"/>
    <n v="-121771"/>
    <s v="NTD"/>
    <n v="-121771"/>
    <s v="105270T0"/>
    <s v="TT0113"/>
    <m/>
    <s v="202501 緯創資通股份有限公司 ( SO_1091061 )"/>
    <m/>
    <m/>
    <s v="710"/>
    <s v="100204"/>
    <n v="1"/>
    <n v="-121771"/>
  </r>
  <r>
    <s v="2025/01"/>
    <s v="1800001520"/>
    <s v="DT"/>
    <d v="2025-01-22T00:00:00"/>
    <d v="2025-01-22T00:00:00"/>
    <s v="48810200"/>
    <m/>
    <m/>
    <x v="0"/>
    <s v="NTD"/>
    <n v="-138000"/>
    <s v="NTD"/>
    <n v="-138000"/>
    <s v="105270T0"/>
    <s v="TT0113"/>
    <m/>
    <s v="202501 緯創資通股份有限公司 ( SO_1091073 )"/>
    <m/>
    <m/>
    <s v="710"/>
    <s v="100204"/>
    <n v="1"/>
    <n v="-138000"/>
  </r>
  <r>
    <s v="2025/01"/>
    <s v="1800001521"/>
    <s v="DT"/>
    <d v="2025-01-22T00:00:00"/>
    <d v="2025-01-22T00:00:00"/>
    <s v="48810200"/>
    <m/>
    <m/>
    <x v="0"/>
    <s v="NTD"/>
    <n v="-90000"/>
    <s v="NTD"/>
    <n v="-90000"/>
    <s v="105270T0"/>
    <s v="TT0113"/>
    <m/>
    <s v="202501 緯創資通股份有限公司 ( SO_1091085 )"/>
    <m/>
    <m/>
    <s v="710"/>
    <s v="100204"/>
    <n v="1"/>
    <n v="-90000"/>
  </r>
  <r>
    <s v="2025/01"/>
    <s v="1800001522"/>
    <s v="DT"/>
    <d v="2025-01-22T00:00:00"/>
    <d v="2025-01-22T00:00:00"/>
    <s v="48810200"/>
    <m/>
    <m/>
    <x v="0"/>
    <s v="NTD"/>
    <n v="-93819"/>
    <s v="NTD"/>
    <n v="-93819"/>
    <s v="105270T0"/>
    <s v="TT0113"/>
    <m/>
    <s v="202501 緯創資通股份有限公司 ( SO_1091086 )"/>
    <m/>
    <m/>
    <s v="710"/>
    <s v="100204"/>
    <n v="1"/>
    <n v="-93819"/>
  </r>
  <r>
    <s v="2025/01"/>
    <s v="1800001523"/>
    <s v="DT"/>
    <d v="2025-01-22T00:00:00"/>
    <d v="2025-01-22T00:00:00"/>
    <s v="48810200"/>
    <m/>
    <m/>
    <x v="0"/>
    <s v="NTD"/>
    <n v="-100000"/>
    <s v="NTD"/>
    <n v="-100000"/>
    <s v="108524T0"/>
    <s v="TT0111"/>
    <m/>
    <s v="202501 緯創資通股份有限公司 ( SO_1091098 )"/>
    <m/>
    <m/>
    <s v="710"/>
    <s v="100204"/>
    <n v="1"/>
    <n v="-100000"/>
  </r>
  <r>
    <s v="2025/01"/>
    <s v="1800001524"/>
    <s v="DT"/>
    <d v="2025-01-22T00:00:00"/>
    <d v="2025-01-22T00:00:00"/>
    <s v="48810200"/>
    <m/>
    <m/>
    <x v="0"/>
    <s v="NTD"/>
    <n v="-113657"/>
    <s v="NTD"/>
    <n v="-113657"/>
    <s v="108524T0"/>
    <s v="TT0111"/>
    <m/>
    <s v="202501 緯創資通股份有限公司 ( SO_1091110 )"/>
    <m/>
    <m/>
    <s v="710"/>
    <s v="100204"/>
    <n v="1"/>
    <n v="-113657"/>
  </r>
  <r>
    <s v="2025/01"/>
    <s v="1800001525"/>
    <s v="DT"/>
    <d v="2025-01-22T00:00:00"/>
    <d v="2025-01-22T00:00:00"/>
    <s v="48810200"/>
    <m/>
    <m/>
    <x v="0"/>
    <s v="NTD"/>
    <n v="-110000"/>
    <s v="NTD"/>
    <n v="-110000"/>
    <s v="108524T0"/>
    <s v="TT0111"/>
    <m/>
    <s v="202501 緯創資通股份有限公司 ( SO_1091220 )"/>
    <m/>
    <m/>
    <s v="710"/>
    <s v="100204"/>
    <n v="1"/>
    <n v="-110000"/>
  </r>
  <r>
    <s v="2025/01"/>
    <s v="1800001606"/>
    <s v="DT"/>
    <d v="2025-01-22T00:00:00"/>
    <d v="2025-01-22T00:00:00"/>
    <s v="48810200"/>
    <m/>
    <m/>
    <x v="0"/>
    <s v="NTD"/>
    <n v="-90000"/>
    <s v="NTD"/>
    <n v="-90000"/>
    <s v="105270T0"/>
    <s v="TT0113"/>
    <m/>
    <s v="202501 緯創資通股份有限公司 ( SO_1160977 )"/>
    <m/>
    <m/>
    <s v="710"/>
    <s v="100204"/>
    <n v="1"/>
    <n v="-90000"/>
  </r>
  <r>
    <s v="2025/01"/>
    <s v="1800001718"/>
    <s v="DT"/>
    <d v="2025-01-22T00:00:00"/>
    <d v="2025-01-22T00:00:00"/>
    <s v="48810200"/>
    <m/>
    <m/>
    <x v="0"/>
    <s v="NTD"/>
    <n v="-110000"/>
    <s v="NTD"/>
    <n v="-110000"/>
    <s v="108524T0"/>
    <s v="TT0111"/>
    <m/>
    <s v="202501 緯創資通股份有限公司 ( SO_1190699 )"/>
    <m/>
    <m/>
    <s v="710"/>
    <s v="100204"/>
    <n v="1"/>
    <n v="-110000"/>
  </r>
  <r>
    <s v="2025/01"/>
    <s v="1800001719"/>
    <s v="DT"/>
    <d v="2025-01-22T00:00:00"/>
    <d v="2025-01-22T00:00:00"/>
    <s v="48810200"/>
    <m/>
    <m/>
    <x v="0"/>
    <s v="NTD"/>
    <n v="-129886"/>
    <s v="NTD"/>
    <n v="-129886"/>
    <s v="108524T0"/>
    <s v="TT0111"/>
    <m/>
    <s v="202501 緯創資通股份有限公司 ( SO_1190707 )"/>
    <m/>
    <m/>
    <s v="710"/>
    <s v="100204"/>
    <n v="1"/>
    <n v="-129886"/>
  </r>
  <r>
    <s v="2025/01"/>
    <s v="1800001757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199562 )"/>
    <m/>
    <m/>
    <s v="710"/>
    <s v="100204"/>
    <n v="1"/>
    <n v="-138000"/>
  </r>
  <r>
    <s v="2025/01"/>
    <s v="1800001759"/>
    <s v="DT"/>
    <d v="2025-01-22T00:00:00"/>
    <d v="2025-01-22T00:00:00"/>
    <s v="48810200"/>
    <m/>
    <m/>
    <x v="0"/>
    <s v="NTD"/>
    <n v="-145886"/>
    <s v="NTD"/>
    <n v="-145886"/>
    <s v="111631T0"/>
    <s v="TT0112"/>
    <m/>
    <s v="202501 緯創資通股份有限公司 ( SO_1201384 )"/>
    <m/>
    <m/>
    <s v="710"/>
    <s v="100204"/>
    <n v="1"/>
    <n v="-145886"/>
  </r>
  <r>
    <s v="2025/01"/>
    <s v="1800001770"/>
    <s v="DT"/>
    <d v="2025-01-22T00:00:00"/>
    <d v="2025-01-22T00:00:00"/>
    <s v="48810200"/>
    <m/>
    <m/>
    <x v="0"/>
    <s v="NTD"/>
    <n v="-155000"/>
    <s v="NTD"/>
    <n v="-155000"/>
    <s v="111631T0"/>
    <s v="TT0112"/>
    <m/>
    <s v="202501 緯創資通股份有限公司 ( SO_1203981 )"/>
    <m/>
    <m/>
    <s v="710"/>
    <s v="100204"/>
    <n v="1"/>
    <n v="-155000"/>
  </r>
  <r>
    <s v="2025/01"/>
    <s v="1800001771"/>
    <s v="DT"/>
    <d v="2025-01-22T00:00:00"/>
    <d v="2025-01-22T00:00:00"/>
    <s v="48810200"/>
    <m/>
    <m/>
    <x v="0"/>
    <s v="NTD"/>
    <n v="-145871"/>
    <s v="NTD"/>
    <n v="-145871"/>
    <s v="111631T0"/>
    <s v="TT0112"/>
    <m/>
    <s v="202501 緯創資通股份有限公司 ( SO_1203995 )"/>
    <m/>
    <m/>
    <s v="710"/>
    <s v="100204"/>
    <n v="1"/>
    <n v="-145871"/>
  </r>
  <r>
    <s v="2025/01"/>
    <s v="1800001786"/>
    <s v="DT"/>
    <d v="2025-01-22T00:00:00"/>
    <d v="2025-01-22T00:00:00"/>
    <s v="48810200"/>
    <m/>
    <m/>
    <x v="0"/>
    <s v="NTD"/>
    <n v="-110000"/>
    <s v="NTD"/>
    <n v="-110000"/>
    <s v="108524T0"/>
    <s v="TT0111"/>
    <m/>
    <s v="202501 緯創資通股份有限公司 ( SO_1216264 )"/>
    <m/>
    <m/>
    <s v="710"/>
    <s v="100204"/>
    <n v="1"/>
    <n v="-110000"/>
  </r>
  <r>
    <s v="2025/01"/>
    <s v="1800001787"/>
    <s v="DT"/>
    <d v="2025-01-22T00:00:00"/>
    <d v="2025-01-22T00:00:00"/>
    <s v="48810200"/>
    <m/>
    <m/>
    <x v="0"/>
    <s v="NTD"/>
    <n v="-125815"/>
    <s v="NTD"/>
    <n v="-125815"/>
    <s v="111631T0"/>
    <s v="TT0112"/>
    <m/>
    <s v="202501 緯創資通股份有限公司 ( SO_1216269 )"/>
    <m/>
    <m/>
    <s v="710"/>
    <s v="100204"/>
    <n v="1"/>
    <n v="-125815"/>
  </r>
  <r>
    <s v="2025/01"/>
    <s v="1800001788"/>
    <s v="DT"/>
    <d v="2025-01-22T00:00:00"/>
    <d v="2025-01-22T00:00:00"/>
    <s v="48810200"/>
    <m/>
    <m/>
    <x v="0"/>
    <s v="NTD"/>
    <n v="-138000"/>
    <s v="NTD"/>
    <n v="-138000"/>
    <s v="111631T0"/>
    <s v="TT0112"/>
    <m/>
    <s v="202501 緯創資通股份有限公司 ( SO_1216279 )"/>
    <m/>
    <m/>
    <s v="710"/>
    <s v="100204"/>
    <n v="1"/>
    <n v="-138000"/>
  </r>
  <r>
    <s v="2025/01"/>
    <s v="1800001820"/>
    <s v="DT"/>
    <d v="2025-01-22T00:00:00"/>
    <d v="2025-01-22T00:00:00"/>
    <s v="48810200"/>
    <m/>
    <m/>
    <x v="0"/>
    <s v="NTD"/>
    <n v="-103521"/>
    <s v="NTD"/>
    <n v="-103521"/>
    <s v="105270T0"/>
    <s v="TT0113"/>
    <m/>
    <s v="202501 緯創資通股份有限公司 ( SO_1233488 )"/>
    <m/>
    <m/>
    <s v="710"/>
    <s v="100204"/>
    <n v="1"/>
    <n v="-103521"/>
  </r>
  <r>
    <s v="2025/01"/>
    <s v="1800001821"/>
    <s v="DT"/>
    <d v="2025-01-22T00:00:00"/>
    <d v="2025-01-22T00:00:00"/>
    <s v="48810200"/>
    <m/>
    <m/>
    <x v="0"/>
    <s v="NTD"/>
    <n v="-133957"/>
    <s v="NTD"/>
    <n v="-133957"/>
    <s v="108524T0"/>
    <s v="TT0111"/>
    <m/>
    <s v="202501 緯創資通股份有限公司 ( SO_1233492 )"/>
    <m/>
    <m/>
    <s v="710"/>
    <s v="100204"/>
    <n v="1"/>
    <n v="-133957"/>
  </r>
  <r>
    <s v="2025/01"/>
    <s v="1800001822"/>
    <s v="DT"/>
    <d v="2025-01-22T00:00:00"/>
    <d v="2025-01-22T00:00:00"/>
    <s v="48810200"/>
    <m/>
    <m/>
    <x v="0"/>
    <s v="NTD"/>
    <n v="-110000"/>
    <s v="NTD"/>
    <n v="-110000"/>
    <s v="111631T0"/>
    <s v="TT0112"/>
    <m/>
    <s v="202501 緯創資通股份有限公司 ( SO_1233502 )"/>
    <m/>
    <m/>
    <s v="710"/>
    <s v="100204"/>
    <n v="1"/>
    <n v="-110000"/>
  </r>
  <r>
    <s v="2025/01"/>
    <s v="1800001838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38005 )"/>
    <m/>
    <m/>
    <s v="710"/>
    <s v="100204"/>
    <n v="1"/>
    <n v="-138000"/>
  </r>
  <r>
    <s v="2025/01"/>
    <s v="1800002024"/>
    <s v="DT"/>
    <d v="2025-01-22T00:00:00"/>
    <d v="2025-01-22T00:00:00"/>
    <s v="48810200"/>
    <m/>
    <m/>
    <x v="0"/>
    <s v="NTD"/>
    <n v="-138000"/>
    <s v="NTD"/>
    <n v="-138000"/>
    <s v="105270T0"/>
    <s v="TT0113"/>
    <m/>
    <s v="202501 緯創資通股份有限公司 ( SO_1292678 )"/>
    <m/>
    <m/>
    <s v="710"/>
    <s v="100204"/>
    <n v="1"/>
    <n v="-138000"/>
  </r>
  <r>
    <s v="2025/01"/>
    <s v="1800002025"/>
    <s v="DT"/>
    <d v="2025-01-22T00:00:00"/>
    <d v="2025-01-22T00:00:00"/>
    <s v="48810200"/>
    <m/>
    <m/>
    <x v="0"/>
    <s v="NTD"/>
    <n v="-135971"/>
    <s v="NTD"/>
    <n v="-135971"/>
    <s v="105270T0"/>
    <s v="TT0113"/>
    <m/>
    <s v="202501 緯創資通股份有限公司 ( SO_1292679 )"/>
    <m/>
    <m/>
    <s v="710"/>
    <s v="100204"/>
    <n v="1"/>
    <n v="-135971"/>
  </r>
  <r>
    <s v="2025/01"/>
    <s v="1800002026"/>
    <s v="DT"/>
    <d v="2025-01-22T00:00:00"/>
    <d v="2025-01-22T00:00:00"/>
    <s v="48810200"/>
    <m/>
    <m/>
    <x v="0"/>
    <s v="NTD"/>
    <n v="-90000"/>
    <s v="NTD"/>
    <n v="-90000"/>
    <s v="105270T0"/>
    <s v="TT0113"/>
    <m/>
    <s v="202501 緯創資通股份有限公司 ( SO_1292680 )"/>
    <m/>
    <m/>
    <s v="710"/>
    <s v="100204"/>
    <n v="1"/>
    <n v="-90000"/>
  </r>
  <r>
    <s v="2025/01"/>
    <s v="1800002027"/>
    <s v="DT"/>
    <d v="2025-01-22T00:00:00"/>
    <d v="2025-01-22T00:00:00"/>
    <s v="48810200"/>
    <m/>
    <m/>
    <x v="0"/>
    <s v="NTD"/>
    <n v="-110000"/>
    <s v="NTD"/>
    <n v="-110000"/>
    <s v="105270T0"/>
    <s v="TT0113"/>
    <m/>
    <s v="202501 緯創資通股份有限公司 ( SO_1292681 )"/>
    <m/>
    <m/>
    <s v="710"/>
    <s v="100204"/>
    <n v="1"/>
    <n v="-110000"/>
  </r>
  <r>
    <s v="2025/01"/>
    <s v="1800002028"/>
    <s v="DT"/>
    <d v="2025-01-22T00:00:00"/>
    <d v="2025-01-22T00:00:00"/>
    <s v="48810200"/>
    <m/>
    <m/>
    <x v="0"/>
    <s v="NTD"/>
    <n v="-110000"/>
    <s v="NTD"/>
    <n v="-110000"/>
    <s v="105270T0"/>
    <s v="TT0113"/>
    <m/>
    <s v="202501 緯創資通股份有限公司 ( SO_1292682 )"/>
    <m/>
    <m/>
    <s v="710"/>
    <s v="100204"/>
    <n v="1"/>
    <n v="-110000"/>
  </r>
  <r>
    <s v="2025/01"/>
    <s v="1800002029"/>
    <s v="DT"/>
    <d v="2025-01-22T00:00:00"/>
    <d v="2025-01-22T00:00:00"/>
    <s v="48810200"/>
    <m/>
    <m/>
    <x v="0"/>
    <s v="NTD"/>
    <n v="-129886"/>
    <s v="NTD"/>
    <n v="-129886"/>
    <s v="105270T0"/>
    <s v="TT0113"/>
    <m/>
    <s v="202501 緯創資通股份有限公司 ( SO_1292683 )"/>
    <m/>
    <m/>
    <s v="710"/>
    <s v="100204"/>
    <n v="1"/>
    <n v="-129886"/>
  </r>
  <r>
    <s v="2025/01"/>
    <s v="1800002030"/>
    <s v="DT"/>
    <d v="2025-01-22T00:00:00"/>
    <d v="2025-01-22T00:00:00"/>
    <s v="48810200"/>
    <m/>
    <m/>
    <x v="0"/>
    <s v="NTD"/>
    <n v="-145886"/>
    <s v="NTD"/>
    <n v="-145886"/>
    <s v="105270T0"/>
    <s v="TT0113"/>
    <m/>
    <s v="202501 緯創資通股份有限公司 ( SO_1292684 )"/>
    <m/>
    <m/>
    <s v="710"/>
    <s v="100204"/>
    <n v="1"/>
    <n v="-145886"/>
  </r>
  <r>
    <s v="2025/01"/>
    <s v="1800002031"/>
    <s v="DT"/>
    <d v="2025-01-22T00:00:00"/>
    <d v="2025-01-22T00:00:00"/>
    <s v="48810200"/>
    <m/>
    <m/>
    <x v="0"/>
    <s v="NTD"/>
    <n v="-90000"/>
    <s v="NTD"/>
    <n v="-90000"/>
    <s v="105270T0"/>
    <s v="TT0113"/>
    <m/>
    <s v="202501 緯創資通股份有限公司 ( SO_1292685 )"/>
    <m/>
    <m/>
    <s v="710"/>
    <s v="100204"/>
    <n v="1"/>
    <n v="-90000"/>
  </r>
  <r>
    <s v="2025/01"/>
    <s v="1800002032"/>
    <s v="DT"/>
    <d v="2025-01-22T00:00:00"/>
    <d v="2025-01-22T00:00:00"/>
    <s v="48810200"/>
    <m/>
    <m/>
    <x v="0"/>
    <s v="NTD"/>
    <n v="-138000"/>
    <s v="NTD"/>
    <n v="-138000"/>
    <s v="105270T0"/>
    <s v="TT0113"/>
    <m/>
    <s v="202501 緯創資通股份有限公司 ( SO_1292686 )"/>
    <m/>
    <m/>
    <s v="710"/>
    <s v="100204"/>
    <n v="1"/>
    <n v="-138000"/>
  </r>
  <r>
    <s v="2025/01"/>
    <s v="1800002033"/>
    <s v="DT"/>
    <d v="2025-01-22T00:00:00"/>
    <d v="2025-01-22T00:00:00"/>
    <s v="48810200"/>
    <m/>
    <m/>
    <x v="0"/>
    <s v="NTD"/>
    <n v="-138000"/>
    <s v="NTD"/>
    <n v="-138000"/>
    <s v="105270T0"/>
    <s v="TT0113"/>
    <m/>
    <s v="202501 緯創資通股份有限公司 ( SO_1292687 )"/>
    <m/>
    <m/>
    <s v="710"/>
    <s v="100204"/>
    <n v="1"/>
    <n v="-138000"/>
  </r>
  <r>
    <s v="2025/01"/>
    <s v="1800002034"/>
    <s v="DT"/>
    <d v="2025-01-22T00:00:00"/>
    <d v="2025-01-22T00:00:00"/>
    <s v="48810200"/>
    <m/>
    <m/>
    <x v="0"/>
    <s v="NTD"/>
    <n v="-106766"/>
    <s v="NTD"/>
    <n v="-106766"/>
    <s v="105270T0"/>
    <s v="TT0113"/>
    <m/>
    <s v="202501 緯創資通股份有限公司 ( SO_1292688 )"/>
    <m/>
    <m/>
    <s v="710"/>
    <s v="100204"/>
    <n v="1"/>
    <n v="-106766"/>
  </r>
  <r>
    <s v="2025/01"/>
    <s v="1800002035"/>
    <s v="DT"/>
    <d v="2025-01-22T00:00:00"/>
    <d v="2025-01-22T00:00:00"/>
    <s v="48810200"/>
    <m/>
    <m/>
    <x v="0"/>
    <s v="NTD"/>
    <n v="-93357"/>
    <s v="NTD"/>
    <n v="-93357"/>
    <s v="108524T0"/>
    <s v="TT0111"/>
    <m/>
    <s v="202501 緯創資通股份有限公司 ( SO_1292689 )"/>
    <m/>
    <m/>
    <s v="710"/>
    <s v="100204"/>
    <n v="1"/>
    <n v="-93357"/>
  </r>
  <r>
    <s v="2025/01"/>
    <s v="1800002036"/>
    <s v="DT"/>
    <d v="2025-01-22T00:00:00"/>
    <d v="2025-01-22T00:00:00"/>
    <s v="48810200"/>
    <m/>
    <m/>
    <x v="0"/>
    <s v="NTD"/>
    <n v="-95447"/>
    <s v="NTD"/>
    <n v="-95447"/>
    <s v="108524T0"/>
    <s v="TT0111"/>
    <m/>
    <s v="202501 緯創資通股份有限公司 ( SO_1292690 )"/>
    <m/>
    <m/>
    <s v="710"/>
    <s v="100204"/>
    <n v="1"/>
    <n v="-95447"/>
  </r>
  <r>
    <s v="2025/01"/>
    <s v="1800002037"/>
    <s v="DT"/>
    <d v="2025-01-22T00:00:00"/>
    <d v="2025-01-22T00:00:00"/>
    <s v="48810200"/>
    <m/>
    <m/>
    <x v="0"/>
    <s v="NTD"/>
    <n v="-129886"/>
    <s v="NTD"/>
    <n v="-129886"/>
    <s v="108524T0"/>
    <s v="TT0111"/>
    <m/>
    <s v="202501 緯創資通股份有限公司 ( SO_1292691 )"/>
    <m/>
    <m/>
    <s v="710"/>
    <s v="100204"/>
    <n v="1"/>
    <n v="-129886"/>
  </r>
  <r>
    <s v="2025/01"/>
    <s v="1800002038"/>
    <s v="DT"/>
    <d v="2025-01-22T00:00:00"/>
    <d v="2025-01-22T00:00:00"/>
    <s v="48810200"/>
    <m/>
    <m/>
    <x v="0"/>
    <s v="NTD"/>
    <n v="-100000"/>
    <s v="NTD"/>
    <n v="-100000"/>
    <s v="108524T0"/>
    <s v="TT0111"/>
    <m/>
    <s v="202501 緯創資通股份有限公司 ( SO_1292692 )"/>
    <m/>
    <m/>
    <s v="710"/>
    <s v="100204"/>
    <n v="1"/>
    <n v="-100000"/>
  </r>
  <r>
    <s v="2025/01"/>
    <s v="1800002039"/>
    <s v="DT"/>
    <d v="2025-01-22T00:00:00"/>
    <d v="2025-01-22T00:00:00"/>
    <s v="48810200"/>
    <m/>
    <m/>
    <x v="0"/>
    <s v="NTD"/>
    <n v="-150428"/>
    <s v="NTD"/>
    <n v="-150428"/>
    <s v="108524T0"/>
    <s v="TT0111"/>
    <m/>
    <s v="202501 緯創資通股份有限公司 ( SO_1292693 )"/>
    <m/>
    <m/>
    <s v="710"/>
    <s v="100204"/>
    <n v="1"/>
    <n v="-150428"/>
  </r>
  <r>
    <s v="2025/01"/>
    <s v="1800002040"/>
    <s v="DT"/>
    <d v="2025-01-22T00:00:00"/>
    <d v="2025-01-22T00:00:00"/>
    <s v="48810200"/>
    <m/>
    <m/>
    <x v="0"/>
    <s v="NTD"/>
    <n v="-129886"/>
    <s v="NTD"/>
    <n v="-129886"/>
    <s v="108524T0"/>
    <s v="TT0111"/>
    <m/>
    <s v="202501 緯創資通股份有限公司 ( SO_1292694 )"/>
    <m/>
    <m/>
    <s v="710"/>
    <s v="100204"/>
    <n v="1"/>
    <n v="-129886"/>
  </r>
  <r>
    <s v="2025/01"/>
    <s v="1800002041"/>
    <s v="DT"/>
    <d v="2025-01-22T00:00:00"/>
    <d v="2025-01-22T00:00:00"/>
    <s v="48810200"/>
    <m/>
    <m/>
    <x v="0"/>
    <s v="NTD"/>
    <n v="-155000"/>
    <s v="NTD"/>
    <n v="-155000"/>
    <s v="108524T0"/>
    <s v="TT0111"/>
    <m/>
    <s v="202501 緯創資通股份有限公司 ( SO_1292695 )"/>
    <m/>
    <m/>
    <s v="710"/>
    <s v="100204"/>
    <n v="1"/>
    <n v="-155000"/>
  </r>
  <r>
    <s v="2025/01"/>
    <s v="1800002042"/>
    <s v="DT"/>
    <d v="2025-01-22T00:00:00"/>
    <d v="2025-01-22T00:00:00"/>
    <s v="48810200"/>
    <m/>
    <m/>
    <x v="0"/>
    <s v="NTD"/>
    <n v="-129886"/>
    <s v="NTD"/>
    <n v="-129886"/>
    <s v="108524T0"/>
    <s v="TT0111"/>
    <m/>
    <s v="202501 緯創資通股份有限公司 ( SO_1292696 )"/>
    <m/>
    <m/>
    <s v="710"/>
    <s v="100204"/>
    <n v="1"/>
    <n v="-129886"/>
  </r>
  <r>
    <s v="2025/01"/>
    <s v="1800002043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92697 )"/>
    <m/>
    <m/>
    <s v="710"/>
    <s v="100204"/>
    <n v="1"/>
    <n v="-138000"/>
  </r>
  <r>
    <s v="2025/01"/>
    <s v="1800002044"/>
    <s v="DT"/>
    <d v="2025-01-22T00:00:00"/>
    <d v="2025-01-22T00:00:00"/>
    <s v="48810200"/>
    <m/>
    <m/>
    <x v="0"/>
    <s v="NTD"/>
    <n v="-150428"/>
    <s v="NTD"/>
    <n v="-150428"/>
    <s v="108524T0"/>
    <s v="TT0111"/>
    <m/>
    <s v="202501 緯創資通股份有限公司 ( SO_1292698 )"/>
    <m/>
    <m/>
    <s v="710"/>
    <s v="100204"/>
    <n v="1"/>
    <n v="-150428"/>
  </r>
  <r>
    <s v="2025/01"/>
    <s v="1800002045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92699 )"/>
    <m/>
    <m/>
    <s v="710"/>
    <s v="100204"/>
    <n v="1"/>
    <n v="-138000"/>
  </r>
  <r>
    <s v="2025/01"/>
    <s v="1800002046"/>
    <s v="DT"/>
    <d v="2025-01-22T00:00:00"/>
    <d v="2025-01-22T00:00:00"/>
    <s v="48810200"/>
    <m/>
    <m/>
    <x v="0"/>
    <s v="NTD"/>
    <n v="-129886"/>
    <s v="NTD"/>
    <n v="-129886"/>
    <s v="108524T0"/>
    <s v="TT0111"/>
    <m/>
    <s v="202501 緯創資通股份有限公司 ( SO_1292706 )"/>
    <m/>
    <m/>
    <s v="710"/>
    <s v="100204"/>
    <n v="1"/>
    <n v="-129886"/>
  </r>
  <r>
    <s v="2025/01"/>
    <s v="1800002047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92707 )"/>
    <m/>
    <m/>
    <s v="710"/>
    <s v="100204"/>
    <n v="1"/>
    <n v="-138000"/>
  </r>
  <r>
    <s v="2025/01"/>
    <s v="1800002048"/>
    <s v="DT"/>
    <d v="2025-01-22T00:00:00"/>
    <d v="2025-01-22T00:00:00"/>
    <s v="48810200"/>
    <m/>
    <m/>
    <x v="0"/>
    <s v="NTD"/>
    <n v="-110000"/>
    <s v="NTD"/>
    <n v="-110000"/>
    <s v="108524T0"/>
    <s v="TT0111"/>
    <m/>
    <s v="202501 緯創資通股份有限公司 ( SO_1292708 )"/>
    <m/>
    <m/>
    <s v="710"/>
    <s v="100204"/>
    <n v="1"/>
    <n v="-110000"/>
  </r>
  <r>
    <s v="2025/01"/>
    <s v="1800002049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92709 )"/>
    <m/>
    <m/>
    <s v="710"/>
    <s v="100204"/>
    <n v="1"/>
    <n v="-138000"/>
  </r>
  <r>
    <s v="2025/01"/>
    <s v="1800002050"/>
    <s v="DT"/>
    <d v="2025-01-22T00:00:00"/>
    <d v="2025-01-22T00:00:00"/>
    <s v="48810200"/>
    <m/>
    <m/>
    <x v="0"/>
    <s v="NTD"/>
    <n v="-155000"/>
    <s v="NTD"/>
    <n v="-155000"/>
    <s v="108524T0"/>
    <s v="TT0111"/>
    <m/>
    <s v="202501 緯創資通股份有限公司 ( SO_1292710 )"/>
    <m/>
    <m/>
    <s v="710"/>
    <s v="100204"/>
    <n v="1"/>
    <n v="-155000"/>
  </r>
  <r>
    <s v="2025/01"/>
    <s v="1800002051"/>
    <s v="DT"/>
    <d v="2025-01-22T00:00:00"/>
    <d v="2025-01-22T00:00:00"/>
    <s v="48810200"/>
    <m/>
    <m/>
    <x v="0"/>
    <s v="NTD"/>
    <n v="-97053"/>
    <s v="NTD"/>
    <n v="-97053"/>
    <s v="108524T0"/>
    <s v="TT0111"/>
    <m/>
    <s v="202501 緯創資通股份有限公司 ( SO_1292711 )"/>
    <m/>
    <m/>
    <s v="710"/>
    <s v="100204"/>
    <n v="1"/>
    <n v="-97053"/>
  </r>
  <r>
    <s v="2025/01"/>
    <s v="1800002052"/>
    <s v="DT"/>
    <d v="2025-01-22T00:00:00"/>
    <d v="2025-01-22T00:00:00"/>
    <s v="48810200"/>
    <m/>
    <m/>
    <x v="0"/>
    <s v="NTD"/>
    <n v="-138000"/>
    <s v="NTD"/>
    <n v="-138000"/>
    <s v="108524T0"/>
    <s v="TT0111"/>
    <m/>
    <s v="202501 緯創資通股份有限公司 ( SO_1292712 )"/>
    <m/>
    <m/>
    <s v="710"/>
    <s v="100204"/>
    <n v="1"/>
    <n v="-138000"/>
  </r>
  <r>
    <s v="2025/01"/>
    <s v="1800002053"/>
    <s v="DT"/>
    <d v="2025-01-22T00:00:00"/>
    <d v="2025-01-22T00:00:00"/>
    <s v="48810200"/>
    <m/>
    <m/>
    <x v="0"/>
    <s v="NTD"/>
    <n v="-121757"/>
    <s v="NTD"/>
    <n v="-121757"/>
    <s v="108524T0"/>
    <s v="TT0111"/>
    <m/>
    <s v="202501 緯創資通股份有限公司 ( SO_1292713 )"/>
    <m/>
    <m/>
    <s v="710"/>
    <s v="100204"/>
    <n v="1"/>
    <n v="-121757"/>
  </r>
  <r>
    <s v="2025/01"/>
    <s v="1800002054"/>
    <s v="DT"/>
    <d v="2025-01-22T00:00:00"/>
    <d v="2025-01-22T00:00:00"/>
    <s v="48810200"/>
    <m/>
    <m/>
    <x v="0"/>
    <s v="NTD"/>
    <n v="-178000"/>
    <s v="NTD"/>
    <n v="-178000"/>
    <s v="111631T0"/>
    <s v="TT0112"/>
    <m/>
    <s v="202501 緯創資通股份有限公司 ( SO_1292714 )"/>
    <m/>
    <m/>
    <s v="710"/>
    <s v="100204"/>
    <n v="1"/>
    <n v="-178000"/>
  </r>
  <r>
    <s v="2025/01"/>
    <s v="1800002055"/>
    <s v="DT"/>
    <d v="2025-01-22T00:00:00"/>
    <d v="2025-01-22T00:00:00"/>
    <s v="48810200"/>
    <m/>
    <m/>
    <x v="0"/>
    <s v="NTD"/>
    <n v="-78136"/>
    <s v="NTD"/>
    <n v="-78136"/>
    <s v="112611T0"/>
    <s v="TT0112"/>
    <m/>
    <s v="202501 緯創資通股份有限公司 ( SO_1292715 )"/>
    <m/>
    <m/>
    <s v="710"/>
    <s v="100204"/>
    <n v="1"/>
    <n v="-78136"/>
  </r>
  <r>
    <s v="2025/01"/>
    <s v="1800002303"/>
    <s v="DT"/>
    <d v="2025-01-22T00:00:00"/>
    <d v="2025-01-22T00:00:00"/>
    <s v="48810200"/>
    <m/>
    <m/>
    <x v="0"/>
    <s v="NTD"/>
    <n v="-32471"/>
    <s v="NTD"/>
    <n v="-32471"/>
    <s v="108524T0"/>
    <s v="TT0111"/>
    <m/>
    <s v="202501 緯創資通股份有限公司 ( SO_1308237 )"/>
    <m/>
    <m/>
    <s v="710"/>
    <s v="100204"/>
    <n v="1"/>
    <n v="-32471"/>
  </r>
  <r>
    <s v="2025/01"/>
    <s v="1800002502"/>
    <s v="DT"/>
    <d v="2025-01-22T00:00:00"/>
    <d v="2025-01-22T00:00:00"/>
    <s v="48810200"/>
    <m/>
    <m/>
    <x v="0"/>
    <s v="NTD"/>
    <n v="-155000"/>
    <s v="NTD"/>
    <n v="-155000"/>
    <s v="113265T0"/>
    <s v="TT0112"/>
    <m/>
    <s v="202501 緯創資通股份有限公司 ( SO_1125814 )"/>
    <m/>
    <m/>
    <s v="710"/>
    <s v="100204"/>
    <n v="1"/>
    <n v="-155000"/>
  </r>
  <r>
    <s v="2025/01"/>
    <s v="1800002503"/>
    <s v="DT"/>
    <d v="2025-01-22T00:00:00"/>
    <d v="2025-01-22T00:00:00"/>
    <s v="48810200"/>
    <m/>
    <m/>
    <x v="0"/>
    <s v="NTD"/>
    <n v="-109415"/>
    <s v="NTD"/>
    <n v="-109415"/>
    <s v="113265T0"/>
    <s v="TT0112"/>
    <m/>
    <s v="202501 緯創資通股份有限公司 ( SO_1125828 )"/>
    <m/>
    <m/>
    <s v="710"/>
    <s v="100204"/>
    <n v="1"/>
    <n v="-109415"/>
  </r>
  <r>
    <s v="2025/01"/>
    <s v="1800002504"/>
    <s v="DT"/>
    <d v="2025-01-22T00:00:00"/>
    <d v="2025-01-22T00:00:00"/>
    <s v="48810200"/>
    <m/>
    <m/>
    <x v="0"/>
    <s v="NTD"/>
    <n v="-138000"/>
    <s v="NTD"/>
    <n v="-138000"/>
    <s v="113265T0"/>
    <s v="TT0112"/>
    <m/>
    <s v="202501 緯創資通股份有限公司 ( SO_1125842 )"/>
    <m/>
    <m/>
    <s v="710"/>
    <s v="100204"/>
    <n v="1"/>
    <n v="-138000"/>
  </r>
  <r>
    <s v="2025/01"/>
    <s v="1800002537"/>
    <s v="DT"/>
    <d v="2025-01-22T00:00:00"/>
    <d v="2025-01-22T00:00:00"/>
    <s v="48810200"/>
    <m/>
    <m/>
    <x v="0"/>
    <s v="NTD"/>
    <n v="-167534"/>
    <s v="NTD"/>
    <n v="-167534"/>
    <s v="113265T0"/>
    <s v="TT0112"/>
    <m/>
    <s v="202501 緯創資通股份有限公司 ( SO_1201390 )"/>
    <m/>
    <m/>
    <s v="710"/>
    <s v="100204"/>
    <n v="1"/>
    <n v="-167534"/>
  </r>
  <r>
    <s v="2025/01"/>
    <s v="1800002549"/>
    <s v="DT"/>
    <d v="2025-01-22T00:00:00"/>
    <d v="2025-01-22T00:00:00"/>
    <s v="48810200"/>
    <m/>
    <m/>
    <x v="0"/>
    <s v="NTD"/>
    <n v="-155000"/>
    <s v="NTD"/>
    <n v="-155000"/>
    <s v="113265T0"/>
    <s v="TT0112"/>
    <m/>
    <s v="202501 緯創資通股份有限公司 ( SO_1213366 )"/>
    <m/>
    <m/>
    <s v="710"/>
    <s v="100204"/>
    <n v="1"/>
    <n v="-155000"/>
  </r>
  <r>
    <s v="2025/01"/>
    <s v="1800002569"/>
    <s v="DT"/>
    <d v="2025-01-22T00:00:00"/>
    <d v="2025-01-22T00:00:00"/>
    <s v="48810200"/>
    <m/>
    <m/>
    <x v="0"/>
    <s v="NTD"/>
    <n v="-178000"/>
    <s v="NTD"/>
    <n v="-178000"/>
    <s v="113265T0"/>
    <s v="TT0112"/>
    <m/>
    <s v="202501 緯創資通股份有限公司 ( SO_1233506 )"/>
    <m/>
    <m/>
    <s v="710"/>
    <s v="100204"/>
    <n v="1"/>
    <n v="-178000"/>
  </r>
  <r>
    <s v="2025/01"/>
    <s v="1800002570"/>
    <s v="DT"/>
    <d v="2025-01-22T00:00:00"/>
    <d v="2025-01-22T00:00:00"/>
    <s v="48810200"/>
    <m/>
    <m/>
    <x v="0"/>
    <s v="NTD"/>
    <n v="-155000"/>
    <s v="NTD"/>
    <n v="-155000"/>
    <s v="113265T0"/>
    <s v="TT0112"/>
    <m/>
    <s v="202501 緯創資通股份有限公司 ( SO_1233513 )"/>
    <m/>
    <m/>
    <s v="710"/>
    <s v="100204"/>
    <n v="1"/>
    <n v="-155000"/>
  </r>
  <r>
    <s v="2025/01"/>
    <s v="1800002576"/>
    <s v="DT"/>
    <d v="2025-01-22T00:00:00"/>
    <d v="2025-01-22T00:00:00"/>
    <s v="48810200"/>
    <m/>
    <m/>
    <x v="0"/>
    <s v="NTD"/>
    <n v="-153853"/>
    <s v="NTD"/>
    <n v="-153853"/>
    <s v="113265T0"/>
    <s v="TT0112"/>
    <m/>
    <s v="202501 緯創資通股份有限公司 ( SO_1238008 )"/>
    <m/>
    <m/>
    <s v="710"/>
    <s v="100204"/>
    <n v="1"/>
    <n v="-153853"/>
  </r>
  <r>
    <s v="2025/01"/>
    <s v="1800000797"/>
    <s v="DT"/>
    <d v="2024-12-27T00:00:00"/>
    <d v="2025-01-14T00:00:00"/>
    <s v="48810200"/>
    <m/>
    <m/>
    <x v="1"/>
    <s v="NTD"/>
    <n v="88531"/>
    <s v="NTD"/>
    <n v="88531"/>
    <s v="110810T0"/>
    <s v="TT0119"/>
    <m/>
    <s v="202412 緯穎科技服務股份有限公司 ( SO_1097167 )"/>
    <m/>
    <m/>
    <s v="710"/>
    <s v="100726"/>
    <n v="1"/>
    <n v="88531"/>
  </r>
  <r>
    <s v="2025/01"/>
    <s v="1800000798"/>
    <s v="DT"/>
    <d v="2024-12-27T00:00:00"/>
    <d v="2025-01-14T00:00:00"/>
    <s v="48810200"/>
    <m/>
    <m/>
    <x v="1"/>
    <s v="NTD"/>
    <n v="93126"/>
    <s v="NTD"/>
    <n v="93126"/>
    <s v="110810T0"/>
    <s v="TT0119"/>
    <m/>
    <s v="202412 緯穎科技服務股份有限公司 ( SO_1108975 )"/>
    <m/>
    <m/>
    <s v="710"/>
    <s v="100726"/>
    <n v="1"/>
    <n v="93126"/>
  </r>
  <r>
    <s v="2025/01"/>
    <s v="1800000799"/>
    <s v="DT"/>
    <d v="2024-12-27T00:00:00"/>
    <d v="2025-01-14T00:00:00"/>
    <s v="48810200"/>
    <m/>
    <m/>
    <x v="1"/>
    <s v="NTD"/>
    <n v="155000"/>
    <s v="NTD"/>
    <n v="155000"/>
    <s v="110810T0"/>
    <s v="TT0119"/>
    <m/>
    <s v="202412 緯穎科技服務股份有限公司 ( SO_1108987 )"/>
    <m/>
    <m/>
    <s v="710"/>
    <s v="100726"/>
    <n v="1"/>
    <n v="155000"/>
  </r>
  <r>
    <s v="2025/01"/>
    <s v="1800000800"/>
    <s v="DT"/>
    <d v="2024-12-27T00:00:00"/>
    <d v="2025-01-14T00:00:00"/>
    <s v="48810200"/>
    <m/>
    <m/>
    <x v="1"/>
    <s v="NTD"/>
    <n v="125442"/>
    <s v="NTD"/>
    <n v="125442"/>
    <s v="110810T0"/>
    <s v="TT0119"/>
    <m/>
    <s v="202412 緯穎科技服務股份有限公司 ( SO_1108999 )"/>
    <m/>
    <m/>
    <s v="710"/>
    <s v="100726"/>
    <n v="1"/>
    <n v="125442"/>
  </r>
  <r>
    <s v="2025/01"/>
    <s v="1800000801"/>
    <s v="DT"/>
    <d v="2024-12-27T00:00:00"/>
    <d v="2025-01-14T00:00:00"/>
    <s v="48810200"/>
    <m/>
    <m/>
    <x v="1"/>
    <s v="NTD"/>
    <n v="90002"/>
    <s v="NTD"/>
    <n v="90002"/>
    <s v="110810T0"/>
    <s v="TT0119"/>
    <m/>
    <s v="202412 緯穎科技服務股份有限公司 ( SO_1109023 )"/>
    <m/>
    <m/>
    <s v="710"/>
    <s v="100726"/>
    <n v="1"/>
    <n v="90002"/>
  </r>
  <r>
    <s v="2025/01"/>
    <s v="1800000802"/>
    <s v="DT"/>
    <d v="2024-12-27T00:00:00"/>
    <d v="2025-01-14T00:00:00"/>
    <s v="48810200"/>
    <m/>
    <m/>
    <x v="1"/>
    <s v="NTD"/>
    <n v="125442"/>
    <s v="NTD"/>
    <n v="125442"/>
    <s v="110810T0"/>
    <s v="TT0119"/>
    <m/>
    <s v="202412 緯穎科技服務股份有限公司 ( SO_1109035 )"/>
    <m/>
    <m/>
    <s v="710"/>
    <s v="100726"/>
    <n v="1"/>
    <n v="125442"/>
  </r>
  <r>
    <s v="2025/01"/>
    <s v="1800000803"/>
    <s v="DT"/>
    <d v="2024-12-27T00:00:00"/>
    <d v="2025-01-14T00:00:00"/>
    <s v="48810200"/>
    <m/>
    <m/>
    <x v="1"/>
    <s v="NTD"/>
    <n v="138000"/>
    <s v="NTD"/>
    <n v="138000"/>
    <s v="110810T0"/>
    <s v="TT0119"/>
    <m/>
    <s v="202412 緯穎科技服務股份有限公司 ( SO_1109102 )"/>
    <m/>
    <m/>
    <s v="710"/>
    <s v="100726"/>
    <n v="1"/>
    <n v="138000"/>
  </r>
  <r>
    <s v="2025/01"/>
    <s v="1800000804"/>
    <s v="DT"/>
    <d v="2024-12-27T00:00:00"/>
    <d v="2025-01-14T00:00:00"/>
    <s v="48810200"/>
    <m/>
    <m/>
    <x v="1"/>
    <s v="NTD"/>
    <n v="99990"/>
    <s v="NTD"/>
    <n v="99990"/>
    <s v="110810T0"/>
    <s v="TT0119"/>
    <m/>
    <s v="202412 緯穎科技服務股份有限公司 ( SO_1109126 )"/>
    <m/>
    <m/>
    <s v="710"/>
    <s v="100726"/>
    <n v="1"/>
    <n v="99990"/>
  </r>
  <r>
    <s v="2025/01"/>
    <s v="1800000805"/>
    <s v="DT"/>
    <d v="2024-12-27T00:00:00"/>
    <d v="2025-01-14T00:00:00"/>
    <s v="48810200"/>
    <m/>
    <m/>
    <x v="1"/>
    <s v="NTD"/>
    <n v="131749"/>
    <s v="NTD"/>
    <n v="131749"/>
    <s v="110810T0"/>
    <s v="TT0119"/>
    <m/>
    <s v="202412 緯穎科技服務股份有限公司 ( SO_1109166 )"/>
    <m/>
    <m/>
    <s v="710"/>
    <s v="100726"/>
    <n v="1"/>
    <n v="131749"/>
  </r>
  <r>
    <s v="2025/01"/>
    <s v="1800000806"/>
    <s v="DT"/>
    <d v="2024-12-27T00:00:00"/>
    <d v="2025-01-14T00:00:00"/>
    <s v="48810200"/>
    <m/>
    <m/>
    <x v="1"/>
    <s v="NTD"/>
    <n v="99990"/>
    <s v="NTD"/>
    <n v="99990"/>
    <s v="110810T0"/>
    <s v="TT0119"/>
    <m/>
    <s v="202412 緯穎科技服務股份有限公司 ( SO_1109178 )"/>
    <m/>
    <m/>
    <s v="710"/>
    <s v="100726"/>
    <n v="1"/>
    <n v="99990"/>
  </r>
  <r>
    <s v="2025/01"/>
    <s v="1800000807"/>
    <s v="DT"/>
    <d v="2024-12-27T00:00:00"/>
    <d v="2025-01-14T00:00:00"/>
    <s v="48810200"/>
    <m/>
    <m/>
    <x v="1"/>
    <s v="NTD"/>
    <n v="138000"/>
    <s v="NTD"/>
    <n v="138000"/>
    <s v="110810T0"/>
    <s v="TT0119"/>
    <m/>
    <s v="202412 緯穎科技服務股份有限公司 ( SO_1109202 )"/>
    <m/>
    <m/>
    <s v="710"/>
    <s v="100726"/>
    <n v="1"/>
    <n v="138000"/>
  </r>
  <r>
    <s v="2025/01"/>
    <s v="1800000808"/>
    <s v="DT"/>
    <d v="2024-12-27T00:00:00"/>
    <d v="2025-01-14T00:00:00"/>
    <s v="48810200"/>
    <m/>
    <m/>
    <x v="1"/>
    <s v="NTD"/>
    <n v="108757"/>
    <s v="NTD"/>
    <n v="108757"/>
    <s v="110810T0"/>
    <s v="TT0119"/>
    <m/>
    <s v="202412 緯穎科技服務股份有限公司 ( SO_1113690 )"/>
    <m/>
    <m/>
    <s v="710"/>
    <s v="100726"/>
    <n v="1"/>
    <n v="108757"/>
  </r>
  <r>
    <s v="2025/01"/>
    <s v="1800000809"/>
    <s v="DT"/>
    <d v="2024-12-27T00:00:00"/>
    <d v="2025-01-14T00:00:00"/>
    <s v="48810200"/>
    <m/>
    <m/>
    <x v="1"/>
    <s v="NTD"/>
    <n v="138000"/>
    <s v="NTD"/>
    <n v="138000"/>
    <s v="110810T0"/>
    <s v="TT0119"/>
    <m/>
    <s v="202412 緯穎科技服務股份有限公司 ( SO_1152176 )"/>
    <m/>
    <m/>
    <s v="710"/>
    <s v="100726"/>
    <n v="1"/>
    <n v="138000"/>
  </r>
  <r>
    <s v="2025/01"/>
    <s v="1800000810"/>
    <s v="DT"/>
    <d v="2024-12-27T00:00:00"/>
    <d v="2025-01-14T00:00:00"/>
    <s v="48810200"/>
    <m/>
    <m/>
    <x v="1"/>
    <s v="NTD"/>
    <n v="119191"/>
    <s v="NTD"/>
    <n v="119191"/>
    <s v="110810T0"/>
    <s v="TT0119"/>
    <m/>
    <s v="202412 緯穎科技服務股份有限公司 ( SO_1152203 )"/>
    <m/>
    <m/>
    <s v="710"/>
    <s v="100726"/>
    <n v="1"/>
    <n v="119191"/>
  </r>
  <r>
    <s v="2025/01"/>
    <s v="1800000811"/>
    <s v="DT"/>
    <d v="2024-12-27T00:00:00"/>
    <d v="2025-01-14T00:00:00"/>
    <s v="48810200"/>
    <m/>
    <m/>
    <x v="1"/>
    <s v="NTD"/>
    <n v="99990"/>
    <s v="NTD"/>
    <n v="99990"/>
    <s v="110810T0"/>
    <s v="TT0119"/>
    <m/>
    <s v="202412 緯穎科技服務股份有限公司 ( SO_1157814 )"/>
    <m/>
    <m/>
    <s v="710"/>
    <s v="100726"/>
    <n v="1"/>
    <n v="99990"/>
  </r>
  <r>
    <s v="2025/01"/>
    <s v="1800000812"/>
    <s v="DT"/>
    <d v="2024-12-27T00:00:00"/>
    <d v="2025-01-14T00:00:00"/>
    <s v="48810200"/>
    <m/>
    <m/>
    <x v="1"/>
    <s v="NTD"/>
    <n v="138000"/>
    <s v="NTD"/>
    <n v="138000"/>
    <s v="110810T0"/>
    <s v="TT0119"/>
    <m/>
    <s v="202412 緯穎科技服務股份有限公司 ( SO_1191367 )"/>
    <m/>
    <m/>
    <s v="710"/>
    <s v="100726"/>
    <n v="1"/>
    <n v="138000"/>
  </r>
  <r>
    <s v="2025/01"/>
    <s v="1800000813"/>
    <s v="DT"/>
    <d v="2024-12-27T00:00:00"/>
    <d v="2025-01-14T00:00:00"/>
    <s v="48810200"/>
    <m/>
    <m/>
    <x v="1"/>
    <s v="NTD"/>
    <n v="110000"/>
    <s v="NTD"/>
    <n v="110000"/>
    <s v="110810T0"/>
    <s v="TT0119"/>
    <m/>
    <s v="202412 緯穎科技服務股份有限公司 ( SO_1201465 )"/>
    <m/>
    <m/>
    <s v="710"/>
    <s v="100726"/>
    <n v="1"/>
    <n v="110000"/>
  </r>
  <r>
    <s v="2025/01"/>
    <s v="1800000814"/>
    <s v="DT"/>
    <d v="2024-12-27T00:00:00"/>
    <d v="2025-01-14T00:00:00"/>
    <s v="48810200"/>
    <m/>
    <m/>
    <x v="1"/>
    <s v="NTD"/>
    <n v="90687"/>
    <s v="NTD"/>
    <n v="90687"/>
    <s v="110810T0"/>
    <s v="TT0119"/>
    <m/>
    <s v="202412 緯穎科技服務股份有限公司 ( SO_1201472 )"/>
    <m/>
    <m/>
    <s v="710"/>
    <s v="100726"/>
    <n v="1"/>
    <n v="90687"/>
  </r>
  <r>
    <s v="2025/01"/>
    <s v="1800000815"/>
    <s v="DT"/>
    <d v="2024-12-27T00:00:00"/>
    <d v="2025-01-14T00:00:00"/>
    <s v="48810200"/>
    <m/>
    <m/>
    <x v="1"/>
    <s v="NTD"/>
    <n v="131735"/>
    <s v="NTD"/>
    <n v="131735"/>
    <s v="110810T0"/>
    <s v="TT0119"/>
    <m/>
    <s v="202412 緯穎科技服務股份有限公司 ( SO_1201479 )"/>
    <m/>
    <m/>
    <s v="710"/>
    <s v="100726"/>
    <n v="1"/>
    <n v="131735"/>
  </r>
  <r>
    <s v="2025/01"/>
    <s v="1800000816"/>
    <s v="DT"/>
    <d v="2024-12-27T00:00:00"/>
    <d v="2025-01-14T00:00:00"/>
    <s v="48810200"/>
    <m/>
    <m/>
    <x v="1"/>
    <s v="NTD"/>
    <n v="110000"/>
    <s v="NTD"/>
    <n v="110000"/>
    <s v="110810T0"/>
    <s v="TT0119"/>
    <m/>
    <s v="202412 緯穎科技服務股份有限公司 ( SO_1233533 )"/>
    <m/>
    <m/>
    <s v="710"/>
    <s v="100726"/>
    <n v="1"/>
    <n v="110000"/>
  </r>
  <r>
    <s v="2025/01"/>
    <s v="1800000817"/>
    <s v="DT"/>
    <d v="2024-12-27T00:00:00"/>
    <d v="2025-01-14T00:00:00"/>
    <s v="48810200"/>
    <m/>
    <m/>
    <x v="1"/>
    <s v="NTD"/>
    <n v="138000"/>
    <s v="NTD"/>
    <n v="138000"/>
    <s v="110810T0"/>
    <s v="TT0119"/>
    <m/>
    <s v="202412 緯穎科技服務股份有限公司 ( SO_1233538 )"/>
    <m/>
    <m/>
    <s v="710"/>
    <s v="100726"/>
    <n v="1"/>
    <n v="138000"/>
  </r>
  <r>
    <s v="2025/01"/>
    <s v="1800000818"/>
    <s v="DT"/>
    <d v="2024-12-27T00:00:00"/>
    <d v="2025-01-14T00:00:00"/>
    <s v="48810200"/>
    <m/>
    <m/>
    <x v="1"/>
    <s v="NTD"/>
    <n v="155000"/>
    <s v="NTD"/>
    <n v="155000"/>
    <s v="110810T0"/>
    <s v="TT0119"/>
    <m/>
    <s v="202412 緯穎科技服務股份有限公司 ( SO_1238609 )"/>
    <m/>
    <m/>
    <s v="710"/>
    <s v="100726"/>
    <n v="1"/>
    <n v="155000"/>
  </r>
  <r>
    <s v="2025/01"/>
    <s v="1800000819"/>
    <s v="DT"/>
    <d v="2024-12-27T00:00:00"/>
    <d v="2025-01-14T00:00:00"/>
    <s v="48810200"/>
    <m/>
    <m/>
    <x v="1"/>
    <s v="NTD"/>
    <n v="75265"/>
    <s v="NTD"/>
    <n v="75265"/>
    <s v="110810T0"/>
    <s v="TT0119"/>
    <m/>
    <s v="202412 緯穎科技服務股份有限公司 ( SO_1261352 )"/>
    <m/>
    <m/>
    <s v="710"/>
    <s v="100726"/>
    <n v="1"/>
    <n v="75265"/>
  </r>
  <r>
    <s v="2025/01"/>
    <s v="1800000820"/>
    <s v="DT"/>
    <d v="2024-12-27T00:00:00"/>
    <d v="2025-01-14T00:00:00"/>
    <s v="48810200"/>
    <m/>
    <m/>
    <x v="1"/>
    <s v="NTD"/>
    <n v="19998"/>
    <s v="NTD"/>
    <n v="19998"/>
    <s v="110810T0"/>
    <s v="TT0119"/>
    <m/>
    <s v="202412 緯穎科技服務股份有限公司 ( SO_1109090 )"/>
    <m/>
    <m/>
    <s v="710"/>
    <s v="100726"/>
    <n v="1"/>
    <n v="19998"/>
  </r>
  <r>
    <s v="2025/01"/>
    <s v="1800000821"/>
    <s v="DT"/>
    <d v="2024-12-27T00:00:00"/>
    <d v="2025-01-14T00:00:00"/>
    <s v="48810200"/>
    <m/>
    <m/>
    <x v="1"/>
    <s v="NTD"/>
    <n v="99990"/>
    <s v="NTD"/>
    <n v="99990"/>
    <s v="110810T0"/>
    <s v="TT0119"/>
    <m/>
    <s v="202412 緯穎科技服務股份有限公司 ( SO_1109114 )"/>
    <m/>
    <m/>
    <s v="710"/>
    <s v="100726"/>
    <n v="1"/>
    <n v="99990"/>
  </r>
  <r>
    <s v="2025/01"/>
    <s v="1800000822"/>
    <s v="DT"/>
    <d v="2024-12-27T00:00:00"/>
    <d v="2025-01-14T00:00:00"/>
    <s v="48810200"/>
    <m/>
    <m/>
    <x v="1"/>
    <s v="NTD"/>
    <n v="147963"/>
    <s v="NTD"/>
    <n v="147963"/>
    <s v="110810T0"/>
    <s v="TT0119"/>
    <m/>
    <s v="202412 緯穎科技服務股份有限公司 ( SO_1191359 )"/>
    <m/>
    <m/>
    <s v="710"/>
    <s v="100726"/>
    <n v="1"/>
    <n v="147963"/>
  </r>
  <r>
    <s v="2025/01"/>
    <s v="1800001535"/>
    <s v="DT"/>
    <d v="2025-01-22T00:00:00"/>
    <d v="2025-01-22T00:00:00"/>
    <s v="48810200"/>
    <m/>
    <m/>
    <x v="1"/>
    <s v="NTD"/>
    <n v="-145886"/>
    <s v="NTD"/>
    <n v="-145886"/>
    <s v="110810T0"/>
    <s v="TT0119"/>
    <m/>
    <s v="202501 緯穎科技服務股份有限公司 ( SO_1097156 )"/>
    <m/>
    <m/>
    <s v="710"/>
    <s v="100726"/>
    <n v="1"/>
    <n v="-145886"/>
  </r>
  <r>
    <s v="2025/01"/>
    <s v="1800001536"/>
    <s v="DT"/>
    <d v="2025-01-22T00:00:00"/>
    <d v="2025-01-22T00:00:00"/>
    <s v="48810200"/>
    <m/>
    <m/>
    <x v="1"/>
    <s v="NTD"/>
    <n v="-95000"/>
    <s v="NTD"/>
    <n v="-95000"/>
    <s v="110810T0"/>
    <s v="TT0119"/>
    <m/>
    <s v="202501 緯穎科技服務股份有限公司 ( SO_1097168 )"/>
    <m/>
    <m/>
    <s v="710"/>
    <s v="100726"/>
    <n v="1"/>
    <n v="-95000"/>
  </r>
  <r>
    <s v="2025/01"/>
    <s v="1800001537"/>
    <s v="DT"/>
    <d v="2025-01-22T00:00:00"/>
    <d v="2025-01-22T00:00:00"/>
    <s v="48810200"/>
    <m/>
    <m/>
    <x v="1"/>
    <s v="NTD"/>
    <n v="-110000"/>
    <s v="NTD"/>
    <n v="-110000"/>
    <s v="110810T0"/>
    <s v="TT0119"/>
    <m/>
    <s v="202501 緯穎科技服務股份有限公司 ( SO_1108976 )"/>
    <m/>
    <m/>
    <s v="710"/>
    <s v="100726"/>
    <n v="1"/>
    <n v="-110000"/>
  </r>
  <r>
    <s v="2025/01"/>
    <s v="1800001538"/>
    <s v="DT"/>
    <d v="2025-01-22T00:00:00"/>
    <d v="2025-01-22T00:00:00"/>
    <s v="48810200"/>
    <m/>
    <m/>
    <x v="1"/>
    <s v="NTD"/>
    <n v="-136726"/>
    <s v="NTD"/>
    <n v="-136726"/>
    <s v="110810T0"/>
    <s v="TT0119"/>
    <m/>
    <s v="202501 緯穎科技服務股份有限公司 ( SO_1108988 )"/>
    <m/>
    <m/>
    <s v="710"/>
    <s v="100726"/>
    <n v="1"/>
    <n v="-136726"/>
  </r>
  <r>
    <s v="2025/01"/>
    <s v="1800001539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109000 )"/>
    <m/>
    <m/>
    <s v="710"/>
    <s v="100726"/>
    <n v="1"/>
    <n v="-138000"/>
  </r>
  <r>
    <s v="2025/01"/>
    <s v="1800001540"/>
    <s v="DT"/>
    <d v="2025-01-22T00:00:00"/>
    <d v="2025-01-22T00:00:00"/>
    <s v="48810200"/>
    <m/>
    <m/>
    <x v="1"/>
    <s v="NTD"/>
    <n v="-97042"/>
    <s v="NTD"/>
    <n v="-97042"/>
    <s v="110810T0"/>
    <s v="TT0119"/>
    <m/>
    <s v="202501 緯穎科技服務股份有限公司 ( SO_1109024 )"/>
    <m/>
    <m/>
    <s v="710"/>
    <s v="100726"/>
    <n v="1"/>
    <n v="-97042"/>
  </r>
  <r>
    <s v="2025/01"/>
    <s v="1800001541"/>
    <s v="DT"/>
    <d v="2025-01-22T00:00:00"/>
    <d v="2025-01-22T00:00:00"/>
    <s v="48810200"/>
    <m/>
    <m/>
    <x v="1"/>
    <s v="NTD"/>
    <n v="-133874"/>
    <s v="NTD"/>
    <n v="-133874"/>
    <s v="110810T0"/>
    <s v="TT0119"/>
    <m/>
    <s v="202501 緯穎科技服務股份有限公司 ( SO_1109036 )"/>
    <m/>
    <m/>
    <s v="710"/>
    <s v="100726"/>
    <n v="1"/>
    <n v="-133874"/>
  </r>
  <r>
    <s v="2025/01"/>
    <s v="1800001542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109103 )"/>
    <m/>
    <m/>
    <s v="710"/>
    <s v="100726"/>
    <n v="1"/>
    <n v="-138000"/>
  </r>
  <r>
    <s v="2025/01"/>
    <s v="1800001543"/>
    <s v="DT"/>
    <d v="2025-01-22T00:00:00"/>
    <d v="2025-01-22T00:00:00"/>
    <s v="48810200"/>
    <m/>
    <m/>
    <x v="1"/>
    <s v="NTD"/>
    <n v="-110000"/>
    <s v="NTD"/>
    <n v="-110000"/>
    <s v="110810T0"/>
    <s v="TT0119"/>
    <m/>
    <s v="202501 緯穎科技服務股份有限公司 ( SO_1109115 )"/>
    <m/>
    <m/>
    <s v="710"/>
    <s v="100726"/>
    <n v="1"/>
    <n v="-110000"/>
  </r>
  <r>
    <s v="2025/01"/>
    <s v="1800001544"/>
    <s v="DT"/>
    <d v="2025-01-22T00:00:00"/>
    <d v="2025-01-22T00:00:00"/>
    <s v="48810200"/>
    <m/>
    <m/>
    <x v="1"/>
    <s v="NTD"/>
    <n v="-103532"/>
    <s v="NTD"/>
    <n v="-103532"/>
    <s v="110810T0"/>
    <s v="TT0119"/>
    <m/>
    <s v="202501 緯穎科技服務股份有限公司 ( SO_1109127 )"/>
    <m/>
    <m/>
    <s v="710"/>
    <s v="100726"/>
    <n v="1"/>
    <n v="-103532"/>
  </r>
  <r>
    <s v="2025/01"/>
    <s v="1800001545"/>
    <s v="DT"/>
    <d v="2025-01-22T00:00:00"/>
    <d v="2025-01-22T00:00:00"/>
    <s v="48810200"/>
    <m/>
    <m/>
    <x v="1"/>
    <s v="NTD"/>
    <n v="-129886"/>
    <s v="NTD"/>
    <n v="-129886"/>
    <s v="110810T0"/>
    <s v="TT0119"/>
    <m/>
    <s v="202501 緯穎科技服務股份有限公司 ( SO_1109167 )"/>
    <m/>
    <m/>
    <s v="710"/>
    <s v="100726"/>
    <n v="1"/>
    <n v="-129886"/>
  </r>
  <r>
    <s v="2025/01"/>
    <s v="1800001546"/>
    <s v="DT"/>
    <d v="2025-01-22T00:00:00"/>
    <d v="2025-01-22T00:00:00"/>
    <s v="48810200"/>
    <m/>
    <m/>
    <x v="1"/>
    <s v="NTD"/>
    <n v="-110000"/>
    <s v="NTD"/>
    <n v="-110000"/>
    <s v="110810T0"/>
    <s v="TT0119"/>
    <m/>
    <s v="202501 緯穎科技服務股份有限公司 ( SO_1109179 )"/>
    <m/>
    <m/>
    <s v="710"/>
    <s v="100726"/>
    <n v="1"/>
    <n v="-110000"/>
  </r>
  <r>
    <s v="2025/01"/>
    <s v="1800001547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109203 )"/>
    <m/>
    <m/>
    <s v="710"/>
    <s v="100726"/>
    <n v="1"/>
    <n v="-138000"/>
  </r>
  <r>
    <s v="2025/01"/>
    <s v="1800001549"/>
    <s v="DT"/>
    <d v="2025-01-22T00:00:00"/>
    <d v="2025-01-22T00:00:00"/>
    <s v="48810200"/>
    <m/>
    <m/>
    <x v="1"/>
    <s v="NTD"/>
    <n v="-107569"/>
    <s v="NTD"/>
    <n v="-107569"/>
    <s v="110810T0"/>
    <s v="TT0119"/>
    <m/>
    <s v="202501 緯穎科技服務股份有限公司 ( SO_1113691 )"/>
    <m/>
    <m/>
    <s v="710"/>
    <s v="100726"/>
    <n v="1"/>
    <n v="-107569"/>
  </r>
  <r>
    <s v="2025/01"/>
    <s v="1800001598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152177 )"/>
    <m/>
    <m/>
    <s v="710"/>
    <s v="100726"/>
    <n v="1"/>
    <n v="-138000"/>
  </r>
  <r>
    <s v="2025/01"/>
    <s v="1800001599"/>
    <s v="DT"/>
    <d v="2025-01-22T00:00:00"/>
    <d v="2025-01-22T00:00:00"/>
    <s v="48810200"/>
    <m/>
    <m/>
    <x v="1"/>
    <s v="NTD"/>
    <n v="-129886"/>
    <s v="NTD"/>
    <n v="-129886"/>
    <s v="110810T0"/>
    <s v="TT0119"/>
    <m/>
    <s v="202501 緯穎科技服務股份有限公司 ( SO_1152204 )"/>
    <m/>
    <m/>
    <s v="710"/>
    <s v="100726"/>
    <n v="1"/>
    <n v="-129886"/>
  </r>
  <r>
    <s v="2025/01"/>
    <s v="1800001600"/>
    <s v="DT"/>
    <d v="2025-01-22T00:00:00"/>
    <d v="2025-01-22T00:00:00"/>
    <s v="48810200"/>
    <m/>
    <m/>
    <x v="1"/>
    <s v="NTD"/>
    <n v="-129886"/>
    <s v="NTD"/>
    <n v="-129886"/>
    <s v="110810T0"/>
    <s v="TT0119"/>
    <m/>
    <s v="202501 緯穎科技服務股份有限公司 ( SO_1154719 )"/>
    <m/>
    <m/>
    <s v="710"/>
    <s v="100726"/>
    <n v="1"/>
    <n v="-129886"/>
  </r>
  <r>
    <s v="2025/01"/>
    <s v="1800001603"/>
    <s v="DT"/>
    <d v="2025-01-22T00:00:00"/>
    <d v="2025-01-22T00:00:00"/>
    <s v="48810200"/>
    <m/>
    <m/>
    <x v="1"/>
    <s v="NTD"/>
    <n v="-84117"/>
    <s v="NTD"/>
    <n v="-84117"/>
    <s v="110810T0"/>
    <s v="TT0119"/>
    <m/>
    <s v="202501 緯穎科技服務股份有限公司 ( SO_1157815 )"/>
    <m/>
    <m/>
    <s v="710"/>
    <s v="100726"/>
    <n v="1"/>
    <n v="-84117"/>
  </r>
  <r>
    <s v="2025/01"/>
    <s v="1800001697"/>
    <s v="DT"/>
    <d v="2025-01-22T00:00:00"/>
    <d v="2025-01-22T00:00:00"/>
    <s v="48810200"/>
    <m/>
    <m/>
    <x v="1"/>
    <s v="NTD"/>
    <n v="-145886"/>
    <s v="NTD"/>
    <n v="-145886"/>
    <s v="110810T0"/>
    <s v="TT0119"/>
    <m/>
    <s v="202501 緯穎科技服務股份有限公司 ( SO_1176999 )"/>
    <m/>
    <m/>
    <s v="710"/>
    <s v="100726"/>
    <n v="1"/>
    <n v="-145886"/>
  </r>
  <r>
    <s v="2025/01"/>
    <s v="1800001723"/>
    <s v="DT"/>
    <d v="2025-01-22T00:00:00"/>
    <d v="2025-01-22T00:00:00"/>
    <s v="48810200"/>
    <m/>
    <m/>
    <x v="1"/>
    <s v="NTD"/>
    <n v="-155000"/>
    <s v="NTD"/>
    <n v="-155000"/>
    <s v="110810T0"/>
    <s v="TT0119"/>
    <m/>
    <s v="202501 緯穎科技服務股份有限公司 ( SO_1191352 )"/>
    <m/>
    <m/>
    <s v="710"/>
    <s v="100726"/>
    <n v="1"/>
    <n v="-155000"/>
  </r>
  <r>
    <s v="2025/01"/>
    <s v="1800001724"/>
    <s v="DT"/>
    <d v="2025-01-22T00:00:00"/>
    <d v="2025-01-22T00:00:00"/>
    <s v="48810200"/>
    <m/>
    <m/>
    <x v="1"/>
    <s v="NTD"/>
    <n v="-155000"/>
    <s v="NTD"/>
    <n v="-155000"/>
    <s v="110810T0"/>
    <s v="TT0119"/>
    <m/>
    <s v="202501 緯穎科技服務股份有限公司 ( SO_1191360 )"/>
    <m/>
    <m/>
    <s v="710"/>
    <s v="100726"/>
    <n v="1"/>
    <n v="-155000"/>
  </r>
  <r>
    <s v="2025/01"/>
    <s v="1800001725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191368 )"/>
    <m/>
    <m/>
    <s v="710"/>
    <s v="100726"/>
    <n v="1"/>
    <n v="-138000"/>
  </r>
  <r>
    <s v="2025/01"/>
    <s v="1800001763"/>
    <s v="DT"/>
    <d v="2025-01-22T00:00:00"/>
    <d v="2025-01-22T00:00:00"/>
    <s v="48810200"/>
    <m/>
    <m/>
    <x v="1"/>
    <s v="NTD"/>
    <n v="-110000"/>
    <s v="NTD"/>
    <n v="-110000"/>
    <s v="110810T0"/>
    <s v="TT0119"/>
    <m/>
    <s v="202501 緯穎科技服務股份有限公司 ( SO_1201466 )"/>
    <m/>
    <m/>
    <s v="710"/>
    <s v="100726"/>
    <n v="1"/>
    <n v="-110000"/>
  </r>
  <r>
    <s v="2025/01"/>
    <s v="1800001764"/>
    <s v="DT"/>
    <d v="2025-01-22T00:00:00"/>
    <d v="2025-01-22T00:00:00"/>
    <s v="48810200"/>
    <m/>
    <m/>
    <x v="1"/>
    <s v="NTD"/>
    <n v="-89414"/>
    <s v="NTD"/>
    <n v="-89414"/>
    <s v="110810T0"/>
    <s v="TT0119"/>
    <m/>
    <s v="202501 緯穎科技服務股份有限公司 ( SO_1201473 )"/>
    <m/>
    <m/>
    <s v="710"/>
    <s v="100726"/>
    <n v="1"/>
    <n v="-89414"/>
  </r>
  <r>
    <s v="2025/01"/>
    <s v="1800001765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201480 )"/>
    <m/>
    <m/>
    <s v="710"/>
    <s v="100726"/>
    <n v="1"/>
    <n v="-138000"/>
  </r>
  <r>
    <s v="2025/01"/>
    <s v="1800001824"/>
    <s v="DT"/>
    <d v="2025-01-22T00:00:00"/>
    <d v="2025-01-22T00:00:00"/>
    <s v="48810200"/>
    <m/>
    <m/>
    <x v="1"/>
    <s v="NTD"/>
    <n v="-155000"/>
    <s v="NTD"/>
    <n v="-155000"/>
    <s v="110810T0"/>
    <s v="TT0119"/>
    <m/>
    <s v="202501 緯穎科技服務股份有限公司 ( SO_1233524 )"/>
    <m/>
    <m/>
    <s v="710"/>
    <s v="100726"/>
    <n v="1"/>
    <n v="-155000"/>
  </r>
  <r>
    <s v="2025/01"/>
    <s v="1800001825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233529 )"/>
    <m/>
    <m/>
    <s v="710"/>
    <s v="100726"/>
    <n v="1"/>
    <n v="-138000"/>
  </r>
  <r>
    <s v="2025/01"/>
    <s v="1800001826"/>
    <s v="DT"/>
    <d v="2025-01-22T00:00:00"/>
    <d v="2025-01-22T00:00:00"/>
    <s v="48810200"/>
    <m/>
    <m/>
    <x v="1"/>
    <s v="NTD"/>
    <n v="-110000"/>
    <s v="NTD"/>
    <n v="-110000"/>
    <s v="110810T0"/>
    <s v="TT0119"/>
    <m/>
    <s v="202501 緯穎科技服務股份有限公司 ( SO_1233534 )"/>
    <m/>
    <m/>
    <s v="710"/>
    <s v="100726"/>
    <n v="1"/>
    <n v="-110000"/>
  </r>
  <r>
    <s v="2025/01"/>
    <s v="1800001827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233539 )"/>
    <m/>
    <m/>
    <s v="710"/>
    <s v="100726"/>
    <n v="1"/>
    <n v="-138000"/>
  </r>
  <r>
    <s v="2025/01"/>
    <s v="1800001841"/>
    <s v="DT"/>
    <d v="2025-01-22T00:00:00"/>
    <d v="2025-01-22T00:00:00"/>
    <s v="48810200"/>
    <m/>
    <m/>
    <x v="1"/>
    <s v="NTD"/>
    <n v="-155000"/>
    <s v="NTD"/>
    <n v="-155000"/>
    <s v="110810T0"/>
    <s v="TT0119"/>
    <m/>
    <s v="202501 緯穎科技服務股份有限公司 ( SO_1238610 )"/>
    <m/>
    <m/>
    <s v="710"/>
    <s v="100726"/>
    <n v="1"/>
    <n v="-155000"/>
  </r>
  <r>
    <s v="2025/01"/>
    <s v="1800001892"/>
    <s v="DT"/>
    <d v="2025-01-22T00:00:00"/>
    <d v="2025-01-22T00:00:00"/>
    <s v="48810200"/>
    <m/>
    <m/>
    <x v="1"/>
    <s v="NTD"/>
    <n v="-138000"/>
    <s v="NTD"/>
    <n v="-138000"/>
    <s v="110810T0"/>
    <s v="TT0119"/>
    <m/>
    <s v="202501 緯穎科技服務股份有限公司 ( SO_1261353 )"/>
    <m/>
    <m/>
    <s v="710"/>
    <s v="100726"/>
    <n v="1"/>
    <n v="-138000"/>
  </r>
  <r>
    <s v="2025/01"/>
    <s v="1800002056"/>
    <s v="DT"/>
    <d v="2025-01-22T00:00:00"/>
    <d v="2025-01-22T00:00:00"/>
    <s v="48810200"/>
    <m/>
    <m/>
    <x v="1"/>
    <s v="NTD"/>
    <n v="-58830"/>
    <s v="NTD"/>
    <n v="-58830"/>
    <s v="110810T0"/>
    <s v="TT0119"/>
    <m/>
    <s v="202501 緯穎科技服務股份有限公司 ( SO_1292716 )"/>
    <m/>
    <m/>
    <s v="710"/>
    <s v="100726"/>
    <n v="1"/>
    <n v="-58830"/>
  </r>
  <r>
    <s v="2025/01"/>
    <s v="1800000692"/>
    <s v="DT"/>
    <d v="2024-12-27T00:00:00"/>
    <d v="2025-01-13T00:00:00"/>
    <s v="48810200"/>
    <m/>
    <m/>
    <x v="2"/>
    <s v="NTD"/>
    <n v="138000"/>
    <s v="NTD"/>
    <n v="138000"/>
    <s v="113188T0"/>
    <s v="TT0112"/>
    <m/>
    <s v="202412 緯育股份有限公司 ( SO_1126073 )"/>
    <m/>
    <m/>
    <s v="710"/>
    <s v="102282"/>
    <n v="1"/>
    <n v="138000"/>
  </r>
  <r>
    <s v="2025/01"/>
    <s v="1800002505"/>
    <s v="DT"/>
    <d v="2025-01-22T00:00:00"/>
    <d v="2025-01-22T00:00:00"/>
    <s v="48810200"/>
    <m/>
    <m/>
    <x v="2"/>
    <s v="NTD"/>
    <n v="-138000"/>
    <s v="NTD"/>
    <n v="-138000"/>
    <s v="113188T0"/>
    <s v="TT0112"/>
    <m/>
    <s v="202501 緯育股份有限公司 ( SO_1126074 )"/>
    <m/>
    <m/>
    <s v="710"/>
    <s v="102282"/>
    <n v="1"/>
    <n v="-138000"/>
  </r>
  <r>
    <s v="2025/01"/>
    <s v="100000072"/>
    <s v="SU"/>
    <d v="2024-12-27T00:00:00"/>
    <d v="2025-01-23T00:00:00"/>
    <s v="48810200"/>
    <m/>
    <m/>
    <x v="0"/>
    <s v="NTD"/>
    <n v="10000"/>
    <s v="NTD"/>
    <n v="10000"/>
    <s v="113265T0"/>
    <s v="TT0112"/>
    <m/>
    <s v="收入暫估 鄭弘仁 12/25-27 駐點緯創資通出差"/>
    <m/>
    <m/>
    <s v="710"/>
    <s v="20241227"/>
    <n v="1"/>
    <n v="10000"/>
  </r>
  <r>
    <s v="2025/01"/>
    <s v="100000072"/>
    <s v="SU"/>
    <d v="2024-12-27T00:00:00"/>
    <d v="2025-01-23T00:00:00"/>
    <s v="48810200"/>
    <m/>
    <m/>
    <x v="1"/>
    <s v="NTD"/>
    <n v="495000"/>
    <s v="NTD"/>
    <n v="495000"/>
    <s v="110810T0"/>
    <s v="TT0119"/>
    <m/>
    <s v="收入暫估 胡耀明 11/2-12/22 墨西哥差旅費"/>
    <m/>
    <m/>
    <s v="710"/>
    <s v="20241227"/>
    <n v="1"/>
    <n v="495000"/>
  </r>
  <r>
    <s v="2025/01"/>
    <s v="100000072"/>
    <s v="SU"/>
    <d v="2024-12-27T00:00:00"/>
    <d v="2025-01-23T00:00:00"/>
    <s v="48810200"/>
    <m/>
    <m/>
    <x v="1"/>
    <s v="NTD"/>
    <n v="290000"/>
    <s v="NTD"/>
    <n v="290000"/>
    <s v="110810T0"/>
    <s v="TT0119"/>
    <m/>
    <s v="收入暫估 林鼎翔 11/2-12/22 墨西哥差旅費"/>
    <m/>
    <m/>
    <s v="710"/>
    <s v="20241227"/>
    <n v="1"/>
    <n v="290000"/>
  </r>
  <r>
    <s v="2025/01"/>
    <s v="100000072"/>
    <s v="SU"/>
    <d v="2024-12-27T00:00:00"/>
    <d v="2025-01-23T00:00:00"/>
    <s v="48810200"/>
    <m/>
    <m/>
    <x v="1"/>
    <s v="NTD"/>
    <n v="85823"/>
    <s v="NTD"/>
    <n v="85823"/>
    <s v="110810T0"/>
    <s v="TT0119"/>
    <m/>
    <s v="收入暫估 陳凱俞 11/30-12/21 馬來西亞差旅費"/>
    <m/>
    <m/>
    <s v="710"/>
    <s v="20241227"/>
    <n v="1"/>
    <n v="85823"/>
  </r>
  <r>
    <s v="2025/02"/>
    <s v="100000287"/>
    <s v="SA"/>
    <d v="2025-02-26T00:00:00"/>
    <d v="2025-02-26T00:00:00"/>
    <s v="46110210"/>
    <m/>
    <m/>
    <x v="0"/>
    <s v="NTD"/>
    <n v="-7494373"/>
    <s v="NTD"/>
    <n v="-7494373"/>
    <s v="111759T0"/>
    <s v="HC3500"/>
    <m/>
    <s v="[OSS] 111759T0 緯創資通股份有限公司 預收轉收入 ( SO_1319672 )"/>
    <m/>
    <m/>
    <s v="710"/>
    <s v="100204"/>
    <n v="1"/>
    <n v="-7494373"/>
  </r>
  <r>
    <s v="2025/02"/>
    <s v="9300000586"/>
    <s v="ZD"/>
    <d v="2025-02-11T00:00:00"/>
    <d v="2025-02-11T00:00:00"/>
    <s v="46110210"/>
    <m/>
    <m/>
    <x v="0"/>
    <s v="NTD"/>
    <n v="-100000"/>
    <s v="NTD"/>
    <n v="-100000"/>
    <s v="113509T0"/>
    <s v="TT0113"/>
    <m/>
    <s v="KD51724952 緯創資通 (全球製造 2024/12)"/>
    <m/>
    <m/>
    <s v="710"/>
    <s v="100204"/>
    <n v="1"/>
    <n v="-100000"/>
  </r>
  <r>
    <s v="2025/02"/>
    <s v="9300000618"/>
    <s v="ZD"/>
    <d v="2025-02-13T00:00:00"/>
    <d v="2025-02-13T00:00:00"/>
    <s v="46110210"/>
    <m/>
    <m/>
    <x v="0"/>
    <s v="NTD"/>
    <n v="-155000"/>
    <s v="NTD"/>
    <n v="-155000"/>
    <s v="113444T0"/>
    <s v="TT0112"/>
    <m/>
    <s v="KD51724982 緯創資通 (IIC 2024/10)"/>
    <m/>
    <m/>
    <s v="710"/>
    <s v="100204"/>
    <n v="1"/>
    <n v="-155000"/>
  </r>
  <r>
    <s v="2025/02"/>
    <s v="9300000656"/>
    <s v="ZD"/>
    <d v="2025-02-14T00:00:00"/>
    <d v="2025-02-14T00:00:00"/>
    <s v="46110210"/>
    <m/>
    <m/>
    <x v="0"/>
    <s v="NTD"/>
    <n v="-68145"/>
    <s v="NTD"/>
    <n v="-68145"/>
    <s v="110657T0"/>
    <s v="TT0123"/>
    <m/>
    <s v="KD51725018 緯創資通 (L10N#O202501220037 2025/01)"/>
    <m/>
    <m/>
    <s v="710"/>
    <s v="100204"/>
    <n v="1"/>
    <n v="-68145"/>
  </r>
  <r>
    <s v="2025/02"/>
    <s v="9300000657"/>
    <s v="ZD"/>
    <d v="2025-02-14T00:00:00"/>
    <d v="2025-02-14T00:00:00"/>
    <s v="46110210"/>
    <m/>
    <m/>
    <x v="0"/>
    <s v="NTD"/>
    <n v="-22853"/>
    <s v="NTD"/>
    <n v="-22853"/>
    <s v="110657T0"/>
    <s v="TT0123"/>
    <m/>
    <s v="KD51725019 緯創資通 (L10N#O202502030091 2025/01)"/>
    <m/>
    <m/>
    <s v="710"/>
    <s v="100204"/>
    <n v="1"/>
    <n v="-22853"/>
  </r>
  <r>
    <s v="2025/02"/>
    <s v="9300000695"/>
    <s v="ZD"/>
    <d v="2025-02-19T00:00:00"/>
    <d v="2025-02-19T00:00:00"/>
    <s v="46110210"/>
    <m/>
    <m/>
    <x v="0"/>
    <s v="NTD"/>
    <n v="-105100"/>
    <s v="NTD"/>
    <n v="-105100"/>
    <s v="108524T0"/>
    <s v="TT0111"/>
    <m/>
    <s v="[發票作廢]KL53277301 緯創資通 (MLL、MLH、ML6 2025/01)"/>
    <m/>
    <m/>
    <s v="710"/>
    <s v="100204"/>
    <n v="1"/>
    <n v="-105100"/>
  </r>
  <r>
    <s v="2025/02"/>
    <s v="9300000695"/>
    <s v="ZD"/>
    <d v="2025-02-19T00:00:00"/>
    <d v="2025-02-19T00:00:00"/>
    <s v="46110210"/>
    <m/>
    <m/>
    <x v="0"/>
    <s v="NTD"/>
    <n v="-90640"/>
    <s v="NTD"/>
    <n v="-90640"/>
    <s v="108524T0"/>
    <s v="TT0111"/>
    <m/>
    <s v="[發票作廢]KL53277301 緯創資通 (MLL、MLH、ML6 2025/01)"/>
    <m/>
    <m/>
    <s v="710"/>
    <s v="100204"/>
    <n v="1"/>
    <n v="-90640"/>
  </r>
  <r>
    <s v="2025/02"/>
    <s v="9300000695"/>
    <s v="ZD"/>
    <d v="2025-02-19T00:00:00"/>
    <d v="2025-02-19T00:00:00"/>
    <s v="46110210"/>
    <m/>
    <m/>
    <x v="0"/>
    <s v="NTD"/>
    <n v="-110000"/>
    <s v="NTD"/>
    <n v="-110000"/>
    <s v="108524T0"/>
    <s v="TT0111"/>
    <m/>
    <s v="[發票作廢]KL53277301 緯創資通 (MLL、MLH、ML6 2025/01)"/>
    <m/>
    <m/>
    <s v="710"/>
    <s v="100204"/>
    <n v="1"/>
    <n v="-110000"/>
  </r>
  <r>
    <s v="2025/02"/>
    <s v="9300000695"/>
    <s v="ZD"/>
    <d v="2025-02-19T00:00:00"/>
    <d v="2025-02-19T00:00:00"/>
    <s v="46110210"/>
    <m/>
    <m/>
    <x v="0"/>
    <s v="NTD"/>
    <n v="-131238"/>
    <s v="NTD"/>
    <n v="-131238"/>
    <s v="108524T0"/>
    <s v="TT0111"/>
    <m/>
    <s v="[發票作廢]KL53277301 緯創資通 (MLL、MLH、ML6 2025/01)"/>
    <m/>
    <m/>
    <s v="710"/>
    <s v="100204"/>
    <n v="1"/>
    <n v="-131238"/>
  </r>
  <r>
    <s v="2025/02"/>
    <s v="9300000695"/>
    <s v="ZD"/>
    <d v="2025-02-19T00:00:00"/>
    <d v="2025-02-19T00:00:00"/>
    <s v="46110210"/>
    <m/>
    <m/>
    <x v="0"/>
    <s v="NTD"/>
    <n v="-129858"/>
    <s v="NTD"/>
    <n v="-129858"/>
    <s v="108524T0"/>
    <s v="TT0111"/>
    <m/>
    <s v="[發票作廢]KL53277301 緯創資通 (MLL、MLH、ML6 2025/01)"/>
    <m/>
    <m/>
    <s v="710"/>
    <s v="100204"/>
    <n v="1"/>
    <n v="-129858"/>
  </r>
  <r>
    <s v="2025/02"/>
    <s v="9300000695"/>
    <s v="ZD"/>
    <d v="2025-02-19T00:00:00"/>
    <d v="2025-02-19T00:00:00"/>
    <s v="46110210"/>
    <m/>
    <m/>
    <x v="0"/>
    <s v="NTD"/>
    <n v="-110000"/>
    <s v="NTD"/>
    <n v="-110000"/>
    <s v="108524T0"/>
    <s v="TT0111"/>
    <m/>
    <s v="[發票作廢]KL53277301 緯創資通 (MLL、MLH、ML6 2025/01)"/>
    <m/>
    <m/>
    <s v="710"/>
    <s v="100204"/>
    <n v="1"/>
    <n v="-110000"/>
  </r>
  <r>
    <s v="2025/02"/>
    <s v="9300000695"/>
    <s v="ZD"/>
    <d v="2025-02-19T00:00:00"/>
    <d v="2025-02-19T00:00:00"/>
    <s v="46110210"/>
    <m/>
    <m/>
    <x v="0"/>
    <s v="NTD"/>
    <n v="-133998"/>
    <s v="NTD"/>
    <n v="-133998"/>
    <s v="108524T0"/>
    <s v="TT0111"/>
    <m/>
    <s v="[發票作廢]KL53277301 緯創資通 (MLL、MLH、ML6 2025/01)"/>
    <m/>
    <m/>
    <s v="710"/>
    <s v="100204"/>
    <n v="1"/>
    <n v="-133998"/>
  </r>
  <r>
    <s v="2025/02"/>
    <s v="9300000695"/>
    <s v="ZD"/>
    <d v="2025-02-19T00:00:00"/>
    <d v="2025-02-19T00:00:00"/>
    <s v="46110210"/>
    <m/>
    <m/>
    <x v="0"/>
    <s v="NTD"/>
    <n v="-138000"/>
    <s v="NTD"/>
    <n v="-138000"/>
    <s v="108524T0"/>
    <s v="TT0111"/>
    <m/>
    <s v="[發票作廢]KL53277301 緯創資通 (MLL、MLH、ML6 2025/01)"/>
    <m/>
    <m/>
    <s v="710"/>
    <s v="100204"/>
    <n v="1"/>
    <n v="-138000"/>
  </r>
  <r>
    <s v="2025/02"/>
    <s v="9300000695"/>
    <s v="ZD"/>
    <d v="2025-02-19T00:00:00"/>
    <d v="2025-02-19T00:00:00"/>
    <s v="46110210"/>
    <m/>
    <m/>
    <x v="0"/>
    <s v="NTD"/>
    <n v="-93288"/>
    <s v="NTD"/>
    <n v="-93288"/>
    <s v="108524T0"/>
    <s v="TT0111"/>
    <m/>
    <s v="[發票作廢]KL53277301 緯創資通 (MLL、MLH、ML6 2025/01)"/>
    <m/>
    <m/>
    <s v="710"/>
    <s v="100204"/>
    <n v="1"/>
    <n v="-93288"/>
  </r>
  <r>
    <s v="2025/02"/>
    <s v="9300000695"/>
    <s v="ZD"/>
    <d v="2025-02-19T00:00:00"/>
    <d v="2025-02-19T00:00:00"/>
    <s v="46110210"/>
    <m/>
    <m/>
    <x v="0"/>
    <s v="NTD"/>
    <n v="-99770"/>
    <s v="NTD"/>
    <n v="-99770"/>
    <s v="108524T0"/>
    <s v="TT0111"/>
    <m/>
    <s v="[發票作廢]KL53277301 緯創資通 (MLL、MLH、ML6 2025/01)"/>
    <m/>
    <m/>
    <s v="710"/>
    <s v="100204"/>
    <n v="1"/>
    <n v="-99770"/>
  </r>
  <r>
    <s v="2025/02"/>
    <s v="9300000695"/>
    <s v="ZD"/>
    <d v="2025-02-19T00:00:00"/>
    <d v="2025-02-19T00:00:00"/>
    <s v="46110210"/>
    <m/>
    <m/>
    <x v="0"/>
    <s v="NTD"/>
    <n v="-129886"/>
    <s v="NTD"/>
    <n v="-129886"/>
    <s v="108524T0"/>
    <s v="TT0111"/>
    <m/>
    <s v="[發票作廢]KL53277301 緯創資通 (MLL、MLH、ML6 2025/01)"/>
    <m/>
    <m/>
    <s v="710"/>
    <s v="100204"/>
    <n v="1"/>
    <n v="-129886"/>
  </r>
  <r>
    <s v="2025/02"/>
    <s v="9300000695"/>
    <s v="ZD"/>
    <d v="2025-02-19T00:00:00"/>
    <d v="2025-02-19T00:00:00"/>
    <s v="46110210"/>
    <m/>
    <m/>
    <x v="0"/>
    <s v="NTD"/>
    <n v="-106700"/>
    <s v="NTD"/>
    <n v="-106700"/>
    <s v="108524T0"/>
    <s v="TT0111"/>
    <m/>
    <s v="[發票作廢]KL53277301 緯創資通 (MLL、MLH、ML6 2025/01)"/>
    <m/>
    <m/>
    <s v="710"/>
    <s v="100204"/>
    <n v="1"/>
    <n v="-106700"/>
  </r>
  <r>
    <s v="2025/02"/>
    <s v="9300000695"/>
    <s v="ZD"/>
    <d v="2025-02-19T00:00:00"/>
    <d v="2025-02-19T00:00:00"/>
    <s v="46110210"/>
    <m/>
    <m/>
    <x v="0"/>
    <s v="NTD"/>
    <n v="-150505"/>
    <s v="NTD"/>
    <n v="-150505"/>
    <s v="108524T0"/>
    <s v="TT0111"/>
    <m/>
    <s v="[發票作廢]KL53277301 緯創資通 (MLL、MLH、ML6 2025/01)"/>
    <m/>
    <m/>
    <s v="710"/>
    <s v="100204"/>
    <n v="1"/>
    <n v="-150505"/>
  </r>
  <r>
    <s v="2025/02"/>
    <s v="9300000695"/>
    <s v="ZD"/>
    <d v="2025-02-19T00:00:00"/>
    <d v="2025-02-19T00:00:00"/>
    <s v="46110210"/>
    <m/>
    <m/>
    <x v="0"/>
    <s v="NTD"/>
    <n v="-125856"/>
    <s v="NTD"/>
    <n v="-125856"/>
    <s v="108524T0"/>
    <s v="TT0111"/>
    <m/>
    <s v="[發票作廢]KL53277301 緯創資通 (MLL、MLH、ML6 2025/01)"/>
    <m/>
    <m/>
    <s v="710"/>
    <s v="100204"/>
    <n v="1"/>
    <n v="-125856"/>
  </r>
  <r>
    <s v="2025/02"/>
    <s v="9300000695"/>
    <s v="ZD"/>
    <d v="2025-02-19T00:00:00"/>
    <d v="2025-02-19T00:00:00"/>
    <s v="46110210"/>
    <m/>
    <m/>
    <x v="0"/>
    <s v="NTD"/>
    <n v="-155000"/>
    <s v="NTD"/>
    <n v="-155000"/>
    <s v="108524T0"/>
    <s v="TT0111"/>
    <m/>
    <s v="[發票作廢]KL53277301 緯創資通 (MLL、MLH、ML6 2025/01)"/>
    <m/>
    <m/>
    <s v="710"/>
    <s v="100204"/>
    <n v="1"/>
    <n v="-155000"/>
  </r>
  <r>
    <s v="2025/02"/>
    <s v="9300000695"/>
    <s v="ZD"/>
    <d v="2025-02-19T00:00:00"/>
    <d v="2025-02-19T00:00:00"/>
    <s v="46110210"/>
    <m/>
    <m/>
    <x v="0"/>
    <s v="NTD"/>
    <n v="-118680"/>
    <s v="NTD"/>
    <n v="-118680"/>
    <s v="108524T0"/>
    <s v="TT0111"/>
    <m/>
    <s v="[發票作廢]KL53277301 緯創資通 (MLL、MLH、ML6 2025/01)"/>
    <m/>
    <m/>
    <s v="710"/>
    <s v="100204"/>
    <n v="1"/>
    <n v="-118680"/>
  </r>
  <r>
    <s v="2025/02"/>
    <s v="9300000695"/>
    <s v="ZD"/>
    <d v="2025-02-19T00:00:00"/>
    <d v="2025-02-19T00:00:00"/>
    <s v="46110210"/>
    <m/>
    <m/>
    <x v="0"/>
    <s v="NTD"/>
    <n v="-121716"/>
    <s v="NTD"/>
    <n v="-121716"/>
    <s v="108524T0"/>
    <s v="TT0111"/>
    <m/>
    <s v="[發票作廢]KL53277301 緯創資通 (MLL、MLH、ML6 2025/01)"/>
    <m/>
    <m/>
    <s v="710"/>
    <s v="100204"/>
    <n v="1"/>
    <n v="-121716"/>
  </r>
  <r>
    <s v="2025/02"/>
    <s v="9300000695"/>
    <s v="ZD"/>
    <d v="2025-02-19T00:00:00"/>
    <d v="2025-02-19T00:00:00"/>
    <s v="46110210"/>
    <m/>
    <m/>
    <x v="0"/>
    <s v="NTD"/>
    <n v="-150505"/>
    <s v="NTD"/>
    <n v="-150505"/>
    <s v="108524T0"/>
    <s v="TT0111"/>
    <m/>
    <s v="[發票作廢]KL53277301 緯創資通 (MLL、MLH、ML6 2025/01)"/>
    <m/>
    <m/>
    <s v="710"/>
    <s v="100204"/>
    <n v="1"/>
    <n v="-150505"/>
  </r>
  <r>
    <s v="2025/02"/>
    <s v="9300000695"/>
    <s v="ZD"/>
    <d v="2025-02-19T00:00:00"/>
    <d v="2025-02-19T00:00:00"/>
    <s v="46110210"/>
    <m/>
    <m/>
    <x v="0"/>
    <s v="NTD"/>
    <n v="-110000"/>
    <s v="NTD"/>
    <n v="-110000"/>
    <s v="108524T0"/>
    <s v="TT0111"/>
    <m/>
    <s v="[發票作廢]KL53277301 緯創資通 (MLL、MLH、ML6 2025/01)"/>
    <m/>
    <m/>
    <s v="710"/>
    <s v="100204"/>
    <n v="1"/>
    <n v="-110000"/>
  </r>
  <r>
    <s v="2025/02"/>
    <s v="9300000695"/>
    <s v="ZD"/>
    <d v="2025-02-19T00:00:00"/>
    <d v="2025-02-19T00:00:00"/>
    <s v="46110210"/>
    <m/>
    <m/>
    <x v="0"/>
    <s v="NTD"/>
    <n v="-97020"/>
    <s v="NTD"/>
    <n v="-97020"/>
    <s v="108524T0"/>
    <s v="TT0111"/>
    <m/>
    <s v="[發票作廢]KL53277301 緯創資通 (MLL、MLH、ML6 2025/01)"/>
    <m/>
    <m/>
    <s v="710"/>
    <s v="100204"/>
    <n v="1"/>
    <n v="-97020"/>
  </r>
  <r>
    <s v="2025/02"/>
    <s v="9300000695"/>
    <s v="ZD"/>
    <d v="2025-02-19T00:00:00"/>
    <d v="2025-02-19T00:00:00"/>
    <s v="46110210"/>
    <m/>
    <m/>
    <x v="0"/>
    <s v="NTD"/>
    <n v="-138000"/>
    <s v="NTD"/>
    <n v="-138000"/>
    <s v="108524T0"/>
    <s v="TT0111"/>
    <m/>
    <s v="[發票作廢]KL53277301 緯創資通 (MLL、MLH、ML6 2025/01)"/>
    <m/>
    <m/>
    <s v="710"/>
    <s v="100204"/>
    <n v="1"/>
    <n v="-138000"/>
  </r>
  <r>
    <s v="2025/02"/>
    <s v="9300000695"/>
    <s v="ZD"/>
    <d v="2025-02-19T00:00:00"/>
    <d v="2025-02-19T00:00:00"/>
    <s v="46110210"/>
    <m/>
    <m/>
    <x v="0"/>
    <s v="NTD"/>
    <n v="-111650"/>
    <s v="NTD"/>
    <n v="-111650"/>
    <s v="108524T0"/>
    <s v="TT0111"/>
    <m/>
    <s v="[發票作廢]KL53277301 緯創資通 (MLL、MLH、ML6 2025/01)"/>
    <m/>
    <m/>
    <s v="710"/>
    <s v="100204"/>
    <n v="1"/>
    <n v="-111650"/>
  </r>
  <r>
    <s v="2025/02"/>
    <s v="9300000695"/>
    <s v="ZD"/>
    <d v="2025-02-19T00:00:00"/>
    <d v="2025-02-19T00:00:00"/>
    <s v="46110210"/>
    <m/>
    <m/>
    <x v="0"/>
    <s v="NTD"/>
    <n v="-139380"/>
    <s v="NTD"/>
    <n v="-139380"/>
    <s v="108524T0"/>
    <s v="TT0111"/>
    <m/>
    <s v="[發票作廢]KL53277301 緯創資通 (MLL、MLH、ML6 2025/01)"/>
    <m/>
    <m/>
    <s v="710"/>
    <s v="100204"/>
    <n v="1"/>
    <n v="-139380"/>
  </r>
  <r>
    <s v="2025/02"/>
    <s v="9300000695"/>
    <s v="ZD"/>
    <d v="2025-02-19T00:00:00"/>
    <d v="2025-02-19T00:00:00"/>
    <s v="46110210"/>
    <m/>
    <m/>
    <x v="0"/>
    <s v="NTD"/>
    <n v="-127788"/>
    <s v="NTD"/>
    <n v="-127788"/>
    <s v="108524T0"/>
    <s v="TT0111"/>
    <m/>
    <s v="[發票作廢]KL53277301 緯創資通 (MLL、MLH、ML6 2025/01)"/>
    <m/>
    <m/>
    <s v="710"/>
    <s v="100204"/>
    <n v="1"/>
    <n v="-127788"/>
  </r>
  <r>
    <s v="2025/02"/>
    <s v="9300000695"/>
    <s v="ZD"/>
    <d v="2025-02-19T00:00:00"/>
    <d v="2025-02-19T00:00:00"/>
    <s v="46110210"/>
    <m/>
    <m/>
    <x v="0"/>
    <s v="NTD"/>
    <n v="-97020"/>
    <s v="NTD"/>
    <n v="-97020"/>
    <s v="108524T0"/>
    <s v="TT0111"/>
    <m/>
    <s v="[發票作廢]KL53277301 緯創資通 (MLL、MLH、ML6 2025/01)"/>
    <m/>
    <m/>
    <s v="710"/>
    <s v="100204"/>
    <n v="1"/>
    <n v="-97020"/>
  </r>
  <r>
    <s v="2025/02"/>
    <s v="9300000695"/>
    <s v="ZD"/>
    <d v="2025-02-19T00:00:00"/>
    <d v="2025-02-19T00:00:00"/>
    <s v="46110210"/>
    <m/>
    <m/>
    <x v="0"/>
    <s v="NTD"/>
    <n v="-134964"/>
    <s v="NTD"/>
    <n v="-134964"/>
    <s v="108524T0"/>
    <s v="TT0111"/>
    <m/>
    <s v="[發票作廢]KL53277301 緯創資通 (MLL、MLH、ML6 2025/01)"/>
    <m/>
    <m/>
    <s v="710"/>
    <s v="100204"/>
    <n v="1"/>
    <n v="-134964"/>
  </r>
  <r>
    <s v="2025/02"/>
    <s v="9300000695"/>
    <s v="ZD"/>
    <d v="2025-02-19T00:00:00"/>
    <d v="2025-02-19T00:00:00"/>
    <s v="46110210"/>
    <m/>
    <m/>
    <x v="0"/>
    <s v="NTD"/>
    <n v="-121498"/>
    <s v="NTD"/>
    <n v="-121498"/>
    <s v="108524T0"/>
    <s v="TT0111"/>
    <m/>
    <s v="[發票作廢]KL53277301 緯創資通 (MLL、MLH、ML6 2025/01)"/>
    <m/>
    <m/>
    <s v="710"/>
    <s v="100204"/>
    <n v="1"/>
    <n v="-121498"/>
  </r>
  <r>
    <s v="2025/02"/>
    <s v="9300000695"/>
    <s v="ZD"/>
    <d v="2025-02-19T00:00:00"/>
    <d v="2025-02-19T00:00:00"/>
    <s v="46110210"/>
    <m/>
    <m/>
    <x v="0"/>
    <s v="NTD"/>
    <n v="-32471"/>
    <s v="NTD"/>
    <n v="-32471"/>
    <s v="108524T0"/>
    <s v="TT0111"/>
    <m/>
    <s v="[發票作廢]KL53277301 緯創資通 (MLL、MLH、ML6 2025/01)"/>
    <m/>
    <m/>
    <s v="710"/>
    <s v="100204"/>
    <n v="1"/>
    <n v="-32471"/>
  </r>
  <r>
    <s v="2025/02"/>
    <s v="9300000696"/>
    <s v="ZD"/>
    <d v="2025-02-19T00:00:00"/>
    <d v="2025-02-19T00:00:00"/>
    <s v="46110210"/>
    <m/>
    <m/>
    <x v="0"/>
    <s v="NTD"/>
    <n v="-110000"/>
    <s v="NTD"/>
    <n v="-110000"/>
    <s v="105270T0"/>
    <s v="TT0113"/>
    <m/>
    <s v="[發票作廢]KL53277302 緯創資通 (ML1、ML2、ML8、MLD 2025/01)"/>
    <m/>
    <m/>
    <s v="710"/>
    <s v="100204"/>
    <n v="1"/>
    <n v="-110000"/>
  </r>
  <r>
    <s v="2025/02"/>
    <s v="9300000696"/>
    <s v="ZD"/>
    <d v="2025-02-19T00:00:00"/>
    <d v="2025-02-19T00:00:00"/>
    <s v="46110210"/>
    <m/>
    <m/>
    <x v="0"/>
    <s v="NTD"/>
    <n v="-105570"/>
    <s v="NTD"/>
    <n v="-105570"/>
    <s v="105270T0"/>
    <s v="TT0113"/>
    <m/>
    <s v="[發票作廢]KL53277302 緯創資通 (ML1、ML2、ML8、MLD 2025/01)"/>
    <m/>
    <m/>
    <s v="710"/>
    <s v="100204"/>
    <n v="1"/>
    <n v="-105570"/>
  </r>
  <r>
    <s v="2025/02"/>
    <s v="9300000696"/>
    <s v="ZD"/>
    <d v="2025-02-19T00:00:00"/>
    <d v="2025-02-19T00:00:00"/>
    <s v="46110210"/>
    <m/>
    <m/>
    <x v="0"/>
    <s v="NTD"/>
    <n v="-128928"/>
    <s v="NTD"/>
    <n v="-128928"/>
    <s v="105270T0"/>
    <s v="TT0113"/>
    <m/>
    <s v="[發票作廢]KL53277302 緯創資通 (ML1、ML2、ML8、MLD 2025/01)"/>
    <m/>
    <m/>
    <s v="710"/>
    <s v="100204"/>
    <n v="1"/>
    <n v="-128928"/>
  </r>
  <r>
    <s v="2025/02"/>
    <s v="9300000696"/>
    <s v="ZD"/>
    <d v="2025-02-19T00:00:00"/>
    <d v="2025-02-19T00:00:00"/>
    <s v="46110210"/>
    <m/>
    <m/>
    <x v="0"/>
    <s v="NTD"/>
    <n v="-102740"/>
    <s v="NTD"/>
    <n v="-102740"/>
    <s v="105270T0"/>
    <s v="TT0113"/>
    <m/>
    <s v="[發票作廢]KL53277302 緯創資通 (ML1、ML2、ML8、MLD 2025/01)"/>
    <m/>
    <m/>
    <s v="710"/>
    <s v="100204"/>
    <n v="1"/>
    <n v="-102740"/>
  </r>
  <r>
    <s v="2025/02"/>
    <s v="9300000696"/>
    <s v="ZD"/>
    <d v="2025-02-19T00:00:00"/>
    <d v="2025-02-19T00:00:00"/>
    <s v="46110210"/>
    <m/>
    <m/>
    <x v="0"/>
    <s v="NTD"/>
    <n v="-88650"/>
    <s v="NTD"/>
    <n v="-88650"/>
    <s v="105270T0"/>
    <s v="TT0113"/>
    <m/>
    <s v="[發票作廢]KL53277302 緯創資通 (ML1、ML2、ML8、MLD 2025/01)"/>
    <m/>
    <m/>
    <s v="710"/>
    <s v="100204"/>
    <n v="1"/>
    <n v="-88650"/>
  </r>
  <r>
    <s v="2025/02"/>
    <s v="9300000696"/>
    <s v="ZD"/>
    <d v="2025-02-19T00:00:00"/>
    <d v="2025-02-19T00:00:00"/>
    <s v="46110210"/>
    <m/>
    <m/>
    <x v="0"/>
    <s v="NTD"/>
    <n v="-93830"/>
    <s v="NTD"/>
    <n v="-93830"/>
    <s v="105270T0"/>
    <s v="TT0113"/>
    <m/>
    <s v="[發票作廢]KL53277302 緯創資通 (ML1、ML2、ML8、MLD 2025/01)"/>
    <m/>
    <m/>
    <s v="710"/>
    <s v="100204"/>
    <n v="1"/>
    <n v="-93830"/>
  </r>
  <r>
    <s v="2025/02"/>
    <s v="9300000696"/>
    <s v="ZD"/>
    <d v="2025-02-19T00:00:00"/>
    <d v="2025-02-19T00:00:00"/>
    <s v="46110210"/>
    <m/>
    <m/>
    <x v="0"/>
    <s v="NTD"/>
    <n v="-90000"/>
    <s v="NTD"/>
    <n v="-90000"/>
    <s v="105270T0"/>
    <s v="TT0113"/>
    <m/>
    <s v="[發票作廢]KL53277302 緯創資通 (ML1、ML2、ML8、MLD 2025/01)"/>
    <m/>
    <m/>
    <s v="710"/>
    <s v="100204"/>
    <n v="1"/>
    <n v="-90000"/>
  </r>
  <r>
    <s v="2025/02"/>
    <s v="9300000696"/>
    <s v="ZD"/>
    <d v="2025-02-19T00:00:00"/>
    <d v="2025-02-19T00:00:00"/>
    <s v="46110210"/>
    <m/>
    <m/>
    <x v="0"/>
    <s v="NTD"/>
    <n v="-84150"/>
    <s v="NTD"/>
    <n v="-84150"/>
    <s v="108524T0"/>
    <s v="TT0111"/>
    <m/>
    <s v="[發票作廢]KL53277302 緯創資通 (ML1、ML2、ML8、MLD 2025/01)"/>
    <m/>
    <m/>
    <s v="710"/>
    <s v="100204"/>
    <n v="1"/>
    <n v="-84150"/>
  </r>
  <r>
    <s v="2025/02"/>
    <s v="9300000696"/>
    <s v="ZD"/>
    <d v="2025-02-19T00:00:00"/>
    <d v="2025-02-19T00:00:00"/>
    <s v="46110210"/>
    <m/>
    <m/>
    <x v="0"/>
    <s v="NTD"/>
    <n v="-930"/>
    <s v="NTD"/>
    <n v="-930"/>
    <s v="105270T0"/>
    <s v="TT0113"/>
    <m/>
    <s v="[發票作廢]KL53277302 緯創資通 (ML1、ML2、ML8、MLD 2025/01)"/>
    <m/>
    <m/>
    <s v="710"/>
    <s v="100204"/>
    <n v="1"/>
    <n v="-930"/>
  </r>
  <r>
    <s v="2025/02"/>
    <s v="9300000696"/>
    <s v="ZD"/>
    <d v="2025-02-19T00:00:00"/>
    <d v="2025-02-19T00:00:00"/>
    <s v="46110210"/>
    <m/>
    <m/>
    <x v="0"/>
    <s v="NTD"/>
    <n v="-97020"/>
    <s v="NTD"/>
    <n v="-97020"/>
    <s v="105270T0"/>
    <s v="TT0113"/>
    <m/>
    <s v="[發票作廢]KL53277302 緯創資通 (ML1、ML2、ML8、MLD 2025/01)"/>
    <m/>
    <m/>
    <s v="710"/>
    <s v="100204"/>
    <n v="1"/>
    <n v="-97020"/>
  </r>
  <r>
    <s v="2025/02"/>
    <s v="9300000696"/>
    <s v="ZD"/>
    <d v="2025-02-19T00:00:00"/>
    <d v="2025-02-19T00:00:00"/>
    <s v="46110210"/>
    <m/>
    <m/>
    <x v="0"/>
    <s v="NTD"/>
    <n v="-110000"/>
    <s v="NTD"/>
    <n v="-110000"/>
    <s v="105270T0"/>
    <s v="TT0113"/>
    <m/>
    <s v="[發票作廢]KL53277302 緯創資通 (ML1、ML2、ML8、MLD 2025/01)"/>
    <m/>
    <m/>
    <s v="710"/>
    <s v="100204"/>
    <n v="1"/>
    <n v="-110000"/>
  </r>
  <r>
    <s v="2025/02"/>
    <s v="9300000696"/>
    <s v="ZD"/>
    <d v="2025-02-19T00:00:00"/>
    <d v="2025-02-19T00:00:00"/>
    <s v="46110210"/>
    <m/>
    <m/>
    <x v="0"/>
    <s v="NTD"/>
    <n v="-105160"/>
    <s v="NTD"/>
    <n v="-105160"/>
    <s v="105270T0"/>
    <s v="TT0113"/>
    <m/>
    <s v="[發票作廢]KL53277302 緯創資通 (ML1、ML2、ML8、MLD 2025/01)"/>
    <m/>
    <m/>
    <s v="710"/>
    <s v="100204"/>
    <n v="1"/>
    <n v="-105160"/>
  </r>
  <r>
    <s v="2025/02"/>
    <s v="9300000696"/>
    <s v="ZD"/>
    <d v="2025-02-19T00:00:00"/>
    <d v="2025-02-19T00:00:00"/>
    <s v="46110210"/>
    <m/>
    <m/>
    <x v="0"/>
    <s v="NTD"/>
    <n v="-90000"/>
    <s v="NTD"/>
    <n v="-90000"/>
    <s v="105270T0"/>
    <s v="TT0113"/>
    <m/>
    <s v="[發票作廢]KL53277302 緯創資通 (ML1、ML2、ML8、MLD 2025/01)"/>
    <m/>
    <m/>
    <s v="710"/>
    <s v="100204"/>
    <n v="1"/>
    <n v="-90000"/>
  </r>
  <r>
    <s v="2025/02"/>
    <s v="9300000696"/>
    <s v="ZD"/>
    <d v="2025-02-19T00:00:00"/>
    <d v="2025-02-19T00:00:00"/>
    <s v="46110210"/>
    <m/>
    <m/>
    <x v="0"/>
    <s v="NTD"/>
    <n v="-90640"/>
    <s v="NTD"/>
    <n v="-90640"/>
    <s v="105270T0"/>
    <s v="TT0113"/>
    <m/>
    <s v="[發票作廢]KL53277302 緯創資通 (ML1、ML2、ML8、MLD 2025/01)"/>
    <m/>
    <m/>
    <s v="710"/>
    <s v="100204"/>
    <n v="1"/>
    <n v="-90640"/>
  </r>
  <r>
    <s v="2025/02"/>
    <s v="9300000696"/>
    <s v="ZD"/>
    <d v="2025-02-19T00:00:00"/>
    <d v="2025-02-19T00:00:00"/>
    <s v="46110210"/>
    <m/>
    <m/>
    <x v="0"/>
    <s v="NTD"/>
    <n v="-103510"/>
    <s v="NTD"/>
    <n v="-103510"/>
    <s v="105270T0"/>
    <s v="TT0113"/>
    <m/>
    <s v="[發票作廢]KL53277302 緯創資通 (ML1、ML2、ML8、MLD 2025/01)"/>
    <m/>
    <m/>
    <s v="710"/>
    <s v="100204"/>
    <n v="1"/>
    <n v="-103510"/>
  </r>
  <r>
    <s v="2025/02"/>
    <s v="9300000696"/>
    <s v="ZD"/>
    <d v="2025-02-19T00:00:00"/>
    <d v="2025-02-19T00:00:00"/>
    <s v="46110210"/>
    <m/>
    <m/>
    <x v="0"/>
    <s v="NTD"/>
    <n v="-129858"/>
    <s v="NTD"/>
    <n v="-129858"/>
    <s v="105270T0"/>
    <s v="TT0113"/>
    <m/>
    <s v="[發票作廢]KL53277302 緯創資通 (ML1、ML2、ML8、MLD 2025/01)"/>
    <m/>
    <m/>
    <s v="710"/>
    <s v="100204"/>
    <n v="1"/>
    <n v="-129858"/>
  </r>
  <r>
    <s v="2025/02"/>
    <s v="9300000696"/>
    <s v="ZD"/>
    <d v="2025-02-19T00:00:00"/>
    <d v="2025-02-19T00:00:00"/>
    <s v="46110210"/>
    <m/>
    <m/>
    <x v="0"/>
    <s v="NTD"/>
    <n v="-132618"/>
    <s v="NTD"/>
    <n v="-132618"/>
    <s v="105270T0"/>
    <s v="TT0113"/>
    <m/>
    <s v="[發票作廢]KL53277302 緯創資通 (ML1、ML2、ML8、MLD 2025/01)"/>
    <m/>
    <m/>
    <s v="710"/>
    <s v="100204"/>
    <n v="1"/>
    <n v="-132618"/>
  </r>
  <r>
    <s v="2025/02"/>
    <s v="9300000696"/>
    <s v="ZD"/>
    <d v="2025-02-19T00:00:00"/>
    <d v="2025-02-19T00:00:00"/>
    <s v="46110210"/>
    <m/>
    <m/>
    <x v="0"/>
    <s v="NTD"/>
    <n v="-90000"/>
    <s v="NTD"/>
    <n v="-90000"/>
    <s v="105270T0"/>
    <s v="TT0113"/>
    <m/>
    <s v="[發票作廢]KL53277302 緯創資通 (ML1、ML2、ML8、MLD 2025/01)"/>
    <m/>
    <m/>
    <s v="710"/>
    <s v="100204"/>
    <n v="1"/>
    <n v="-90000"/>
  </r>
  <r>
    <s v="2025/02"/>
    <s v="9300000696"/>
    <s v="ZD"/>
    <d v="2025-02-19T00:00:00"/>
    <d v="2025-02-19T00:00:00"/>
    <s v="46110210"/>
    <m/>
    <m/>
    <x v="0"/>
    <s v="NTD"/>
    <n v="-138000"/>
    <s v="NTD"/>
    <n v="-138000"/>
    <s v="105270T0"/>
    <s v="TT0113"/>
    <m/>
    <s v="[發票作廢]KL53277302 緯創資通 (ML1、ML2、ML8、MLD 2025/01)"/>
    <m/>
    <m/>
    <s v="710"/>
    <s v="100204"/>
    <n v="1"/>
    <n v="-138000"/>
  </r>
  <r>
    <s v="2025/02"/>
    <s v="9300000696"/>
    <s v="ZD"/>
    <d v="2025-02-19T00:00:00"/>
    <d v="2025-02-19T00:00:00"/>
    <s v="46110210"/>
    <m/>
    <m/>
    <x v="0"/>
    <s v="NTD"/>
    <n v="-129858"/>
    <s v="NTD"/>
    <n v="-129858"/>
    <s v="105270T0"/>
    <s v="TT0113"/>
    <m/>
    <s v="[發票作廢]KL53277302 緯創資通 (ML1、ML2、ML8、MLD 2025/01)"/>
    <m/>
    <m/>
    <s v="710"/>
    <s v="100204"/>
    <n v="1"/>
    <n v="-129858"/>
  </r>
  <r>
    <s v="2025/02"/>
    <s v="9300000696"/>
    <s v="ZD"/>
    <d v="2025-02-19T00:00:00"/>
    <d v="2025-02-19T00:00:00"/>
    <s v="46110210"/>
    <m/>
    <m/>
    <x v="0"/>
    <s v="NTD"/>
    <n v="-106810"/>
    <s v="NTD"/>
    <n v="-106810"/>
    <s v="105270T0"/>
    <s v="TT0113"/>
    <m/>
    <s v="[發票作廢]KL53277302 緯創資通 (ML1、ML2、ML8、MLD 2025/01)"/>
    <m/>
    <m/>
    <s v="710"/>
    <s v="100204"/>
    <n v="1"/>
    <n v="-106810"/>
  </r>
  <r>
    <s v="2025/02"/>
    <s v="9300000697"/>
    <s v="ZD"/>
    <d v="2025-02-19T00:00:00"/>
    <d v="2025-02-19T00:00:00"/>
    <s v="46110210"/>
    <m/>
    <m/>
    <x v="0"/>
    <s v="NTD"/>
    <n v="-145855"/>
    <s v="NTD"/>
    <n v="-145855"/>
    <s v="111631T0"/>
    <s v="TT0112"/>
    <m/>
    <s v="KL53277303 緯創資通 (DT_汐止 2025/01)"/>
    <m/>
    <m/>
    <s v="710"/>
    <s v="100204"/>
    <n v="1"/>
    <n v="-145855"/>
  </r>
  <r>
    <s v="2025/02"/>
    <s v="9300000697"/>
    <s v="ZD"/>
    <d v="2025-02-19T00:00:00"/>
    <d v="2025-02-19T00:00:00"/>
    <s v="46110210"/>
    <m/>
    <m/>
    <x v="0"/>
    <s v="NTD"/>
    <n v="-149265"/>
    <s v="NTD"/>
    <n v="-149265"/>
    <s v="111631T0"/>
    <s v="TT0112"/>
    <m/>
    <s v="KL53277303 緯創資通 (DT_汐止 2025/01)"/>
    <m/>
    <m/>
    <s v="710"/>
    <s v="100204"/>
    <n v="1"/>
    <n v="-149265"/>
  </r>
  <r>
    <s v="2025/02"/>
    <s v="9300000697"/>
    <s v="ZD"/>
    <d v="2025-02-19T00:00:00"/>
    <d v="2025-02-19T00:00:00"/>
    <s v="46110210"/>
    <m/>
    <m/>
    <x v="0"/>
    <s v="NTD"/>
    <n v="-136710"/>
    <s v="NTD"/>
    <n v="-136710"/>
    <s v="111631T0"/>
    <s v="TT0112"/>
    <m/>
    <s v="KL53277303 緯創資通 (DT_汐止 2025/01)"/>
    <m/>
    <m/>
    <s v="710"/>
    <s v="100204"/>
    <n v="1"/>
    <n v="-136710"/>
  </r>
  <r>
    <s v="2025/02"/>
    <s v="9300000697"/>
    <s v="ZD"/>
    <d v="2025-02-19T00:00:00"/>
    <d v="2025-02-19T00:00:00"/>
    <s v="46110210"/>
    <m/>
    <m/>
    <x v="0"/>
    <s v="NTD"/>
    <n v="-65775"/>
    <s v="NTD"/>
    <n v="-65775"/>
    <s v="111631T0"/>
    <s v="TT0112"/>
    <m/>
    <s v="KL53277303 緯創資通 (DT_汐止 2025/01)"/>
    <m/>
    <m/>
    <s v="710"/>
    <s v="100204"/>
    <n v="1"/>
    <n v="-65775"/>
  </r>
  <r>
    <s v="2025/02"/>
    <s v="9300000697"/>
    <s v="ZD"/>
    <d v="2025-02-19T00:00:00"/>
    <d v="2025-02-19T00:00:00"/>
    <s v="46110210"/>
    <m/>
    <m/>
    <x v="0"/>
    <s v="NTD"/>
    <n v="-138000"/>
    <s v="NTD"/>
    <n v="-138000"/>
    <s v="111631T0"/>
    <s v="TT0112"/>
    <m/>
    <s v="KL53277303 緯創資通 (DT_汐止 2025/01)"/>
    <m/>
    <m/>
    <s v="710"/>
    <s v="100204"/>
    <n v="1"/>
    <n v="-138000"/>
  </r>
  <r>
    <s v="2025/02"/>
    <s v="9300000697"/>
    <s v="ZD"/>
    <d v="2025-02-19T00:00:00"/>
    <d v="2025-02-19T00:00:00"/>
    <s v="46110210"/>
    <m/>
    <m/>
    <x v="0"/>
    <s v="NTD"/>
    <n v="-151834"/>
    <s v="NTD"/>
    <n v="-151834"/>
    <s v="111631T0"/>
    <s v="TT0112"/>
    <m/>
    <s v="KL53277303 緯創資通 (DT_汐止 2025/01)"/>
    <m/>
    <m/>
    <s v="710"/>
    <s v="100204"/>
    <n v="1"/>
    <n v="-151834"/>
  </r>
  <r>
    <s v="2025/02"/>
    <s v="9300000698"/>
    <s v="ZD"/>
    <d v="2025-02-19T00:00:00"/>
    <d v="2025-02-19T00:00:00"/>
    <s v="46110210"/>
    <m/>
    <m/>
    <x v="0"/>
    <s v="NTD"/>
    <n v="-107140"/>
    <s v="NTD"/>
    <n v="-107140"/>
    <s v="111631T0"/>
    <s v="TT0112"/>
    <m/>
    <s v="KL53277304 緯創資通 (DT_南區 2025/01)"/>
    <m/>
    <m/>
    <s v="710"/>
    <s v="100204"/>
    <n v="1"/>
    <n v="-107140"/>
  </r>
  <r>
    <s v="2025/02"/>
    <s v="9300000698"/>
    <s v="ZD"/>
    <d v="2025-02-19T00:00:00"/>
    <d v="2025-02-19T00:00:00"/>
    <s v="46110210"/>
    <m/>
    <m/>
    <x v="0"/>
    <s v="NTD"/>
    <n v="-78108"/>
    <s v="NTD"/>
    <n v="-78108"/>
    <s v="112611T0"/>
    <s v="TT0112"/>
    <m/>
    <s v="KL53277304 緯創資通 (DT_南區 2025/01)"/>
    <m/>
    <m/>
    <s v="710"/>
    <s v="100204"/>
    <n v="1"/>
    <n v="-78108"/>
  </r>
  <r>
    <s v="2025/02"/>
    <s v="9300000745"/>
    <s v="ZD"/>
    <d v="2025-02-21T00:00:00"/>
    <d v="2025-02-21T00:00:00"/>
    <s v="46110210"/>
    <m/>
    <m/>
    <x v="0"/>
    <s v="NTD"/>
    <n v="-198400"/>
    <s v="NTD"/>
    <n v="-198400"/>
    <s v="113265T0"/>
    <s v="TT0112"/>
    <m/>
    <s v="KL53277349 緯創資通 (CPBG 2025/01)"/>
    <m/>
    <m/>
    <s v="710"/>
    <s v="100204"/>
    <n v="1"/>
    <n v="-198400"/>
  </r>
  <r>
    <s v="2025/02"/>
    <s v="9300000745"/>
    <s v="ZD"/>
    <d v="2025-02-21T00:00:00"/>
    <d v="2025-02-21T00:00:00"/>
    <s v="46110210"/>
    <m/>
    <m/>
    <x v="0"/>
    <s v="NTD"/>
    <n v="-164920"/>
    <s v="NTD"/>
    <n v="-164920"/>
    <s v="113265T0"/>
    <s v="TT0112"/>
    <m/>
    <s v="KL53277349 緯創資通 (CPBG 2025/01)"/>
    <m/>
    <m/>
    <s v="710"/>
    <s v="100204"/>
    <n v="1"/>
    <n v="-164920"/>
  </r>
  <r>
    <s v="2025/02"/>
    <s v="9300000745"/>
    <s v="ZD"/>
    <d v="2025-02-21T00:00:00"/>
    <d v="2025-02-21T00:00:00"/>
    <s v="46110210"/>
    <m/>
    <m/>
    <x v="0"/>
    <s v="NTD"/>
    <n v="-137724"/>
    <s v="NTD"/>
    <n v="-137724"/>
    <s v="113265T0"/>
    <s v="TT0112"/>
    <m/>
    <s v="KL53277349 緯創資通 (CPBG 2025/01)"/>
    <m/>
    <m/>
    <s v="710"/>
    <s v="100204"/>
    <n v="1"/>
    <n v="-137724"/>
  </r>
  <r>
    <s v="2025/02"/>
    <s v="9300000745"/>
    <s v="ZD"/>
    <d v="2025-02-21T00:00:00"/>
    <d v="2025-02-21T00:00:00"/>
    <s v="46110210"/>
    <m/>
    <m/>
    <x v="0"/>
    <s v="NTD"/>
    <n v="-240122"/>
    <s v="NTD"/>
    <n v="-240122"/>
    <s v="113265T0"/>
    <s v="TT0112"/>
    <m/>
    <s v="KL53277349 緯創資通 (CPBG 2025/01)"/>
    <m/>
    <m/>
    <s v="710"/>
    <s v="100204"/>
    <n v="1"/>
    <n v="-240122"/>
  </r>
  <r>
    <s v="2025/02"/>
    <s v="9300000745"/>
    <s v="ZD"/>
    <d v="2025-02-21T00:00:00"/>
    <d v="2025-02-21T00:00:00"/>
    <s v="46110210"/>
    <m/>
    <m/>
    <x v="0"/>
    <s v="NTD"/>
    <n v="-152675"/>
    <s v="NTD"/>
    <n v="-152675"/>
    <s v="113265T0"/>
    <s v="TT0112"/>
    <m/>
    <s v="KL53277349 緯創資通 (CPBG 2025/01)"/>
    <m/>
    <m/>
    <s v="710"/>
    <s v="100204"/>
    <n v="1"/>
    <n v="-152675"/>
  </r>
  <r>
    <s v="2025/02"/>
    <s v="9300000745"/>
    <s v="ZD"/>
    <d v="2025-02-21T00:00:00"/>
    <d v="2025-02-21T00:00:00"/>
    <s v="46110210"/>
    <m/>
    <m/>
    <x v="0"/>
    <s v="NTD"/>
    <n v="-202920"/>
    <s v="NTD"/>
    <n v="-202920"/>
    <s v="113265T0"/>
    <s v="TT0112"/>
    <m/>
    <s v="KL53277349 緯創資通 (CPBG 2025/01)"/>
    <m/>
    <m/>
    <s v="710"/>
    <s v="100204"/>
    <n v="1"/>
    <n v="-202920"/>
  </r>
  <r>
    <s v="2025/02"/>
    <s v="9300000745"/>
    <s v="ZD"/>
    <d v="2025-02-21T00:00:00"/>
    <d v="2025-02-21T00:00:00"/>
    <s v="46110210"/>
    <m/>
    <m/>
    <x v="0"/>
    <s v="NTD"/>
    <n v="-132215"/>
    <s v="NTD"/>
    <n v="-132215"/>
    <s v="113265T0"/>
    <s v="TT0112"/>
    <m/>
    <s v="KL53277349 緯創資通 (CPBG 2025/01)"/>
    <m/>
    <m/>
    <s v="710"/>
    <s v="100204"/>
    <n v="1"/>
    <n v="-132215"/>
  </r>
  <r>
    <s v="2025/02"/>
    <s v="9300000745"/>
    <s v="ZD"/>
    <d v="2025-02-21T00:00:00"/>
    <d v="2025-02-21T00:00:00"/>
    <s v="46110210"/>
    <m/>
    <m/>
    <x v="0"/>
    <s v="NTD"/>
    <n v="-199485"/>
    <s v="NTD"/>
    <n v="-199485"/>
    <s v="113265T0"/>
    <s v="TT0112"/>
    <m/>
    <s v="KL53277349 緯創資通 (CPBG 2025/01)"/>
    <m/>
    <m/>
    <s v="710"/>
    <s v="100204"/>
    <n v="1"/>
    <n v="-199485"/>
  </r>
  <r>
    <s v="2025/02"/>
    <s v="9300000770"/>
    <s v="ZD"/>
    <d v="2025-02-19T00:00:00"/>
    <d v="2025-02-21T00:00:00"/>
    <s v="46110210"/>
    <m/>
    <m/>
    <x v="0"/>
    <s v="NTD"/>
    <n v="110000"/>
    <s v="NTD"/>
    <n v="110000"/>
    <s v="105270T0"/>
    <s v="TT0113"/>
    <m/>
    <s v="[發票作廢] 緯創資通 (ML1、ML2、ML8、MLD 2025/01)"/>
    <m/>
    <m/>
    <s v="710"/>
    <s v="100204"/>
    <n v="1"/>
    <n v="110000"/>
  </r>
  <r>
    <s v="2025/02"/>
    <s v="9300000770"/>
    <s v="ZD"/>
    <d v="2025-02-19T00:00:00"/>
    <d v="2025-02-21T00:00:00"/>
    <s v="46110210"/>
    <m/>
    <m/>
    <x v="0"/>
    <s v="NTD"/>
    <n v="105570"/>
    <s v="NTD"/>
    <n v="105570"/>
    <s v="105270T0"/>
    <s v="TT0113"/>
    <m/>
    <s v="[發票作廢] 緯創資通 (ML1、ML2、ML8、MLD 2025/01)"/>
    <m/>
    <m/>
    <s v="710"/>
    <s v="100204"/>
    <n v="1"/>
    <n v="105570"/>
  </r>
  <r>
    <s v="2025/02"/>
    <s v="9300000770"/>
    <s v="ZD"/>
    <d v="2025-02-19T00:00:00"/>
    <d v="2025-02-21T00:00:00"/>
    <s v="46110210"/>
    <m/>
    <m/>
    <x v="0"/>
    <s v="NTD"/>
    <n v="128928"/>
    <s v="NTD"/>
    <n v="128928"/>
    <s v="105270T0"/>
    <s v="TT0113"/>
    <m/>
    <s v="[發票作廢] 緯創資通 (ML1、ML2、ML8、MLD 2025/01)"/>
    <m/>
    <m/>
    <s v="710"/>
    <s v="100204"/>
    <n v="1"/>
    <n v="128928"/>
  </r>
  <r>
    <s v="2025/02"/>
    <s v="9300000770"/>
    <s v="ZD"/>
    <d v="2025-02-19T00:00:00"/>
    <d v="2025-02-21T00:00:00"/>
    <s v="46110210"/>
    <m/>
    <m/>
    <x v="0"/>
    <s v="NTD"/>
    <n v="102740"/>
    <s v="NTD"/>
    <n v="102740"/>
    <s v="105270T0"/>
    <s v="TT0113"/>
    <m/>
    <s v="[發票作廢] 緯創資通 (ML1、ML2、ML8、MLD 2025/01)"/>
    <m/>
    <m/>
    <s v="710"/>
    <s v="100204"/>
    <n v="1"/>
    <n v="102740"/>
  </r>
  <r>
    <s v="2025/02"/>
    <s v="9300000770"/>
    <s v="ZD"/>
    <d v="2025-02-19T00:00:00"/>
    <d v="2025-02-21T00:00:00"/>
    <s v="46110210"/>
    <m/>
    <m/>
    <x v="0"/>
    <s v="NTD"/>
    <n v="88650"/>
    <s v="NTD"/>
    <n v="88650"/>
    <s v="105270T0"/>
    <s v="TT0113"/>
    <m/>
    <s v="[發票作廢] 緯創資通 (ML1、ML2、ML8、MLD 2025/01)"/>
    <m/>
    <m/>
    <s v="710"/>
    <s v="100204"/>
    <n v="1"/>
    <n v="88650"/>
  </r>
  <r>
    <s v="2025/02"/>
    <s v="9300000770"/>
    <s v="ZD"/>
    <d v="2025-02-19T00:00:00"/>
    <d v="2025-02-21T00:00:00"/>
    <s v="46110210"/>
    <m/>
    <m/>
    <x v="0"/>
    <s v="NTD"/>
    <n v="93830"/>
    <s v="NTD"/>
    <n v="93830"/>
    <s v="105270T0"/>
    <s v="TT0113"/>
    <m/>
    <s v="[發票作廢] 緯創資通 (ML1、ML2、ML8、MLD 2025/01)"/>
    <m/>
    <m/>
    <s v="710"/>
    <s v="100204"/>
    <n v="1"/>
    <n v="93830"/>
  </r>
  <r>
    <s v="2025/02"/>
    <s v="9300000770"/>
    <s v="ZD"/>
    <d v="2025-02-19T00:00:00"/>
    <d v="2025-02-21T00:00:00"/>
    <s v="46110210"/>
    <m/>
    <m/>
    <x v="0"/>
    <s v="NTD"/>
    <n v="90000"/>
    <s v="NTD"/>
    <n v="90000"/>
    <s v="105270T0"/>
    <s v="TT0113"/>
    <m/>
    <s v="[發票作廢] 緯創資通 (ML1、ML2、ML8、MLD 2025/01)"/>
    <m/>
    <m/>
    <s v="710"/>
    <s v="100204"/>
    <n v="1"/>
    <n v="90000"/>
  </r>
  <r>
    <s v="2025/02"/>
    <s v="9300000770"/>
    <s v="ZD"/>
    <d v="2025-02-19T00:00:00"/>
    <d v="2025-02-21T00:00:00"/>
    <s v="46110210"/>
    <m/>
    <m/>
    <x v="0"/>
    <s v="NTD"/>
    <n v="84150"/>
    <s v="NTD"/>
    <n v="84150"/>
    <s v="108524T0"/>
    <s v="TT0111"/>
    <m/>
    <s v="[發票作廢] 緯創資通 (ML1、ML2、ML8、MLD 2025/01)"/>
    <m/>
    <m/>
    <s v="710"/>
    <s v="100204"/>
    <n v="1"/>
    <n v="84150"/>
  </r>
  <r>
    <s v="2025/02"/>
    <s v="9300000770"/>
    <s v="ZD"/>
    <d v="2025-02-19T00:00:00"/>
    <d v="2025-02-21T00:00:00"/>
    <s v="46110210"/>
    <m/>
    <m/>
    <x v="0"/>
    <s v="NTD"/>
    <n v="930"/>
    <s v="NTD"/>
    <n v="930"/>
    <s v="105270T0"/>
    <s v="TT0113"/>
    <m/>
    <s v="[發票作廢] 緯創資通 (ML1、ML2、ML8、MLD 2025/01)"/>
    <m/>
    <m/>
    <s v="710"/>
    <s v="100204"/>
    <n v="1"/>
    <n v="930"/>
  </r>
  <r>
    <s v="2025/02"/>
    <s v="9300000770"/>
    <s v="ZD"/>
    <d v="2025-02-19T00:00:00"/>
    <d v="2025-02-21T00:00:00"/>
    <s v="46110210"/>
    <m/>
    <m/>
    <x v="0"/>
    <s v="NTD"/>
    <n v="97020"/>
    <s v="NTD"/>
    <n v="97020"/>
    <s v="105270T0"/>
    <s v="TT0113"/>
    <m/>
    <s v="[發票作廢] 緯創資通 (ML1、ML2、ML8、MLD 2025/01)"/>
    <m/>
    <m/>
    <s v="710"/>
    <s v="100204"/>
    <n v="1"/>
    <n v="97020"/>
  </r>
  <r>
    <s v="2025/02"/>
    <s v="9300000770"/>
    <s v="ZD"/>
    <d v="2025-02-19T00:00:00"/>
    <d v="2025-02-21T00:00:00"/>
    <s v="46110210"/>
    <m/>
    <m/>
    <x v="0"/>
    <s v="NTD"/>
    <n v="110000"/>
    <s v="NTD"/>
    <n v="110000"/>
    <s v="105270T0"/>
    <s v="TT0113"/>
    <m/>
    <s v="[發票作廢] 緯創資通 (ML1、ML2、ML8、MLD 2025/01)"/>
    <m/>
    <m/>
    <s v="710"/>
    <s v="100204"/>
    <n v="1"/>
    <n v="110000"/>
  </r>
  <r>
    <s v="2025/02"/>
    <s v="9300000770"/>
    <s v="ZD"/>
    <d v="2025-02-19T00:00:00"/>
    <d v="2025-02-21T00:00:00"/>
    <s v="46110210"/>
    <m/>
    <m/>
    <x v="0"/>
    <s v="NTD"/>
    <n v="105160"/>
    <s v="NTD"/>
    <n v="105160"/>
    <s v="105270T0"/>
    <s v="TT0113"/>
    <m/>
    <s v="[發票作廢] 緯創資通 (ML1、ML2、ML8、MLD 2025/01)"/>
    <m/>
    <m/>
    <s v="710"/>
    <s v="100204"/>
    <n v="1"/>
    <n v="105160"/>
  </r>
  <r>
    <s v="2025/02"/>
    <s v="9300000770"/>
    <s v="ZD"/>
    <d v="2025-02-19T00:00:00"/>
    <d v="2025-02-21T00:00:00"/>
    <s v="46110210"/>
    <m/>
    <m/>
    <x v="0"/>
    <s v="NTD"/>
    <n v="90000"/>
    <s v="NTD"/>
    <n v="90000"/>
    <s v="105270T0"/>
    <s v="TT0113"/>
    <m/>
    <s v="[發票作廢] 緯創資通 (ML1、ML2、ML8、MLD 2025/01)"/>
    <m/>
    <m/>
    <s v="710"/>
    <s v="100204"/>
    <n v="1"/>
    <n v="90000"/>
  </r>
  <r>
    <s v="2025/02"/>
    <s v="9300000770"/>
    <s v="ZD"/>
    <d v="2025-02-19T00:00:00"/>
    <d v="2025-02-21T00:00:00"/>
    <s v="46110210"/>
    <m/>
    <m/>
    <x v="0"/>
    <s v="NTD"/>
    <n v="90640"/>
    <s v="NTD"/>
    <n v="90640"/>
    <s v="105270T0"/>
    <s v="TT0113"/>
    <m/>
    <s v="[發票作廢] 緯創資通 (ML1、ML2、ML8、MLD 2025/01)"/>
    <m/>
    <m/>
    <s v="710"/>
    <s v="100204"/>
    <n v="1"/>
    <n v="90640"/>
  </r>
  <r>
    <s v="2025/02"/>
    <s v="9300000770"/>
    <s v="ZD"/>
    <d v="2025-02-19T00:00:00"/>
    <d v="2025-02-21T00:00:00"/>
    <s v="46110210"/>
    <m/>
    <m/>
    <x v="0"/>
    <s v="NTD"/>
    <n v="103510"/>
    <s v="NTD"/>
    <n v="103510"/>
    <s v="105270T0"/>
    <s v="TT0113"/>
    <m/>
    <s v="[發票作廢] 緯創資通 (ML1、ML2、ML8、MLD 2025/01)"/>
    <m/>
    <m/>
    <s v="710"/>
    <s v="100204"/>
    <n v="1"/>
    <n v="103510"/>
  </r>
  <r>
    <s v="2025/02"/>
    <s v="9300000770"/>
    <s v="ZD"/>
    <d v="2025-02-19T00:00:00"/>
    <d v="2025-02-21T00:00:00"/>
    <s v="46110210"/>
    <m/>
    <m/>
    <x v="0"/>
    <s v="NTD"/>
    <n v="129858"/>
    <s v="NTD"/>
    <n v="129858"/>
    <s v="105270T0"/>
    <s v="TT0113"/>
    <m/>
    <s v="[發票作廢] 緯創資通 (ML1、ML2、ML8、MLD 2025/01)"/>
    <m/>
    <m/>
    <s v="710"/>
    <s v="100204"/>
    <n v="1"/>
    <n v="129858"/>
  </r>
  <r>
    <s v="2025/02"/>
    <s v="9300000770"/>
    <s v="ZD"/>
    <d v="2025-02-19T00:00:00"/>
    <d v="2025-02-21T00:00:00"/>
    <s v="46110210"/>
    <m/>
    <m/>
    <x v="0"/>
    <s v="NTD"/>
    <n v="132618"/>
    <s v="NTD"/>
    <n v="132618"/>
    <s v="105270T0"/>
    <s v="TT0113"/>
    <m/>
    <s v="[發票作廢] 緯創資通 (ML1、ML2、ML8、MLD 2025/01)"/>
    <m/>
    <m/>
    <s v="710"/>
    <s v="100204"/>
    <n v="1"/>
    <n v="132618"/>
  </r>
  <r>
    <s v="2025/02"/>
    <s v="9300000770"/>
    <s v="ZD"/>
    <d v="2025-02-19T00:00:00"/>
    <d v="2025-02-21T00:00:00"/>
    <s v="46110210"/>
    <m/>
    <m/>
    <x v="0"/>
    <s v="NTD"/>
    <n v="90000"/>
    <s v="NTD"/>
    <n v="90000"/>
    <s v="105270T0"/>
    <s v="TT0113"/>
    <m/>
    <s v="[發票作廢] 緯創資通 (ML1、ML2、ML8、MLD 2025/01)"/>
    <m/>
    <m/>
    <s v="710"/>
    <s v="100204"/>
    <n v="1"/>
    <n v="90000"/>
  </r>
  <r>
    <s v="2025/02"/>
    <s v="9300000770"/>
    <s v="ZD"/>
    <d v="2025-02-19T00:00:00"/>
    <d v="2025-02-21T00:00:00"/>
    <s v="46110210"/>
    <m/>
    <m/>
    <x v="0"/>
    <s v="NTD"/>
    <n v="138000"/>
    <s v="NTD"/>
    <n v="138000"/>
    <s v="105270T0"/>
    <s v="TT0113"/>
    <m/>
    <s v="[發票作廢] 緯創資通 (ML1、ML2、ML8、MLD 2025/01)"/>
    <m/>
    <m/>
    <s v="710"/>
    <s v="100204"/>
    <n v="1"/>
    <n v="138000"/>
  </r>
  <r>
    <s v="2025/02"/>
    <s v="9300000770"/>
    <s v="ZD"/>
    <d v="2025-02-19T00:00:00"/>
    <d v="2025-02-21T00:00:00"/>
    <s v="46110210"/>
    <m/>
    <m/>
    <x v="0"/>
    <s v="NTD"/>
    <n v="129858"/>
    <s v="NTD"/>
    <n v="129858"/>
    <s v="105270T0"/>
    <s v="TT0113"/>
    <m/>
    <s v="[發票作廢] 緯創資通 (ML1、ML2、ML8、MLD 2025/01)"/>
    <m/>
    <m/>
    <s v="710"/>
    <s v="100204"/>
    <n v="1"/>
    <n v="129858"/>
  </r>
  <r>
    <s v="2025/02"/>
    <s v="9300000770"/>
    <s v="ZD"/>
    <d v="2025-02-19T00:00:00"/>
    <d v="2025-02-21T00:00:00"/>
    <s v="46110210"/>
    <m/>
    <m/>
    <x v="0"/>
    <s v="NTD"/>
    <n v="106810"/>
    <s v="NTD"/>
    <n v="106810"/>
    <s v="105270T0"/>
    <s v="TT0113"/>
    <m/>
    <s v="[發票作廢] 緯創資通 (ML1、ML2、ML8、MLD 2025/01)"/>
    <m/>
    <m/>
    <s v="710"/>
    <s v="100204"/>
    <n v="1"/>
    <n v="106810"/>
  </r>
  <r>
    <s v="2025/02"/>
    <s v="9300000771"/>
    <s v="ZD"/>
    <d v="2025-02-19T00:00:00"/>
    <d v="2025-02-21T00:00:00"/>
    <s v="46110210"/>
    <m/>
    <m/>
    <x v="0"/>
    <s v="NTD"/>
    <n v="105100"/>
    <s v="NTD"/>
    <n v="105100"/>
    <s v="108524T0"/>
    <s v="TT0111"/>
    <m/>
    <s v="[發票作廢] 緯創資通 (MLL、MLH、ML6 2025/01)"/>
    <m/>
    <m/>
    <s v="710"/>
    <s v="100204"/>
    <n v="1"/>
    <n v="105100"/>
  </r>
  <r>
    <s v="2025/02"/>
    <s v="9300000771"/>
    <s v="ZD"/>
    <d v="2025-02-19T00:00:00"/>
    <d v="2025-02-21T00:00:00"/>
    <s v="46110210"/>
    <m/>
    <m/>
    <x v="0"/>
    <s v="NTD"/>
    <n v="90640"/>
    <s v="NTD"/>
    <n v="90640"/>
    <s v="108524T0"/>
    <s v="TT0111"/>
    <m/>
    <s v="[發票作廢] 緯創資通 (MLL、MLH、ML6 2025/01)"/>
    <m/>
    <m/>
    <s v="710"/>
    <s v="100204"/>
    <n v="1"/>
    <n v="90640"/>
  </r>
  <r>
    <s v="2025/02"/>
    <s v="9300000771"/>
    <s v="ZD"/>
    <d v="2025-02-19T00:00:00"/>
    <d v="2025-02-21T00:00:00"/>
    <s v="46110210"/>
    <m/>
    <m/>
    <x v="0"/>
    <s v="NTD"/>
    <n v="110000"/>
    <s v="NTD"/>
    <n v="110000"/>
    <s v="108524T0"/>
    <s v="TT0111"/>
    <m/>
    <s v="[發票作廢] 緯創資通 (MLL、MLH、ML6 2025/01)"/>
    <m/>
    <m/>
    <s v="710"/>
    <s v="100204"/>
    <n v="1"/>
    <n v="110000"/>
  </r>
  <r>
    <s v="2025/02"/>
    <s v="9300000771"/>
    <s v="ZD"/>
    <d v="2025-02-19T00:00:00"/>
    <d v="2025-02-21T00:00:00"/>
    <s v="46110210"/>
    <m/>
    <m/>
    <x v="0"/>
    <s v="NTD"/>
    <n v="131238"/>
    <s v="NTD"/>
    <n v="131238"/>
    <s v="108524T0"/>
    <s v="TT0111"/>
    <m/>
    <s v="[發票作廢] 緯創資通 (MLL、MLH、ML6 2025/01)"/>
    <m/>
    <m/>
    <s v="710"/>
    <s v="100204"/>
    <n v="1"/>
    <n v="131238"/>
  </r>
  <r>
    <s v="2025/02"/>
    <s v="9300000771"/>
    <s v="ZD"/>
    <d v="2025-02-19T00:00:00"/>
    <d v="2025-02-21T00:00:00"/>
    <s v="46110210"/>
    <m/>
    <m/>
    <x v="0"/>
    <s v="NTD"/>
    <n v="129858"/>
    <s v="NTD"/>
    <n v="129858"/>
    <s v="108524T0"/>
    <s v="TT0111"/>
    <m/>
    <s v="[發票作廢] 緯創資通 (MLL、MLH、ML6 2025/01)"/>
    <m/>
    <m/>
    <s v="710"/>
    <s v="100204"/>
    <n v="1"/>
    <n v="129858"/>
  </r>
  <r>
    <s v="2025/02"/>
    <s v="9300000771"/>
    <s v="ZD"/>
    <d v="2025-02-19T00:00:00"/>
    <d v="2025-02-21T00:00:00"/>
    <s v="46110210"/>
    <m/>
    <m/>
    <x v="0"/>
    <s v="NTD"/>
    <n v="110000"/>
    <s v="NTD"/>
    <n v="110000"/>
    <s v="108524T0"/>
    <s v="TT0111"/>
    <m/>
    <s v="[發票作廢] 緯創資通 (MLL、MLH、ML6 2025/01)"/>
    <m/>
    <m/>
    <s v="710"/>
    <s v="100204"/>
    <n v="1"/>
    <n v="110000"/>
  </r>
  <r>
    <s v="2025/02"/>
    <s v="9300000771"/>
    <s v="ZD"/>
    <d v="2025-02-19T00:00:00"/>
    <d v="2025-02-21T00:00:00"/>
    <s v="46110210"/>
    <m/>
    <m/>
    <x v="0"/>
    <s v="NTD"/>
    <n v="133998"/>
    <s v="NTD"/>
    <n v="133998"/>
    <s v="108524T0"/>
    <s v="TT0111"/>
    <m/>
    <s v="[發票作廢] 緯創資通 (MLL、MLH、ML6 2025/01)"/>
    <m/>
    <m/>
    <s v="710"/>
    <s v="100204"/>
    <n v="1"/>
    <n v="133998"/>
  </r>
  <r>
    <s v="2025/02"/>
    <s v="9300000771"/>
    <s v="ZD"/>
    <d v="2025-02-19T00:00:00"/>
    <d v="2025-02-21T00:00:00"/>
    <s v="46110210"/>
    <m/>
    <m/>
    <x v="0"/>
    <s v="NTD"/>
    <n v="138000"/>
    <s v="NTD"/>
    <n v="138000"/>
    <s v="108524T0"/>
    <s v="TT0111"/>
    <m/>
    <s v="[發票作廢] 緯創資通 (MLL、MLH、ML6 2025/01)"/>
    <m/>
    <m/>
    <s v="710"/>
    <s v="100204"/>
    <n v="1"/>
    <n v="138000"/>
  </r>
  <r>
    <s v="2025/02"/>
    <s v="9300000771"/>
    <s v="ZD"/>
    <d v="2025-02-19T00:00:00"/>
    <d v="2025-02-21T00:00:00"/>
    <s v="46110210"/>
    <m/>
    <m/>
    <x v="0"/>
    <s v="NTD"/>
    <n v="93288"/>
    <s v="NTD"/>
    <n v="93288"/>
    <s v="108524T0"/>
    <s v="TT0111"/>
    <m/>
    <s v="[發票作廢] 緯創資通 (MLL、MLH、ML6 2025/01)"/>
    <m/>
    <m/>
    <s v="710"/>
    <s v="100204"/>
    <n v="1"/>
    <n v="93288"/>
  </r>
  <r>
    <s v="2025/02"/>
    <s v="9300000771"/>
    <s v="ZD"/>
    <d v="2025-02-19T00:00:00"/>
    <d v="2025-02-21T00:00:00"/>
    <s v="46110210"/>
    <m/>
    <m/>
    <x v="0"/>
    <s v="NTD"/>
    <n v="99770"/>
    <s v="NTD"/>
    <n v="99770"/>
    <s v="108524T0"/>
    <s v="TT0111"/>
    <m/>
    <s v="[發票作廢] 緯創資通 (MLL、MLH、ML6 2025/01)"/>
    <m/>
    <m/>
    <s v="710"/>
    <s v="100204"/>
    <n v="1"/>
    <n v="99770"/>
  </r>
  <r>
    <s v="2025/02"/>
    <s v="9300000771"/>
    <s v="ZD"/>
    <d v="2025-02-19T00:00:00"/>
    <d v="2025-02-21T00:00:00"/>
    <s v="46110210"/>
    <m/>
    <m/>
    <x v="0"/>
    <s v="NTD"/>
    <n v="129886"/>
    <s v="NTD"/>
    <n v="129886"/>
    <s v="108524T0"/>
    <s v="TT0111"/>
    <m/>
    <s v="[發票作廢] 緯創資通 (MLL、MLH、ML6 2025/01)"/>
    <m/>
    <m/>
    <s v="710"/>
    <s v="100204"/>
    <n v="1"/>
    <n v="129886"/>
  </r>
  <r>
    <s v="2025/02"/>
    <s v="9300000771"/>
    <s v="ZD"/>
    <d v="2025-02-19T00:00:00"/>
    <d v="2025-02-21T00:00:00"/>
    <s v="46110210"/>
    <m/>
    <m/>
    <x v="0"/>
    <s v="NTD"/>
    <n v="106700"/>
    <s v="NTD"/>
    <n v="106700"/>
    <s v="108524T0"/>
    <s v="TT0111"/>
    <m/>
    <s v="[發票作廢] 緯創資通 (MLL、MLH、ML6 2025/01)"/>
    <m/>
    <m/>
    <s v="710"/>
    <s v="100204"/>
    <n v="1"/>
    <n v="106700"/>
  </r>
  <r>
    <s v="2025/02"/>
    <s v="9300000771"/>
    <s v="ZD"/>
    <d v="2025-02-19T00:00:00"/>
    <d v="2025-02-21T00:00:00"/>
    <s v="46110210"/>
    <m/>
    <m/>
    <x v="0"/>
    <s v="NTD"/>
    <n v="150505"/>
    <s v="NTD"/>
    <n v="150505"/>
    <s v="108524T0"/>
    <s v="TT0111"/>
    <m/>
    <s v="[發票作廢] 緯創資通 (MLL、MLH、ML6 2025/01)"/>
    <m/>
    <m/>
    <s v="710"/>
    <s v="100204"/>
    <n v="1"/>
    <n v="150505"/>
  </r>
  <r>
    <s v="2025/02"/>
    <s v="9300000771"/>
    <s v="ZD"/>
    <d v="2025-02-19T00:00:00"/>
    <d v="2025-02-21T00:00:00"/>
    <s v="46110210"/>
    <m/>
    <m/>
    <x v="0"/>
    <s v="NTD"/>
    <n v="125856"/>
    <s v="NTD"/>
    <n v="125856"/>
    <s v="108524T0"/>
    <s v="TT0111"/>
    <m/>
    <s v="[發票作廢] 緯創資通 (MLL、MLH、ML6 2025/01)"/>
    <m/>
    <m/>
    <s v="710"/>
    <s v="100204"/>
    <n v="1"/>
    <n v="125856"/>
  </r>
  <r>
    <s v="2025/02"/>
    <s v="9300000771"/>
    <s v="ZD"/>
    <d v="2025-02-19T00:00:00"/>
    <d v="2025-02-21T00:00:00"/>
    <s v="46110210"/>
    <m/>
    <m/>
    <x v="0"/>
    <s v="NTD"/>
    <n v="155000"/>
    <s v="NTD"/>
    <n v="155000"/>
    <s v="108524T0"/>
    <s v="TT0111"/>
    <m/>
    <s v="[發票作廢] 緯創資通 (MLL、MLH、ML6 2025/01)"/>
    <m/>
    <m/>
    <s v="710"/>
    <s v="100204"/>
    <n v="1"/>
    <n v="155000"/>
  </r>
  <r>
    <s v="2025/02"/>
    <s v="9300000771"/>
    <s v="ZD"/>
    <d v="2025-02-19T00:00:00"/>
    <d v="2025-02-21T00:00:00"/>
    <s v="46110210"/>
    <m/>
    <m/>
    <x v="0"/>
    <s v="NTD"/>
    <n v="118680"/>
    <s v="NTD"/>
    <n v="118680"/>
    <s v="108524T0"/>
    <s v="TT0111"/>
    <m/>
    <s v="[發票作廢] 緯創資通 (MLL、MLH、ML6 2025/01)"/>
    <m/>
    <m/>
    <s v="710"/>
    <s v="100204"/>
    <n v="1"/>
    <n v="118680"/>
  </r>
  <r>
    <s v="2025/02"/>
    <s v="9300000771"/>
    <s v="ZD"/>
    <d v="2025-02-19T00:00:00"/>
    <d v="2025-02-21T00:00:00"/>
    <s v="46110210"/>
    <m/>
    <m/>
    <x v="0"/>
    <s v="NTD"/>
    <n v="121716"/>
    <s v="NTD"/>
    <n v="121716"/>
    <s v="108524T0"/>
    <s v="TT0111"/>
    <m/>
    <s v="[發票作廢] 緯創資通 (MLL、MLH、ML6 2025/01)"/>
    <m/>
    <m/>
    <s v="710"/>
    <s v="100204"/>
    <n v="1"/>
    <n v="121716"/>
  </r>
  <r>
    <s v="2025/02"/>
    <s v="9300000771"/>
    <s v="ZD"/>
    <d v="2025-02-19T00:00:00"/>
    <d v="2025-02-21T00:00:00"/>
    <s v="46110210"/>
    <m/>
    <m/>
    <x v="0"/>
    <s v="NTD"/>
    <n v="150505"/>
    <s v="NTD"/>
    <n v="150505"/>
    <s v="108524T0"/>
    <s v="TT0111"/>
    <m/>
    <s v="[發票作廢] 緯創資通 (MLL、MLH、ML6 2025/01)"/>
    <m/>
    <m/>
    <s v="710"/>
    <s v="100204"/>
    <n v="1"/>
    <n v="150505"/>
  </r>
  <r>
    <s v="2025/02"/>
    <s v="9300000771"/>
    <s v="ZD"/>
    <d v="2025-02-19T00:00:00"/>
    <d v="2025-02-21T00:00:00"/>
    <s v="46110210"/>
    <m/>
    <m/>
    <x v="0"/>
    <s v="NTD"/>
    <n v="110000"/>
    <s v="NTD"/>
    <n v="110000"/>
    <s v="108524T0"/>
    <s v="TT0111"/>
    <m/>
    <s v="[發票作廢] 緯創資通 (MLL、MLH、ML6 2025/01)"/>
    <m/>
    <m/>
    <s v="710"/>
    <s v="100204"/>
    <n v="1"/>
    <n v="110000"/>
  </r>
  <r>
    <s v="2025/02"/>
    <s v="9300000771"/>
    <s v="ZD"/>
    <d v="2025-02-19T00:00:00"/>
    <d v="2025-02-21T00:00:00"/>
    <s v="46110210"/>
    <m/>
    <m/>
    <x v="0"/>
    <s v="NTD"/>
    <n v="97020"/>
    <s v="NTD"/>
    <n v="97020"/>
    <s v="108524T0"/>
    <s v="TT0111"/>
    <m/>
    <s v="[發票作廢] 緯創資通 (MLL、MLH、ML6 2025/01)"/>
    <m/>
    <m/>
    <s v="710"/>
    <s v="100204"/>
    <n v="1"/>
    <n v="97020"/>
  </r>
  <r>
    <s v="2025/02"/>
    <s v="9300000771"/>
    <s v="ZD"/>
    <d v="2025-02-19T00:00:00"/>
    <d v="2025-02-21T00:00:00"/>
    <s v="46110210"/>
    <m/>
    <m/>
    <x v="0"/>
    <s v="NTD"/>
    <n v="138000"/>
    <s v="NTD"/>
    <n v="138000"/>
    <s v="108524T0"/>
    <s v="TT0111"/>
    <m/>
    <s v="[發票作廢] 緯創資通 (MLL、MLH、ML6 2025/01)"/>
    <m/>
    <m/>
    <s v="710"/>
    <s v="100204"/>
    <n v="1"/>
    <n v="138000"/>
  </r>
  <r>
    <s v="2025/02"/>
    <s v="9300000771"/>
    <s v="ZD"/>
    <d v="2025-02-19T00:00:00"/>
    <d v="2025-02-21T00:00:00"/>
    <s v="46110210"/>
    <m/>
    <m/>
    <x v="0"/>
    <s v="NTD"/>
    <n v="111650"/>
    <s v="NTD"/>
    <n v="111650"/>
    <s v="108524T0"/>
    <s v="TT0111"/>
    <m/>
    <s v="[發票作廢] 緯創資通 (MLL、MLH、ML6 2025/01)"/>
    <m/>
    <m/>
    <s v="710"/>
    <s v="100204"/>
    <n v="1"/>
    <n v="111650"/>
  </r>
  <r>
    <s v="2025/02"/>
    <s v="9300000771"/>
    <s v="ZD"/>
    <d v="2025-02-19T00:00:00"/>
    <d v="2025-02-21T00:00:00"/>
    <s v="46110210"/>
    <m/>
    <m/>
    <x v="0"/>
    <s v="NTD"/>
    <n v="139380"/>
    <s v="NTD"/>
    <n v="139380"/>
    <s v="108524T0"/>
    <s v="TT0111"/>
    <m/>
    <s v="[發票作廢] 緯創資通 (MLL、MLH、ML6 2025/01)"/>
    <m/>
    <m/>
    <s v="710"/>
    <s v="100204"/>
    <n v="1"/>
    <n v="139380"/>
  </r>
  <r>
    <s v="2025/02"/>
    <s v="9300000771"/>
    <s v="ZD"/>
    <d v="2025-02-19T00:00:00"/>
    <d v="2025-02-21T00:00:00"/>
    <s v="46110210"/>
    <m/>
    <m/>
    <x v="0"/>
    <s v="NTD"/>
    <n v="127788"/>
    <s v="NTD"/>
    <n v="127788"/>
    <s v="108524T0"/>
    <s v="TT0111"/>
    <m/>
    <s v="[發票作廢] 緯創資通 (MLL、MLH、ML6 2025/01)"/>
    <m/>
    <m/>
    <s v="710"/>
    <s v="100204"/>
    <n v="1"/>
    <n v="127788"/>
  </r>
  <r>
    <s v="2025/02"/>
    <s v="9300000771"/>
    <s v="ZD"/>
    <d v="2025-02-19T00:00:00"/>
    <d v="2025-02-21T00:00:00"/>
    <s v="46110210"/>
    <m/>
    <m/>
    <x v="0"/>
    <s v="NTD"/>
    <n v="97020"/>
    <s v="NTD"/>
    <n v="97020"/>
    <s v="108524T0"/>
    <s v="TT0111"/>
    <m/>
    <s v="[發票作廢] 緯創資通 (MLL、MLH、ML6 2025/01)"/>
    <m/>
    <m/>
    <s v="710"/>
    <s v="100204"/>
    <n v="1"/>
    <n v="97020"/>
  </r>
  <r>
    <s v="2025/02"/>
    <s v="9300000771"/>
    <s v="ZD"/>
    <d v="2025-02-19T00:00:00"/>
    <d v="2025-02-21T00:00:00"/>
    <s v="46110210"/>
    <m/>
    <m/>
    <x v="0"/>
    <s v="NTD"/>
    <n v="134964"/>
    <s v="NTD"/>
    <n v="134964"/>
    <s v="108524T0"/>
    <s v="TT0111"/>
    <m/>
    <s v="[發票作廢] 緯創資通 (MLL、MLH、ML6 2025/01)"/>
    <m/>
    <m/>
    <s v="710"/>
    <s v="100204"/>
    <n v="1"/>
    <n v="134964"/>
  </r>
  <r>
    <s v="2025/02"/>
    <s v="9300000771"/>
    <s v="ZD"/>
    <d v="2025-02-19T00:00:00"/>
    <d v="2025-02-21T00:00:00"/>
    <s v="46110210"/>
    <m/>
    <m/>
    <x v="0"/>
    <s v="NTD"/>
    <n v="121498"/>
    <s v="NTD"/>
    <n v="121498"/>
    <s v="108524T0"/>
    <s v="TT0111"/>
    <m/>
    <s v="[發票作廢] 緯創資通 (MLL、MLH、ML6 2025/01)"/>
    <m/>
    <m/>
    <s v="710"/>
    <s v="100204"/>
    <n v="1"/>
    <n v="121498"/>
  </r>
  <r>
    <s v="2025/02"/>
    <s v="9300000771"/>
    <s v="ZD"/>
    <d v="2025-02-19T00:00:00"/>
    <d v="2025-02-21T00:00:00"/>
    <s v="46110210"/>
    <m/>
    <m/>
    <x v="0"/>
    <s v="NTD"/>
    <n v="32471"/>
    <s v="NTD"/>
    <n v="32471"/>
    <s v="108524T0"/>
    <s v="TT0111"/>
    <m/>
    <s v="[發票作廢] 緯創資通 (MLL、MLH、ML6 2025/01)"/>
    <m/>
    <m/>
    <s v="710"/>
    <s v="100204"/>
    <n v="1"/>
    <n v="32471"/>
  </r>
  <r>
    <s v="2025/02"/>
    <s v="9300000801"/>
    <s v="ZD"/>
    <d v="2025-02-24T00:00:00"/>
    <d v="2025-02-24T00:00:00"/>
    <s v="46110210"/>
    <m/>
    <m/>
    <x v="0"/>
    <s v="NTD"/>
    <n v="-110000"/>
    <s v="NTD"/>
    <n v="-110000"/>
    <s v="105270T0"/>
    <s v="TT0113"/>
    <m/>
    <s v="KL53277399 緯創資通 (ML1、ML2、ML8、MLD 2025/01)"/>
    <m/>
    <m/>
    <s v="710"/>
    <s v="100204"/>
    <n v="1"/>
    <n v="-110000"/>
  </r>
  <r>
    <s v="2025/02"/>
    <s v="9300000801"/>
    <s v="ZD"/>
    <d v="2025-02-24T00:00:00"/>
    <d v="2025-02-24T00:00:00"/>
    <s v="46110210"/>
    <m/>
    <m/>
    <x v="0"/>
    <s v="NTD"/>
    <n v="-105570"/>
    <s v="NTD"/>
    <n v="-105570"/>
    <s v="105270T0"/>
    <s v="TT0113"/>
    <m/>
    <s v="KL53277399 緯創資通 (ML1、ML2、ML8、MLD 2025/01)"/>
    <m/>
    <m/>
    <s v="710"/>
    <s v="100204"/>
    <n v="1"/>
    <n v="-105570"/>
  </r>
  <r>
    <s v="2025/02"/>
    <s v="9300000801"/>
    <s v="ZD"/>
    <d v="2025-02-24T00:00:00"/>
    <d v="2025-02-24T00:00:00"/>
    <s v="46110210"/>
    <m/>
    <m/>
    <x v="0"/>
    <s v="NTD"/>
    <n v="-129858"/>
    <s v="NTD"/>
    <n v="-129858"/>
    <s v="105270T0"/>
    <s v="TT0113"/>
    <m/>
    <s v="KL53277399 緯創資通 (ML1、ML2、ML8、MLD 2025/01)"/>
    <m/>
    <m/>
    <s v="710"/>
    <s v="100204"/>
    <n v="1"/>
    <n v="-129858"/>
  </r>
  <r>
    <s v="2025/02"/>
    <s v="9300000801"/>
    <s v="ZD"/>
    <d v="2025-02-24T00:00:00"/>
    <d v="2025-02-24T00:00:00"/>
    <s v="46110210"/>
    <m/>
    <m/>
    <x v="0"/>
    <s v="NTD"/>
    <n v="-128892"/>
    <s v="NTD"/>
    <n v="-128892"/>
    <s v="105270T0"/>
    <s v="TT0113"/>
    <m/>
    <s v="KL53277399 緯創資通 (ML1、ML2、ML8、MLD 2025/01)"/>
    <m/>
    <m/>
    <s v="710"/>
    <s v="100204"/>
    <n v="1"/>
    <n v="-128892"/>
  </r>
  <r>
    <s v="2025/02"/>
    <s v="9300000801"/>
    <s v="ZD"/>
    <d v="2025-02-24T00:00:00"/>
    <d v="2025-02-24T00:00:00"/>
    <s v="46110210"/>
    <m/>
    <m/>
    <x v="0"/>
    <s v="NTD"/>
    <n v="-88650"/>
    <s v="NTD"/>
    <n v="-88650"/>
    <s v="105270T0"/>
    <s v="TT0113"/>
    <m/>
    <s v="KL53277399 緯創資通 (ML1、ML2、ML8、MLD 2025/01)"/>
    <m/>
    <m/>
    <s v="710"/>
    <s v="100204"/>
    <n v="1"/>
    <n v="-88650"/>
  </r>
  <r>
    <s v="2025/02"/>
    <s v="9300000801"/>
    <s v="ZD"/>
    <d v="2025-02-24T00:00:00"/>
    <d v="2025-02-24T00:00:00"/>
    <s v="46110210"/>
    <m/>
    <m/>
    <x v="0"/>
    <s v="NTD"/>
    <n v="-93830"/>
    <s v="NTD"/>
    <n v="-93830"/>
    <s v="105270T0"/>
    <s v="TT0113"/>
    <m/>
    <s v="KL53277399 緯創資通 (ML1、ML2、ML8、MLD 2025/01)"/>
    <m/>
    <m/>
    <s v="710"/>
    <s v="100204"/>
    <n v="1"/>
    <n v="-93830"/>
  </r>
  <r>
    <s v="2025/02"/>
    <s v="9300000801"/>
    <s v="ZD"/>
    <d v="2025-02-24T00:00:00"/>
    <d v="2025-02-24T00:00:00"/>
    <s v="46110210"/>
    <m/>
    <m/>
    <x v="0"/>
    <s v="NTD"/>
    <n v="-90000"/>
    <s v="NTD"/>
    <n v="-90000"/>
    <s v="105270T0"/>
    <s v="TT0113"/>
    <m/>
    <s v="KL53277399 緯創資通 (ML1、ML2、ML8、MLD 2025/01)"/>
    <m/>
    <m/>
    <s v="710"/>
    <s v="100204"/>
    <n v="1"/>
    <n v="-90000"/>
  </r>
  <r>
    <s v="2025/02"/>
    <s v="9300000801"/>
    <s v="ZD"/>
    <d v="2025-02-24T00:00:00"/>
    <d v="2025-02-24T00:00:00"/>
    <s v="46110210"/>
    <m/>
    <m/>
    <x v="0"/>
    <s v="NTD"/>
    <n v="-84150"/>
    <s v="NTD"/>
    <n v="-84150"/>
    <s v="108524T0"/>
    <s v="TT0111"/>
    <m/>
    <s v="KL53277399 緯創資通 (ML1、ML2、ML8、MLD 2025/01)"/>
    <m/>
    <m/>
    <s v="710"/>
    <s v="100204"/>
    <n v="1"/>
    <n v="-84150"/>
  </r>
  <r>
    <s v="2025/02"/>
    <s v="9300000801"/>
    <s v="ZD"/>
    <d v="2025-02-24T00:00:00"/>
    <d v="2025-02-24T00:00:00"/>
    <s v="46110210"/>
    <m/>
    <m/>
    <x v="0"/>
    <s v="NTD"/>
    <n v="-97020"/>
    <s v="NTD"/>
    <n v="-97020"/>
    <s v="105270T0"/>
    <s v="TT0113"/>
    <m/>
    <s v="KL53277399 緯創資通 (ML1、ML2、ML8、MLD 2025/01)"/>
    <m/>
    <m/>
    <s v="710"/>
    <s v="100204"/>
    <n v="1"/>
    <n v="-97020"/>
  </r>
  <r>
    <s v="2025/02"/>
    <s v="9300000801"/>
    <s v="ZD"/>
    <d v="2025-02-24T00:00:00"/>
    <d v="2025-02-24T00:00:00"/>
    <s v="46110210"/>
    <m/>
    <m/>
    <x v="0"/>
    <s v="NTD"/>
    <n v="-138000"/>
    <s v="NTD"/>
    <n v="-138000"/>
    <s v="105270T0"/>
    <s v="TT0113"/>
    <m/>
    <s v="KL53277399 緯創資通 (ML1、ML2、ML8、MLD 2025/01)"/>
    <m/>
    <m/>
    <s v="710"/>
    <s v="100204"/>
    <n v="1"/>
    <n v="-138000"/>
  </r>
  <r>
    <s v="2025/02"/>
    <s v="9300000801"/>
    <s v="ZD"/>
    <d v="2025-02-24T00:00:00"/>
    <d v="2025-02-24T00:00:00"/>
    <s v="46110210"/>
    <m/>
    <m/>
    <x v="0"/>
    <s v="NTD"/>
    <n v="-131928"/>
    <s v="NTD"/>
    <n v="-131928"/>
    <s v="105270T0"/>
    <s v="TT0113"/>
    <m/>
    <s v="KL53277399 緯創資通 (ML1、ML2、ML8、MLD 2025/01)"/>
    <m/>
    <m/>
    <s v="710"/>
    <s v="100204"/>
    <n v="1"/>
    <n v="-131928"/>
  </r>
  <r>
    <s v="2025/02"/>
    <s v="9300000801"/>
    <s v="ZD"/>
    <d v="2025-02-24T00:00:00"/>
    <d v="2025-02-24T00:00:00"/>
    <s v="46110210"/>
    <m/>
    <m/>
    <x v="0"/>
    <s v="NTD"/>
    <n v="-90000"/>
    <s v="NTD"/>
    <n v="-90000"/>
    <s v="105270T0"/>
    <s v="TT0113"/>
    <m/>
    <s v="KL53277399 緯創資通 (ML1、ML2、ML8、MLD 2025/01)"/>
    <m/>
    <m/>
    <s v="710"/>
    <s v="100204"/>
    <n v="1"/>
    <n v="-90000"/>
  </r>
  <r>
    <s v="2025/02"/>
    <s v="9300000801"/>
    <s v="ZD"/>
    <d v="2025-02-24T00:00:00"/>
    <d v="2025-02-24T00:00:00"/>
    <s v="46110210"/>
    <m/>
    <m/>
    <x v="0"/>
    <s v="NTD"/>
    <n v="-90640"/>
    <s v="NTD"/>
    <n v="-90640"/>
    <s v="105270T0"/>
    <s v="TT0113"/>
    <m/>
    <s v="KL53277399 緯創資通 (ML1、ML2、ML8、MLD 2025/01)"/>
    <m/>
    <m/>
    <s v="710"/>
    <s v="100204"/>
    <n v="1"/>
    <n v="-90640"/>
  </r>
  <r>
    <s v="2025/02"/>
    <s v="9300000801"/>
    <s v="ZD"/>
    <d v="2025-02-24T00:00:00"/>
    <d v="2025-02-24T00:00:00"/>
    <s v="46110210"/>
    <m/>
    <m/>
    <x v="0"/>
    <s v="NTD"/>
    <n v="-103510"/>
    <s v="NTD"/>
    <n v="-103510"/>
    <s v="105270T0"/>
    <s v="TT0113"/>
    <m/>
    <s v="KL53277399 緯創資通 (ML1、ML2、ML8、MLD 2025/01)"/>
    <m/>
    <m/>
    <s v="710"/>
    <s v="100204"/>
    <n v="1"/>
    <n v="-103510"/>
  </r>
  <r>
    <s v="2025/02"/>
    <s v="9300000801"/>
    <s v="ZD"/>
    <d v="2025-02-24T00:00:00"/>
    <d v="2025-02-24T00:00:00"/>
    <s v="46110210"/>
    <m/>
    <m/>
    <x v="0"/>
    <s v="NTD"/>
    <n v="-129858"/>
    <s v="NTD"/>
    <n v="-129858"/>
    <s v="105270T0"/>
    <s v="TT0113"/>
    <m/>
    <s v="KL53277399 緯創資通 (ML1、ML2、ML8、MLD 2025/01)"/>
    <m/>
    <m/>
    <s v="710"/>
    <s v="100204"/>
    <n v="1"/>
    <n v="-129858"/>
  </r>
  <r>
    <s v="2025/02"/>
    <s v="9300000801"/>
    <s v="ZD"/>
    <d v="2025-02-24T00:00:00"/>
    <d v="2025-02-24T00:00:00"/>
    <s v="46110210"/>
    <m/>
    <m/>
    <x v="0"/>
    <s v="NTD"/>
    <n v="-148955"/>
    <s v="NTD"/>
    <n v="-148955"/>
    <s v="105270T0"/>
    <s v="TT0113"/>
    <m/>
    <s v="KL53277399 緯創資通 (ML1、ML2、ML8、MLD 2025/01)"/>
    <m/>
    <m/>
    <s v="710"/>
    <s v="100204"/>
    <n v="1"/>
    <n v="-148955"/>
  </r>
  <r>
    <s v="2025/02"/>
    <s v="9300000801"/>
    <s v="ZD"/>
    <d v="2025-02-24T00:00:00"/>
    <d v="2025-02-24T00:00:00"/>
    <s v="46110210"/>
    <m/>
    <m/>
    <x v="0"/>
    <s v="NTD"/>
    <n v="-90000"/>
    <s v="NTD"/>
    <n v="-90000"/>
    <s v="105270T0"/>
    <s v="TT0113"/>
    <m/>
    <s v="KL53277399 緯創資通 (ML1、ML2、ML8、MLD 2025/01)"/>
    <m/>
    <m/>
    <s v="710"/>
    <s v="100204"/>
    <n v="1"/>
    <n v="-90000"/>
  </r>
  <r>
    <s v="2025/02"/>
    <s v="9300000801"/>
    <s v="ZD"/>
    <d v="2025-02-24T00:00:00"/>
    <d v="2025-02-24T00:00:00"/>
    <s v="46110210"/>
    <m/>
    <m/>
    <x v="0"/>
    <s v="NTD"/>
    <n v="-138000"/>
    <s v="NTD"/>
    <n v="-138000"/>
    <s v="105270T0"/>
    <s v="TT0113"/>
    <m/>
    <s v="KL53277399 緯創資通 (ML1、ML2、ML8、MLD 2025/01)"/>
    <m/>
    <m/>
    <s v="710"/>
    <s v="100204"/>
    <n v="1"/>
    <n v="-138000"/>
  </r>
  <r>
    <s v="2025/02"/>
    <s v="9300000801"/>
    <s v="ZD"/>
    <d v="2025-02-24T00:00:00"/>
    <d v="2025-02-24T00:00:00"/>
    <s v="46110210"/>
    <m/>
    <m/>
    <x v="0"/>
    <s v="NTD"/>
    <n v="-129858"/>
    <s v="NTD"/>
    <n v="-129858"/>
    <s v="105270T0"/>
    <s v="TT0113"/>
    <m/>
    <s v="KL53277399 緯創資通 (ML1、ML2、ML8、MLD 2025/01)"/>
    <m/>
    <m/>
    <s v="710"/>
    <s v="100204"/>
    <n v="1"/>
    <n v="-129858"/>
  </r>
  <r>
    <s v="2025/02"/>
    <s v="9300000801"/>
    <s v="ZD"/>
    <d v="2025-02-24T00:00:00"/>
    <d v="2025-02-24T00:00:00"/>
    <s v="46110210"/>
    <m/>
    <m/>
    <x v="0"/>
    <s v="NTD"/>
    <n v="-106810"/>
    <s v="NTD"/>
    <n v="-106810"/>
    <s v="105270T0"/>
    <s v="TT0113"/>
    <m/>
    <s v="KL53277399 緯創資通 (ML1、ML2、ML8、MLD 2025/01)"/>
    <m/>
    <m/>
    <s v="710"/>
    <s v="100204"/>
    <n v="1"/>
    <n v="-106810"/>
  </r>
  <r>
    <s v="2025/02"/>
    <s v="9300000802"/>
    <s v="ZD"/>
    <d v="2025-02-24T00:00:00"/>
    <d v="2025-02-24T00:00:00"/>
    <s v="46110210"/>
    <m/>
    <m/>
    <x v="0"/>
    <s v="NTD"/>
    <n v="-105100"/>
    <s v="NTD"/>
    <n v="-105100"/>
    <s v="108524T0"/>
    <s v="TT0111"/>
    <m/>
    <s v="KL58688250 緯創資通 (MLL、MLH、ML6 2025/01)"/>
    <m/>
    <m/>
    <s v="710"/>
    <s v="100204"/>
    <n v="1"/>
    <n v="-105100"/>
  </r>
  <r>
    <s v="2025/02"/>
    <s v="9300000802"/>
    <s v="ZD"/>
    <d v="2025-02-24T00:00:00"/>
    <d v="2025-02-24T00:00:00"/>
    <s v="46110210"/>
    <m/>
    <m/>
    <x v="0"/>
    <s v="NTD"/>
    <n v="-113712"/>
    <s v="NTD"/>
    <n v="-113712"/>
    <s v="108524T0"/>
    <s v="TT0111"/>
    <m/>
    <s v="KL58688250 緯創資通 (MLL、MLH、ML6 2025/01)"/>
    <m/>
    <m/>
    <s v="710"/>
    <s v="100204"/>
    <n v="1"/>
    <n v="-113712"/>
  </r>
  <r>
    <s v="2025/02"/>
    <s v="9300000802"/>
    <s v="ZD"/>
    <d v="2025-02-24T00:00:00"/>
    <d v="2025-02-24T00:00:00"/>
    <s v="46110210"/>
    <m/>
    <m/>
    <x v="0"/>
    <s v="NTD"/>
    <n v="-110000"/>
    <s v="NTD"/>
    <n v="-110000"/>
    <s v="108524T0"/>
    <s v="TT0111"/>
    <m/>
    <s v="KL58688250 緯創資通 (MLL、MLH、ML6 2025/01)"/>
    <m/>
    <m/>
    <s v="710"/>
    <s v="100204"/>
    <n v="1"/>
    <n v="-110000"/>
  </r>
  <r>
    <s v="2025/02"/>
    <s v="9300000802"/>
    <s v="ZD"/>
    <d v="2025-02-24T00:00:00"/>
    <d v="2025-02-24T00:00:00"/>
    <s v="46110210"/>
    <m/>
    <m/>
    <x v="0"/>
    <s v="NTD"/>
    <n v="-125287"/>
    <s v="NTD"/>
    <n v="-125287"/>
    <s v="108524T0"/>
    <s v="TT0111"/>
    <m/>
    <s v="KL58688250 緯創資通 (MLL、MLH、ML6 2025/01)"/>
    <m/>
    <m/>
    <s v="710"/>
    <s v="100204"/>
    <n v="1"/>
    <n v="-125287"/>
  </r>
  <r>
    <s v="2025/02"/>
    <s v="9300000802"/>
    <s v="ZD"/>
    <d v="2025-02-24T00:00:00"/>
    <d v="2025-02-24T00:00:00"/>
    <s v="46110210"/>
    <m/>
    <m/>
    <x v="0"/>
    <s v="NTD"/>
    <n v="-125000"/>
    <s v="NTD"/>
    <n v="-125000"/>
    <s v="108524T0"/>
    <s v="TT0111"/>
    <m/>
    <s v="KL58688250 緯創資通 (MLL、MLH、ML6 2025/01)"/>
    <m/>
    <m/>
    <s v="710"/>
    <s v="100204"/>
    <n v="1"/>
    <n v="-125000"/>
  </r>
  <r>
    <s v="2025/02"/>
    <s v="9300000802"/>
    <s v="ZD"/>
    <d v="2025-02-24T00:00:00"/>
    <d v="2025-02-24T00:00:00"/>
    <s v="46110210"/>
    <m/>
    <m/>
    <x v="0"/>
    <s v="NTD"/>
    <n v="-110000"/>
    <s v="NTD"/>
    <n v="-110000"/>
    <s v="108524T0"/>
    <s v="TT0111"/>
    <m/>
    <s v="KL58688250 緯創資通 (MLL、MLH、ML6 2025/01)"/>
    <m/>
    <m/>
    <s v="710"/>
    <s v="100204"/>
    <n v="1"/>
    <n v="-110000"/>
  </r>
  <r>
    <s v="2025/02"/>
    <s v="9300000802"/>
    <s v="ZD"/>
    <d v="2025-02-24T00:00:00"/>
    <d v="2025-02-24T00:00:00"/>
    <s v="46110210"/>
    <m/>
    <m/>
    <x v="0"/>
    <s v="NTD"/>
    <n v="-132000"/>
    <s v="NTD"/>
    <n v="-132000"/>
    <s v="108524T0"/>
    <s v="TT0111"/>
    <m/>
    <s v="KL58688250 緯創資通 (MLL、MLH、ML6 2025/01)"/>
    <m/>
    <m/>
    <s v="710"/>
    <s v="100204"/>
    <n v="1"/>
    <n v="-132000"/>
  </r>
  <r>
    <s v="2025/02"/>
    <s v="9300000802"/>
    <s v="ZD"/>
    <d v="2025-02-24T00:00:00"/>
    <d v="2025-02-24T00:00:00"/>
    <s v="46110210"/>
    <m/>
    <m/>
    <x v="0"/>
    <s v="NTD"/>
    <n v="-137200"/>
    <s v="NTD"/>
    <n v="-137200"/>
    <s v="108524T0"/>
    <s v="TT0111"/>
    <m/>
    <s v="KL58688250 緯創資通 (MLL、MLH、ML6 2025/01)"/>
    <m/>
    <m/>
    <s v="710"/>
    <s v="100204"/>
    <n v="1"/>
    <n v="-137200"/>
  </r>
  <r>
    <s v="2025/02"/>
    <s v="9300000802"/>
    <s v="ZD"/>
    <d v="2025-02-24T00:00:00"/>
    <d v="2025-02-24T00:00:00"/>
    <s v="46110210"/>
    <m/>
    <m/>
    <x v="0"/>
    <s v="NTD"/>
    <n v="-93288"/>
    <s v="NTD"/>
    <n v="-93288"/>
    <s v="108524T0"/>
    <s v="TT0111"/>
    <m/>
    <s v="KL58688250 緯創資通 (MLL、MLH、ML6 2025/01)"/>
    <m/>
    <m/>
    <s v="710"/>
    <s v="100204"/>
    <n v="1"/>
    <n v="-93288"/>
  </r>
  <r>
    <s v="2025/02"/>
    <s v="9300000802"/>
    <s v="ZD"/>
    <d v="2025-02-24T00:00:00"/>
    <d v="2025-02-24T00:00:00"/>
    <s v="46110210"/>
    <m/>
    <m/>
    <x v="0"/>
    <s v="NTD"/>
    <n v="-99770"/>
    <s v="NTD"/>
    <n v="-99770"/>
    <s v="108524T0"/>
    <s v="TT0111"/>
    <m/>
    <s v="KL58688250 緯創資通 (MLL、MLH、ML6 2025/01)"/>
    <m/>
    <m/>
    <s v="710"/>
    <s v="100204"/>
    <n v="1"/>
    <n v="-99770"/>
  </r>
  <r>
    <s v="2025/02"/>
    <s v="9300000802"/>
    <s v="ZD"/>
    <d v="2025-02-24T00:00:00"/>
    <d v="2025-02-24T00:00:00"/>
    <s v="46110210"/>
    <m/>
    <m/>
    <x v="0"/>
    <s v="NTD"/>
    <n v="-145855"/>
    <s v="NTD"/>
    <n v="-145855"/>
    <s v="108524T0"/>
    <s v="TT0111"/>
    <m/>
    <s v="KL58688250 緯創資通 (MLL、MLH、ML6 2025/01)"/>
    <m/>
    <m/>
    <s v="710"/>
    <s v="100204"/>
    <n v="1"/>
    <n v="-145855"/>
  </r>
  <r>
    <s v="2025/02"/>
    <s v="9300000802"/>
    <s v="ZD"/>
    <d v="2025-02-24T00:00:00"/>
    <d v="2025-02-24T00:00:00"/>
    <s v="46110210"/>
    <m/>
    <m/>
    <x v="0"/>
    <s v="NTD"/>
    <n v="-106700"/>
    <s v="NTD"/>
    <n v="-106700"/>
    <s v="108524T0"/>
    <s v="TT0111"/>
    <m/>
    <s v="KL58688250 緯創資通 (MLL、MLH、ML6 2025/01)"/>
    <m/>
    <m/>
    <s v="710"/>
    <s v="100204"/>
    <n v="1"/>
    <n v="-106700"/>
  </r>
  <r>
    <s v="2025/02"/>
    <s v="9300000802"/>
    <s v="ZD"/>
    <d v="2025-02-24T00:00:00"/>
    <d v="2025-02-24T00:00:00"/>
    <s v="46110210"/>
    <m/>
    <m/>
    <x v="0"/>
    <s v="NTD"/>
    <n v="-150505"/>
    <s v="NTD"/>
    <n v="-150505"/>
    <s v="108524T0"/>
    <s v="TT0111"/>
    <m/>
    <s v="KL58688250 緯創資通 (MLL、MLH、ML6 2025/01)"/>
    <m/>
    <m/>
    <s v="710"/>
    <s v="100204"/>
    <n v="1"/>
    <n v="-150505"/>
  </r>
  <r>
    <s v="2025/02"/>
    <s v="9300000802"/>
    <s v="ZD"/>
    <d v="2025-02-24T00:00:00"/>
    <d v="2025-02-24T00:00:00"/>
    <s v="46110210"/>
    <m/>
    <m/>
    <x v="0"/>
    <s v="NTD"/>
    <n v="-125856"/>
    <s v="NTD"/>
    <n v="-125856"/>
    <s v="108524T0"/>
    <s v="TT0111"/>
    <m/>
    <s v="KL58688250 緯創資通 (MLL、MLH、ML6 2025/01)"/>
    <m/>
    <m/>
    <s v="710"/>
    <s v="100204"/>
    <n v="1"/>
    <n v="-125856"/>
  </r>
  <r>
    <s v="2025/02"/>
    <s v="9300000802"/>
    <s v="ZD"/>
    <d v="2025-02-24T00:00:00"/>
    <d v="2025-02-24T00:00:00"/>
    <s v="46110210"/>
    <m/>
    <m/>
    <x v="0"/>
    <s v="NTD"/>
    <n v="-152100"/>
    <s v="NTD"/>
    <n v="-152100"/>
    <s v="108524T0"/>
    <s v="TT0111"/>
    <m/>
    <s v="KL58688250 緯創資通 (MLL、MLH、ML6 2025/01)"/>
    <m/>
    <m/>
    <s v="710"/>
    <s v="100204"/>
    <n v="1"/>
    <n v="-152100"/>
  </r>
  <r>
    <s v="2025/02"/>
    <s v="9300000802"/>
    <s v="ZD"/>
    <d v="2025-02-24T00:00:00"/>
    <d v="2025-02-24T00:00:00"/>
    <s v="46110210"/>
    <m/>
    <m/>
    <x v="0"/>
    <s v="NTD"/>
    <n v="-118680"/>
    <s v="NTD"/>
    <n v="-118680"/>
    <s v="108524T0"/>
    <s v="TT0111"/>
    <m/>
    <s v="KL58688250 緯創資通 (MLL、MLH、ML6 2025/01)"/>
    <m/>
    <m/>
    <s v="710"/>
    <s v="100204"/>
    <n v="1"/>
    <n v="-118680"/>
  </r>
  <r>
    <s v="2025/02"/>
    <s v="9300000802"/>
    <s v="ZD"/>
    <d v="2025-02-24T00:00:00"/>
    <d v="2025-02-24T00:00:00"/>
    <s v="46110210"/>
    <m/>
    <m/>
    <x v="0"/>
    <s v="NTD"/>
    <n v="-121716"/>
    <s v="NTD"/>
    <n v="-121716"/>
    <s v="108524T0"/>
    <s v="TT0111"/>
    <m/>
    <s v="KL58688250 緯創資通 (MLL、MLH、ML6 2025/01)"/>
    <m/>
    <m/>
    <s v="710"/>
    <s v="100204"/>
    <n v="1"/>
    <n v="-121716"/>
  </r>
  <r>
    <s v="2025/02"/>
    <s v="9300000802"/>
    <s v="ZD"/>
    <d v="2025-02-24T00:00:00"/>
    <d v="2025-02-24T00:00:00"/>
    <s v="46110210"/>
    <m/>
    <m/>
    <x v="0"/>
    <s v="NTD"/>
    <n v="-150505"/>
    <s v="NTD"/>
    <n v="-150505"/>
    <s v="108524T0"/>
    <s v="TT0111"/>
    <m/>
    <s v="KL58688250 緯創資通 (MLL、MLH、ML6 2025/01)"/>
    <m/>
    <m/>
    <s v="710"/>
    <s v="100204"/>
    <n v="1"/>
    <n v="-150505"/>
  </r>
  <r>
    <s v="2025/02"/>
    <s v="9300000802"/>
    <s v="ZD"/>
    <d v="2025-02-24T00:00:00"/>
    <d v="2025-02-24T00:00:00"/>
    <s v="46110210"/>
    <m/>
    <m/>
    <x v="0"/>
    <s v="NTD"/>
    <n v="-135000"/>
    <s v="NTD"/>
    <n v="-135000"/>
    <s v="108524T0"/>
    <s v="TT0111"/>
    <m/>
    <s v="KL58688250 緯創資通 (MLL、MLH、ML6 2025/01)"/>
    <m/>
    <m/>
    <s v="710"/>
    <s v="100204"/>
    <n v="1"/>
    <n v="-135000"/>
  </r>
  <r>
    <s v="2025/02"/>
    <s v="9300000802"/>
    <s v="ZD"/>
    <d v="2025-02-24T00:00:00"/>
    <d v="2025-02-24T00:00:00"/>
    <s v="46110210"/>
    <m/>
    <m/>
    <x v="0"/>
    <s v="NTD"/>
    <n v="-121716"/>
    <s v="NTD"/>
    <n v="-121716"/>
    <s v="108524T0"/>
    <s v="TT0111"/>
    <m/>
    <s v="KL58688250 緯創資通 (MLL、MLH、ML6 2025/01)"/>
    <m/>
    <m/>
    <s v="710"/>
    <s v="100204"/>
    <n v="1"/>
    <n v="-121716"/>
  </r>
  <r>
    <s v="2025/02"/>
    <s v="9300000802"/>
    <s v="ZD"/>
    <d v="2025-02-24T00:00:00"/>
    <d v="2025-02-24T00:00:00"/>
    <s v="46110210"/>
    <m/>
    <m/>
    <x v="0"/>
    <s v="NTD"/>
    <n v="-135000"/>
    <s v="NTD"/>
    <n v="-135000"/>
    <s v="108524T0"/>
    <s v="TT0111"/>
    <m/>
    <s v="KL58688250 緯創資通 (MLL、MLH、ML6 2025/01)"/>
    <m/>
    <m/>
    <s v="710"/>
    <s v="100204"/>
    <n v="1"/>
    <n v="-135000"/>
  </r>
  <r>
    <s v="2025/02"/>
    <s v="9300000802"/>
    <s v="ZD"/>
    <d v="2025-02-24T00:00:00"/>
    <d v="2025-02-24T00:00:00"/>
    <s v="46110210"/>
    <m/>
    <m/>
    <x v="0"/>
    <s v="NTD"/>
    <n v="-111650"/>
    <s v="NTD"/>
    <n v="-111650"/>
    <s v="108524T0"/>
    <s v="TT0111"/>
    <m/>
    <s v="KL58688250 緯創資通 (MLL、MLH、ML6 2025/01)"/>
    <m/>
    <m/>
    <s v="710"/>
    <s v="100204"/>
    <n v="1"/>
    <n v="-111650"/>
  </r>
  <r>
    <s v="2025/02"/>
    <s v="9300000802"/>
    <s v="ZD"/>
    <d v="2025-02-24T00:00:00"/>
    <d v="2025-02-24T00:00:00"/>
    <s v="46110210"/>
    <m/>
    <m/>
    <x v="0"/>
    <s v="NTD"/>
    <n v="-139380"/>
    <s v="NTD"/>
    <n v="-139380"/>
    <s v="108524T0"/>
    <s v="TT0111"/>
    <m/>
    <s v="KL58688250 緯創資通 (MLL、MLH、ML6 2025/01)"/>
    <m/>
    <m/>
    <s v="710"/>
    <s v="100204"/>
    <n v="1"/>
    <n v="-139380"/>
  </r>
  <r>
    <s v="2025/02"/>
    <s v="9300000802"/>
    <s v="ZD"/>
    <d v="2025-02-24T00:00:00"/>
    <d v="2025-02-24T00:00:00"/>
    <s v="46110210"/>
    <m/>
    <m/>
    <x v="0"/>
    <s v="NTD"/>
    <n v="-143530"/>
    <s v="NTD"/>
    <n v="-143530"/>
    <s v="108524T0"/>
    <s v="TT0111"/>
    <m/>
    <s v="KL58688250 緯創資通 (MLL、MLH、ML6 2025/01)"/>
    <m/>
    <m/>
    <s v="710"/>
    <s v="100204"/>
    <n v="1"/>
    <n v="-143530"/>
  </r>
  <r>
    <s v="2025/02"/>
    <s v="9300000802"/>
    <s v="ZD"/>
    <d v="2025-02-24T00:00:00"/>
    <d v="2025-02-24T00:00:00"/>
    <s v="46110210"/>
    <m/>
    <m/>
    <x v="0"/>
    <s v="NTD"/>
    <n v="-97020"/>
    <s v="NTD"/>
    <n v="-97020"/>
    <s v="108524T0"/>
    <s v="TT0111"/>
    <m/>
    <s v="KL58688250 緯創資通 (MLL、MLH、ML6 2025/01)"/>
    <m/>
    <m/>
    <s v="710"/>
    <s v="100204"/>
    <n v="1"/>
    <n v="-97020"/>
  </r>
  <r>
    <s v="2025/02"/>
    <s v="9300000802"/>
    <s v="ZD"/>
    <d v="2025-02-24T00:00:00"/>
    <d v="2025-02-24T00:00:00"/>
    <s v="46110210"/>
    <m/>
    <m/>
    <x v="0"/>
    <s v="NTD"/>
    <n v="-131000"/>
    <s v="NTD"/>
    <n v="-131000"/>
    <s v="108524T0"/>
    <s v="TT0111"/>
    <m/>
    <s v="KL58688250 緯創資通 (MLL、MLH、ML6 2025/01)"/>
    <m/>
    <m/>
    <s v="710"/>
    <s v="100204"/>
    <n v="1"/>
    <n v="-131000"/>
  </r>
  <r>
    <s v="2025/02"/>
    <s v="9300000802"/>
    <s v="ZD"/>
    <d v="2025-02-24T00:00:00"/>
    <d v="2025-02-24T00:00:00"/>
    <s v="46110210"/>
    <m/>
    <m/>
    <x v="0"/>
    <s v="NTD"/>
    <n v="-132000"/>
    <s v="NTD"/>
    <n v="-132000"/>
    <s v="108524T0"/>
    <s v="TT0111"/>
    <m/>
    <s v="KL58688250 緯創資通 (MLL、MLH、ML6 2025/01)"/>
    <m/>
    <m/>
    <s v="710"/>
    <s v="100204"/>
    <n v="1"/>
    <n v="-132000"/>
  </r>
  <r>
    <s v="2025/02"/>
    <s v="9300000802"/>
    <s v="ZD"/>
    <d v="2025-02-24T00:00:00"/>
    <d v="2025-02-24T00:00:00"/>
    <s v="46110210"/>
    <m/>
    <m/>
    <x v="0"/>
    <s v="NTD"/>
    <n v="-32471"/>
    <s v="NTD"/>
    <n v="-32471"/>
    <s v="108524T0"/>
    <s v="TT0111"/>
    <m/>
    <s v="KL58688250 緯創資通 (MLL、MLH、ML6 2025/01)"/>
    <m/>
    <m/>
    <s v="710"/>
    <s v="100204"/>
    <n v="1"/>
    <n v="-32471"/>
  </r>
  <r>
    <s v="2025/02"/>
    <s v="9300000647"/>
    <s v="ZD"/>
    <d v="2025-02-14T00:00:00"/>
    <d v="2025-02-14T00:00:00"/>
    <s v="46110210"/>
    <m/>
    <m/>
    <x v="1"/>
    <s v="NTD"/>
    <n v="-145855"/>
    <s v="NTD"/>
    <n v="-145855"/>
    <s v="110810T0"/>
    <s v="TT0119"/>
    <m/>
    <s v="KD51725009 緯穎科技 (胡耀明 2025/01)"/>
    <m/>
    <m/>
    <s v="710"/>
    <s v="100726"/>
    <n v="1"/>
    <n v="-145855"/>
  </r>
  <r>
    <s v="2025/02"/>
    <s v="9300000648"/>
    <s v="ZD"/>
    <d v="2025-02-14T00:00:00"/>
    <d v="2025-02-14T00:00:00"/>
    <s v="46110210"/>
    <m/>
    <m/>
    <x v="1"/>
    <s v="NTD"/>
    <n v="-129858"/>
    <s v="NTD"/>
    <n v="-129858"/>
    <s v="110810T0"/>
    <s v="TT0119"/>
    <m/>
    <s v="KD51725010 緯穎科技 (陳凱俞 2025/01)"/>
    <m/>
    <m/>
    <s v="710"/>
    <s v="100726"/>
    <n v="1"/>
    <n v="-129858"/>
  </r>
  <r>
    <s v="2025/02"/>
    <s v="9300000649"/>
    <s v="ZD"/>
    <d v="2025-02-14T00:00:00"/>
    <d v="2025-02-14T00:00:00"/>
    <s v="46110210"/>
    <m/>
    <m/>
    <x v="1"/>
    <s v="NTD"/>
    <n v="-141360"/>
    <s v="NTD"/>
    <n v="-141360"/>
    <s v="110810T0"/>
    <s v="TT0119"/>
    <m/>
    <s v="KD51725011 緯穎科技 (林鼎翔 2025/01)"/>
    <m/>
    <m/>
    <s v="710"/>
    <s v="100726"/>
    <n v="1"/>
    <n v="-141360"/>
  </r>
  <r>
    <s v="2025/02"/>
    <s v="9300000650"/>
    <s v="ZD"/>
    <d v="2025-02-14T00:00:00"/>
    <d v="2025-02-14T00:00:00"/>
    <s v="46110210"/>
    <m/>
    <m/>
    <x v="1"/>
    <s v="NTD"/>
    <n v="-113925"/>
    <s v="NTD"/>
    <n v="-113925"/>
    <s v="110810T0"/>
    <s v="TT0119"/>
    <m/>
    <s v="KD51725012 穎科技 (翁崇堡 2025/01)"/>
    <m/>
    <m/>
    <s v="710"/>
    <s v="100726"/>
    <n v="1"/>
    <n v="-113925"/>
  </r>
  <r>
    <s v="2025/02"/>
    <s v="9300000651"/>
    <s v="ZD"/>
    <d v="2025-02-14T00:00:00"/>
    <d v="2025-02-14T00:00:00"/>
    <s v="46110210"/>
    <m/>
    <m/>
    <x v="1"/>
    <s v="NTD"/>
    <n v="-145855"/>
    <s v="NTD"/>
    <n v="-145855"/>
    <s v="110810T0"/>
    <s v="TT0119"/>
    <m/>
    <s v="KD51725013 緯穎科技 (陳坤城 2025/01)"/>
    <m/>
    <m/>
    <s v="710"/>
    <s v="100726"/>
    <n v="1"/>
    <n v="-145855"/>
  </r>
  <r>
    <s v="2025/02"/>
    <s v="9300000652"/>
    <s v="ZD"/>
    <d v="2025-02-14T00:00:00"/>
    <d v="2025-02-14T00:00:00"/>
    <s v="46110210"/>
    <m/>
    <m/>
    <x v="1"/>
    <s v="NTD"/>
    <n v="-138000"/>
    <s v="NTD"/>
    <n v="-138000"/>
    <s v="110810T0"/>
    <s v="TT0119"/>
    <m/>
    <s v="KD51725014 緯穎科技 (孫欣憶 2025/01)"/>
    <m/>
    <m/>
    <s v="710"/>
    <s v="100726"/>
    <n v="1"/>
    <n v="-138000"/>
  </r>
  <r>
    <s v="2025/02"/>
    <s v="9300000653"/>
    <s v="ZD"/>
    <d v="2025-02-14T00:00:00"/>
    <d v="2025-02-14T00:00:00"/>
    <s v="46110210"/>
    <m/>
    <m/>
    <x v="1"/>
    <s v="NTD"/>
    <n v="-110000"/>
    <s v="NTD"/>
    <n v="-110000"/>
    <s v="110810T0"/>
    <s v="TT0119"/>
    <m/>
    <s v="KD51725015 緯穎科技 (朱庭鋒等人 2025/01)"/>
    <m/>
    <m/>
    <s v="710"/>
    <s v="100726"/>
    <n v="1"/>
    <n v="-110000"/>
  </r>
  <r>
    <s v="2025/02"/>
    <s v="9300000653"/>
    <s v="ZD"/>
    <d v="2025-02-14T00:00:00"/>
    <d v="2025-02-14T00:00:00"/>
    <s v="46110210"/>
    <m/>
    <m/>
    <x v="1"/>
    <s v="NTD"/>
    <n v="-145855"/>
    <s v="NTD"/>
    <n v="-145855"/>
    <s v="110810T0"/>
    <s v="TT0119"/>
    <m/>
    <s v="KD51725015 緯穎科技 (朱庭鋒等人 2025/01)"/>
    <m/>
    <m/>
    <s v="710"/>
    <s v="100726"/>
    <n v="1"/>
    <n v="-145855"/>
  </r>
  <r>
    <s v="2025/02"/>
    <s v="9300000654"/>
    <s v="ZD"/>
    <d v="2025-02-14T00:00:00"/>
    <d v="2025-02-14T00:00:00"/>
    <s v="46110210"/>
    <m/>
    <m/>
    <x v="1"/>
    <s v="NTD"/>
    <n v="-120230"/>
    <s v="NTD"/>
    <n v="-120230"/>
    <s v="110810T0"/>
    <s v="TT0119"/>
    <m/>
    <s v="KD51725016 緯穎科技 (陳文遠等人 2025/01)"/>
    <m/>
    <m/>
    <s v="710"/>
    <s v="100726"/>
    <n v="1"/>
    <n v="-120230"/>
  </r>
  <r>
    <s v="2025/02"/>
    <s v="9300000654"/>
    <s v="ZD"/>
    <d v="2025-02-14T00:00:00"/>
    <d v="2025-02-14T00:00:00"/>
    <s v="46110210"/>
    <m/>
    <m/>
    <x v="1"/>
    <s v="NTD"/>
    <n v="-138000"/>
    <s v="NTD"/>
    <n v="-138000"/>
    <s v="110810T0"/>
    <s v="TT0119"/>
    <m/>
    <s v="KD51725016 緯穎科技 (陳文遠等人 2025/01)"/>
    <m/>
    <m/>
    <s v="710"/>
    <s v="100726"/>
    <n v="1"/>
    <n v="-138000"/>
  </r>
  <r>
    <s v="2025/02"/>
    <s v="9300000654"/>
    <s v="ZD"/>
    <d v="2025-02-14T00:00:00"/>
    <d v="2025-02-14T00:00:00"/>
    <s v="46110210"/>
    <m/>
    <m/>
    <x v="1"/>
    <s v="NTD"/>
    <n v="-84150"/>
    <s v="NTD"/>
    <n v="-84150"/>
    <s v="110810T0"/>
    <s v="TT0119"/>
    <m/>
    <s v="KD51725016 緯穎科技 (陳文遠等人 2025/01)"/>
    <m/>
    <m/>
    <s v="710"/>
    <s v="100726"/>
    <n v="1"/>
    <n v="-84150"/>
  </r>
  <r>
    <s v="2025/02"/>
    <s v="9300000654"/>
    <s v="ZD"/>
    <d v="2025-02-14T00:00:00"/>
    <d v="2025-02-14T00:00:00"/>
    <s v="46110210"/>
    <m/>
    <m/>
    <x v="1"/>
    <s v="NTD"/>
    <n v="-103500"/>
    <s v="NTD"/>
    <n v="-103500"/>
    <s v="110810T0"/>
    <s v="TT0119"/>
    <m/>
    <s v="KD51725016 緯穎科技 (陳文遠等人 2025/01)"/>
    <m/>
    <m/>
    <s v="710"/>
    <s v="100726"/>
    <n v="1"/>
    <n v="-103500"/>
  </r>
  <r>
    <s v="2025/02"/>
    <s v="9300000654"/>
    <s v="ZD"/>
    <d v="2025-02-14T00:00:00"/>
    <d v="2025-02-14T00:00:00"/>
    <s v="46110210"/>
    <m/>
    <m/>
    <x v="1"/>
    <s v="NTD"/>
    <n v="-110000"/>
    <s v="NTD"/>
    <n v="-110000"/>
    <s v="110810T0"/>
    <s v="TT0119"/>
    <m/>
    <s v="KD51725016 緯穎科技 (陳文遠等人 2025/01)"/>
    <m/>
    <m/>
    <s v="710"/>
    <s v="100726"/>
    <n v="1"/>
    <n v="-110000"/>
  </r>
  <r>
    <s v="2025/02"/>
    <s v="9300000654"/>
    <s v="ZD"/>
    <d v="2025-02-14T00:00:00"/>
    <d v="2025-02-14T00:00:00"/>
    <s v="46110210"/>
    <m/>
    <m/>
    <x v="1"/>
    <s v="NTD"/>
    <n v="-161736"/>
    <s v="NTD"/>
    <n v="-161736"/>
    <s v="110810T0"/>
    <s v="TT0119"/>
    <m/>
    <s v="KD51725016 緯穎科技 (陳文遠等人 2025/01)"/>
    <m/>
    <m/>
    <s v="710"/>
    <s v="100726"/>
    <n v="1"/>
    <n v="-161736"/>
  </r>
  <r>
    <s v="2025/02"/>
    <s v="9300000706"/>
    <s v="ZD"/>
    <d v="2025-02-20T00:00:00"/>
    <d v="2025-02-20T00:00:00"/>
    <s v="46110210"/>
    <m/>
    <m/>
    <x v="1"/>
    <s v="NTD"/>
    <n v="-138000"/>
    <s v="NTD"/>
    <n v="-138000"/>
    <s v="110810T0"/>
    <s v="TT0119"/>
    <m/>
    <s v="KL53277312 緯穎科技 (鄭益仁等人 2025/01)"/>
    <m/>
    <m/>
    <s v="710"/>
    <s v="100726"/>
    <n v="1"/>
    <n v="-138000"/>
  </r>
  <r>
    <s v="2025/02"/>
    <s v="9300000706"/>
    <s v="ZD"/>
    <d v="2025-02-20T00:00:00"/>
    <d v="2025-02-20T00:00:00"/>
    <s v="46110210"/>
    <m/>
    <m/>
    <x v="1"/>
    <s v="NTD"/>
    <n v="-129858"/>
    <s v="NTD"/>
    <n v="-129858"/>
    <s v="110810T0"/>
    <s v="TT0119"/>
    <m/>
    <s v="KL53277312 緯穎科技 (鄭益仁等人 2025/01)"/>
    <m/>
    <m/>
    <s v="710"/>
    <s v="100726"/>
    <n v="1"/>
    <n v="-129858"/>
  </r>
  <r>
    <s v="2025/02"/>
    <s v="9300000706"/>
    <s v="ZD"/>
    <d v="2025-02-20T00:00:00"/>
    <d v="2025-02-20T00:00:00"/>
    <s v="46110210"/>
    <m/>
    <m/>
    <x v="1"/>
    <s v="NTD"/>
    <n v="-115940"/>
    <s v="NTD"/>
    <n v="-115940"/>
    <s v="110810T0"/>
    <s v="TT0119"/>
    <m/>
    <s v="KL53277312 緯穎科技 (鄭益仁等人 2025/01)"/>
    <m/>
    <m/>
    <s v="710"/>
    <s v="100726"/>
    <n v="1"/>
    <n v="-115940"/>
  </r>
  <r>
    <s v="2025/02"/>
    <s v="9300000707"/>
    <s v="ZD"/>
    <d v="2025-02-20T00:00:00"/>
    <d v="2025-02-20T00:00:00"/>
    <s v="46110210"/>
    <m/>
    <m/>
    <x v="1"/>
    <s v="NTD"/>
    <n v="-95000"/>
    <s v="NTD"/>
    <n v="-95000"/>
    <s v="110810T0"/>
    <s v="TT0119"/>
    <m/>
    <s v="KL53277313 緯穎科技 (林子堅、陳昱淳 2025/01)"/>
    <m/>
    <m/>
    <s v="710"/>
    <s v="100726"/>
    <n v="1"/>
    <n v="-95000"/>
  </r>
  <r>
    <s v="2025/02"/>
    <s v="9300000707"/>
    <s v="ZD"/>
    <d v="2025-02-20T00:00:00"/>
    <d v="2025-02-20T00:00:00"/>
    <s v="46110210"/>
    <m/>
    <m/>
    <x v="1"/>
    <s v="NTD"/>
    <n v="-90640"/>
    <s v="NTD"/>
    <n v="-90640"/>
    <s v="110810T0"/>
    <s v="TT0119"/>
    <m/>
    <s v="KL53277313 緯穎科技 (林子堅、陳昱淳 2025/01)"/>
    <m/>
    <m/>
    <s v="710"/>
    <s v="100726"/>
    <n v="1"/>
    <n v="-90640"/>
  </r>
  <r>
    <s v="2025/02"/>
    <s v="9300000707"/>
    <s v="ZD"/>
    <d v="2025-02-20T00:00:00"/>
    <d v="2025-02-20T00:00:00"/>
    <s v="46110210"/>
    <m/>
    <m/>
    <x v="1"/>
    <s v="NTD"/>
    <n v="-89395"/>
    <s v="NTD"/>
    <n v="-89395"/>
    <s v="110810T0"/>
    <s v="TT0119"/>
    <m/>
    <s v="KL53277313 緯穎科技 (林子堅、陳昱淳 2025/01)"/>
    <m/>
    <m/>
    <s v="710"/>
    <s v="100726"/>
    <n v="1"/>
    <n v="-89395"/>
  </r>
  <r>
    <s v="2025/02"/>
    <s v="9300000707"/>
    <s v="ZD"/>
    <d v="2025-02-20T00:00:00"/>
    <d v="2025-02-20T00:00:00"/>
    <s v="46110210"/>
    <m/>
    <m/>
    <x v="1"/>
    <s v="NTD"/>
    <n v="-52900"/>
    <s v="NTD"/>
    <n v="-52900"/>
    <s v="110810T0"/>
    <s v="TT0119"/>
    <m/>
    <s v="KL53277313 緯穎科技 (林子堅、陳昱淳 2025/01)"/>
    <m/>
    <m/>
    <s v="710"/>
    <s v="100726"/>
    <n v="1"/>
    <n v="-52900"/>
  </r>
  <r>
    <s v="2025/02"/>
    <s v="9300000708"/>
    <s v="ZD"/>
    <d v="2025-02-20T00:00:00"/>
    <d v="2025-02-20T00:00:00"/>
    <s v="46110210"/>
    <m/>
    <m/>
    <x v="1"/>
    <s v="NTD"/>
    <n v="-136710"/>
    <s v="NTD"/>
    <n v="-136710"/>
    <s v="110810T0"/>
    <s v="TT0119"/>
    <m/>
    <s v="KL53277314 緯穎科技 (吳尚恩等人 2025/01)"/>
    <m/>
    <m/>
    <s v="710"/>
    <s v="100726"/>
    <n v="1"/>
    <n v="-136710"/>
  </r>
  <r>
    <s v="2025/02"/>
    <s v="9300000708"/>
    <s v="ZD"/>
    <d v="2025-02-20T00:00:00"/>
    <d v="2025-02-20T00:00:00"/>
    <s v="46110210"/>
    <m/>
    <m/>
    <x v="1"/>
    <s v="NTD"/>
    <n v="-138000"/>
    <s v="NTD"/>
    <n v="-138000"/>
    <s v="110810T0"/>
    <s v="TT0119"/>
    <m/>
    <s v="KL53277314 緯穎科技 (吳尚恩等人 2025/01)"/>
    <m/>
    <m/>
    <s v="710"/>
    <s v="100726"/>
    <n v="1"/>
    <n v="-138000"/>
  </r>
  <r>
    <s v="2025/02"/>
    <s v="9300000708"/>
    <s v="ZD"/>
    <d v="2025-02-20T00:00:00"/>
    <d v="2025-02-20T00:00:00"/>
    <s v="46110210"/>
    <m/>
    <m/>
    <x v="1"/>
    <s v="NTD"/>
    <n v="-133998"/>
    <s v="NTD"/>
    <n v="-133998"/>
    <s v="110810T0"/>
    <s v="TT0119"/>
    <m/>
    <s v="KL53277314 緯穎科技 (吳尚恩等人 2025/01)"/>
    <m/>
    <m/>
    <s v="710"/>
    <s v="100726"/>
    <n v="1"/>
    <n v="-133998"/>
  </r>
  <r>
    <s v="2025/02"/>
    <s v="9300000708"/>
    <s v="ZD"/>
    <d v="2025-02-20T00:00:00"/>
    <d v="2025-02-20T00:00:00"/>
    <s v="46110210"/>
    <m/>
    <m/>
    <x v="1"/>
    <s v="NTD"/>
    <n v="-103510"/>
    <s v="NTD"/>
    <n v="-103510"/>
    <s v="110810T0"/>
    <s v="TT0119"/>
    <m/>
    <s v="KL53277314 緯穎科技 (吳尚恩等人 2025/01)"/>
    <m/>
    <m/>
    <s v="710"/>
    <s v="100726"/>
    <n v="1"/>
    <n v="-103510"/>
  </r>
  <r>
    <s v="2025/02"/>
    <s v="9300000708"/>
    <s v="ZD"/>
    <d v="2025-02-20T00:00:00"/>
    <d v="2025-02-20T00:00:00"/>
    <s v="46110210"/>
    <m/>
    <m/>
    <x v="1"/>
    <s v="NTD"/>
    <n v="-112090"/>
    <s v="NTD"/>
    <n v="-112090"/>
    <s v="110810T0"/>
    <s v="TT0119"/>
    <m/>
    <s v="KL53277314 緯穎科技 (吳尚恩等人 2025/01)"/>
    <m/>
    <m/>
    <s v="710"/>
    <s v="100726"/>
    <n v="1"/>
    <n v="-112090"/>
  </r>
  <r>
    <s v="2025/02"/>
    <s v="9300000708"/>
    <s v="ZD"/>
    <d v="2025-02-20T00:00:00"/>
    <d v="2025-02-20T00:00:00"/>
    <s v="46110210"/>
    <m/>
    <m/>
    <x v="1"/>
    <s v="NTD"/>
    <n v="-107580"/>
    <s v="NTD"/>
    <n v="-107580"/>
    <s v="110810T0"/>
    <s v="TT0119"/>
    <m/>
    <s v="KL53277314 緯穎科技 (吳尚恩等人 2025/01)"/>
    <m/>
    <m/>
    <s v="710"/>
    <s v="100726"/>
    <n v="1"/>
    <n v="-107580"/>
  </r>
  <r>
    <s v="2025/02"/>
    <s v="9300000708"/>
    <s v="ZD"/>
    <d v="2025-02-20T00:00:00"/>
    <d v="2025-02-20T00:00:00"/>
    <s v="46110210"/>
    <m/>
    <m/>
    <x v="1"/>
    <s v="NTD"/>
    <n v="-195822"/>
    <s v="NTD"/>
    <n v="-195822"/>
    <s v="110810T0"/>
    <s v="TT0119"/>
    <m/>
    <s v="KL53277314 緯穎科技 (吳尚恩等人 2025/01)"/>
    <m/>
    <m/>
    <s v="710"/>
    <s v="100726"/>
    <n v="1"/>
    <n v="-195822"/>
  </r>
  <r>
    <s v="2025/02"/>
    <s v="9300000708"/>
    <s v="ZD"/>
    <d v="2025-02-20T00:00:00"/>
    <d v="2025-02-20T00:00:00"/>
    <s v="46110210"/>
    <m/>
    <m/>
    <x v="1"/>
    <s v="NTD"/>
    <n v="-113712"/>
    <s v="NTD"/>
    <n v="-113712"/>
    <s v="110810T0"/>
    <s v="TT0119"/>
    <m/>
    <s v="KL53277314 緯穎科技 (吳尚恩等人 2025/01)"/>
    <m/>
    <m/>
    <s v="710"/>
    <s v="100726"/>
    <n v="1"/>
    <n v="-113712"/>
  </r>
  <r>
    <s v="2025/02"/>
    <s v="9300000708"/>
    <s v="ZD"/>
    <d v="2025-02-20T00:00:00"/>
    <d v="2025-02-20T00:00:00"/>
    <s v="46110210"/>
    <m/>
    <m/>
    <x v="1"/>
    <s v="NTD"/>
    <n v="-155802"/>
    <s v="NTD"/>
    <n v="-155802"/>
    <s v="110810T0"/>
    <s v="TT0119"/>
    <m/>
    <s v="KL53277314 緯穎科技 (吳尚恩等人 2025/01)"/>
    <m/>
    <m/>
    <s v="710"/>
    <s v="100726"/>
    <n v="1"/>
    <n v="-155802"/>
  </r>
  <r>
    <s v="2025/02"/>
    <s v="9300000708"/>
    <s v="ZD"/>
    <d v="2025-02-20T00:00:00"/>
    <d v="2025-02-20T00:00:00"/>
    <s v="46110210"/>
    <m/>
    <m/>
    <x v="1"/>
    <s v="NTD"/>
    <n v="-168640"/>
    <s v="NTD"/>
    <n v="-168640"/>
    <s v="110810T0"/>
    <s v="TT0119"/>
    <m/>
    <s v="KL53277314 緯穎科技 (吳尚恩等人 2025/01)"/>
    <m/>
    <m/>
    <s v="710"/>
    <s v="100726"/>
    <n v="1"/>
    <n v="-168640"/>
  </r>
  <r>
    <s v="2025/02"/>
    <s v="9300000708"/>
    <s v="ZD"/>
    <d v="2025-02-20T00:00:00"/>
    <d v="2025-02-20T00:00:00"/>
    <s v="46110210"/>
    <m/>
    <m/>
    <x v="1"/>
    <s v="NTD"/>
    <n v="-138000"/>
    <s v="NTD"/>
    <n v="-138000"/>
    <s v="110810T0"/>
    <s v="TT0119"/>
    <m/>
    <s v="KL53277314 緯穎科技 (吳尚恩等人 2025/01)"/>
    <m/>
    <m/>
    <s v="710"/>
    <s v="100726"/>
    <n v="1"/>
    <n v="-138000"/>
  </r>
  <r>
    <s v="2025/02"/>
    <s v="9300000617"/>
    <s v="ZD"/>
    <d v="2025-02-13T00:00:00"/>
    <d v="2025-02-13T00:00:00"/>
    <s v="46110210"/>
    <m/>
    <m/>
    <x v="2"/>
    <s v="NTD"/>
    <n v="-99498"/>
    <s v="NTD"/>
    <n v="-99498"/>
    <s v="113188T0"/>
    <s v="TT0112"/>
    <m/>
    <s v="KD51724981 緯育 (高君愷 2025/01)"/>
    <m/>
    <m/>
    <s v="710"/>
    <s v="102282"/>
    <n v="1"/>
    <n v="-99498"/>
  </r>
  <r>
    <s v="2025/02"/>
    <s v="1800003500"/>
    <s v="DT"/>
    <d v="2024-06-26T00:00:00"/>
    <d v="2025-02-10T00:00:00"/>
    <s v="48810200"/>
    <m/>
    <m/>
    <x v="0"/>
    <s v="NTD"/>
    <n v="2660"/>
    <s v="NTD"/>
    <n v="2660"/>
    <s v="113130T0"/>
    <s v="TT0112"/>
    <m/>
    <s v="202405 緯創資通股份有限公司 ( SO_1176000 )"/>
    <m/>
    <m/>
    <s v="710"/>
    <s v="100204"/>
    <n v="1"/>
    <n v="2660"/>
  </r>
  <r>
    <s v="2025/02"/>
    <s v="1800003501"/>
    <s v="DT"/>
    <d v="2024-07-30T00:00:00"/>
    <d v="2025-02-10T00:00:00"/>
    <s v="48810200"/>
    <m/>
    <m/>
    <x v="0"/>
    <s v="NTD"/>
    <n v="2935"/>
    <s v="NTD"/>
    <n v="2935"/>
    <s v="113130T0"/>
    <s v="TT0112"/>
    <m/>
    <s v="202407 緯創資通股份有限公司 ( SO_1181082 )"/>
    <m/>
    <m/>
    <s v="710"/>
    <s v="100204"/>
    <n v="1"/>
    <n v="2935"/>
  </r>
  <r>
    <s v="2025/02"/>
    <s v="1800003658"/>
    <s v="DT"/>
    <d v="2024-12-27T00:00:00"/>
    <d v="2025-02-11T00:00:00"/>
    <s v="48810200"/>
    <m/>
    <m/>
    <x v="0"/>
    <s v="NTD"/>
    <n v="61362"/>
    <s v="NTD"/>
    <n v="61362"/>
    <s v="113509T0"/>
    <s v="TT0113"/>
    <m/>
    <s v="202412 緯創資通股份有限公司 ( SO_1260990 )"/>
    <m/>
    <m/>
    <s v="710"/>
    <s v="100204"/>
    <n v="1"/>
    <n v="61362"/>
  </r>
  <r>
    <s v="2025/02"/>
    <s v="1800003718"/>
    <s v="DT"/>
    <d v="2024-10-30T00:00:00"/>
    <d v="2025-02-13T00:00:00"/>
    <s v="48810200"/>
    <m/>
    <m/>
    <x v="0"/>
    <s v="NTD"/>
    <n v="155000"/>
    <s v="NTD"/>
    <n v="155000"/>
    <s v="113444T0"/>
    <s v="TT0112"/>
    <m/>
    <s v="202410 緯創資通股份有限公司 ( SO_1206916 )"/>
    <m/>
    <m/>
    <s v="710"/>
    <s v="100204"/>
    <n v="1"/>
    <n v="155000"/>
  </r>
  <r>
    <s v="2025/02"/>
    <s v="1800003935"/>
    <s v="DT"/>
    <d v="2025-01-22T00:00:00"/>
    <d v="2025-02-19T00:00:00"/>
    <s v="48810200"/>
    <m/>
    <m/>
    <x v="0"/>
    <s v="NTD"/>
    <n v="100000"/>
    <s v="NTD"/>
    <n v="100000"/>
    <s v="108524T0"/>
    <s v="TT0111"/>
    <m/>
    <s v="202501 緯創資通股份有限公司 ( SO_1091098 )"/>
    <m/>
    <m/>
    <s v="710"/>
    <s v="100204"/>
    <n v="1"/>
    <n v="100000"/>
  </r>
  <r>
    <s v="2025/02"/>
    <s v="1800003936"/>
    <s v="DT"/>
    <d v="2025-01-22T00:00:00"/>
    <d v="2025-02-19T00:00:00"/>
    <s v="48810200"/>
    <m/>
    <m/>
    <x v="0"/>
    <s v="NTD"/>
    <n v="113657"/>
    <s v="NTD"/>
    <n v="113657"/>
    <s v="108524T0"/>
    <s v="TT0111"/>
    <m/>
    <s v="202501 緯創資通股份有限公司 ( SO_1091110 )"/>
    <m/>
    <m/>
    <s v="710"/>
    <s v="100204"/>
    <n v="1"/>
    <n v="113657"/>
  </r>
  <r>
    <s v="2025/02"/>
    <s v="1800003937"/>
    <s v="DT"/>
    <d v="2025-01-22T00:00:00"/>
    <d v="2025-02-19T00:00:00"/>
    <s v="48810200"/>
    <m/>
    <m/>
    <x v="0"/>
    <s v="NTD"/>
    <n v="110000"/>
    <s v="NTD"/>
    <n v="110000"/>
    <s v="108524T0"/>
    <s v="TT0111"/>
    <m/>
    <s v="202501 緯創資通股份有限公司 ( SO_1091220 )"/>
    <m/>
    <m/>
    <s v="710"/>
    <s v="100204"/>
    <n v="1"/>
    <n v="110000"/>
  </r>
  <r>
    <s v="2025/02"/>
    <s v="1800003938"/>
    <s v="DT"/>
    <d v="2025-01-22T00:00:00"/>
    <d v="2025-02-19T00:00:00"/>
    <s v="48810200"/>
    <m/>
    <m/>
    <x v="0"/>
    <s v="NTD"/>
    <n v="129886"/>
    <s v="NTD"/>
    <n v="129886"/>
    <s v="108524T0"/>
    <s v="TT0111"/>
    <m/>
    <s v="202501 緯創資通股份有限公司 ( SO_1190707 )"/>
    <m/>
    <m/>
    <s v="710"/>
    <s v="100204"/>
    <n v="1"/>
    <n v="129886"/>
  </r>
  <r>
    <s v="2025/02"/>
    <s v="1800003939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199562 )"/>
    <m/>
    <m/>
    <s v="710"/>
    <s v="100204"/>
    <n v="1"/>
    <n v="138000"/>
  </r>
  <r>
    <s v="2025/02"/>
    <s v="1800003940"/>
    <s v="DT"/>
    <d v="2025-01-22T00:00:00"/>
    <d v="2025-02-19T00:00:00"/>
    <s v="48810200"/>
    <m/>
    <m/>
    <x v="0"/>
    <s v="NTD"/>
    <n v="110000"/>
    <s v="NTD"/>
    <n v="110000"/>
    <s v="108524T0"/>
    <s v="TT0111"/>
    <m/>
    <s v="202501 緯創資通股份有限公司 ( SO_1216264 )"/>
    <m/>
    <m/>
    <s v="710"/>
    <s v="100204"/>
    <n v="1"/>
    <n v="110000"/>
  </r>
  <r>
    <s v="2025/02"/>
    <s v="1800003941"/>
    <s v="DT"/>
    <d v="2025-01-22T00:00:00"/>
    <d v="2025-02-19T00:00:00"/>
    <s v="48810200"/>
    <m/>
    <m/>
    <x v="0"/>
    <s v="NTD"/>
    <n v="133957"/>
    <s v="NTD"/>
    <n v="133957"/>
    <s v="108524T0"/>
    <s v="TT0111"/>
    <m/>
    <s v="202501 緯創資通股份有限公司 ( SO_1233492 )"/>
    <m/>
    <m/>
    <s v="710"/>
    <s v="100204"/>
    <n v="1"/>
    <n v="133957"/>
  </r>
  <r>
    <s v="2025/02"/>
    <s v="1800003942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38005 )"/>
    <m/>
    <m/>
    <s v="710"/>
    <s v="100204"/>
    <n v="1"/>
    <n v="138000"/>
  </r>
  <r>
    <s v="2025/02"/>
    <s v="1800003943"/>
    <s v="DT"/>
    <d v="2025-01-22T00:00:00"/>
    <d v="2025-02-19T00:00:00"/>
    <s v="48810200"/>
    <m/>
    <m/>
    <x v="0"/>
    <s v="NTD"/>
    <n v="93357"/>
    <s v="NTD"/>
    <n v="93357"/>
    <s v="108524T0"/>
    <s v="TT0111"/>
    <m/>
    <s v="202501 緯創資通股份有限公司 ( SO_1292689 )"/>
    <m/>
    <m/>
    <s v="710"/>
    <s v="100204"/>
    <n v="1"/>
    <n v="93357"/>
  </r>
  <r>
    <s v="2025/02"/>
    <s v="1800003944"/>
    <s v="DT"/>
    <d v="2025-01-22T00:00:00"/>
    <d v="2025-02-19T00:00:00"/>
    <s v="48810200"/>
    <m/>
    <m/>
    <x v="0"/>
    <s v="NTD"/>
    <n v="95447"/>
    <s v="NTD"/>
    <n v="95447"/>
    <s v="108524T0"/>
    <s v="TT0111"/>
    <m/>
    <s v="202501 緯創資通股份有限公司 ( SO_1292690 )"/>
    <m/>
    <m/>
    <s v="710"/>
    <s v="100204"/>
    <n v="1"/>
    <n v="95447"/>
  </r>
  <r>
    <s v="2025/02"/>
    <s v="1800003945"/>
    <s v="DT"/>
    <d v="2025-01-22T00:00:00"/>
    <d v="2025-02-19T00:00:00"/>
    <s v="48810200"/>
    <m/>
    <m/>
    <x v="0"/>
    <s v="NTD"/>
    <n v="129886"/>
    <s v="NTD"/>
    <n v="129886"/>
    <s v="108524T0"/>
    <s v="TT0111"/>
    <m/>
    <s v="202501 緯創資通股份有限公司 ( SO_1292691 )"/>
    <m/>
    <m/>
    <s v="710"/>
    <s v="100204"/>
    <n v="1"/>
    <n v="129886"/>
  </r>
  <r>
    <s v="2025/02"/>
    <s v="1800003946"/>
    <s v="DT"/>
    <d v="2025-01-22T00:00:00"/>
    <d v="2025-02-19T00:00:00"/>
    <s v="48810200"/>
    <m/>
    <m/>
    <x v="0"/>
    <s v="NTD"/>
    <n v="100000"/>
    <s v="NTD"/>
    <n v="100000"/>
    <s v="108524T0"/>
    <s v="TT0111"/>
    <m/>
    <s v="202501 緯創資通股份有限公司 ( SO_1292692 )"/>
    <m/>
    <m/>
    <s v="710"/>
    <s v="100204"/>
    <n v="1"/>
    <n v="100000"/>
  </r>
  <r>
    <s v="2025/02"/>
    <s v="1800003947"/>
    <s v="DT"/>
    <d v="2025-01-22T00:00:00"/>
    <d v="2025-02-19T00:00:00"/>
    <s v="48810200"/>
    <m/>
    <m/>
    <x v="0"/>
    <s v="NTD"/>
    <n v="150428"/>
    <s v="NTD"/>
    <n v="150428"/>
    <s v="108524T0"/>
    <s v="TT0111"/>
    <m/>
    <s v="202501 緯創資通股份有限公司 ( SO_1292693 )"/>
    <m/>
    <m/>
    <s v="710"/>
    <s v="100204"/>
    <n v="1"/>
    <n v="150428"/>
  </r>
  <r>
    <s v="2025/02"/>
    <s v="1800003948"/>
    <s v="DT"/>
    <d v="2025-01-22T00:00:00"/>
    <d v="2025-02-19T00:00:00"/>
    <s v="48810200"/>
    <m/>
    <m/>
    <x v="0"/>
    <s v="NTD"/>
    <n v="129886"/>
    <s v="NTD"/>
    <n v="129886"/>
    <s v="108524T0"/>
    <s v="TT0111"/>
    <m/>
    <s v="202501 緯創資通股份有限公司 ( SO_1292694 )"/>
    <m/>
    <m/>
    <s v="710"/>
    <s v="100204"/>
    <n v="1"/>
    <n v="129886"/>
  </r>
  <r>
    <s v="2025/02"/>
    <s v="1800003949"/>
    <s v="DT"/>
    <d v="2025-01-22T00:00:00"/>
    <d v="2025-02-19T00:00:00"/>
    <s v="48810200"/>
    <m/>
    <m/>
    <x v="0"/>
    <s v="NTD"/>
    <n v="155000"/>
    <s v="NTD"/>
    <n v="155000"/>
    <s v="108524T0"/>
    <s v="TT0111"/>
    <m/>
    <s v="202501 緯創資通股份有限公司 ( SO_1292695 )"/>
    <m/>
    <m/>
    <s v="710"/>
    <s v="100204"/>
    <n v="1"/>
    <n v="155000"/>
  </r>
  <r>
    <s v="2025/02"/>
    <s v="1800003950"/>
    <s v="DT"/>
    <d v="2025-01-22T00:00:00"/>
    <d v="2025-02-19T00:00:00"/>
    <s v="48810200"/>
    <m/>
    <m/>
    <x v="0"/>
    <s v="NTD"/>
    <n v="129886"/>
    <s v="NTD"/>
    <n v="129886"/>
    <s v="108524T0"/>
    <s v="TT0111"/>
    <m/>
    <s v="202501 緯創資通股份有限公司 ( SO_1292696 )"/>
    <m/>
    <m/>
    <s v="710"/>
    <s v="100204"/>
    <n v="1"/>
    <n v="129886"/>
  </r>
  <r>
    <s v="2025/02"/>
    <s v="1800003951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92697 )"/>
    <m/>
    <m/>
    <s v="710"/>
    <s v="100204"/>
    <n v="1"/>
    <n v="138000"/>
  </r>
  <r>
    <s v="2025/02"/>
    <s v="1800003952"/>
    <s v="DT"/>
    <d v="2025-01-22T00:00:00"/>
    <d v="2025-02-19T00:00:00"/>
    <s v="48810200"/>
    <m/>
    <m/>
    <x v="0"/>
    <s v="NTD"/>
    <n v="150428"/>
    <s v="NTD"/>
    <n v="150428"/>
    <s v="108524T0"/>
    <s v="TT0111"/>
    <m/>
    <s v="202501 緯創資通股份有限公司 ( SO_1292698 )"/>
    <m/>
    <m/>
    <s v="710"/>
    <s v="100204"/>
    <n v="1"/>
    <n v="150428"/>
  </r>
  <r>
    <s v="2025/02"/>
    <s v="1800003953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92699 )"/>
    <m/>
    <m/>
    <s v="710"/>
    <s v="100204"/>
    <n v="1"/>
    <n v="138000"/>
  </r>
  <r>
    <s v="2025/02"/>
    <s v="1800003954"/>
    <s v="DT"/>
    <d v="2025-01-22T00:00:00"/>
    <d v="2025-02-19T00:00:00"/>
    <s v="48810200"/>
    <m/>
    <m/>
    <x v="0"/>
    <s v="NTD"/>
    <n v="129886"/>
    <s v="NTD"/>
    <n v="129886"/>
    <s v="108524T0"/>
    <s v="TT0111"/>
    <m/>
    <s v="202501 緯創資通股份有限公司 ( SO_1292706 )"/>
    <m/>
    <m/>
    <s v="710"/>
    <s v="100204"/>
    <n v="1"/>
    <n v="129886"/>
  </r>
  <r>
    <s v="2025/02"/>
    <s v="1800003955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92707 )"/>
    <m/>
    <m/>
    <s v="710"/>
    <s v="100204"/>
    <n v="1"/>
    <n v="138000"/>
  </r>
  <r>
    <s v="2025/02"/>
    <s v="1800003956"/>
    <s v="DT"/>
    <d v="2025-01-22T00:00:00"/>
    <d v="2025-02-19T00:00:00"/>
    <s v="48810200"/>
    <m/>
    <m/>
    <x v="0"/>
    <s v="NTD"/>
    <n v="110000"/>
    <s v="NTD"/>
    <n v="110000"/>
    <s v="108524T0"/>
    <s v="TT0111"/>
    <m/>
    <s v="202501 緯創資通股份有限公司 ( SO_1292708 )"/>
    <m/>
    <m/>
    <s v="710"/>
    <s v="100204"/>
    <n v="1"/>
    <n v="110000"/>
  </r>
  <r>
    <s v="2025/02"/>
    <s v="1800003957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92709 )"/>
    <m/>
    <m/>
    <s v="710"/>
    <s v="100204"/>
    <n v="1"/>
    <n v="138000"/>
  </r>
  <r>
    <s v="2025/02"/>
    <s v="1800003958"/>
    <s v="DT"/>
    <d v="2025-01-22T00:00:00"/>
    <d v="2025-02-19T00:00:00"/>
    <s v="48810200"/>
    <m/>
    <m/>
    <x v="0"/>
    <s v="NTD"/>
    <n v="155000"/>
    <s v="NTD"/>
    <n v="155000"/>
    <s v="108524T0"/>
    <s v="TT0111"/>
    <m/>
    <s v="202501 緯創資通股份有限公司 ( SO_1292710 )"/>
    <m/>
    <m/>
    <s v="710"/>
    <s v="100204"/>
    <n v="1"/>
    <n v="155000"/>
  </r>
  <r>
    <s v="2025/02"/>
    <s v="1800003959"/>
    <s v="DT"/>
    <d v="2025-01-22T00:00:00"/>
    <d v="2025-02-19T00:00:00"/>
    <s v="48810200"/>
    <m/>
    <m/>
    <x v="0"/>
    <s v="NTD"/>
    <n v="97053"/>
    <s v="NTD"/>
    <n v="97053"/>
    <s v="108524T0"/>
    <s v="TT0111"/>
    <m/>
    <s v="202501 緯創資通股份有限公司 ( SO_1292711 )"/>
    <m/>
    <m/>
    <s v="710"/>
    <s v="100204"/>
    <n v="1"/>
    <n v="97053"/>
  </r>
  <r>
    <s v="2025/02"/>
    <s v="1800003960"/>
    <s v="DT"/>
    <d v="2025-01-22T00:00:00"/>
    <d v="2025-02-19T00:00:00"/>
    <s v="48810200"/>
    <m/>
    <m/>
    <x v="0"/>
    <s v="NTD"/>
    <n v="138000"/>
    <s v="NTD"/>
    <n v="138000"/>
    <s v="108524T0"/>
    <s v="TT0111"/>
    <m/>
    <s v="202501 緯創資通股份有限公司 ( SO_1292712 )"/>
    <m/>
    <m/>
    <s v="710"/>
    <s v="100204"/>
    <n v="1"/>
    <n v="138000"/>
  </r>
  <r>
    <s v="2025/02"/>
    <s v="1800003961"/>
    <s v="DT"/>
    <d v="2025-01-22T00:00:00"/>
    <d v="2025-02-19T00:00:00"/>
    <s v="48810200"/>
    <m/>
    <m/>
    <x v="0"/>
    <s v="NTD"/>
    <n v="121757"/>
    <s v="NTD"/>
    <n v="121757"/>
    <s v="108524T0"/>
    <s v="TT0111"/>
    <m/>
    <s v="202501 緯創資通股份有限公司 ( SO_1292713 )"/>
    <m/>
    <m/>
    <s v="710"/>
    <s v="100204"/>
    <n v="1"/>
    <n v="121757"/>
  </r>
  <r>
    <s v="2025/02"/>
    <s v="1800003962"/>
    <s v="DT"/>
    <d v="2025-01-22T00:00:00"/>
    <d v="2025-02-19T00:00:00"/>
    <s v="48810200"/>
    <m/>
    <m/>
    <x v="0"/>
    <s v="NTD"/>
    <n v="32471"/>
    <s v="NTD"/>
    <n v="32471"/>
    <s v="108524T0"/>
    <s v="TT0111"/>
    <m/>
    <s v="202501 緯創資通股份有限公司 ( SO_1308237 )"/>
    <m/>
    <m/>
    <s v="710"/>
    <s v="100204"/>
    <n v="1"/>
    <n v="32471"/>
  </r>
  <r>
    <s v="2025/02"/>
    <s v="1800003963"/>
    <s v="DT"/>
    <d v="2025-01-22T00:00:00"/>
    <d v="2025-02-19T00:00:00"/>
    <s v="48810200"/>
    <m/>
    <m/>
    <x v="0"/>
    <s v="NTD"/>
    <n v="110000"/>
    <s v="NTD"/>
    <n v="110000"/>
    <s v="105270T0"/>
    <s v="TT0113"/>
    <m/>
    <s v="202501 緯創資通股份有限公司 ( SO_1043372 )"/>
    <m/>
    <m/>
    <s v="710"/>
    <s v="100204"/>
    <n v="1"/>
    <n v="110000"/>
  </r>
  <r>
    <s v="2025/02"/>
    <s v="1800003964"/>
    <s v="DT"/>
    <d v="2025-01-22T00:00:00"/>
    <d v="2025-02-19T00:00:00"/>
    <s v="48810200"/>
    <m/>
    <m/>
    <x v="0"/>
    <s v="NTD"/>
    <n v="105529"/>
    <s v="NTD"/>
    <n v="105529"/>
    <s v="105270T0"/>
    <s v="TT0113"/>
    <m/>
    <s v="202501 緯創資通股份有限公司 ( SO_1091048 )"/>
    <m/>
    <m/>
    <s v="710"/>
    <s v="100204"/>
    <n v="1"/>
    <n v="105529"/>
  </r>
  <r>
    <s v="2025/02"/>
    <s v="1800003965"/>
    <s v="DT"/>
    <d v="2025-01-22T00:00:00"/>
    <d v="2025-02-19T00:00:00"/>
    <s v="48810200"/>
    <m/>
    <m/>
    <x v="0"/>
    <s v="NTD"/>
    <n v="121771"/>
    <s v="NTD"/>
    <n v="121771"/>
    <s v="105270T0"/>
    <s v="TT0113"/>
    <m/>
    <s v="202501 緯創資通股份有限公司 ( SO_1091061 )"/>
    <m/>
    <m/>
    <s v="710"/>
    <s v="100204"/>
    <n v="1"/>
    <n v="121771"/>
  </r>
  <r>
    <s v="2025/02"/>
    <s v="1800003966"/>
    <s v="DT"/>
    <d v="2025-01-22T00:00:00"/>
    <d v="2025-02-19T00:00:00"/>
    <s v="48810200"/>
    <m/>
    <m/>
    <x v="0"/>
    <s v="NTD"/>
    <n v="138000"/>
    <s v="NTD"/>
    <n v="138000"/>
    <s v="105270T0"/>
    <s v="TT0113"/>
    <m/>
    <s v="202501 緯創資通股份有限公司 ( SO_1091073 )"/>
    <m/>
    <m/>
    <s v="710"/>
    <s v="100204"/>
    <n v="1"/>
    <n v="138000"/>
  </r>
  <r>
    <s v="2025/02"/>
    <s v="1800003967"/>
    <s v="DT"/>
    <d v="2025-01-22T00:00:00"/>
    <d v="2025-02-19T00:00:00"/>
    <s v="48810200"/>
    <m/>
    <m/>
    <x v="0"/>
    <s v="NTD"/>
    <n v="90000"/>
    <s v="NTD"/>
    <n v="90000"/>
    <s v="105270T0"/>
    <s v="TT0113"/>
    <m/>
    <s v="202501 緯創資通股份有限公司 ( SO_1091085 )"/>
    <m/>
    <m/>
    <s v="710"/>
    <s v="100204"/>
    <n v="1"/>
    <n v="90000"/>
  </r>
  <r>
    <s v="2025/02"/>
    <s v="1800003968"/>
    <s v="DT"/>
    <d v="2025-01-22T00:00:00"/>
    <d v="2025-02-19T00:00:00"/>
    <s v="48810200"/>
    <m/>
    <m/>
    <x v="0"/>
    <s v="NTD"/>
    <n v="93819"/>
    <s v="NTD"/>
    <n v="93819"/>
    <s v="105270T0"/>
    <s v="TT0113"/>
    <m/>
    <s v="202501 緯創資通股份有限公司 ( SO_1091086 )"/>
    <m/>
    <m/>
    <s v="710"/>
    <s v="100204"/>
    <n v="1"/>
    <n v="93819"/>
  </r>
  <r>
    <s v="2025/02"/>
    <s v="1800003969"/>
    <s v="DT"/>
    <d v="2025-01-22T00:00:00"/>
    <d v="2025-02-19T00:00:00"/>
    <s v="48810200"/>
    <m/>
    <m/>
    <x v="0"/>
    <s v="NTD"/>
    <n v="90000"/>
    <s v="NTD"/>
    <n v="90000"/>
    <s v="105270T0"/>
    <s v="TT0113"/>
    <m/>
    <s v="202501 緯創資通股份有限公司 ( SO_1160977 )"/>
    <m/>
    <m/>
    <s v="710"/>
    <s v="100204"/>
    <n v="1"/>
    <n v="90000"/>
  </r>
  <r>
    <s v="2025/02"/>
    <s v="1800003970"/>
    <s v="DT"/>
    <d v="2025-01-22T00:00:00"/>
    <d v="2025-02-19T00:00:00"/>
    <s v="48810200"/>
    <m/>
    <m/>
    <x v="0"/>
    <s v="NTD"/>
    <n v="110000"/>
    <s v="NTD"/>
    <n v="110000"/>
    <s v="108524T0"/>
    <s v="TT0111"/>
    <m/>
    <s v="202501 緯創資通股份有限公司 ( SO_1190699 )"/>
    <m/>
    <m/>
    <s v="710"/>
    <s v="100204"/>
    <n v="1"/>
    <n v="110000"/>
  </r>
  <r>
    <s v="2025/02"/>
    <s v="1800003971"/>
    <s v="DT"/>
    <d v="2024-10-30T00:00:00"/>
    <d v="2025-02-19T00:00:00"/>
    <s v="48810200"/>
    <m/>
    <m/>
    <x v="0"/>
    <s v="NTD"/>
    <n v="930"/>
    <s v="NTD"/>
    <n v="930"/>
    <s v="105270T0"/>
    <s v="TT0113"/>
    <m/>
    <s v="202409 緯創資通股份有限公司 ( SO_1230474 )"/>
    <m/>
    <m/>
    <s v="710"/>
    <s v="100204"/>
    <n v="1"/>
    <n v="930"/>
  </r>
  <r>
    <s v="2025/02"/>
    <s v="1800003972"/>
    <s v="DT"/>
    <d v="2025-01-22T00:00:00"/>
    <d v="2025-02-19T00:00:00"/>
    <s v="48810200"/>
    <m/>
    <m/>
    <x v="0"/>
    <s v="NTD"/>
    <n v="103521"/>
    <s v="NTD"/>
    <n v="103521"/>
    <s v="105270T0"/>
    <s v="TT0113"/>
    <m/>
    <s v="202501 緯創資通股份有限公司 ( SO_1233488 )"/>
    <m/>
    <m/>
    <s v="710"/>
    <s v="100204"/>
    <n v="1"/>
    <n v="103521"/>
  </r>
  <r>
    <s v="2025/02"/>
    <s v="1800003973"/>
    <s v="DT"/>
    <d v="2025-01-22T00:00:00"/>
    <d v="2025-02-19T00:00:00"/>
    <s v="48810200"/>
    <m/>
    <m/>
    <x v="0"/>
    <s v="NTD"/>
    <n v="138000"/>
    <s v="NTD"/>
    <n v="138000"/>
    <s v="105270T0"/>
    <s v="TT0113"/>
    <m/>
    <s v="202501 緯創資通股份有限公司 ( SO_1292678 )"/>
    <m/>
    <m/>
    <s v="710"/>
    <s v="100204"/>
    <n v="1"/>
    <n v="138000"/>
  </r>
  <r>
    <s v="2025/02"/>
    <s v="1800003974"/>
    <s v="DT"/>
    <d v="2025-01-22T00:00:00"/>
    <d v="2025-02-19T00:00:00"/>
    <s v="48810200"/>
    <m/>
    <m/>
    <x v="0"/>
    <s v="NTD"/>
    <n v="135971"/>
    <s v="NTD"/>
    <n v="135971"/>
    <s v="105270T0"/>
    <s v="TT0113"/>
    <m/>
    <s v="202501 緯創資通股份有限公司 ( SO_1292679 )"/>
    <m/>
    <m/>
    <s v="710"/>
    <s v="100204"/>
    <n v="1"/>
    <n v="135971"/>
  </r>
  <r>
    <s v="2025/02"/>
    <s v="1800003975"/>
    <s v="DT"/>
    <d v="2025-01-22T00:00:00"/>
    <d v="2025-02-19T00:00:00"/>
    <s v="48810200"/>
    <m/>
    <m/>
    <x v="0"/>
    <s v="NTD"/>
    <n v="90000"/>
    <s v="NTD"/>
    <n v="90000"/>
    <s v="105270T0"/>
    <s v="TT0113"/>
    <m/>
    <s v="202501 緯創資通股份有限公司 ( SO_1292680 )"/>
    <m/>
    <m/>
    <s v="710"/>
    <s v="100204"/>
    <n v="1"/>
    <n v="90000"/>
  </r>
  <r>
    <s v="2025/02"/>
    <s v="1800003976"/>
    <s v="DT"/>
    <d v="2025-01-22T00:00:00"/>
    <d v="2025-02-19T00:00:00"/>
    <s v="48810200"/>
    <m/>
    <m/>
    <x v="0"/>
    <s v="NTD"/>
    <n v="110000"/>
    <s v="NTD"/>
    <n v="110000"/>
    <s v="105270T0"/>
    <s v="TT0113"/>
    <m/>
    <s v="202501 緯創資通股份有限公司 ( SO_1292681 )"/>
    <m/>
    <m/>
    <s v="710"/>
    <s v="100204"/>
    <n v="1"/>
    <n v="110000"/>
  </r>
  <r>
    <s v="2025/02"/>
    <s v="1800003977"/>
    <s v="DT"/>
    <d v="2025-01-22T00:00:00"/>
    <d v="2025-02-19T00:00:00"/>
    <s v="48810200"/>
    <m/>
    <m/>
    <x v="0"/>
    <s v="NTD"/>
    <n v="110000"/>
    <s v="NTD"/>
    <n v="110000"/>
    <s v="105270T0"/>
    <s v="TT0113"/>
    <m/>
    <s v="202501 緯創資通股份有限公司 ( SO_1292682 )"/>
    <m/>
    <m/>
    <s v="710"/>
    <s v="100204"/>
    <n v="1"/>
    <n v="110000"/>
  </r>
  <r>
    <s v="2025/02"/>
    <s v="1800003978"/>
    <s v="DT"/>
    <d v="2025-01-22T00:00:00"/>
    <d v="2025-02-19T00:00:00"/>
    <s v="48810200"/>
    <m/>
    <m/>
    <x v="0"/>
    <s v="NTD"/>
    <n v="129886"/>
    <s v="NTD"/>
    <n v="129886"/>
    <s v="105270T0"/>
    <s v="TT0113"/>
    <m/>
    <s v="202501 緯創資通股份有限公司 ( SO_1292683 )"/>
    <m/>
    <m/>
    <s v="710"/>
    <s v="100204"/>
    <n v="1"/>
    <n v="129886"/>
  </r>
  <r>
    <s v="2025/02"/>
    <s v="1800003979"/>
    <s v="DT"/>
    <d v="2025-01-22T00:00:00"/>
    <d v="2025-02-19T00:00:00"/>
    <s v="48810200"/>
    <m/>
    <m/>
    <x v="0"/>
    <s v="NTD"/>
    <n v="145886"/>
    <s v="NTD"/>
    <n v="145886"/>
    <s v="105270T0"/>
    <s v="TT0113"/>
    <m/>
    <s v="202501 緯創資通股份有限公司 ( SO_1292684 )"/>
    <m/>
    <m/>
    <s v="710"/>
    <s v="100204"/>
    <n v="1"/>
    <n v="145886"/>
  </r>
  <r>
    <s v="2025/02"/>
    <s v="1800003980"/>
    <s v="DT"/>
    <d v="2025-01-22T00:00:00"/>
    <d v="2025-02-19T00:00:00"/>
    <s v="48810200"/>
    <m/>
    <m/>
    <x v="0"/>
    <s v="NTD"/>
    <n v="90000"/>
    <s v="NTD"/>
    <n v="90000"/>
    <s v="105270T0"/>
    <s v="TT0113"/>
    <m/>
    <s v="202501 緯創資通股份有限公司 ( SO_1292685 )"/>
    <m/>
    <m/>
    <s v="710"/>
    <s v="100204"/>
    <n v="1"/>
    <n v="90000"/>
  </r>
  <r>
    <s v="2025/02"/>
    <s v="1800003981"/>
    <s v="DT"/>
    <d v="2025-01-22T00:00:00"/>
    <d v="2025-02-19T00:00:00"/>
    <s v="48810200"/>
    <m/>
    <m/>
    <x v="0"/>
    <s v="NTD"/>
    <n v="138000"/>
    <s v="NTD"/>
    <n v="138000"/>
    <s v="105270T0"/>
    <s v="TT0113"/>
    <m/>
    <s v="202501 緯創資通股份有限公司 ( SO_1292686 )"/>
    <m/>
    <m/>
    <s v="710"/>
    <s v="100204"/>
    <n v="1"/>
    <n v="138000"/>
  </r>
  <r>
    <s v="2025/02"/>
    <s v="1800003982"/>
    <s v="DT"/>
    <d v="2025-01-22T00:00:00"/>
    <d v="2025-02-19T00:00:00"/>
    <s v="48810200"/>
    <m/>
    <m/>
    <x v="0"/>
    <s v="NTD"/>
    <n v="138000"/>
    <s v="NTD"/>
    <n v="138000"/>
    <s v="105270T0"/>
    <s v="TT0113"/>
    <m/>
    <s v="202501 緯創資通股份有限公司 ( SO_1292687 )"/>
    <m/>
    <m/>
    <s v="710"/>
    <s v="100204"/>
    <n v="1"/>
    <n v="138000"/>
  </r>
  <r>
    <s v="2025/02"/>
    <s v="1800003983"/>
    <s v="DT"/>
    <d v="2025-01-22T00:00:00"/>
    <d v="2025-02-19T00:00:00"/>
    <s v="48810200"/>
    <m/>
    <m/>
    <x v="0"/>
    <s v="NTD"/>
    <n v="106766"/>
    <s v="NTD"/>
    <n v="106766"/>
    <s v="105270T0"/>
    <s v="TT0113"/>
    <m/>
    <s v="202501 緯創資通股份有限公司 ( SO_1292688 )"/>
    <m/>
    <m/>
    <s v="710"/>
    <s v="100204"/>
    <n v="1"/>
    <n v="106766"/>
  </r>
  <r>
    <s v="2025/02"/>
    <s v="1800003984"/>
    <s v="DT"/>
    <d v="2025-01-22T00:00:00"/>
    <d v="2025-02-19T00:00:00"/>
    <s v="48810200"/>
    <m/>
    <m/>
    <x v="0"/>
    <s v="NTD"/>
    <n v="145886"/>
    <s v="NTD"/>
    <n v="145886"/>
    <s v="111631T0"/>
    <s v="TT0112"/>
    <m/>
    <s v="202501 緯創資通股份有限公司 ( SO_1201384 )"/>
    <m/>
    <m/>
    <s v="710"/>
    <s v="100204"/>
    <n v="1"/>
    <n v="145886"/>
  </r>
  <r>
    <s v="2025/02"/>
    <s v="1800003985"/>
    <s v="DT"/>
    <d v="2025-01-22T00:00:00"/>
    <d v="2025-02-19T00:00:00"/>
    <s v="48810200"/>
    <m/>
    <m/>
    <x v="0"/>
    <s v="NTD"/>
    <n v="155000"/>
    <s v="NTD"/>
    <n v="155000"/>
    <s v="111631T0"/>
    <s v="TT0112"/>
    <m/>
    <s v="202501 緯創資通股份有限公司 ( SO_1203981 )"/>
    <m/>
    <m/>
    <s v="710"/>
    <s v="100204"/>
    <n v="1"/>
    <n v="155000"/>
  </r>
  <r>
    <s v="2025/02"/>
    <s v="1800003986"/>
    <s v="DT"/>
    <d v="2025-01-22T00:00:00"/>
    <d v="2025-02-19T00:00:00"/>
    <s v="48810200"/>
    <m/>
    <m/>
    <x v="0"/>
    <s v="NTD"/>
    <n v="145871"/>
    <s v="NTD"/>
    <n v="145871"/>
    <s v="111631T0"/>
    <s v="TT0112"/>
    <m/>
    <s v="202501 緯創資通股份有限公司 ( SO_1203995 )"/>
    <m/>
    <m/>
    <s v="710"/>
    <s v="100204"/>
    <n v="1"/>
    <n v="145871"/>
  </r>
  <r>
    <s v="2025/02"/>
    <s v="1800003987"/>
    <s v="DT"/>
    <d v="2025-01-22T00:00:00"/>
    <d v="2025-02-19T00:00:00"/>
    <s v="48810200"/>
    <m/>
    <m/>
    <x v="0"/>
    <s v="NTD"/>
    <n v="125815"/>
    <s v="NTD"/>
    <n v="125815"/>
    <s v="111631T0"/>
    <s v="TT0112"/>
    <m/>
    <s v="202501 緯創資通股份有限公司 ( SO_1216269 )"/>
    <m/>
    <m/>
    <s v="710"/>
    <s v="100204"/>
    <n v="1"/>
    <n v="125815"/>
  </r>
  <r>
    <s v="2025/02"/>
    <s v="1800003988"/>
    <s v="DT"/>
    <d v="2025-01-22T00:00:00"/>
    <d v="2025-02-19T00:00:00"/>
    <s v="48810200"/>
    <m/>
    <m/>
    <x v="0"/>
    <s v="NTD"/>
    <n v="138000"/>
    <s v="NTD"/>
    <n v="138000"/>
    <s v="111631T0"/>
    <s v="TT0112"/>
    <m/>
    <s v="202501 緯創資通股份有限公司 ( SO_1216279 )"/>
    <m/>
    <m/>
    <s v="710"/>
    <s v="100204"/>
    <n v="1"/>
    <n v="138000"/>
  </r>
  <r>
    <s v="2025/02"/>
    <s v="1800003989"/>
    <s v="DT"/>
    <d v="2025-01-22T00:00:00"/>
    <d v="2025-02-19T00:00:00"/>
    <s v="48810200"/>
    <m/>
    <m/>
    <x v="0"/>
    <s v="NTD"/>
    <n v="110000"/>
    <s v="NTD"/>
    <n v="110000"/>
    <s v="111631T0"/>
    <s v="TT0112"/>
    <m/>
    <s v="202501 緯創資通股份有限公司 ( SO_1233502 )"/>
    <m/>
    <m/>
    <s v="710"/>
    <s v="100204"/>
    <n v="1"/>
    <n v="110000"/>
  </r>
  <r>
    <s v="2025/02"/>
    <s v="1800003990"/>
    <s v="DT"/>
    <d v="2025-01-22T00:00:00"/>
    <d v="2025-02-19T00:00:00"/>
    <s v="48810200"/>
    <m/>
    <m/>
    <x v="0"/>
    <s v="NTD"/>
    <n v="178000"/>
    <s v="NTD"/>
    <n v="178000"/>
    <s v="111631T0"/>
    <s v="TT0112"/>
    <m/>
    <s v="202501 緯創資通股份有限公司 ( SO_1292714 )"/>
    <m/>
    <m/>
    <s v="710"/>
    <s v="100204"/>
    <n v="1"/>
    <n v="178000"/>
  </r>
  <r>
    <s v="2025/02"/>
    <s v="1800003991"/>
    <s v="DT"/>
    <d v="2025-01-22T00:00:00"/>
    <d v="2025-02-19T00:00:00"/>
    <s v="48810200"/>
    <m/>
    <m/>
    <x v="0"/>
    <s v="NTD"/>
    <n v="78136"/>
    <s v="NTD"/>
    <n v="78136"/>
    <s v="112611T0"/>
    <s v="TT0112"/>
    <m/>
    <s v="202501 緯創資通股份有限公司 ( SO_1292715 )"/>
    <m/>
    <m/>
    <s v="710"/>
    <s v="100204"/>
    <n v="1"/>
    <n v="78136"/>
  </r>
  <r>
    <s v="2025/02"/>
    <s v="1800004115"/>
    <s v="DT"/>
    <d v="2025-01-22T00:00:00"/>
    <d v="2025-02-21T00:00:00"/>
    <s v="48810200"/>
    <m/>
    <m/>
    <x v="0"/>
    <s v="NTD"/>
    <n v="155000"/>
    <s v="NTD"/>
    <n v="155000"/>
    <s v="113265T0"/>
    <s v="TT0112"/>
    <m/>
    <s v="202501 緯創資通股份有限公司 ( SO_1125814 )"/>
    <m/>
    <m/>
    <s v="710"/>
    <s v="100204"/>
    <n v="1"/>
    <n v="155000"/>
  </r>
  <r>
    <s v="2025/02"/>
    <s v="1800004116"/>
    <s v="DT"/>
    <d v="2025-01-22T00:00:00"/>
    <d v="2025-02-21T00:00:00"/>
    <s v="48810200"/>
    <m/>
    <m/>
    <x v="0"/>
    <s v="NTD"/>
    <n v="109415"/>
    <s v="NTD"/>
    <n v="109415"/>
    <s v="113265T0"/>
    <s v="TT0112"/>
    <m/>
    <s v="202501 緯創資通股份有限公司 ( SO_1125828 )"/>
    <m/>
    <m/>
    <s v="710"/>
    <s v="100204"/>
    <n v="1"/>
    <n v="109415"/>
  </r>
  <r>
    <s v="2025/02"/>
    <s v="1800004117"/>
    <s v="DT"/>
    <d v="2025-01-22T00:00:00"/>
    <d v="2025-02-21T00:00:00"/>
    <s v="48810200"/>
    <m/>
    <m/>
    <x v="0"/>
    <s v="NTD"/>
    <n v="138000"/>
    <s v="NTD"/>
    <n v="138000"/>
    <s v="113265T0"/>
    <s v="TT0112"/>
    <m/>
    <s v="202501 緯創資通股份有限公司 ( SO_1125842 )"/>
    <m/>
    <m/>
    <s v="710"/>
    <s v="100204"/>
    <n v="1"/>
    <n v="138000"/>
  </r>
  <r>
    <s v="2025/02"/>
    <s v="1800004118"/>
    <s v="DT"/>
    <d v="2025-01-22T00:00:00"/>
    <d v="2025-02-21T00:00:00"/>
    <s v="48810200"/>
    <m/>
    <m/>
    <x v="0"/>
    <s v="NTD"/>
    <n v="167534"/>
    <s v="NTD"/>
    <n v="167534"/>
    <s v="113265T0"/>
    <s v="TT0112"/>
    <m/>
    <s v="202501 緯創資通股份有限公司 ( SO_1201390 )"/>
    <m/>
    <m/>
    <s v="710"/>
    <s v="100204"/>
    <n v="1"/>
    <n v="167534"/>
  </r>
  <r>
    <s v="2025/02"/>
    <s v="1800004119"/>
    <s v="DT"/>
    <d v="2025-01-22T00:00:00"/>
    <d v="2025-02-21T00:00:00"/>
    <s v="48810200"/>
    <m/>
    <m/>
    <x v="0"/>
    <s v="NTD"/>
    <n v="155000"/>
    <s v="NTD"/>
    <n v="155000"/>
    <s v="113265T0"/>
    <s v="TT0112"/>
    <m/>
    <s v="202501 緯創資通股份有限公司 ( SO_1213366 )"/>
    <m/>
    <m/>
    <s v="710"/>
    <s v="100204"/>
    <n v="1"/>
    <n v="155000"/>
  </r>
  <r>
    <s v="2025/02"/>
    <s v="1800004120"/>
    <s v="DT"/>
    <d v="2025-01-22T00:00:00"/>
    <d v="2025-02-21T00:00:00"/>
    <s v="48810200"/>
    <m/>
    <m/>
    <x v="0"/>
    <s v="NTD"/>
    <n v="178000"/>
    <s v="NTD"/>
    <n v="178000"/>
    <s v="113265T0"/>
    <s v="TT0112"/>
    <m/>
    <s v="202501 緯創資通股份有限公司 ( SO_1233506 )"/>
    <m/>
    <m/>
    <s v="710"/>
    <s v="100204"/>
    <n v="1"/>
    <n v="178000"/>
  </r>
  <r>
    <s v="2025/02"/>
    <s v="1800004121"/>
    <s v="DT"/>
    <d v="2025-01-22T00:00:00"/>
    <d v="2025-02-21T00:00:00"/>
    <s v="48810200"/>
    <m/>
    <m/>
    <x v="0"/>
    <s v="NTD"/>
    <n v="155000"/>
    <s v="NTD"/>
    <n v="155000"/>
    <s v="113265T0"/>
    <s v="TT0112"/>
    <m/>
    <s v="202501 緯創資通股份有限公司 ( SO_1233513 )"/>
    <m/>
    <m/>
    <s v="710"/>
    <s v="100204"/>
    <n v="1"/>
    <n v="155000"/>
  </r>
  <r>
    <s v="2025/02"/>
    <s v="1800004122"/>
    <s v="DT"/>
    <d v="2025-01-22T00:00:00"/>
    <d v="2025-02-21T00:00:00"/>
    <s v="48810200"/>
    <m/>
    <m/>
    <x v="0"/>
    <s v="NTD"/>
    <n v="153853"/>
    <s v="NTD"/>
    <n v="153853"/>
    <s v="113265T0"/>
    <s v="TT0112"/>
    <m/>
    <s v="202501 緯創資通股份有限公司 ( SO_1238008 )"/>
    <m/>
    <m/>
    <s v="710"/>
    <s v="100204"/>
    <n v="1"/>
    <n v="153853"/>
  </r>
  <r>
    <s v="2025/02"/>
    <s v="1800004165"/>
    <s v="DT"/>
    <d v="2025-01-31T00:00:00"/>
    <d v="2025-02-21T00:00:00"/>
    <s v="48810200"/>
    <m/>
    <m/>
    <x v="0"/>
    <s v="NTD"/>
    <n v="-110000"/>
    <s v="NTD"/>
    <n v="-110000"/>
    <s v="105270T0"/>
    <s v="TT0113"/>
    <m/>
    <s v="202501 緯創資通股份有限公司 ( SO_1043372 )"/>
    <m/>
    <m/>
    <s v="710"/>
    <s v="100204"/>
    <n v="1"/>
    <n v="-110000"/>
  </r>
  <r>
    <s v="2025/02"/>
    <s v="1800004166"/>
    <s v="DT"/>
    <d v="2025-01-31T00:00:00"/>
    <d v="2025-02-21T00:00:00"/>
    <s v="48810200"/>
    <m/>
    <m/>
    <x v="0"/>
    <s v="NTD"/>
    <n v="-105529"/>
    <s v="NTD"/>
    <n v="-105529"/>
    <s v="105270T0"/>
    <s v="TT0113"/>
    <m/>
    <s v="202501 緯創資通股份有限公司 ( SO_1091048 )"/>
    <m/>
    <m/>
    <s v="710"/>
    <s v="100204"/>
    <n v="1"/>
    <n v="-105529"/>
  </r>
  <r>
    <s v="2025/02"/>
    <s v="1800004167"/>
    <s v="DT"/>
    <d v="2025-01-31T00:00:00"/>
    <d v="2025-02-21T00:00:00"/>
    <s v="48810200"/>
    <m/>
    <m/>
    <x v="0"/>
    <s v="NTD"/>
    <n v="-121771"/>
    <s v="NTD"/>
    <n v="-121771"/>
    <s v="105270T0"/>
    <s v="TT0113"/>
    <m/>
    <s v="202501 緯創資通股份有限公司 ( SO_1091061 )"/>
    <m/>
    <m/>
    <s v="710"/>
    <s v="100204"/>
    <n v="1"/>
    <n v="-121771"/>
  </r>
  <r>
    <s v="2025/02"/>
    <s v="1800004168"/>
    <s v="DT"/>
    <d v="2025-01-31T00:00:00"/>
    <d v="2025-02-21T00:00:00"/>
    <s v="48810200"/>
    <m/>
    <m/>
    <x v="0"/>
    <s v="NTD"/>
    <n v="-138000"/>
    <s v="NTD"/>
    <n v="-138000"/>
    <s v="105270T0"/>
    <s v="TT0113"/>
    <m/>
    <s v="202501 緯創資通股份有限公司 ( SO_1091073 )"/>
    <m/>
    <m/>
    <s v="710"/>
    <s v="100204"/>
    <n v="1"/>
    <n v="-138000"/>
  </r>
  <r>
    <s v="2025/02"/>
    <s v="1800004169"/>
    <s v="DT"/>
    <d v="2025-01-31T00:00:00"/>
    <d v="2025-02-21T00:00:00"/>
    <s v="48810200"/>
    <m/>
    <m/>
    <x v="0"/>
    <s v="NTD"/>
    <n v="-90000"/>
    <s v="NTD"/>
    <n v="-90000"/>
    <s v="105270T0"/>
    <s v="TT0113"/>
    <m/>
    <s v="202501 緯創資通股份有限公司 ( SO_1091085 )"/>
    <m/>
    <m/>
    <s v="710"/>
    <s v="100204"/>
    <n v="1"/>
    <n v="-90000"/>
  </r>
  <r>
    <s v="2025/02"/>
    <s v="1800004170"/>
    <s v="DT"/>
    <d v="2025-01-31T00:00:00"/>
    <d v="2025-02-21T00:00:00"/>
    <s v="48810200"/>
    <m/>
    <m/>
    <x v="0"/>
    <s v="NTD"/>
    <n v="-93819"/>
    <s v="NTD"/>
    <n v="-93819"/>
    <s v="105270T0"/>
    <s v="TT0113"/>
    <m/>
    <s v="202501 緯創資通股份有限公司 ( SO_1091086 )"/>
    <m/>
    <m/>
    <s v="710"/>
    <s v="100204"/>
    <n v="1"/>
    <n v="-93819"/>
  </r>
  <r>
    <s v="2025/02"/>
    <s v="1800004171"/>
    <s v="DT"/>
    <d v="2025-01-31T00:00:00"/>
    <d v="2025-02-21T00:00:00"/>
    <s v="48810200"/>
    <m/>
    <m/>
    <x v="0"/>
    <s v="NTD"/>
    <n v="-90000"/>
    <s v="NTD"/>
    <n v="-90000"/>
    <s v="105270T0"/>
    <s v="TT0113"/>
    <m/>
    <s v="202501 緯創資通股份有限公司 ( SO_1160977 )"/>
    <m/>
    <m/>
    <s v="710"/>
    <s v="100204"/>
    <n v="1"/>
    <n v="-90000"/>
  </r>
  <r>
    <s v="2025/02"/>
    <s v="1800004172"/>
    <s v="DT"/>
    <d v="2025-01-31T00:00:00"/>
    <d v="2025-02-21T00:00:00"/>
    <s v="48810200"/>
    <m/>
    <m/>
    <x v="0"/>
    <s v="NTD"/>
    <n v="-110000"/>
    <s v="NTD"/>
    <n v="-110000"/>
    <s v="108524T0"/>
    <s v="TT0111"/>
    <m/>
    <s v="202501 緯創資通股份有限公司 ( SO_1190699 )"/>
    <m/>
    <m/>
    <s v="710"/>
    <s v="100204"/>
    <n v="1"/>
    <n v="-110000"/>
  </r>
  <r>
    <s v="2025/02"/>
    <s v="1800004173"/>
    <s v="DT"/>
    <d v="2024-10-31T00:00:00"/>
    <d v="2025-02-21T00:00:00"/>
    <s v="48810200"/>
    <m/>
    <m/>
    <x v="0"/>
    <s v="NTD"/>
    <n v="-930"/>
    <s v="NTD"/>
    <n v="-930"/>
    <s v="105270T0"/>
    <s v="TT0113"/>
    <m/>
    <s v="202410 緯創資通股份有限公司 ( SO_1230474 )"/>
    <m/>
    <m/>
    <s v="710"/>
    <s v="100204"/>
    <n v="1"/>
    <n v="-930"/>
  </r>
  <r>
    <s v="2025/02"/>
    <s v="1800004174"/>
    <s v="DT"/>
    <d v="2025-01-31T00:00:00"/>
    <d v="2025-02-21T00:00:00"/>
    <s v="48810200"/>
    <m/>
    <m/>
    <x v="0"/>
    <s v="NTD"/>
    <n v="-103521"/>
    <s v="NTD"/>
    <n v="-103521"/>
    <s v="105270T0"/>
    <s v="TT0113"/>
    <m/>
    <s v="202501 緯創資通股份有限公司 ( SO_1233488 )"/>
    <m/>
    <m/>
    <s v="710"/>
    <s v="100204"/>
    <n v="1"/>
    <n v="-103521"/>
  </r>
  <r>
    <s v="2025/02"/>
    <s v="1800004175"/>
    <s v="DT"/>
    <d v="2025-01-31T00:00:00"/>
    <d v="2025-02-21T00:00:00"/>
    <s v="48810200"/>
    <m/>
    <m/>
    <x v="0"/>
    <s v="NTD"/>
    <n v="-138000"/>
    <s v="NTD"/>
    <n v="-138000"/>
    <s v="105270T0"/>
    <s v="TT0113"/>
    <m/>
    <s v="202501 緯創資通股份有限公司 ( SO_1292678 )"/>
    <m/>
    <m/>
    <s v="710"/>
    <s v="100204"/>
    <n v="1"/>
    <n v="-138000"/>
  </r>
  <r>
    <s v="2025/02"/>
    <s v="1800004176"/>
    <s v="DT"/>
    <d v="2025-01-31T00:00:00"/>
    <d v="2025-02-21T00:00:00"/>
    <s v="48810200"/>
    <m/>
    <m/>
    <x v="0"/>
    <s v="NTD"/>
    <n v="-135971"/>
    <s v="NTD"/>
    <n v="-135971"/>
    <s v="105270T0"/>
    <s v="TT0113"/>
    <m/>
    <s v="202501 緯創資通股份有限公司 ( SO_1292679 )"/>
    <m/>
    <m/>
    <s v="710"/>
    <s v="100204"/>
    <n v="1"/>
    <n v="-135971"/>
  </r>
  <r>
    <s v="2025/02"/>
    <s v="1800004177"/>
    <s v="DT"/>
    <d v="2025-01-31T00:00:00"/>
    <d v="2025-02-21T00:00:00"/>
    <s v="48810200"/>
    <m/>
    <m/>
    <x v="0"/>
    <s v="NTD"/>
    <n v="-90000"/>
    <s v="NTD"/>
    <n v="-90000"/>
    <s v="105270T0"/>
    <s v="TT0113"/>
    <m/>
    <s v="202501 緯創資通股份有限公司 ( SO_1292680 )"/>
    <m/>
    <m/>
    <s v="710"/>
    <s v="100204"/>
    <n v="1"/>
    <n v="-90000"/>
  </r>
  <r>
    <s v="2025/02"/>
    <s v="1800004178"/>
    <s v="DT"/>
    <d v="2025-01-31T00:00:00"/>
    <d v="2025-02-21T00:00:00"/>
    <s v="48810200"/>
    <m/>
    <m/>
    <x v="0"/>
    <s v="NTD"/>
    <n v="-110000"/>
    <s v="NTD"/>
    <n v="-110000"/>
    <s v="105270T0"/>
    <s v="TT0113"/>
    <m/>
    <s v="202501 緯創資通股份有限公司 ( SO_1292681 )"/>
    <m/>
    <m/>
    <s v="710"/>
    <s v="100204"/>
    <n v="1"/>
    <n v="-110000"/>
  </r>
  <r>
    <s v="2025/02"/>
    <s v="1800004179"/>
    <s v="DT"/>
    <d v="2025-01-31T00:00:00"/>
    <d v="2025-02-21T00:00:00"/>
    <s v="48810200"/>
    <m/>
    <m/>
    <x v="0"/>
    <s v="NTD"/>
    <n v="-110000"/>
    <s v="NTD"/>
    <n v="-110000"/>
    <s v="105270T0"/>
    <s v="TT0113"/>
    <m/>
    <s v="202501 緯創資通股份有限公司 ( SO_1292682 )"/>
    <m/>
    <m/>
    <s v="710"/>
    <s v="100204"/>
    <n v="1"/>
    <n v="-110000"/>
  </r>
  <r>
    <s v="2025/02"/>
    <s v="1800004180"/>
    <s v="DT"/>
    <d v="2025-01-31T00:00:00"/>
    <d v="2025-02-21T00:00:00"/>
    <s v="48810200"/>
    <m/>
    <m/>
    <x v="0"/>
    <s v="NTD"/>
    <n v="-129886"/>
    <s v="NTD"/>
    <n v="-129886"/>
    <s v="105270T0"/>
    <s v="TT0113"/>
    <m/>
    <s v="202501 緯創資通股份有限公司 ( SO_1292683 )"/>
    <m/>
    <m/>
    <s v="710"/>
    <s v="100204"/>
    <n v="1"/>
    <n v="-129886"/>
  </r>
  <r>
    <s v="2025/02"/>
    <s v="1800004181"/>
    <s v="DT"/>
    <d v="2025-01-31T00:00:00"/>
    <d v="2025-02-21T00:00:00"/>
    <s v="48810200"/>
    <m/>
    <m/>
    <x v="0"/>
    <s v="NTD"/>
    <n v="-145886"/>
    <s v="NTD"/>
    <n v="-145886"/>
    <s v="105270T0"/>
    <s v="TT0113"/>
    <m/>
    <s v="202501 緯創資通股份有限公司 ( SO_1292684 )"/>
    <m/>
    <m/>
    <s v="710"/>
    <s v="100204"/>
    <n v="1"/>
    <n v="-145886"/>
  </r>
  <r>
    <s v="2025/02"/>
    <s v="1800004182"/>
    <s v="DT"/>
    <d v="2025-01-31T00:00:00"/>
    <d v="2025-02-21T00:00:00"/>
    <s v="48810200"/>
    <m/>
    <m/>
    <x v="0"/>
    <s v="NTD"/>
    <n v="-90000"/>
    <s v="NTD"/>
    <n v="-90000"/>
    <s v="105270T0"/>
    <s v="TT0113"/>
    <m/>
    <s v="202501 緯創資通股份有限公司 ( SO_1292685 )"/>
    <m/>
    <m/>
    <s v="710"/>
    <s v="100204"/>
    <n v="1"/>
    <n v="-90000"/>
  </r>
  <r>
    <s v="2025/02"/>
    <s v="1800004183"/>
    <s v="DT"/>
    <d v="2025-01-31T00:00:00"/>
    <d v="2025-02-21T00:00:00"/>
    <s v="48810200"/>
    <m/>
    <m/>
    <x v="0"/>
    <s v="NTD"/>
    <n v="-138000"/>
    <s v="NTD"/>
    <n v="-138000"/>
    <s v="105270T0"/>
    <s v="TT0113"/>
    <m/>
    <s v="202501 緯創資通股份有限公司 ( SO_1292686 )"/>
    <m/>
    <m/>
    <s v="710"/>
    <s v="100204"/>
    <n v="1"/>
    <n v="-138000"/>
  </r>
  <r>
    <s v="2025/02"/>
    <s v="1800004184"/>
    <s v="DT"/>
    <d v="2025-01-31T00:00:00"/>
    <d v="2025-02-21T00:00:00"/>
    <s v="48810200"/>
    <m/>
    <m/>
    <x v="0"/>
    <s v="NTD"/>
    <n v="-138000"/>
    <s v="NTD"/>
    <n v="-138000"/>
    <s v="105270T0"/>
    <s v="TT0113"/>
    <m/>
    <s v="202501 緯創資通股份有限公司 ( SO_1292687 )"/>
    <m/>
    <m/>
    <s v="710"/>
    <s v="100204"/>
    <n v="1"/>
    <n v="-138000"/>
  </r>
  <r>
    <s v="2025/02"/>
    <s v="1800004185"/>
    <s v="DT"/>
    <d v="2025-01-31T00:00:00"/>
    <d v="2025-02-21T00:00:00"/>
    <s v="48810200"/>
    <m/>
    <m/>
    <x v="0"/>
    <s v="NTD"/>
    <n v="-106766"/>
    <s v="NTD"/>
    <n v="-106766"/>
    <s v="105270T0"/>
    <s v="TT0113"/>
    <m/>
    <s v="202501 緯創資通股份有限公司 ( SO_1292688 )"/>
    <m/>
    <m/>
    <s v="710"/>
    <s v="100204"/>
    <n v="1"/>
    <n v="-106766"/>
  </r>
  <r>
    <s v="2025/02"/>
    <s v="1800004186"/>
    <s v="DT"/>
    <d v="2025-01-31T00:00:00"/>
    <d v="2025-02-21T00:00:00"/>
    <s v="48810200"/>
    <m/>
    <m/>
    <x v="0"/>
    <s v="NTD"/>
    <n v="-100000"/>
    <s v="NTD"/>
    <n v="-100000"/>
    <s v="108524T0"/>
    <s v="TT0111"/>
    <m/>
    <s v="202501 緯創資通股份有限公司 ( SO_1091098 )"/>
    <m/>
    <m/>
    <s v="710"/>
    <s v="100204"/>
    <n v="1"/>
    <n v="-100000"/>
  </r>
  <r>
    <s v="2025/02"/>
    <s v="1800004187"/>
    <s v="DT"/>
    <d v="2025-01-31T00:00:00"/>
    <d v="2025-02-21T00:00:00"/>
    <s v="48810200"/>
    <m/>
    <m/>
    <x v="0"/>
    <s v="NTD"/>
    <n v="-113657"/>
    <s v="NTD"/>
    <n v="-113657"/>
    <s v="108524T0"/>
    <s v="TT0111"/>
    <m/>
    <s v="202501 緯創資通股份有限公司 ( SO_1091110 )"/>
    <m/>
    <m/>
    <s v="710"/>
    <s v="100204"/>
    <n v="1"/>
    <n v="-113657"/>
  </r>
  <r>
    <s v="2025/02"/>
    <s v="1800004188"/>
    <s v="DT"/>
    <d v="2025-01-31T00:00:00"/>
    <d v="2025-02-21T00:00:00"/>
    <s v="48810200"/>
    <m/>
    <m/>
    <x v="0"/>
    <s v="NTD"/>
    <n v="-110000"/>
    <s v="NTD"/>
    <n v="-110000"/>
    <s v="108524T0"/>
    <s v="TT0111"/>
    <m/>
    <s v="202501 緯創資通股份有限公司 ( SO_1091220 )"/>
    <m/>
    <m/>
    <s v="710"/>
    <s v="100204"/>
    <n v="1"/>
    <n v="-110000"/>
  </r>
  <r>
    <s v="2025/02"/>
    <s v="1800004189"/>
    <s v="DT"/>
    <d v="2025-01-31T00:00:00"/>
    <d v="2025-02-21T00:00:00"/>
    <s v="48810200"/>
    <m/>
    <m/>
    <x v="0"/>
    <s v="NTD"/>
    <n v="-129886"/>
    <s v="NTD"/>
    <n v="-129886"/>
    <s v="108524T0"/>
    <s v="TT0111"/>
    <m/>
    <s v="202501 緯創資通股份有限公司 ( SO_1190707 )"/>
    <m/>
    <m/>
    <s v="710"/>
    <s v="100204"/>
    <n v="1"/>
    <n v="-129886"/>
  </r>
  <r>
    <s v="2025/02"/>
    <s v="1800004190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199562 )"/>
    <m/>
    <m/>
    <s v="710"/>
    <s v="100204"/>
    <n v="1"/>
    <n v="-138000"/>
  </r>
  <r>
    <s v="2025/02"/>
    <s v="1800004191"/>
    <s v="DT"/>
    <d v="2025-01-31T00:00:00"/>
    <d v="2025-02-21T00:00:00"/>
    <s v="48810200"/>
    <m/>
    <m/>
    <x v="0"/>
    <s v="NTD"/>
    <n v="-110000"/>
    <s v="NTD"/>
    <n v="-110000"/>
    <s v="108524T0"/>
    <s v="TT0111"/>
    <m/>
    <s v="202501 緯創資通股份有限公司 ( SO_1216264 )"/>
    <m/>
    <m/>
    <s v="710"/>
    <s v="100204"/>
    <n v="1"/>
    <n v="-110000"/>
  </r>
  <r>
    <s v="2025/02"/>
    <s v="1800004192"/>
    <s v="DT"/>
    <d v="2025-01-31T00:00:00"/>
    <d v="2025-02-21T00:00:00"/>
    <s v="48810200"/>
    <m/>
    <m/>
    <x v="0"/>
    <s v="NTD"/>
    <n v="-133957"/>
    <s v="NTD"/>
    <n v="-133957"/>
    <s v="108524T0"/>
    <s v="TT0111"/>
    <m/>
    <s v="202501 緯創資通股份有限公司 ( SO_1233492 )"/>
    <m/>
    <m/>
    <s v="710"/>
    <s v="100204"/>
    <n v="1"/>
    <n v="-133957"/>
  </r>
  <r>
    <s v="2025/02"/>
    <s v="1800004193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38005 )"/>
    <m/>
    <m/>
    <s v="710"/>
    <s v="100204"/>
    <n v="1"/>
    <n v="-138000"/>
  </r>
  <r>
    <s v="2025/02"/>
    <s v="1800004194"/>
    <s v="DT"/>
    <d v="2025-01-31T00:00:00"/>
    <d v="2025-02-21T00:00:00"/>
    <s v="48810200"/>
    <m/>
    <m/>
    <x v="0"/>
    <s v="NTD"/>
    <n v="-93357"/>
    <s v="NTD"/>
    <n v="-93357"/>
    <s v="108524T0"/>
    <s v="TT0111"/>
    <m/>
    <s v="202501 緯創資通股份有限公司 ( SO_1292689 )"/>
    <m/>
    <m/>
    <s v="710"/>
    <s v="100204"/>
    <n v="1"/>
    <n v="-93357"/>
  </r>
  <r>
    <s v="2025/02"/>
    <s v="1800004195"/>
    <s v="DT"/>
    <d v="2025-01-31T00:00:00"/>
    <d v="2025-02-21T00:00:00"/>
    <s v="48810200"/>
    <m/>
    <m/>
    <x v="0"/>
    <s v="NTD"/>
    <n v="-95447"/>
    <s v="NTD"/>
    <n v="-95447"/>
    <s v="108524T0"/>
    <s v="TT0111"/>
    <m/>
    <s v="202501 緯創資通股份有限公司 ( SO_1292690 )"/>
    <m/>
    <m/>
    <s v="710"/>
    <s v="100204"/>
    <n v="1"/>
    <n v="-95447"/>
  </r>
  <r>
    <s v="2025/02"/>
    <s v="1800004196"/>
    <s v="DT"/>
    <d v="2025-01-31T00:00:00"/>
    <d v="2025-02-21T00:00:00"/>
    <s v="48810200"/>
    <m/>
    <m/>
    <x v="0"/>
    <s v="NTD"/>
    <n v="-129886"/>
    <s v="NTD"/>
    <n v="-129886"/>
    <s v="108524T0"/>
    <s v="TT0111"/>
    <m/>
    <s v="202501 緯創資通股份有限公司 ( SO_1292691 )"/>
    <m/>
    <m/>
    <s v="710"/>
    <s v="100204"/>
    <n v="1"/>
    <n v="-129886"/>
  </r>
  <r>
    <s v="2025/02"/>
    <s v="1800004197"/>
    <s v="DT"/>
    <d v="2025-01-31T00:00:00"/>
    <d v="2025-02-21T00:00:00"/>
    <s v="48810200"/>
    <m/>
    <m/>
    <x v="0"/>
    <s v="NTD"/>
    <n v="-100000"/>
    <s v="NTD"/>
    <n v="-100000"/>
    <s v="108524T0"/>
    <s v="TT0111"/>
    <m/>
    <s v="202501 緯創資通股份有限公司 ( SO_1292692 )"/>
    <m/>
    <m/>
    <s v="710"/>
    <s v="100204"/>
    <n v="1"/>
    <n v="-100000"/>
  </r>
  <r>
    <s v="2025/02"/>
    <s v="1800004198"/>
    <s v="DT"/>
    <d v="2025-01-31T00:00:00"/>
    <d v="2025-02-21T00:00:00"/>
    <s v="48810200"/>
    <m/>
    <m/>
    <x v="0"/>
    <s v="NTD"/>
    <n v="-150428"/>
    <s v="NTD"/>
    <n v="-150428"/>
    <s v="108524T0"/>
    <s v="TT0111"/>
    <m/>
    <s v="202501 緯創資通股份有限公司 ( SO_1292693 )"/>
    <m/>
    <m/>
    <s v="710"/>
    <s v="100204"/>
    <n v="1"/>
    <n v="-150428"/>
  </r>
  <r>
    <s v="2025/02"/>
    <s v="1800004199"/>
    <s v="DT"/>
    <d v="2025-01-31T00:00:00"/>
    <d v="2025-02-21T00:00:00"/>
    <s v="48810200"/>
    <m/>
    <m/>
    <x v="0"/>
    <s v="NTD"/>
    <n v="-129886"/>
    <s v="NTD"/>
    <n v="-129886"/>
    <s v="108524T0"/>
    <s v="TT0111"/>
    <m/>
    <s v="202501 緯創資通股份有限公司 ( SO_1292694 )"/>
    <m/>
    <m/>
    <s v="710"/>
    <s v="100204"/>
    <n v="1"/>
    <n v="-129886"/>
  </r>
  <r>
    <s v="2025/02"/>
    <s v="1800004200"/>
    <s v="DT"/>
    <d v="2025-01-31T00:00:00"/>
    <d v="2025-02-21T00:00:00"/>
    <s v="48810200"/>
    <m/>
    <m/>
    <x v="0"/>
    <s v="NTD"/>
    <n v="-155000"/>
    <s v="NTD"/>
    <n v="-155000"/>
    <s v="108524T0"/>
    <s v="TT0111"/>
    <m/>
    <s v="202501 緯創資通股份有限公司 ( SO_1292695 )"/>
    <m/>
    <m/>
    <s v="710"/>
    <s v="100204"/>
    <n v="1"/>
    <n v="-155000"/>
  </r>
  <r>
    <s v="2025/02"/>
    <s v="1800004201"/>
    <s v="DT"/>
    <d v="2025-01-31T00:00:00"/>
    <d v="2025-02-21T00:00:00"/>
    <s v="48810200"/>
    <m/>
    <m/>
    <x v="0"/>
    <s v="NTD"/>
    <n v="-129886"/>
    <s v="NTD"/>
    <n v="-129886"/>
    <s v="108524T0"/>
    <s v="TT0111"/>
    <m/>
    <s v="202501 緯創資通股份有限公司 ( SO_1292696 )"/>
    <m/>
    <m/>
    <s v="710"/>
    <s v="100204"/>
    <n v="1"/>
    <n v="-129886"/>
  </r>
  <r>
    <s v="2025/02"/>
    <s v="1800004202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92697 )"/>
    <m/>
    <m/>
    <s v="710"/>
    <s v="100204"/>
    <n v="1"/>
    <n v="-138000"/>
  </r>
  <r>
    <s v="2025/02"/>
    <s v="1800004203"/>
    <s v="DT"/>
    <d v="2025-01-31T00:00:00"/>
    <d v="2025-02-21T00:00:00"/>
    <s v="48810200"/>
    <m/>
    <m/>
    <x v="0"/>
    <s v="NTD"/>
    <n v="-150428"/>
    <s v="NTD"/>
    <n v="-150428"/>
    <s v="108524T0"/>
    <s v="TT0111"/>
    <m/>
    <s v="202501 緯創資通股份有限公司 ( SO_1292698 )"/>
    <m/>
    <m/>
    <s v="710"/>
    <s v="100204"/>
    <n v="1"/>
    <n v="-150428"/>
  </r>
  <r>
    <s v="2025/02"/>
    <s v="1800004204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92699 )"/>
    <m/>
    <m/>
    <s v="710"/>
    <s v="100204"/>
    <n v="1"/>
    <n v="-138000"/>
  </r>
  <r>
    <s v="2025/02"/>
    <s v="1800004205"/>
    <s v="DT"/>
    <d v="2025-01-31T00:00:00"/>
    <d v="2025-02-21T00:00:00"/>
    <s v="48810200"/>
    <m/>
    <m/>
    <x v="0"/>
    <s v="NTD"/>
    <n v="-129886"/>
    <s v="NTD"/>
    <n v="-129886"/>
    <s v="108524T0"/>
    <s v="TT0111"/>
    <m/>
    <s v="202501 緯創資通股份有限公司 ( SO_1292706 )"/>
    <m/>
    <m/>
    <s v="710"/>
    <s v="100204"/>
    <n v="1"/>
    <n v="-129886"/>
  </r>
  <r>
    <s v="2025/02"/>
    <s v="1800004206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92707 )"/>
    <m/>
    <m/>
    <s v="710"/>
    <s v="100204"/>
    <n v="1"/>
    <n v="-138000"/>
  </r>
  <r>
    <s v="2025/02"/>
    <s v="1800004207"/>
    <s v="DT"/>
    <d v="2025-01-31T00:00:00"/>
    <d v="2025-02-21T00:00:00"/>
    <s v="48810200"/>
    <m/>
    <m/>
    <x v="0"/>
    <s v="NTD"/>
    <n v="-110000"/>
    <s v="NTD"/>
    <n v="-110000"/>
    <s v="108524T0"/>
    <s v="TT0111"/>
    <m/>
    <s v="202501 緯創資通股份有限公司 ( SO_1292708 )"/>
    <m/>
    <m/>
    <s v="710"/>
    <s v="100204"/>
    <n v="1"/>
    <n v="-110000"/>
  </r>
  <r>
    <s v="2025/02"/>
    <s v="1800004208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92709 )"/>
    <m/>
    <m/>
    <s v="710"/>
    <s v="100204"/>
    <n v="1"/>
    <n v="-138000"/>
  </r>
  <r>
    <s v="2025/02"/>
    <s v="1800004209"/>
    <s v="DT"/>
    <d v="2025-01-31T00:00:00"/>
    <d v="2025-02-21T00:00:00"/>
    <s v="48810200"/>
    <m/>
    <m/>
    <x v="0"/>
    <s v="NTD"/>
    <n v="-155000"/>
    <s v="NTD"/>
    <n v="-155000"/>
    <s v="108524T0"/>
    <s v="TT0111"/>
    <m/>
    <s v="202501 緯創資通股份有限公司 ( SO_1292710 )"/>
    <m/>
    <m/>
    <s v="710"/>
    <s v="100204"/>
    <n v="1"/>
    <n v="-155000"/>
  </r>
  <r>
    <s v="2025/02"/>
    <s v="1800004210"/>
    <s v="DT"/>
    <d v="2025-01-31T00:00:00"/>
    <d v="2025-02-21T00:00:00"/>
    <s v="48810200"/>
    <m/>
    <m/>
    <x v="0"/>
    <s v="NTD"/>
    <n v="-97053"/>
    <s v="NTD"/>
    <n v="-97053"/>
    <s v="108524T0"/>
    <s v="TT0111"/>
    <m/>
    <s v="202501 緯創資通股份有限公司 ( SO_1292711 )"/>
    <m/>
    <m/>
    <s v="710"/>
    <s v="100204"/>
    <n v="1"/>
    <n v="-97053"/>
  </r>
  <r>
    <s v="2025/02"/>
    <s v="1800004211"/>
    <s v="DT"/>
    <d v="2025-01-31T00:00:00"/>
    <d v="2025-02-21T00:00:00"/>
    <s v="48810200"/>
    <m/>
    <m/>
    <x v="0"/>
    <s v="NTD"/>
    <n v="-138000"/>
    <s v="NTD"/>
    <n v="-138000"/>
    <s v="108524T0"/>
    <s v="TT0111"/>
    <m/>
    <s v="202501 緯創資通股份有限公司 ( SO_1292712 )"/>
    <m/>
    <m/>
    <s v="710"/>
    <s v="100204"/>
    <n v="1"/>
    <n v="-138000"/>
  </r>
  <r>
    <s v="2025/02"/>
    <s v="1800004212"/>
    <s v="DT"/>
    <d v="2025-01-31T00:00:00"/>
    <d v="2025-02-21T00:00:00"/>
    <s v="48810200"/>
    <m/>
    <m/>
    <x v="0"/>
    <s v="NTD"/>
    <n v="-121757"/>
    <s v="NTD"/>
    <n v="-121757"/>
    <s v="108524T0"/>
    <s v="TT0111"/>
    <m/>
    <s v="202501 緯創資通股份有限公司 ( SO_1292713 )"/>
    <m/>
    <m/>
    <s v="710"/>
    <s v="100204"/>
    <n v="1"/>
    <n v="-121757"/>
  </r>
  <r>
    <s v="2025/02"/>
    <s v="1800004213"/>
    <s v="DT"/>
    <d v="2025-01-31T00:00:00"/>
    <d v="2025-02-21T00:00:00"/>
    <s v="48810200"/>
    <m/>
    <m/>
    <x v="0"/>
    <s v="NTD"/>
    <n v="-32471"/>
    <s v="NTD"/>
    <n v="-32471"/>
    <s v="108524T0"/>
    <s v="TT0111"/>
    <m/>
    <s v="202501 緯創資通股份有限公司 ( SO_1308237 )"/>
    <m/>
    <m/>
    <s v="710"/>
    <s v="100204"/>
    <n v="1"/>
    <n v="-32471"/>
  </r>
  <r>
    <s v="2025/02"/>
    <s v="1800004310"/>
    <s v="DT"/>
    <d v="2025-01-31T00:00:00"/>
    <d v="2025-02-24T00:00:00"/>
    <s v="48810200"/>
    <m/>
    <m/>
    <x v="0"/>
    <s v="NTD"/>
    <n v="110000"/>
    <s v="NTD"/>
    <n v="110000"/>
    <s v="105270T0"/>
    <s v="TT0113"/>
    <m/>
    <s v="202501 緯創資通股份有限公司 ( SO_1043372 )"/>
    <m/>
    <m/>
    <s v="710"/>
    <s v="100204"/>
    <n v="1"/>
    <n v="110000"/>
  </r>
  <r>
    <s v="2025/02"/>
    <s v="1800004311"/>
    <s v="DT"/>
    <d v="2025-01-31T00:00:00"/>
    <d v="2025-02-24T00:00:00"/>
    <s v="48810200"/>
    <m/>
    <m/>
    <x v="0"/>
    <s v="NTD"/>
    <n v="105529"/>
    <s v="NTD"/>
    <n v="105529"/>
    <s v="105270T0"/>
    <s v="TT0113"/>
    <m/>
    <s v="202501 緯創資通股份有限公司 ( SO_1091048 )"/>
    <m/>
    <m/>
    <s v="710"/>
    <s v="100204"/>
    <n v="1"/>
    <n v="105529"/>
  </r>
  <r>
    <s v="2025/02"/>
    <s v="1800004312"/>
    <s v="DT"/>
    <d v="2025-01-31T00:00:00"/>
    <d v="2025-02-24T00:00:00"/>
    <s v="48810200"/>
    <m/>
    <m/>
    <x v="0"/>
    <s v="NTD"/>
    <n v="121771"/>
    <s v="NTD"/>
    <n v="121771"/>
    <s v="105270T0"/>
    <s v="TT0113"/>
    <m/>
    <s v="202501 緯創資通股份有限公司 ( SO_1091061 )"/>
    <m/>
    <m/>
    <s v="710"/>
    <s v="100204"/>
    <n v="1"/>
    <n v="121771"/>
  </r>
  <r>
    <s v="2025/02"/>
    <s v="1800004313"/>
    <s v="DT"/>
    <d v="2025-01-31T00:00:00"/>
    <d v="2025-02-24T00:00:00"/>
    <s v="48810200"/>
    <m/>
    <m/>
    <x v="0"/>
    <s v="NTD"/>
    <n v="138000"/>
    <s v="NTD"/>
    <n v="138000"/>
    <s v="105270T0"/>
    <s v="TT0113"/>
    <m/>
    <s v="202501 緯創資通股份有限公司 ( SO_1091073 )"/>
    <m/>
    <m/>
    <s v="710"/>
    <s v="100204"/>
    <n v="1"/>
    <n v="138000"/>
  </r>
  <r>
    <s v="2025/02"/>
    <s v="1800004314"/>
    <s v="DT"/>
    <d v="2025-01-31T00:00:00"/>
    <d v="2025-02-24T00:00:00"/>
    <s v="48810200"/>
    <m/>
    <m/>
    <x v="0"/>
    <s v="NTD"/>
    <n v="90000"/>
    <s v="NTD"/>
    <n v="90000"/>
    <s v="105270T0"/>
    <s v="TT0113"/>
    <m/>
    <s v="202501 緯創資通股份有限公司 ( SO_1091085 )"/>
    <m/>
    <m/>
    <s v="710"/>
    <s v="100204"/>
    <n v="1"/>
    <n v="90000"/>
  </r>
  <r>
    <s v="2025/02"/>
    <s v="1800004315"/>
    <s v="DT"/>
    <d v="2025-01-31T00:00:00"/>
    <d v="2025-02-24T00:00:00"/>
    <s v="48810200"/>
    <m/>
    <m/>
    <x v="0"/>
    <s v="NTD"/>
    <n v="93819"/>
    <s v="NTD"/>
    <n v="93819"/>
    <s v="105270T0"/>
    <s v="TT0113"/>
    <m/>
    <s v="202501 緯創資通股份有限公司 ( SO_1091086 )"/>
    <m/>
    <m/>
    <s v="710"/>
    <s v="100204"/>
    <n v="1"/>
    <n v="93819"/>
  </r>
  <r>
    <s v="2025/02"/>
    <s v="1800004316"/>
    <s v="DT"/>
    <d v="2025-01-31T00:00:00"/>
    <d v="2025-02-24T00:00:00"/>
    <s v="48810200"/>
    <m/>
    <m/>
    <x v="0"/>
    <s v="NTD"/>
    <n v="100000"/>
    <s v="NTD"/>
    <n v="100000"/>
    <s v="108524T0"/>
    <s v="TT0111"/>
    <m/>
    <s v="202501 緯創資通股份有限公司 ( SO_1091098 )"/>
    <m/>
    <m/>
    <s v="710"/>
    <s v="100204"/>
    <n v="1"/>
    <n v="100000"/>
  </r>
  <r>
    <s v="2025/02"/>
    <s v="1800004317"/>
    <s v="DT"/>
    <d v="2025-01-31T00:00:00"/>
    <d v="2025-02-24T00:00:00"/>
    <s v="48810200"/>
    <m/>
    <m/>
    <x v="0"/>
    <s v="NTD"/>
    <n v="113657"/>
    <s v="NTD"/>
    <n v="113657"/>
    <s v="108524T0"/>
    <s v="TT0111"/>
    <m/>
    <s v="202501 緯創資通股份有限公司 ( SO_1091110 )"/>
    <m/>
    <m/>
    <s v="710"/>
    <s v="100204"/>
    <n v="1"/>
    <n v="113657"/>
  </r>
  <r>
    <s v="2025/02"/>
    <s v="1800004318"/>
    <s v="DT"/>
    <d v="2025-01-31T00:00:00"/>
    <d v="2025-02-24T00:00:00"/>
    <s v="48810200"/>
    <m/>
    <m/>
    <x v="0"/>
    <s v="NTD"/>
    <n v="110000"/>
    <s v="NTD"/>
    <n v="110000"/>
    <s v="108524T0"/>
    <s v="TT0111"/>
    <m/>
    <s v="202501 緯創資通股份有限公司 ( SO_1091220 )"/>
    <m/>
    <m/>
    <s v="710"/>
    <s v="100204"/>
    <n v="1"/>
    <n v="110000"/>
  </r>
  <r>
    <s v="2025/02"/>
    <s v="1800004319"/>
    <s v="DT"/>
    <d v="2025-01-31T00:00:00"/>
    <d v="2025-02-24T00:00:00"/>
    <s v="48810200"/>
    <m/>
    <m/>
    <x v="0"/>
    <s v="NTD"/>
    <n v="90000"/>
    <s v="NTD"/>
    <n v="90000"/>
    <s v="105270T0"/>
    <s v="TT0113"/>
    <m/>
    <s v="202501 緯創資通股份有限公司 ( SO_1160977 )"/>
    <m/>
    <m/>
    <s v="710"/>
    <s v="100204"/>
    <n v="1"/>
    <n v="90000"/>
  </r>
  <r>
    <s v="2025/02"/>
    <s v="1800004320"/>
    <s v="DT"/>
    <d v="2025-01-31T00:00:00"/>
    <d v="2025-02-24T00:00:00"/>
    <s v="48810200"/>
    <m/>
    <m/>
    <x v="0"/>
    <s v="NTD"/>
    <n v="110000"/>
    <s v="NTD"/>
    <n v="110000"/>
    <s v="108524T0"/>
    <s v="TT0111"/>
    <m/>
    <s v="202501 緯創資通股份有限公司 ( SO_1190699 )"/>
    <m/>
    <m/>
    <s v="710"/>
    <s v="100204"/>
    <n v="1"/>
    <n v="110000"/>
  </r>
  <r>
    <s v="2025/02"/>
    <s v="1800004321"/>
    <s v="DT"/>
    <d v="2025-01-31T00:00:00"/>
    <d v="2025-02-24T00:00:00"/>
    <s v="48810200"/>
    <m/>
    <m/>
    <x v="0"/>
    <s v="NTD"/>
    <n v="129886"/>
    <s v="NTD"/>
    <n v="129886"/>
    <s v="108524T0"/>
    <s v="TT0111"/>
    <m/>
    <s v="202501 緯創資通股份有限公司 ( SO_1190707 )"/>
    <m/>
    <m/>
    <s v="710"/>
    <s v="100204"/>
    <n v="1"/>
    <n v="129886"/>
  </r>
  <r>
    <s v="2025/02"/>
    <s v="1800004322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199562 )"/>
    <m/>
    <m/>
    <s v="710"/>
    <s v="100204"/>
    <n v="1"/>
    <n v="138000"/>
  </r>
  <r>
    <s v="2025/02"/>
    <s v="1800004323"/>
    <s v="DT"/>
    <d v="2025-01-31T00:00:00"/>
    <d v="2025-02-24T00:00:00"/>
    <s v="48810200"/>
    <m/>
    <m/>
    <x v="0"/>
    <s v="NTD"/>
    <n v="110000"/>
    <s v="NTD"/>
    <n v="110000"/>
    <s v="108524T0"/>
    <s v="TT0111"/>
    <m/>
    <s v="202501 緯創資通股份有限公司 ( SO_1216264 )"/>
    <m/>
    <m/>
    <s v="710"/>
    <s v="100204"/>
    <n v="1"/>
    <n v="110000"/>
  </r>
  <r>
    <s v="2025/02"/>
    <s v="1800004324"/>
    <s v="DT"/>
    <d v="2025-01-31T00:00:00"/>
    <d v="2025-02-24T00:00:00"/>
    <s v="48810200"/>
    <m/>
    <m/>
    <x v="0"/>
    <s v="NTD"/>
    <n v="103521"/>
    <s v="NTD"/>
    <n v="103521"/>
    <s v="105270T0"/>
    <s v="TT0113"/>
    <m/>
    <s v="202501 緯創資通股份有限公司 ( SO_1233488 )"/>
    <m/>
    <m/>
    <s v="710"/>
    <s v="100204"/>
    <n v="1"/>
    <n v="103521"/>
  </r>
  <r>
    <s v="2025/02"/>
    <s v="1800004325"/>
    <s v="DT"/>
    <d v="2025-01-31T00:00:00"/>
    <d v="2025-02-24T00:00:00"/>
    <s v="48810200"/>
    <m/>
    <m/>
    <x v="0"/>
    <s v="NTD"/>
    <n v="133957"/>
    <s v="NTD"/>
    <n v="133957"/>
    <s v="108524T0"/>
    <s v="TT0111"/>
    <m/>
    <s v="202501 緯創資通股份有限公司 ( SO_1233492 )"/>
    <m/>
    <m/>
    <s v="710"/>
    <s v="100204"/>
    <n v="1"/>
    <n v="133957"/>
  </r>
  <r>
    <s v="2025/02"/>
    <s v="1800004326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38005 )"/>
    <m/>
    <m/>
    <s v="710"/>
    <s v="100204"/>
    <n v="1"/>
    <n v="138000"/>
  </r>
  <r>
    <s v="2025/02"/>
    <s v="1800004327"/>
    <s v="DT"/>
    <d v="2025-01-31T00:00:00"/>
    <d v="2025-02-24T00:00:00"/>
    <s v="48810200"/>
    <m/>
    <m/>
    <x v="0"/>
    <s v="NTD"/>
    <n v="138000"/>
    <s v="NTD"/>
    <n v="138000"/>
    <s v="105270T0"/>
    <s v="TT0113"/>
    <m/>
    <s v="202501 緯創資通股份有限公司 ( SO_1292678 )"/>
    <m/>
    <m/>
    <s v="710"/>
    <s v="100204"/>
    <n v="1"/>
    <n v="138000"/>
  </r>
  <r>
    <s v="2025/02"/>
    <s v="1800004328"/>
    <s v="DT"/>
    <d v="2025-01-31T00:00:00"/>
    <d v="2025-02-24T00:00:00"/>
    <s v="48810200"/>
    <m/>
    <m/>
    <x v="0"/>
    <s v="NTD"/>
    <n v="135971"/>
    <s v="NTD"/>
    <n v="135971"/>
    <s v="105270T0"/>
    <s v="TT0113"/>
    <m/>
    <s v="202501 緯創資通股份有限公司 ( SO_1292679 )"/>
    <m/>
    <m/>
    <s v="710"/>
    <s v="100204"/>
    <n v="1"/>
    <n v="135971"/>
  </r>
  <r>
    <s v="2025/02"/>
    <s v="1800004329"/>
    <s v="DT"/>
    <d v="2025-01-31T00:00:00"/>
    <d v="2025-02-24T00:00:00"/>
    <s v="48810200"/>
    <m/>
    <m/>
    <x v="0"/>
    <s v="NTD"/>
    <n v="90000"/>
    <s v="NTD"/>
    <n v="90000"/>
    <s v="105270T0"/>
    <s v="TT0113"/>
    <m/>
    <s v="202501 緯創資通股份有限公司 ( SO_1292680 )"/>
    <m/>
    <m/>
    <s v="710"/>
    <s v="100204"/>
    <n v="1"/>
    <n v="90000"/>
  </r>
  <r>
    <s v="2025/02"/>
    <s v="1800004330"/>
    <s v="DT"/>
    <d v="2025-01-31T00:00:00"/>
    <d v="2025-02-24T00:00:00"/>
    <s v="48810200"/>
    <m/>
    <m/>
    <x v="0"/>
    <s v="NTD"/>
    <n v="110000"/>
    <s v="NTD"/>
    <n v="110000"/>
    <s v="105270T0"/>
    <s v="TT0113"/>
    <m/>
    <s v="202501 緯創資通股份有限公司 ( SO_1292681 )"/>
    <m/>
    <m/>
    <s v="710"/>
    <s v="100204"/>
    <n v="1"/>
    <n v="110000"/>
  </r>
  <r>
    <s v="2025/02"/>
    <s v="1800004331"/>
    <s v="DT"/>
    <d v="2025-01-31T00:00:00"/>
    <d v="2025-02-24T00:00:00"/>
    <s v="48810200"/>
    <m/>
    <m/>
    <x v="0"/>
    <s v="NTD"/>
    <n v="110000"/>
    <s v="NTD"/>
    <n v="110000"/>
    <s v="105270T0"/>
    <s v="TT0113"/>
    <m/>
    <s v="202501 緯創資通股份有限公司 ( SO_1292682 )"/>
    <m/>
    <m/>
    <s v="710"/>
    <s v="100204"/>
    <n v="1"/>
    <n v="110000"/>
  </r>
  <r>
    <s v="2025/02"/>
    <s v="1800004332"/>
    <s v="DT"/>
    <d v="2025-01-31T00:00:00"/>
    <d v="2025-02-24T00:00:00"/>
    <s v="48810200"/>
    <m/>
    <m/>
    <x v="0"/>
    <s v="NTD"/>
    <n v="129886"/>
    <s v="NTD"/>
    <n v="129886"/>
    <s v="105270T0"/>
    <s v="TT0113"/>
    <m/>
    <s v="202501 緯創資通股份有限公司 ( SO_1292683 )"/>
    <m/>
    <m/>
    <s v="710"/>
    <s v="100204"/>
    <n v="1"/>
    <n v="129886"/>
  </r>
  <r>
    <s v="2025/02"/>
    <s v="1800004333"/>
    <s v="DT"/>
    <d v="2025-01-31T00:00:00"/>
    <d v="2025-02-24T00:00:00"/>
    <s v="48810200"/>
    <m/>
    <m/>
    <x v="0"/>
    <s v="NTD"/>
    <n v="145886"/>
    <s v="NTD"/>
    <n v="145886"/>
    <s v="105270T0"/>
    <s v="TT0113"/>
    <m/>
    <s v="202501 緯創資通股份有限公司 ( SO_1292684 )"/>
    <m/>
    <m/>
    <s v="710"/>
    <s v="100204"/>
    <n v="1"/>
    <n v="145886"/>
  </r>
  <r>
    <s v="2025/02"/>
    <s v="1800004334"/>
    <s v="DT"/>
    <d v="2025-01-31T00:00:00"/>
    <d v="2025-02-24T00:00:00"/>
    <s v="48810200"/>
    <m/>
    <m/>
    <x v="0"/>
    <s v="NTD"/>
    <n v="90000"/>
    <s v="NTD"/>
    <n v="90000"/>
    <s v="105270T0"/>
    <s v="TT0113"/>
    <m/>
    <s v="202501 緯創資通股份有限公司 ( SO_1292685 )"/>
    <m/>
    <m/>
    <s v="710"/>
    <s v="100204"/>
    <n v="1"/>
    <n v="90000"/>
  </r>
  <r>
    <s v="2025/02"/>
    <s v="1800004335"/>
    <s v="DT"/>
    <d v="2025-01-31T00:00:00"/>
    <d v="2025-02-24T00:00:00"/>
    <s v="48810200"/>
    <m/>
    <m/>
    <x v="0"/>
    <s v="NTD"/>
    <n v="138000"/>
    <s v="NTD"/>
    <n v="138000"/>
    <s v="105270T0"/>
    <s v="TT0113"/>
    <m/>
    <s v="202501 緯創資通股份有限公司 ( SO_1292686 )"/>
    <m/>
    <m/>
    <s v="710"/>
    <s v="100204"/>
    <n v="1"/>
    <n v="138000"/>
  </r>
  <r>
    <s v="2025/02"/>
    <s v="1800004336"/>
    <s v="DT"/>
    <d v="2025-01-31T00:00:00"/>
    <d v="2025-02-24T00:00:00"/>
    <s v="48810200"/>
    <m/>
    <m/>
    <x v="0"/>
    <s v="NTD"/>
    <n v="138000"/>
    <s v="NTD"/>
    <n v="138000"/>
    <s v="105270T0"/>
    <s v="TT0113"/>
    <m/>
    <s v="202501 緯創資通股份有限公司 ( SO_1292687 )"/>
    <m/>
    <m/>
    <s v="710"/>
    <s v="100204"/>
    <n v="1"/>
    <n v="138000"/>
  </r>
  <r>
    <s v="2025/02"/>
    <s v="1800004337"/>
    <s v="DT"/>
    <d v="2025-01-31T00:00:00"/>
    <d v="2025-02-24T00:00:00"/>
    <s v="48810200"/>
    <m/>
    <m/>
    <x v="0"/>
    <s v="NTD"/>
    <n v="106766"/>
    <s v="NTD"/>
    <n v="106766"/>
    <s v="105270T0"/>
    <s v="TT0113"/>
    <m/>
    <s v="202501 緯創資通股份有限公司 ( SO_1292688 )"/>
    <m/>
    <m/>
    <s v="710"/>
    <s v="100204"/>
    <n v="1"/>
    <n v="106766"/>
  </r>
  <r>
    <s v="2025/02"/>
    <s v="1800004338"/>
    <s v="DT"/>
    <d v="2025-01-31T00:00:00"/>
    <d v="2025-02-24T00:00:00"/>
    <s v="48810200"/>
    <m/>
    <m/>
    <x v="0"/>
    <s v="NTD"/>
    <n v="93357"/>
    <s v="NTD"/>
    <n v="93357"/>
    <s v="108524T0"/>
    <s v="TT0111"/>
    <m/>
    <s v="202501 緯創資通股份有限公司 ( SO_1292689 )"/>
    <m/>
    <m/>
    <s v="710"/>
    <s v="100204"/>
    <n v="1"/>
    <n v="93357"/>
  </r>
  <r>
    <s v="2025/02"/>
    <s v="1800004339"/>
    <s v="DT"/>
    <d v="2025-01-31T00:00:00"/>
    <d v="2025-02-24T00:00:00"/>
    <s v="48810200"/>
    <m/>
    <m/>
    <x v="0"/>
    <s v="NTD"/>
    <n v="95447"/>
    <s v="NTD"/>
    <n v="95447"/>
    <s v="108524T0"/>
    <s v="TT0111"/>
    <m/>
    <s v="202501 緯創資通股份有限公司 ( SO_1292690 )"/>
    <m/>
    <m/>
    <s v="710"/>
    <s v="100204"/>
    <n v="1"/>
    <n v="95447"/>
  </r>
  <r>
    <s v="2025/02"/>
    <s v="1800004340"/>
    <s v="DT"/>
    <d v="2025-01-31T00:00:00"/>
    <d v="2025-02-24T00:00:00"/>
    <s v="48810200"/>
    <m/>
    <m/>
    <x v="0"/>
    <s v="NTD"/>
    <n v="129886"/>
    <s v="NTD"/>
    <n v="129886"/>
    <s v="108524T0"/>
    <s v="TT0111"/>
    <m/>
    <s v="202501 緯創資通股份有限公司 ( SO_1292691 )"/>
    <m/>
    <m/>
    <s v="710"/>
    <s v="100204"/>
    <n v="1"/>
    <n v="129886"/>
  </r>
  <r>
    <s v="2025/02"/>
    <s v="1800004341"/>
    <s v="DT"/>
    <d v="2025-01-31T00:00:00"/>
    <d v="2025-02-24T00:00:00"/>
    <s v="48810200"/>
    <m/>
    <m/>
    <x v="0"/>
    <s v="NTD"/>
    <n v="100000"/>
    <s v="NTD"/>
    <n v="100000"/>
    <s v="108524T0"/>
    <s v="TT0111"/>
    <m/>
    <s v="202501 緯創資通股份有限公司 ( SO_1292692 )"/>
    <m/>
    <m/>
    <s v="710"/>
    <s v="100204"/>
    <n v="1"/>
    <n v="100000"/>
  </r>
  <r>
    <s v="2025/02"/>
    <s v="1800004342"/>
    <s v="DT"/>
    <d v="2025-01-31T00:00:00"/>
    <d v="2025-02-24T00:00:00"/>
    <s v="48810200"/>
    <m/>
    <m/>
    <x v="0"/>
    <s v="NTD"/>
    <n v="150428"/>
    <s v="NTD"/>
    <n v="150428"/>
    <s v="108524T0"/>
    <s v="TT0111"/>
    <m/>
    <s v="202501 緯創資通股份有限公司 ( SO_1292693 )"/>
    <m/>
    <m/>
    <s v="710"/>
    <s v="100204"/>
    <n v="1"/>
    <n v="150428"/>
  </r>
  <r>
    <s v="2025/02"/>
    <s v="1800004343"/>
    <s v="DT"/>
    <d v="2025-01-31T00:00:00"/>
    <d v="2025-02-24T00:00:00"/>
    <s v="48810200"/>
    <m/>
    <m/>
    <x v="0"/>
    <s v="NTD"/>
    <n v="129886"/>
    <s v="NTD"/>
    <n v="129886"/>
    <s v="108524T0"/>
    <s v="TT0111"/>
    <m/>
    <s v="202501 緯創資通股份有限公司 ( SO_1292694 )"/>
    <m/>
    <m/>
    <s v="710"/>
    <s v="100204"/>
    <n v="1"/>
    <n v="129886"/>
  </r>
  <r>
    <s v="2025/02"/>
    <s v="1800004344"/>
    <s v="DT"/>
    <d v="2025-01-31T00:00:00"/>
    <d v="2025-02-24T00:00:00"/>
    <s v="48810200"/>
    <m/>
    <m/>
    <x v="0"/>
    <s v="NTD"/>
    <n v="155000"/>
    <s v="NTD"/>
    <n v="155000"/>
    <s v="108524T0"/>
    <s v="TT0111"/>
    <m/>
    <s v="202501 緯創資通股份有限公司 ( SO_1292695 )"/>
    <m/>
    <m/>
    <s v="710"/>
    <s v="100204"/>
    <n v="1"/>
    <n v="155000"/>
  </r>
  <r>
    <s v="2025/02"/>
    <s v="1800004345"/>
    <s v="DT"/>
    <d v="2025-01-31T00:00:00"/>
    <d v="2025-02-24T00:00:00"/>
    <s v="48810200"/>
    <m/>
    <m/>
    <x v="0"/>
    <s v="NTD"/>
    <n v="129886"/>
    <s v="NTD"/>
    <n v="129886"/>
    <s v="108524T0"/>
    <s v="TT0111"/>
    <m/>
    <s v="202501 緯創資通股份有限公司 ( SO_1292696 )"/>
    <m/>
    <m/>
    <s v="710"/>
    <s v="100204"/>
    <n v="1"/>
    <n v="129886"/>
  </r>
  <r>
    <s v="2025/02"/>
    <s v="1800004346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92697 )"/>
    <m/>
    <m/>
    <s v="710"/>
    <s v="100204"/>
    <n v="1"/>
    <n v="138000"/>
  </r>
  <r>
    <s v="2025/02"/>
    <s v="1800004347"/>
    <s v="DT"/>
    <d v="2025-01-31T00:00:00"/>
    <d v="2025-02-24T00:00:00"/>
    <s v="48810200"/>
    <m/>
    <m/>
    <x v="0"/>
    <s v="NTD"/>
    <n v="150428"/>
    <s v="NTD"/>
    <n v="150428"/>
    <s v="108524T0"/>
    <s v="TT0111"/>
    <m/>
    <s v="202501 緯創資通股份有限公司 ( SO_1292698 )"/>
    <m/>
    <m/>
    <s v="710"/>
    <s v="100204"/>
    <n v="1"/>
    <n v="150428"/>
  </r>
  <r>
    <s v="2025/02"/>
    <s v="1800004348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92699 )"/>
    <m/>
    <m/>
    <s v="710"/>
    <s v="100204"/>
    <n v="1"/>
    <n v="138000"/>
  </r>
  <r>
    <s v="2025/02"/>
    <s v="1800004349"/>
    <s v="DT"/>
    <d v="2025-01-31T00:00:00"/>
    <d v="2025-02-24T00:00:00"/>
    <s v="48810200"/>
    <m/>
    <m/>
    <x v="0"/>
    <s v="NTD"/>
    <n v="129886"/>
    <s v="NTD"/>
    <n v="129886"/>
    <s v="108524T0"/>
    <s v="TT0111"/>
    <m/>
    <s v="202501 緯創資通股份有限公司 ( SO_1292706 )"/>
    <m/>
    <m/>
    <s v="710"/>
    <s v="100204"/>
    <n v="1"/>
    <n v="129886"/>
  </r>
  <r>
    <s v="2025/02"/>
    <s v="1800004350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92707 )"/>
    <m/>
    <m/>
    <s v="710"/>
    <s v="100204"/>
    <n v="1"/>
    <n v="138000"/>
  </r>
  <r>
    <s v="2025/02"/>
    <s v="1800004351"/>
    <s v="DT"/>
    <d v="2025-01-31T00:00:00"/>
    <d v="2025-02-24T00:00:00"/>
    <s v="48810200"/>
    <m/>
    <m/>
    <x v="0"/>
    <s v="NTD"/>
    <n v="110000"/>
    <s v="NTD"/>
    <n v="110000"/>
    <s v="108524T0"/>
    <s v="TT0111"/>
    <m/>
    <s v="202501 緯創資通股份有限公司 ( SO_1292708 )"/>
    <m/>
    <m/>
    <s v="710"/>
    <s v="100204"/>
    <n v="1"/>
    <n v="110000"/>
  </r>
  <r>
    <s v="2025/02"/>
    <s v="1800004352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92709 )"/>
    <m/>
    <m/>
    <s v="710"/>
    <s v="100204"/>
    <n v="1"/>
    <n v="138000"/>
  </r>
  <r>
    <s v="2025/02"/>
    <s v="1800004353"/>
    <s v="DT"/>
    <d v="2025-01-31T00:00:00"/>
    <d v="2025-02-24T00:00:00"/>
    <s v="48810200"/>
    <m/>
    <m/>
    <x v="0"/>
    <s v="NTD"/>
    <n v="155000"/>
    <s v="NTD"/>
    <n v="155000"/>
    <s v="108524T0"/>
    <s v="TT0111"/>
    <m/>
    <s v="202501 緯創資通股份有限公司 ( SO_1292710 )"/>
    <m/>
    <m/>
    <s v="710"/>
    <s v="100204"/>
    <n v="1"/>
    <n v="155000"/>
  </r>
  <r>
    <s v="2025/02"/>
    <s v="1800004354"/>
    <s v="DT"/>
    <d v="2025-01-31T00:00:00"/>
    <d v="2025-02-24T00:00:00"/>
    <s v="48810200"/>
    <m/>
    <m/>
    <x v="0"/>
    <s v="NTD"/>
    <n v="97053"/>
    <s v="NTD"/>
    <n v="97053"/>
    <s v="108524T0"/>
    <s v="TT0111"/>
    <m/>
    <s v="202501 緯創資通股份有限公司 ( SO_1292711 )"/>
    <m/>
    <m/>
    <s v="710"/>
    <s v="100204"/>
    <n v="1"/>
    <n v="97053"/>
  </r>
  <r>
    <s v="2025/02"/>
    <s v="1800004355"/>
    <s v="DT"/>
    <d v="2025-01-31T00:00:00"/>
    <d v="2025-02-24T00:00:00"/>
    <s v="48810200"/>
    <m/>
    <m/>
    <x v="0"/>
    <s v="NTD"/>
    <n v="138000"/>
    <s v="NTD"/>
    <n v="138000"/>
    <s v="108524T0"/>
    <s v="TT0111"/>
    <m/>
    <s v="202501 緯創資通股份有限公司 ( SO_1292712 )"/>
    <m/>
    <m/>
    <s v="710"/>
    <s v="100204"/>
    <n v="1"/>
    <n v="138000"/>
  </r>
  <r>
    <s v="2025/02"/>
    <s v="1800004356"/>
    <s v="DT"/>
    <d v="2025-01-31T00:00:00"/>
    <d v="2025-02-24T00:00:00"/>
    <s v="48810200"/>
    <m/>
    <m/>
    <x v="0"/>
    <s v="NTD"/>
    <n v="121757"/>
    <s v="NTD"/>
    <n v="121757"/>
    <s v="108524T0"/>
    <s v="TT0111"/>
    <m/>
    <s v="202501 緯創資通股份有限公司 ( SO_1292713 )"/>
    <m/>
    <m/>
    <s v="710"/>
    <s v="100204"/>
    <n v="1"/>
    <n v="121757"/>
  </r>
  <r>
    <s v="2025/02"/>
    <s v="1800004357"/>
    <s v="DT"/>
    <d v="2025-01-31T00:00:00"/>
    <d v="2025-02-24T00:00:00"/>
    <s v="48810200"/>
    <m/>
    <m/>
    <x v="0"/>
    <s v="NTD"/>
    <n v="32471"/>
    <s v="NTD"/>
    <n v="32471"/>
    <s v="108524T0"/>
    <s v="TT0111"/>
    <m/>
    <s v="202501 緯創資通股份有限公司 ( SO_1308237 )"/>
    <m/>
    <m/>
    <s v="710"/>
    <s v="100204"/>
    <n v="1"/>
    <n v="32471"/>
  </r>
  <r>
    <s v="2025/02"/>
    <s v="1800005172"/>
    <s v="DT"/>
    <d v="2025-02-26T00:00:00"/>
    <d v="2025-02-26T00:00:00"/>
    <s v="48810200"/>
    <m/>
    <m/>
    <x v="0"/>
    <s v="NTD"/>
    <n v="-98417"/>
    <s v="NTD"/>
    <n v="-98417"/>
    <s v="105270T0"/>
    <s v="TT0113"/>
    <m/>
    <s v="202502 緯創資通股份有限公司 ( SO_1320667 )"/>
    <m/>
    <m/>
    <s v="710"/>
    <s v="100204"/>
    <n v="1"/>
    <n v="-98417"/>
  </r>
  <r>
    <s v="2025/02"/>
    <s v="1800005173"/>
    <s v="DT"/>
    <d v="2025-02-26T00:00:00"/>
    <d v="2025-02-26T00:00:00"/>
    <s v="48810200"/>
    <m/>
    <m/>
    <x v="0"/>
    <s v="NTD"/>
    <n v="-90000"/>
    <s v="NTD"/>
    <n v="-90000"/>
    <s v="105270T0"/>
    <s v="TT0113"/>
    <m/>
    <s v="202502 緯創資通股份有限公司 ( SO_1320702 )"/>
    <m/>
    <m/>
    <s v="710"/>
    <s v="100204"/>
    <n v="1"/>
    <n v="-90000"/>
  </r>
  <r>
    <s v="2025/02"/>
    <s v="1800005174"/>
    <s v="DT"/>
    <d v="2025-02-26T00:00:00"/>
    <d v="2025-02-26T00:00:00"/>
    <s v="48810200"/>
    <m/>
    <m/>
    <x v="0"/>
    <s v="NTD"/>
    <n v="-58098"/>
    <s v="NTD"/>
    <n v="-58098"/>
    <s v="105270T0"/>
    <s v="TT0113"/>
    <m/>
    <s v="202502 緯創資通股份有限公司 ( SO_1320704 )"/>
    <m/>
    <m/>
    <s v="710"/>
    <s v="100204"/>
    <n v="1"/>
    <n v="-58098"/>
  </r>
  <r>
    <s v="2025/02"/>
    <s v="1800005175"/>
    <s v="DT"/>
    <d v="2025-02-26T00:00:00"/>
    <d v="2025-02-26T00:00:00"/>
    <s v="48810200"/>
    <m/>
    <m/>
    <x v="0"/>
    <s v="NTD"/>
    <n v="-90000"/>
    <s v="NTD"/>
    <n v="-90000"/>
    <s v="105270T0"/>
    <s v="TT0113"/>
    <m/>
    <s v="202502 緯創資通股份有限公司 ( SO_1320715 )"/>
    <m/>
    <m/>
    <s v="710"/>
    <s v="100204"/>
    <n v="1"/>
    <n v="-90000"/>
  </r>
  <r>
    <s v="2025/02"/>
    <s v="1800005176"/>
    <s v="DT"/>
    <d v="2025-02-26T00:00:00"/>
    <d v="2025-02-26T00:00:00"/>
    <s v="48810200"/>
    <m/>
    <m/>
    <x v="0"/>
    <s v="NTD"/>
    <n v="-110000"/>
    <s v="NTD"/>
    <n v="-110000"/>
    <s v="108524T0"/>
    <s v="TT0111"/>
    <m/>
    <s v="202502 緯創資通股份有限公司 ( SO_1320732 )"/>
    <m/>
    <m/>
    <s v="710"/>
    <s v="100204"/>
    <n v="1"/>
    <n v="-110000"/>
  </r>
  <r>
    <s v="2025/02"/>
    <s v="1800005177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0733 )"/>
    <m/>
    <m/>
    <s v="710"/>
    <s v="100204"/>
    <n v="1"/>
    <n v="-138000"/>
  </r>
  <r>
    <s v="2025/02"/>
    <s v="1800005178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0744 )"/>
    <m/>
    <m/>
    <s v="710"/>
    <s v="100204"/>
    <n v="1"/>
    <n v="-138000"/>
  </r>
  <r>
    <s v="2025/02"/>
    <s v="1800005179"/>
    <s v="DT"/>
    <d v="2025-02-26T00:00:00"/>
    <d v="2025-02-26T00:00:00"/>
    <s v="48810200"/>
    <m/>
    <m/>
    <x v="0"/>
    <s v="NTD"/>
    <n v="-136178"/>
    <s v="NTD"/>
    <n v="-136178"/>
    <s v="108524T0"/>
    <s v="TT0111"/>
    <m/>
    <s v="202502 緯創資通股份有限公司 ( SO_1320755 )"/>
    <m/>
    <m/>
    <s v="710"/>
    <s v="100204"/>
    <n v="1"/>
    <n v="-136178"/>
  </r>
  <r>
    <s v="2025/02"/>
    <s v="1800005180"/>
    <s v="DT"/>
    <d v="2025-02-26T00:00:00"/>
    <d v="2025-02-26T00:00:00"/>
    <s v="48810200"/>
    <m/>
    <m/>
    <x v="0"/>
    <s v="NTD"/>
    <n v="-110000"/>
    <s v="NTD"/>
    <n v="-110000"/>
    <s v="108524T0"/>
    <s v="TT0111"/>
    <m/>
    <s v="202502 緯創資通股份有限公司 ( SO_1320766 )"/>
    <m/>
    <m/>
    <s v="710"/>
    <s v="100204"/>
    <n v="1"/>
    <n v="-110000"/>
  </r>
  <r>
    <s v="2025/02"/>
    <s v="1800005181"/>
    <s v="DT"/>
    <d v="2025-02-26T00:00:00"/>
    <d v="2025-02-26T00:00:00"/>
    <s v="48810200"/>
    <m/>
    <m/>
    <x v="0"/>
    <s v="NTD"/>
    <n v="-123482"/>
    <s v="NTD"/>
    <n v="-123482"/>
    <s v="108524T0"/>
    <s v="TT0111"/>
    <m/>
    <s v="202502 緯創資通股份有限公司 ( SO_1320777 )"/>
    <m/>
    <m/>
    <s v="710"/>
    <s v="100204"/>
    <n v="1"/>
    <n v="-123482"/>
  </r>
  <r>
    <s v="2025/02"/>
    <s v="1800005182"/>
    <s v="DT"/>
    <d v="2025-02-26T00:00:00"/>
    <d v="2025-02-26T00:00:00"/>
    <s v="48810200"/>
    <m/>
    <m/>
    <x v="0"/>
    <s v="NTD"/>
    <n v="-127112"/>
    <s v="NTD"/>
    <n v="-127112"/>
    <s v="108524T0"/>
    <s v="TT0111"/>
    <m/>
    <s v="202502 緯創資通股份有限公司 ( SO_1320788 )"/>
    <m/>
    <m/>
    <s v="710"/>
    <s v="100204"/>
    <n v="1"/>
    <n v="-127112"/>
  </r>
  <r>
    <s v="2025/02"/>
    <s v="1800005183"/>
    <s v="DT"/>
    <d v="2025-02-26T00:00:00"/>
    <d v="2025-02-26T00:00:00"/>
    <s v="48810200"/>
    <m/>
    <m/>
    <x v="0"/>
    <s v="NTD"/>
    <n v="-100000"/>
    <s v="NTD"/>
    <n v="-100000"/>
    <s v="108524T0"/>
    <s v="TT0111"/>
    <m/>
    <s v="202502 緯創資通股份有限公司 ( SO_1320799 )"/>
    <m/>
    <m/>
    <s v="710"/>
    <s v="100204"/>
    <n v="1"/>
    <n v="-100000"/>
  </r>
  <r>
    <s v="2025/02"/>
    <s v="1800005184"/>
    <s v="DT"/>
    <d v="2025-02-26T00:00:00"/>
    <d v="2025-02-26T00:00:00"/>
    <s v="48810200"/>
    <m/>
    <m/>
    <x v="0"/>
    <s v="NTD"/>
    <n v="-106381"/>
    <s v="NTD"/>
    <n v="-106381"/>
    <s v="108524T0"/>
    <s v="TT0111"/>
    <m/>
    <s v="202502 緯創資通股份有限公司 ( SO_1320810 )"/>
    <m/>
    <m/>
    <s v="710"/>
    <s v="100204"/>
    <n v="1"/>
    <n v="-106381"/>
  </r>
  <r>
    <s v="2025/02"/>
    <s v="1800005185"/>
    <s v="DT"/>
    <d v="2025-02-26T00:00:00"/>
    <d v="2025-02-26T00:00:00"/>
    <s v="48810200"/>
    <m/>
    <m/>
    <x v="0"/>
    <s v="NTD"/>
    <n v="-101678"/>
    <s v="NTD"/>
    <n v="-101678"/>
    <s v="108524T0"/>
    <s v="TT0111"/>
    <m/>
    <s v="202502 緯創資通股份有限公司 ( SO_1320821 )"/>
    <m/>
    <m/>
    <s v="710"/>
    <s v="100204"/>
    <n v="1"/>
    <n v="-101678"/>
  </r>
  <r>
    <s v="2025/02"/>
    <s v="1800005186"/>
    <s v="DT"/>
    <d v="2025-02-26T00:00:00"/>
    <d v="2025-02-26T00:00:00"/>
    <s v="48810200"/>
    <m/>
    <m/>
    <x v="0"/>
    <s v="NTD"/>
    <n v="-126434"/>
    <s v="NTD"/>
    <n v="-126434"/>
    <s v="108524T0"/>
    <s v="TT0111"/>
    <m/>
    <s v="202502 緯創資通股份有限公司 ( SO_1320832 )"/>
    <m/>
    <m/>
    <s v="710"/>
    <s v="100204"/>
    <n v="1"/>
    <n v="-126434"/>
  </r>
  <r>
    <s v="2025/02"/>
    <s v="1800005187"/>
    <s v="DT"/>
    <d v="2025-02-26T00:00:00"/>
    <d v="2025-02-26T00:00:00"/>
    <s v="48810200"/>
    <m/>
    <m/>
    <x v="0"/>
    <s v="NTD"/>
    <n v="-93420"/>
    <s v="NTD"/>
    <n v="-93420"/>
    <s v="108524T0"/>
    <s v="TT0111"/>
    <m/>
    <s v="202502 緯創資通股份有限公司 ( SO_1320854 )"/>
    <m/>
    <m/>
    <s v="710"/>
    <s v="100204"/>
    <n v="1"/>
    <n v="-93420"/>
  </r>
  <r>
    <s v="2025/02"/>
    <s v="1800005188"/>
    <s v="DT"/>
    <d v="2025-02-26T00:00:00"/>
    <d v="2025-02-26T00:00:00"/>
    <s v="48810200"/>
    <m/>
    <m/>
    <x v="0"/>
    <s v="NTD"/>
    <n v="-155000"/>
    <s v="NTD"/>
    <n v="-155000"/>
    <s v="108524T0"/>
    <s v="TT0111"/>
    <m/>
    <s v="202502 緯創資通股份有限公司 ( SO_1320865 )"/>
    <m/>
    <m/>
    <s v="710"/>
    <s v="100204"/>
    <n v="1"/>
    <n v="-155000"/>
  </r>
  <r>
    <s v="2025/02"/>
    <s v="1800005189"/>
    <s v="DT"/>
    <d v="2025-02-26T00:00:00"/>
    <d v="2025-02-26T00:00:00"/>
    <s v="48810200"/>
    <m/>
    <m/>
    <x v="0"/>
    <s v="NTD"/>
    <n v="-135281"/>
    <s v="NTD"/>
    <n v="-135281"/>
    <s v="108524T0"/>
    <s v="TT0111"/>
    <m/>
    <s v="202502 緯創資通股份有限公司 ( SO_1320876 )"/>
    <m/>
    <m/>
    <s v="710"/>
    <s v="100204"/>
    <n v="1"/>
    <n v="-135281"/>
  </r>
  <r>
    <s v="2025/02"/>
    <s v="1800005190"/>
    <s v="DT"/>
    <d v="2025-02-26T00:00:00"/>
    <d v="2025-02-26T00:00:00"/>
    <s v="48810200"/>
    <m/>
    <m/>
    <x v="0"/>
    <s v="NTD"/>
    <n v="-135281"/>
    <s v="NTD"/>
    <n v="-135281"/>
    <s v="108524T0"/>
    <s v="TT0111"/>
    <m/>
    <s v="202502 緯創資通股份有限公司 ( SO_1320887 )"/>
    <m/>
    <m/>
    <s v="710"/>
    <s v="100204"/>
    <n v="1"/>
    <n v="-135281"/>
  </r>
  <r>
    <s v="2025/02"/>
    <s v="1800005191"/>
    <s v="DT"/>
    <d v="2025-02-26T00:00:00"/>
    <d v="2025-02-26T00:00:00"/>
    <s v="48810200"/>
    <m/>
    <m/>
    <x v="0"/>
    <s v="NTD"/>
    <n v="-116224"/>
    <s v="NTD"/>
    <n v="-116224"/>
    <s v="108524T0"/>
    <s v="TT0111"/>
    <m/>
    <s v="202502 緯創資通股份有限公司 ( SO_1320898 )"/>
    <m/>
    <m/>
    <s v="710"/>
    <s v="100204"/>
    <n v="1"/>
    <n v="-116224"/>
  </r>
  <r>
    <s v="2025/02"/>
    <s v="1800005192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0909 )"/>
    <m/>
    <m/>
    <s v="710"/>
    <s v="100204"/>
    <n v="1"/>
    <n v="-138000"/>
  </r>
  <r>
    <s v="2025/02"/>
    <s v="1800005193"/>
    <s v="DT"/>
    <d v="2025-02-26T00:00:00"/>
    <d v="2025-02-26T00:00:00"/>
    <s v="48810200"/>
    <m/>
    <m/>
    <x v="0"/>
    <s v="NTD"/>
    <n v="-155000"/>
    <s v="NTD"/>
    <n v="-155000"/>
    <s v="108524T0"/>
    <s v="TT0111"/>
    <m/>
    <s v="202502 緯創資通股份有限公司 ( SO_1320920 )"/>
    <m/>
    <m/>
    <s v="710"/>
    <s v="100204"/>
    <n v="1"/>
    <n v="-155000"/>
  </r>
  <r>
    <s v="2025/02"/>
    <s v="1800005194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0931 )"/>
    <m/>
    <m/>
    <s v="710"/>
    <s v="100204"/>
    <n v="1"/>
    <n v="-138000"/>
  </r>
  <r>
    <s v="2025/02"/>
    <s v="1800005195"/>
    <s v="DT"/>
    <d v="2025-02-26T00:00:00"/>
    <d v="2025-02-26T00:00:00"/>
    <s v="48810200"/>
    <m/>
    <m/>
    <x v="0"/>
    <s v="NTD"/>
    <n v="-125276"/>
    <s v="NTD"/>
    <n v="-125276"/>
    <s v="108524T0"/>
    <s v="TT0111"/>
    <m/>
    <s v="202502 緯創資通股份有限公司 ( SO_1320942 )"/>
    <m/>
    <m/>
    <s v="710"/>
    <s v="100204"/>
    <n v="1"/>
    <n v="-125276"/>
  </r>
  <r>
    <s v="2025/02"/>
    <s v="1800005196"/>
    <s v="DT"/>
    <d v="2025-02-26T00:00:00"/>
    <d v="2025-02-26T00:00:00"/>
    <s v="48810200"/>
    <m/>
    <m/>
    <x v="0"/>
    <s v="NTD"/>
    <n v="-107118"/>
    <s v="NTD"/>
    <n v="-107118"/>
    <s v="108524T0"/>
    <s v="TT0111"/>
    <m/>
    <s v="202502 緯創資通股份有限公司 ( SO_1320953 )"/>
    <m/>
    <m/>
    <s v="710"/>
    <s v="100204"/>
    <n v="1"/>
    <n v="-107118"/>
  </r>
  <r>
    <s v="2025/02"/>
    <s v="1800005197"/>
    <s v="DT"/>
    <d v="2025-02-26T00:00:00"/>
    <d v="2025-02-26T00:00:00"/>
    <s v="48810200"/>
    <m/>
    <m/>
    <x v="0"/>
    <s v="NTD"/>
    <n v="-92631"/>
    <s v="NTD"/>
    <n v="-92631"/>
    <s v="108524T0"/>
    <s v="TT0111"/>
    <m/>
    <s v="202502 緯創資通股份有限公司 ( SO_1320964 )"/>
    <m/>
    <m/>
    <s v="710"/>
    <s v="100204"/>
    <n v="1"/>
    <n v="-92631"/>
  </r>
  <r>
    <s v="2025/02"/>
    <s v="1800005198"/>
    <s v="DT"/>
    <d v="2025-02-26T00:00:00"/>
    <d v="2025-02-26T00:00:00"/>
    <s v="48810200"/>
    <m/>
    <m/>
    <x v="0"/>
    <s v="NTD"/>
    <n v="-101678"/>
    <s v="NTD"/>
    <n v="-101678"/>
    <s v="108524T0"/>
    <s v="TT0111"/>
    <m/>
    <s v="202502 緯創資通股份有限公司 ( SO_1320975 )"/>
    <m/>
    <m/>
    <s v="710"/>
    <s v="100204"/>
    <n v="1"/>
    <n v="-101678"/>
  </r>
  <r>
    <s v="2025/02"/>
    <s v="1800005199"/>
    <s v="DT"/>
    <d v="2025-02-26T00:00:00"/>
    <d v="2025-02-26T00:00:00"/>
    <s v="48810200"/>
    <m/>
    <m/>
    <x v="0"/>
    <s v="NTD"/>
    <n v="-130741"/>
    <s v="NTD"/>
    <n v="-130741"/>
    <s v="108524T0"/>
    <s v="TT0111"/>
    <m/>
    <s v="202502 緯創資通股份有限公司 ( SO_1320986 )"/>
    <m/>
    <m/>
    <s v="710"/>
    <s v="100204"/>
    <n v="1"/>
    <n v="-130741"/>
  </r>
  <r>
    <s v="2025/02"/>
    <s v="1800005200"/>
    <s v="DT"/>
    <d v="2025-02-26T00:00:00"/>
    <d v="2025-02-26T00:00:00"/>
    <s v="48810200"/>
    <m/>
    <m/>
    <x v="0"/>
    <s v="NTD"/>
    <n v="-146847"/>
    <s v="NTD"/>
    <n v="-146847"/>
    <s v="108524T0"/>
    <s v="TT0111"/>
    <m/>
    <s v="202502 緯創資通股份有限公司 ( SO_1320997 )"/>
    <m/>
    <m/>
    <s v="710"/>
    <s v="100204"/>
    <n v="1"/>
    <n v="-146847"/>
  </r>
  <r>
    <s v="2025/02"/>
    <s v="1800005201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1008 )"/>
    <m/>
    <m/>
    <s v="710"/>
    <s v="100204"/>
    <n v="1"/>
    <n v="-138000"/>
  </r>
  <r>
    <s v="2025/02"/>
    <s v="1800005202"/>
    <s v="DT"/>
    <d v="2025-02-26T00:00:00"/>
    <d v="2025-02-26T00:00:00"/>
    <s v="48810200"/>
    <m/>
    <m/>
    <x v="0"/>
    <s v="NTD"/>
    <n v="-110000"/>
    <s v="NTD"/>
    <n v="-110000"/>
    <s v="105270T0"/>
    <s v="TT0113"/>
    <m/>
    <s v="202502 緯創資通股份有限公司 ( SO_1321036 )"/>
    <m/>
    <m/>
    <s v="710"/>
    <s v="100204"/>
    <n v="1"/>
    <n v="-110000"/>
  </r>
  <r>
    <s v="2025/02"/>
    <s v="1800005203"/>
    <s v="DT"/>
    <d v="2025-02-26T00:00:00"/>
    <d v="2025-02-26T00:00:00"/>
    <s v="48810200"/>
    <m/>
    <m/>
    <x v="0"/>
    <s v="NTD"/>
    <n v="-85266"/>
    <s v="NTD"/>
    <n v="-85266"/>
    <s v="105270T0"/>
    <s v="TT0113"/>
    <m/>
    <s v="202502 緯創資通股份有限公司 ( SO_1321047 )"/>
    <m/>
    <m/>
    <s v="710"/>
    <s v="100204"/>
    <n v="1"/>
    <n v="-85266"/>
  </r>
  <r>
    <s v="2025/02"/>
    <s v="1800005204"/>
    <s v="DT"/>
    <d v="2025-02-26T00:00:00"/>
    <d v="2025-02-26T00:00:00"/>
    <s v="48810200"/>
    <m/>
    <m/>
    <x v="0"/>
    <s v="NTD"/>
    <n v="-138000"/>
    <s v="NTD"/>
    <n v="-138000"/>
    <s v="105270T0"/>
    <s v="TT0113"/>
    <m/>
    <s v="202502 緯創資通股份有限公司 ( SO_1321058 )"/>
    <m/>
    <m/>
    <s v="710"/>
    <s v="100204"/>
    <n v="1"/>
    <n v="-138000"/>
  </r>
  <r>
    <s v="2025/02"/>
    <s v="1800005205"/>
    <s v="DT"/>
    <d v="2025-02-26T00:00:00"/>
    <d v="2025-02-26T00:00:00"/>
    <s v="48810200"/>
    <m/>
    <m/>
    <x v="0"/>
    <s v="NTD"/>
    <n v="-134371"/>
    <s v="NTD"/>
    <n v="-134371"/>
    <s v="105270T0"/>
    <s v="TT0113"/>
    <m/>
    <s v="202502 緯創資通股份有限公司 ( SO_1321069 )"/>
    <m/>
    <m/>
    <s v="710"/>
    <s v="100204"/>
    <n v="1"/>
    <n v="-134371"/>
  </r>
  <r>
    <s v="2025/02"/>
    <s v="1800005206"/>
    <s v="DT"/>
    <d v="2025-02-26T00:00:00"/>
    <d v="2025-02-26T00:00:00"/>
    <s v="48810200"/>
    <m/>
    <m/>
    <x v="0"/>
    <s v="NTD"/>
    <n v="-107118"/>
    <s v="NTD"/>
    <n v="-107118"/>
    <s v="105270T0"/>
    <s v="TT0113"/>
    <m/>
    <s v="202502 緯創資通股份有限公司 ( SO_1321080 )"/>
    <m/>
    <m/>
    <s v="710"/>
    <s v="100204"/>
    <n v="1"/>
    <n v="-107118"/>
  </r>
  <r>
    <s v="2025/02"/>
    <s v="1800005207"/>
    <s v="DT"/>
    <d v="2025-02-26T00:00:00"/>
    <d v="2025-02-26T00:00:00"/>
    <s v="48810200"/>
    <m/>
    <m/>
    <x v="0"/>
    <s v="NTD"/>
    <n v="-104214"/>
    <s v="NTD"/>
    <n v="-104214"/>
    <s v="105270T0"/>
    <s v="TT0113"/>
    <m/>
    <s v="202502 緯創資通股份有限公司 ( SO_1321091 )"/>
    <m/>
    <m/>
    <s v="710"/>
    <s v="100204"/>
    <n v="1"/>
    <n v="-104214"/>
  </r>
  <r>
    <s v="2025/02"/>
    <s v="1800005208"/>
    <s v="DT"/>
    <d v="2025-02-26T00:00:00"/>
    <d v="2025-02-26T00:00:00"/>
    <s v="48810200"/>
    <m/>
    <m/>
    <x v="0"/>
    <s v="NTD"/>
    <n v="-110000"/>
    <s v="NTD"/>
    <n v="-110000"/>
    <s v="105270T0"/>
    <s v="TT0113"/>
    <m/>
    <s v="202502 緯創資通股份有限公司 ( SO_1321102 )"/>
    <m/>
    <m/>
    <s v="710"/>
    <s v="100204"/>
    <n v="1"/>
    <n v="-110000"/>
  </r>
  <r>
    <s v="2025/02"/>
    <s v="1800005209"/>
    <s v="DT"/>
    <d v="2025-02-26T00:00:00"/>
    <d v="2025-02-26T00:00:00"/>
    <s v="48810200"/>
    <m/>
    <m/>
    <x v="0"/>
    <s v="NTD"/>
    <n v="-138000"/>
    <s v="NTD"/>
    <n v="-138000"/>
    <s v="105270T0"/>
    <s v="TT0113"/>
    <m/>
    <s v="202502 緯創資通股份有限公司 ( SO_1321113 )"/>
    <m/>
    <m/>
    <s v="710"/>
    <s v="100204"/>
    <n v="1"/>
    <n v="-138000"/>
  </r>
  <r>
    <s v="2025/02"/>
    <s v="1800005210"/>
    <s v="DT"/>
    <d v="2025-02-26T00:00:00"/>
    <d v="2025-02-26T00:00:00"/>
    <s v="48810200"/>
    <m/>
    <m/>
    <x v="0"/>
    <s v="NTD"/>
    <n v="-90000"/>
    <s v="NTD"/>
    <n v="-90000"/>
    <s v="105270T0"/>
    <s v="TT0113"/>
    <m/>
    <s v="202502 緯創資通股份有限公司 ( SO_1321124 )"/>
    <m/>
    <m/>
    <s v="710"/>
    <s v="100204"/>
    <n v="1"/>
    <n v="-90000"/>
  </r>
  <r>
    <s v="2025/02"/>
    <s v="1800005211"/>
    <s v="DT"/>
    <d v="2025-02-26T00:00:00"/>
    <d v="2025-02-26T00:00:00"/>
    <s v="48810200"/>
    <m/>
    <m/>
    <x v="0"/>
    <s v="NTD"/>
    <n v="-138000"/>
    <s v="NTD"/>
    <n v="-138000"/>
    <s v="105270T0"/>
    <s v="TT0113"/>
    <m/>
    <s v="202502 緯創資通股份有限公司 ( SO_1321135 )"/>
    <m/>
    <m/>
    <s v="710"/>
    <s v="100204"/>
    <n v="1"/>
    <n v="-138000"/>
  </r>
  <r>
    <s v="2025/02"/>
    <s v="1800005212"/>
    <s v="DT"/>
    <d v="2025-02-26T00:00:00"/>
    <d v="2025-02-26T00:00:00"/>
    <s v="48810200"/>
    <m/>
    <m/>
    <x v="0"/>
    <s v="NTD"/>
    <n v="-149901"/>
    <s v="NTD"/>
    <n v="-149901"/>
    <s v="105270T0"/>
    <s v="TT0113"/>
    <m/>
    <s v="202502 緯創資通股份有限公司 ( SO_1321146 )"/>
    <m/>
    <m/>
    <s v="710"/>
    <s v="100204"/>
    <n v="1"/>
    <n v="-149901"/>
  </r>
  <r>
    <s v="2025/02"/>
    <s v="1800005213"/>
    <s v="DT"/>
    <d v="2025-02-26T00:00:00"/>
    <d v="2025-02-26T00:00:00"/>
    <s v="48810200"/>
    <m/>
    <m/>
    <x v="0"/>
    <s v="NTD"/>
    <n v="-110000"/>
    <s v="NTD"/>
    <n v="-110000"/>
    <s v="105270T0"/>
    <s v="TT0113"/>
    <m/>
    <s v="202502 緯創資通股份有限公司 ( SO_1321157 )"/>
    <m/>
    <m/>
    <s v="710"/>
    <s v="100204"/>
    <n v="1"/>
    <n v="-110000"/>
  </r>
  <r>
    <s v="2025/02"/>
    <s v="1800005214"/>
    <s v="DT"/>
    <d v="2025-02-26T00:00:00"/>
    <d v="2025-02-26T00:00:00"/>
    <s v="48810200"/>
    <m/>
    <m/>
    <x v="0"/>
    <s v="NTD"/>
    <n v="-130741"/>
    <s v="NTD"/>
    <n v="-130741"/>
    <s v="105270T0"/>
    <s v="TT0113"/>
    <m/>
    <s v="202502 緯創資通股份有限公司 ( SO_1321168 )"/>
    <m/>
    <m/>
    <s v="710"/>
    <s v="100204"/>
    <n v="1"/>
    <n v="-130741"/>
  </r>
  <r>
    <s v="2025/02"/>
    <s v="1800005215"/>
    <s v="DT"/>
    <d v="2025-02-26T00:00:00"/>
    <d v="2025-02-26T00:00:00"/>
    <s v="48810200"/>
    <m/>
    <m/>
    <x v="0"/>
    <s v="NTD"/>
    <n v="-123469"/>
    <s v="NTD"/>
    <n v="-123469"/>
    <s v="105270T0"/>
    <s v="TT0113"/>
    <m/>
    <s v="202502 緯創資通股份有限公司 ( SO_1321179 )"/>
    <m/>
    <m/>
    <s v="710"/>
    <s v="100204"/>
    <n v="1"/>
    <n v="-123469"/>
  </r>
  <r>
    <s v="2025/02"/>
    <s v="1800005216"/>
    <s v="DT"/>
    <d v="2025-02-26T00:00:00"/>
    <d v="2025-02-26T00:00:00"/>
    <s v="48810200"/>
    <m/>
    <m/>
    <x v="0"/>
    <s v="NTD"/>
    <n v="-138000"/>
    <s v="NTD"/>
    <n v="-138000"/>
    <s v="105270T0"/>
    <s v="TT0113"/>
    <m/>
    <s v="202502 緯創資通股份有限公司 ( SO_1321190 )"/>
    <m/>
    <m/>
    <s v="710"/>
    <s v="100204"/>
    <n v="1"/>
    <n v="-138000"/>
  </r>
  <r>
    <s v="2025/02"/>
    <s v="1800005217"/>
    <s v="DT"/>
    <d v="2025-02-26T00:00:00"/>
    <d v="2025-02-26T00:00:00"/>
    <s v="48810200"/>
    <m/>
    <m/>
    <x v="0"/>
    <s v="NTD"/>
    <n v="-138000"/>
    <s v="NTD"/>
    <n v="-138000"/>
    <s v="105270T0"/>
    <s v="TT0113"/>
    <m/>
    <s v="202502 緯創資通股份有限公司 ( SO_1321201 )"/>
    <m/>
    <m/>
    <s v="710"/>
    <s v="100204"/>
    <n v="1"/>
    <n v="-138000"/>
  </r>
  <r>
    <s v="2025/02"/>
    <s v="1800005218"/>
    <s v="DT"/>
    <d v="2025-02-26T00:00:00"/>
    <d v="2025-02-26T00:00:00"/>
    <s v="48810200"/>
    <m/>
    <m/>
    <x v="0"/>
    <s v="NTD"/>
    <n v="-138000"/>
    <s v="NTD"/>
    <n v="-138000"/>
    <s v="108524T0"/>
    <s v="TT0111"/>
    <m/>
    <s v="202502 緯創資通股份有限公司 ( SO_1321246 )"/>
    <m/>
    <m/>
    <s v="710"/>
    <s v="100204"/>
    <n v="1"/>
    <n v="-138000"/>
  </r>
  <r>
    <s v="2025/02"/>
    <s v="1800005225"/>
    <s v="DT"/>
    <d v="2025-02-26T00:00:00"/>
    <d v="2025-02-26T00:00:00"/>
    <s v="48810200"/>
    <m/>
    <m/>
    <x v="0"/>
    <s v="NTD"/>
    <n v="-138000"/>
    <s v="NTD"/>
    <n v="-138000"/>
    <s v="111631T0"/>
    <s v="TT0112"/>
    <m/>
    <s v="202502 緯創資通股份有限公司 ( SO_1321357 )"/>
    <m/>
    <m/>
    <s v="710"/>
    <s v="100204"/>
    <n v="1"/>
    <n v="-138000"/>
  </r>
  <r>
    <s v="2025/02"/>
    <s v="1800005226"/>
    <s v="DT"/>
    <d v="2025-02-26T00:00:00"/>
    <d v="2025-02-26T00:00:00"/>
    <s v="48810200"/>
    <m/>
    <m/>
    <x v="0"/>
    <s v="NTD"/>
    <n v="-138000"/>
    <s v="NTD"/>
    <n v="-138000"/>
    <s v="111631T0"/>
    <s v="TT0112"/>
    <m/>
    <s v="202502 緯創資通股份有限公司 ( SO_1321359 )"/>
    <m/>
    <m/>
    <s v="710"/>
    <s v="100204"/>
    <n v="1"/>
    <n v="-138000"/>
  </r>
  <r>
    <s v="2025/02"/>
    <s v="1800005227"/>
    <s v="DT"/>
    <d v="2025-02-26T00:00:00"/>
    <d v="2025-02-26T00:00:00"/>
    <s v="48810200"/>
    <m/>
    <m/>
    <x v="0"/>
    <s v="NTD"/>
    <n v="-61179"/>
    <s v="NTD"/>
    <n v="-61179"/>
    <s v="111631T0"/>
    <s v="TT0112"/>
    <m/>
    <s v="202502 緯創資通股份有限公司 ( SO_1321360 )"/>
    <m/>
    <m/>
    <s v="710"/>
    <s v="100204"/>
    <n v="1"/>
    <n v="-61179"/>
  </r>
  <r>
    <s v="2025/02"/>
    <s v="1800005228"/>
    <s v="DT"/>
    <d v="2025-02-26T00:00:00"/>
    <d v="2025-02-26T00:00:00"/>
    <s v="48810200"/>
    <m/>
    <m/>
    <x v="0"/>
    <s v="NTD"/>
    <n v="-155000"/>
    <s v="NTD"/>
    <n v="-155000"/>
    <s v="111631T0"/>
    <s v="TT0112"/>
    <m/>
    <s v="202502 緯創資通股份有限公司 ( SO_1321361 )"/>
    <m/>
    <m/>
    <s v="710"/>
    <s v="100204"/>
    <n v="1"/>
    <n v="-155000"/>
  </r>
  <r>
    <s v="2025/02"/>
    <s v="1800005229"/>
    <s v="DT"/>
    <d v="2025-02-26T00:00:00"/>
    <d v="2025-02-26T00:00:00"/>
    <s v="48810200"/>
    <m/>
    <m/>
    <x v="0"/>
    <s v="NTD"/>
    <n v="-81577"/>
    <s v="NTD"/>
    <n v="-81577"/>
    <s v="111631T0"/>
    <s v="TT0112"/>
    <m/>
    <s v="202502 緯創資通股份有限公司 ( SO_1321362 )"/>
    <m/>
    <m/>
    <s v="710"/>
    <s v="100204"/>
    <n v="1"/>
    <n v="-81577"/>
  </r>
  <r>
    <s v="2025/02"/>
    <s v="1800005230"/>
    <s v="DT"/>
    <d v="2025-02-26T00:00:00"/>
    <d v="2025-02-26T00:00:00"/>
    <s v="48810200"/>
    <m/>
    <m/>
    <x v="0"/>
    <s v="NTD"/>
    <n v="-178000"/>
    <s v="NTD"/>
    <n v="-178000"/>
    <s v="111631T0"/>
    <s v="TT0112"/>
    <m/>
    <s v="202502 緯創資通股份有限公司 ( SO_1321363 )"/>
    <m/>
    <m/>
    <s v="710"/>
    <s v="100204"/>
    <n v="1"/>
    <n v="-178000"/>
  </r>
  <r>
    <s v="2025/02"/>
    <s v="1800005231"/>
    <s v="DT"/>
    <d v="2025-02-26T00:00:00"/>
    <d v="2025-02-26T00:00:00"/>
    <s v="48810200"/>
    <m/>
    <m/>
    <x v="0"/>
    <s v="NTD"/>
    <n v="-104214"/>
    <s v="NTD"/>
    <n v="-104214"/>
    <s v="111631T0"/>
    <s v="TT0112"/>
    <m/>
    <s v="202502 緯創資通股份有限公司 ( SO_1321364 )"/>
    <m/>
    <m/>
    <s v="710"/>
    <s v="100204"/>
    <n v="1"/>
    <n v="-104214"/>
  </r>
  <r>
    <s v="2025/02"/>
    <s v="1800005239"/>
    <s v="DT"/>
    <d v="2025-02-26T00:00:00"/>
    <d v="2025-02-26T00:00:00"/>
    <s v="48810200"/>
    <m/>
    <m/>
    <x v="0"/>
    <s v="NTD"/>
    <n v="-138000"/>
    <s v="NTD"/>
    <n v="-138000"/>
    <s v="112611T0"/>
    <s v="TT0112"/>
    <m/>
    <s v="202502 緯創資通股份有限公司 ( SO_1321699 )"/>
    <m/>
    <m/>
    <s v="710"/>
    <s v="100204"/>
    <n v="1"/>
    <n v="-138000"/>
  </r>
  <r>
    <s v="2025/02"/>
    <s v="1800005329"/>
    <s v="DT"/>
    <d v="2025-02-26T00:00:00"/>
    <d v="2025-02-26T00:00:00"/>
    <s v="48810200"/>
    <m/>
    <m/>
    <x v="0"/>
    <s v="NTD"/>
    <n v="-17369"/>
    <s v="NTD"/>
    <n v="-17369"/>
    <s v="108524T0"/>
    <s v="TT0111"/>
    <m/>
    <s v="202502 緯創資通股份有限公司 ( SO_1323953 )"/>
    <m/>
    <m/>
    <s v="710"/>
    <s v="100204"/>
    <n v="1"/>
    <n v="-17369"/>
  </r>
  <r>
    <s v="2025/02"/>
    <s v="1800005485"/>
    <s v="DT"/>
    <d v="2025-02-26T00:00:00"/>
    <d v="2025-02-26T00:00:00"/>
    <s v="48810200"/>
    <m/>
    <m/>
    <x v="0"/>
    <s v="NTD"/>
    <n v="-155000"/>
    <s v="NTD"/>
    <n v="-155000"/>
    <s v="113265T0"/>
    <s v="TT0112"/>
    <m/>
    <s v="202502 緯創資通股份有限公司 ( SO_1125815 )"/>
    <m/>
    <m/>
    <s v="710"/>
    <s v="100204"/>
    <n v="1"/>
    <n v="-155000"/>
  </r>
  <r>
    <s v="2025/02"/>
    <s v="1800005486"/>
    <s v="DT"/>
    <d v="2025-02-26T00:00:00"/>
    <d v="2025-02-26T00:00:00"/>
    <s v="48810200"/>
    <m/>
    <m/>
    <x v="0"/>
    <s v="NTD"/>
    <n v="-150924"/>
    <s v="NTD"/>
    <n v="-150924"/>
    <s v="113265T0"/>
    <s v="TT0112"/>
    <m/>
    <s v="202502 緯創資通股份有限公司 ( SO_1125829 )"/>
    <m/>
    <m/>
    <s v="710"/>
    <s v="100204"/>
    <n v="1"/>
    <n v="-150924"/>
  </r>
  <r>
    <s v="2025/02"/>
    <s v="1800005487"/>
    <s v="DT"/>
    <d v="2025-02-26T00:00:00"/>
    <d v="2025-02-26T00:00:00"/>
    <s v="48810200"/>
    <m/>
    <m/>
    <x v="0"/>
    <s v="NTD"/>
    <n v="-138000"/>
    <s v="NTD"/>
    <n v="-138000"/>
    <s v="113265T0"/>
    <s v="TT0112"/>
    <m/>
    <s v="202502 緯創資通股份有限公司 ( SO_1125843 )"/>
    <m/>
    <m/>
    <s v="710"/>
    <s v="100204"/>
    <n v="1"/>
    <n v="-138000"/>
  </r>
  <r>
    <s v="2025/02"/>
    <s v="1800005515"/>
    <s v="DT"/>
    <d v="2025-02-26T00:00:00"/>
    <d v="2025-02-26T00:00:00"/>
    <s v="48810200"/>
    <m/>
    <m/>
    <x v="0"/>
    <s v="NTD"/>
    <n v="-165113"/>
    <s v="NTD"/>
    <n v="-165113"/>
    <s v="113265T0"/>
    <s v="TT0112"/>
    <m/>
    <s v="202502 緯創資通股份有限公司 ( SO_1201391 )"/>
    <m/>
    <m/>
    <s v="710"/>
    <s v="100204"/>
    <n v="1"/>
    <n v="-165113"/>
  </r>
  <r>
    <s v="2025/02"/>
    <s v="1800005526"/>
    <s v="DT"/>
    <d v="2025-02-26T00:00:00"/>
    <d v="2025-02-26T00:00:00"/>
    <s v="48810200"/>
    <m/>
    <m/>
    <x v="0"/>
    <s v="NTD"/>
    <n v="-155000"/>
    <s v="NTD"/>
    <n v="-155000"/>
    <s v="113265T0"/>
    <s v="TT0112"/>
    <m/>
    <s v="202502 緯創資通股份有限公司 ( SO_1213367 )"/>
    <m/>
    <m/>
    <s v="710"/>
    <s v="100204"/>
    <n v="1"/>
    <n v="-155000"/>
  </r>
  <r>
    <s v="2025/02"/>
    <s v="1800005548"/>
    <s v="DT"/>
    <d v="2025-02-26T00:00:00"/>
    <d v="2025-02-26T00:00:00"/>
    <s v="48810200"/>
    <m/>
    <m/>
    <x v="0"/>
    <s v="NTD"/>
    <n v="-149894"/>
    <s v="NTD"/>
    <n v="-149894"/>
    <s v="113265T0"/>
    <s v="TT0112"/>
    <m/>
    <s v="202502 緯創資通股份有限公司 ( SO_1233507 )"/>
    <m/>
    <m/>
    <s v="710"/>
    <s v="100204"/>
    <n v="1"/>
    <n v="-149894"/>
  </r>
  <r>
    <s v="2025/02"/>
    <s v="1800005553"/>
    <s v="DT"/>
    <d v="2025-02-26T00:00:00"/>
    <d v="2025-02-26T00:00:00"/>
    <s v="48810200"/>
    <m/>
    <m/>
    <x v="0"/>
    <s v="NTD"/>
    <n v="-135625"/>
    <s v="NTD"/>
    <n v="-135625"/>
    <s v="113265T0"/>
    <s v="TT0112"/>
    <m/>
    <s v="202502 緯創資通股份有限公司 ( SO_1238009 )"/>
    <m/>
    <m/>
    <s v="710"/>
    <s v="100204"/>
    <n v="1"/>
    <n v="-135625"/>
  </r>
  <r>
    <s v="2025/02"/>
    <s v="1800003764"/>
    <s v="DT"/>
    <d v="2025-01-22T00:00:00"/>
    <d v="2025-02-14T00:00:00"/>
    <s v="48810200"/>
    <m/>
    <m/>
    <x v="1"/>
    <s v="NTD"/>
    <n v="145886"/>
    <s v="NTD"/>
    <n v="145886"/>
    <s v="110810T0"/>
    <s v="TT0119"/>
    <m/>
    <s v="202501 緯穎科技服務股份有限公司 ( SO_1097156 )"/>
    <m/>
    <m/>
    <s v="710"/>
    <s v="100726"/>
    <n v="1"/>
    <n v="145886"/>
  </r>
  <r>
    <s v="2025/02"/>
    <s v="1800003765"/>
    <s v="DT"/>
    <d v="2025-01-22T00:00:00"/>
    <d v="2025-02-14T00:00:00"/>
    <s v="48810200"/>
    <m/>
    <m/>
    <x v="1"/>
    <s v="NTD"/>
    <n v="110000"/>
    <s v="NTD"/>
    <n v="110000"/>
    <s v="110810T0"/>
    <s v="TT0119"/>
    <m/>
    <s v="202501 緯穎科技服務股份有限公司 ( SO_1108976 )"/>
    <m/>
    <m/>
    <s v="710"/>
    <s v="100726"/>
    <n v="1"/>
    <n v="110000"/>
  </r>
  <r>
    <s v="2025/02"/>
    <s v="1800003766"/>
    <s v="DT"/>
    <d v="2025-01-22T00:00:00"/>
    <d v="2025-02-14T00:00:00"/>
    <s v="48810200"/>
    <m/>
    <m/>
    <x v="1"/>
    <s v="NTD"/>
    <n v="110000"/>
    <s v="NTD"/>
    <n v="110000"/>
    <s v="110810T0"/>
    <s v="TT0119"/>
    <m/>
    <s v="202501 緯穎科技服務股份有限公司 ( SO_1109115 )"/>
    <m/>
    <m/>
    <s v="710"/>
    <s v="100726"/>
    <n v="1"/>
    <n v="110000"/>
  </r>
  <r>
    <s v="2025/02"/>
    <s v="1800003767"/>
    <s v="DT"/>
    <d v="2025-01-22T00:00:00"/>
    <d v="2025-02-14T00:00:00"/>
    <s v="48810200"/>
    <m/>
    <m/>
    <x v="1"/>
    <s v="NTD"/>
    <n v="138000"/>
    <s v="NTD"/>
    <n v="138000"/>
    <s v="110810T0"/>
    <s v="TT0119"/>
    <m/>
    <s v="202501 緯穎科技服務股份有限公司 ( SO_1109203 )"/>
    <m/>
    <m/>
    <s v="710"/>
    <s v="100726"/>
    <n v="1"/>
    <n v="138000"/>
  </r>
  <r>
    <s v="2025/02"/>
    <s v="1800003768"/>
    <s v="DT"/>
    <d v="2025-01-22T00:00:00"/>
    <d v="2025-02-14T00:00:00"/>
    <s v="48810200"/>
    <m/>
    <m/>
    <x v="1"/>
    <s v="NTD"/>
    <n v="129886"/>
    <s v="NTD"/>
    <n v="129886"/>
    <s v="110810T0"/>
    <s v="TT0119"/>
    <m/>
    <s v="202501 緯穎科技服務股份有限公司 ( SO_1154719 )"/>
    <m/>
    <m/>
    <s v="710"/>
    <s v="100726"/>
    <n v="1"/>
    <n v="129886"/>
  </r>
  <r>
    <s v="2025/02"/>
    <s v="1800003769"/>
    <s v="DT"/>
    <d v="2025-01-22T00:00:00"/>
    <d v="2025-02-14T00:00:00"/>
    <s v="48810200"/>
    <m/>
    <m/>
    <x v="1"/>
    <s v="NTD"/>
    <n v="84117"/>
    <s v="NTD"/>
    <n v="84117"/>
    <s v="110810T0"/>
    <s v="TT0119"/>
    <m/>
    <s v="202501 緯穎科技服務股份有限公司 ( SO_1157815 )"/>
    <m/>
    <m/>
    <s v="710"/>
    <s v="100726"/>
    <n v="1"/>
    <n v="84117"/>
  </r>
  <r>
    <s v="2025/02"/>
    <s v="1800003770"/>
    <s v="DT"/>
    <d v="2025-01-22T00:00:00"/>
    <d v="2025-02-14T00:00:00"/>
    <s v="48810200"/>
    <m/>
    <m/>
    <x v="1"/>
    <s v="NTD"/>
    <n v="145886"/>
    <s v="NTD"/>
    <n v="145886"/>
    <s v="110810T0"/>
    <s v="TT0119"/>
    <m/>
    <s v="202501 緯穎科技服務股份有限公司 ( SO_1176999 )"/>
    <m/>
    <m/>
    <s v="710"/>
    <s v="100726"/>
    <n v="1"/>
    <n v="145886"/>
  </r>
  <r>
    <s v="2025/02"/>
    <s v="1800003771"/>
    <s v="DT"/>
    <d v="2025-01-22T00:00:00"/>
    <d v="2025-02-14T00:00:00"/>
    <s v="48810200"/>
    <m/>
    <m/>
    <x v="1"/>
    <s v="NTD"/>
    <n v="155000"/>
    <s v="NTD"/>
    <n v="155000"/>
    <s v="110810T0"/>
    <s v="TT0119"/>
    <m/>
    <s v="202501 緯穎科技服務股份有限公司 ( SO_1191352 )"/>
    <m/>
    <m/>
    <s v="710"/>
    <s v="100726"/>
    <n v="1"/>
    <n v="155000"/>
  </r>
  <r>
    <s v="2025/02"/>
    <s v="1800003772"/>
    <s v="DT"/>
    <d v="2025-01-22T00:00:00"/>
    <d v="2025-02-14T00:00:00"/>
    <s v="48810200"/>
    <m/>
    <m/>
    <x v="1"/>
    <s v="NTD"/>
    <n v="155000"/>
    <s v="NTD"/>
    <n v="155000"/>
    <s v="110810T0"/>
    <s v="TT0119"/>
    <m/>
    <s v="202501 緯穎科技服務股份有限公司 ( SO_1191360 )"/>
    <m/>
    <m/>
    <s v="710"/>
    <s v="100726"/>
    <n v="1"/>
    <n v="155000"/>
  </r>
  <r>
    <s v="2025/02"/>
    <s v="1800003773"/>
    <s v="DT"/>
    <d v="2025-01-22T00:00:00"/>
    <d v="2025-02-14T00:00:00"/>
    <s v="48810200"/>
    <m/>
    <m/>
    <x v="1"/>
    <s v="NTD"/>
    <n v="138000"/>
    <s v="NTD"/>
    <n v="138000"/>
    <s v="110810T0"/>
    <s v="TT0119"/>
    <m/>
    <s v="202501 緯穎科技服務股份有限公司 ( SO_1191368 )"/>
    <m/>
    <m/>
    <s v="710"/>
    <s v="100726"/>
    <n v="1"/>
    <n v="138000"/>
  </r>
  <r>
    <s v="2025/02"/>
    <s v="1800003774"/>
    <s v="DT"/>
    <d v="2025-01-22T00:00:00"/>
    <d v="2025-02-14T00:00:00"/>
    <s v="48810200"/>
    <m/>
    <m/>
    <x v="1"/>
    <s v="NTD"/>
    <n v="155000"/>
    <s v="NTD"/>
    <n v="155000"/>
    <s v="110810T0"/>
    <s v="TT0119"/>
    <m/>
    <s v="202501 緯穎科技服務股份有限公司 ( SO_1233524 )"/>
    <m/>
    <m/>
    <s v="710"/>
    <s v="100726"/>
    <n v="1"/>
    <n v="155000"/>
  </r>
  <r>
    <s v="2025/02"/>
    <s v="1800003775"/>
    <s v="DT"/>
    <d v="2025-01-22T00:00:00"/>
    <d v="2025-02-14T00:00:00"/>
    <s v="48810200"/>
    <m/>
    <m/>
    <x v="1"/>
    <s v="NTD"/>
    <n v="138000"/>
    <s v="NTD"/>
    <n v="138000"/>
    <s v="110810T0"/>
    <s v="TT0119"/>
    <m/>
    <s v="202501 緯穎科技服務股份有限公司 ( SO_1233529 )"/>
    <m/>
    <m/>
    <s v="710"/>
    <s v="100726"/>
    <n v="1"/>
    <n v="138000"/>
  </r>
  <r>
    <s v="2025/02"/>
    <s v="1800003776"/>
    <s v="DT"/>
    <d v="2025-01-22T00:00:00"/>
    <d v="2025-02-14T00:00:00"/>
    <s v="48810200"/>
    <m/>
    <m/>
    <x v="1"/>
    <s v="NTD"/>
    <n v="110000"/>
    <s v="NTD"/>
    <n v="110000"/>
    <s v="110810T0"/>
    <s v="TT0119"/>
    <m/>
    <s v="202501 緯穎科技服務股份有限公司 ( SO_1233534 )"/>
    <m/>
    <m/>
    <s v="710"/>
    <s v="100726"/>
    <n v="1"/>
    <n v="110000"/>
  </r>
  <r>
    <s v="2025/02"/>
    <s v="1800003777"/>
    <s v="DT"/>
    <d v="2025-01-22T00:00:00"/>
    <d v="2025-02-14T00:00:00"/>
    <s v="48810200"/>
    <m/>
    <m/>
    <x v="1"/>
    <s v="NTD"/>
    <n v="138000"/>
    <s v="NTD"/>
    <n v="138000"/>
    <s v="110810T0"/>
    <s v="TT0119"/>
    <m/>
    <s v="202501 緯穎科技服務股份有限公司 ( SO_1233539 )"/>
    <m/>
    <m/>
    <s v="710"/>
    <s v="100726"/>
    <n v="1"/>
    <n v="138000"/>
  </r>
  <r>
    <s v="2025/02"/>
    <s v="1800004028"/>
    <s v="DT"/>
    <d v="2025-01-22T00:00:00"/>
    <d v="2025-02-20T00:00:00"/>
    <s v="48810200"/>
    <m/>
    <m/>
    <x v="1"/>
    <s v="NTD"/>
    <n v="95000"/>
    <s v="NTD"/>
    <n v="95000"/>
    <s v="110810T0"/>
    <s v="TT0119"/>
    <m/>
    <s v="202501 緯穎科技服務股份有限公司 ( SO_1097168 )"/>
    <m/>
    <m/>
    <s v="710"/>
    <s v="100726"/>
    <n v="1"/>
    <n v="95000"/>
  </r>
  <r>
    <s v="2025/02"/>
    <s v="1800004029"/>
    <s v="DT"/>
    <d v="2025-01-22T00:00:00"/>
    <d v="2025-02-20T00:00:00"/>
    <s v="48810200"/>
    <m/>
    <m/>
    <x v="1"/>
    <s v="NTD"/>
    <n v="136726"/>
    <s v="NTD"/>
    <n v="136726"/>
    <s v="110810T0"/>
    <s v="TT0119"/>
    <m/>
    <s v="202501 緯穎科技服務股份有限公司 ( SO_1108988 )"/>
    <m/>
    <m/>
    <s v="710"/>
    <s v="100726"/>
    <n v="1"/>
    <n v="136726"/>
  </r>
  <r>
    <s v="2025/02"/>
    <s v="1800004030"/>
    <s v="DT"/>
    <d v="2025-01-22T00:00:00"/>
    <d v="2025-02-20T00:00:00"/>
    <s v="48810200"/>
    <m/>
    <m/>
    <x v="1"/>
    <s v="NTD"/>
    <n v="138000"/>
    <s v="NTD"/>
    <n v="138000"/>
    <s v="110810T0"/>
    <s v="TT0119"/>
    <m/>
    <s v="202501 緯穎科技服務股份有限公司 ( SO_1109000 )"/>
    <m/>
    <m/>
    <s v="710"/>
    <s v="100726"/>
    <n v="1"/>
    <n v="138000"/>
  </r>
  <r>
    <s v="2025/02"/>
    <s v="1800004031"/>
    <s v="DT"/>
    <d v="2025-01-22T00:00:00"/>
    <d v="2025-02-20T00:00:00"/>
    <s v="48810200"/>
    <m/>
    <m/>
    <x v="1"/>
    <s v="NTD"/>
    <n v="97042"/>
    <s v="NTD"/>
    <n v="97042"/>
    <s v="110810T0"/>
    <s v="TT0119"/>
    <m/>
    <s v="202501 緯穎科技服務股份有限公司 ( SO_1109024 )"/>
    <m/>
    <m/>
    <s v="710"/>
    <s v="100726"/>
    <n v="1"/>
    <n v="97042"/>
  </r>
  <r>
    <s v="2025/02"/>
    <s v="1800004032"/>
    <s v="DT"/>
    <d v="2025-01-22T00:00:00"/>
    <d v="2025-02-20T00:00:00"/>
    <s v="48810200"/>
    <m/>
    <m/>
    <x v="1"/>
    <s v="NTD"/>
    <n v="133874"/>
    <s v="NTD"/>
    <n v="133874"/>
    <s v="110810T0"/>
    <s v="TT0119"/>
    <m/>
    <s v="202501 緯穎科技服務股份有限公司 ( SO_1109036 )"/>
    <m/>
    <m/>
    <s v="710"/>
    <s v="100726"/>
    <n v="1"/>
    <n v="133874"/>
  </r>
  <r>
    <s v="2025/02"/>
    <s v="1800004033"/>
    <s v="DT"/>
    <d v="2025-01-22T00:00:00"/>
    <d v="2025-02-20T00:00:00"/>
    <s v="48810200"/>
    <m/>
    <m/>
    <x v="1"/>
    <s v="NTD"/>
    <n v="138000"/>
    <s v="NTD"/>
    <n v="138000"/>
    <s v="110810T0"/>
    <s v="TT0119"/>
    <m/>
    <s v="202501 緯穎科技服務股份有限公司 ( SO_1109103 )"/>
    <m/>
    <m/>
    <s v="710"/>
    <s v="100726"/>
    <n v="1"/>
    <n v="138000"/>
  </r>
  <r>
    <s v="2025/02"/>
    <s v="1800004034"/>
    <s v="DT"/>
    <d v="2025-01-22T00:00:00"/>
    <d v="2025-02-20T00:00:00"/>
    <s v="48810200"/>
    <m/>
    <m/>
    <x v="1"/>
    <s v="NTD"/>
    <n v="103532"/>
    <s v="NTD"/>
    <n v="103532"/>
    <s v="110810T0"/>
    <s v="TT0119"/>
    <m/>
    <s v="202501 緯穎科技服務股份有限公司 ( SO_1109127 )"/>
    <m/>
    <m/>
    <s v="710"/>
    <s v="100726"/>
    <n v="1"/>
    <n v="103532"/>
  </r>
  <r>
    <s v="2025/02"/>
    <s v="1800004035"/>
    <s v="DT"/>
    <d v="2025-01-22T00:00:00"/>
    <d v="2025-02-20T00:00:00"/>
    <s v="48810200"/>
    <m/>
    <m/>
    <x v="1"/>
    <s v="NTD"/>
    <n v="129886"/>
    <s v="NTD"/>
    <n v="129886"/>
    <s v="110810T0"/>
    <s v="TT0119"/>
    <m/>
    <s v="202501 緯穎科技服務股份有限公司 ( SO_1109167 )"/>
    <m/>
    <m/>
    <s v="710"/>
    <s v="100726"/>
    <n v="1"/>
    <n v="129886"/>
  </r>
  <r>
    <s v="2025/02"/>
    <s v="1800004036"/>
    <s v="DT"/>
    <d v="2025-01-22T00:00:00"/>
    <d v="2025-02-20T00:00:00"/>
    <s v="48810200"/>
    <m/>
    <m/>
    <x v="1"/>
    <s v="NTD"/>
    <n v="110000"/>
    <s v="NTD"/>
    <n v="110000"/>
    <s v="110810T0"/>
    <s v="TT0119"/>
    <m/>
    <s v="202501 緯穎科技服務股份有限公司 ( SO_1109179 )"/>
    <m/>
    <m/>
    <s v="710"/>
    <s v="100726"/>
    <n v="1"/>
    <n v="110000"/>
  </r>
  <r>
    <s v="2025/02"/>
    <s v="1800004037"/>
    <s v="DT"/>
    <d v="2025-01-22T00:00:00"/>
    <d v="2025-02-20T00:00:00"/>
    <s v="48810200"/>
    <m/>
    <m/>
    <x v="1"/>
    <s v="NTD"/>
    <n v="107569"/>
    <s v="NTD"/>
    <n v="107569"/>
    <s v="110810T0"/>
    <s v="TT0119"/>
    <m/>
    <s v="202501 緯穎科技服務股份有限公司 ( SO_1113691 )"/>
    <m/>
    <m/>
    <s v="710"/>
    <s v="100726"/>
    <n v="1"/>
    <n v="107569"/>
  </r>
  <r>
    <s v="2025/02"/>
    <s v="1800004038"/>
    <s v="DT"/>
    <d v="2025-01-22T00:00:00"/>
    <d v="2025-02-20T00:00:00"/>
    <s v="48810200"/>
    <m/>
    <m/>
    <x v="1"/>
    <s v="NTD"/>
    <n v="138000"/>
    <s v="NTD"/>
    <n v="138000"/>
    <s v="110810T0"/>
    <s v="TT0119"/>
    <m/>
    <s v="202501 緯穎科技服務股份有限公司 ( SO_1152177 )"/>
    <m/>
    <m/>
    <s v="710"/>
    <s v="100726"/>
    <n v="1"/>
    <n v="138000"/>
  </r>
  <r>
    <s v="2025/02"/>
    <s v="1800004039"/>
    <s v="DT"/>
    <d v="2025-01-22T00:00:00"/>
    <d v="2025-02-20T00:00:00"/>
    <s v="48810200"/>
    <m/>
    <m/>
    <x v="1"/>
    <s v="NTD"/>
    <n v="129886"/>
    <s v="NTD"/>
    <n v="129886"/>
    <s v="110810T0"/>
    <s v="TT0119"/>
    <m/>
    <s v="202501 緯穎科技服務股份有限公司 ( SO_1152204 )"/>
    <m/>
    <m/>
    <s v="710"/>
    <s v="100726"/>
    <n v="1"/>
    <n v="129886"/>
  </r>
  <r>
    <s v="2025/02"/>
    <s v="1800004040"/>
    <s v="DT"/>
    <d v="2025-01-22T00:00:00"/>
    <d v="2025-02-20T00:00:00"/>
    <s v="48810200"/>
    <m/>
    <m/>
    <x v="1"/>
    <s v="NTD"/>
    <n v="110000"/>
    <s v="NTD"/>
    <n v="110000"/>
    <s v="110810T0"/>
    <s v="TT0119"/>
    <m/>
    <s v="202501 緯穎科技服務股份有限公司 ( SO_1201466 )"/>
    <m/>
    <m/>
    <s v="710"/>
    <s v="100726"/>
    <n v="1"/>
    <n v="110000"/>
  </r>
  <r>
    <s v="2025/02"/>
    <s v="1800004041"/>
    <s v="DT"/>
    <d v="2025-01-22T00:00:00"/>
    <d v="2025-02-20T00:00:00"/>
    <s v="48810200"/>
    <m/>
    <m/>
    <x v="1"/>
    <s v="NTD"/>
    <n v="89414"/>
    <s v="NTD"/>
    <n v="89414"/>
    <s v="110810T0"/>
    <s v="TT0119"/>
    <m/>
    <s v="202501 緯穎科技服務股份有限公司 ( SO_1201473 )"/>
    <m/>
    <m/>
    <s v="710"/>
    <s v="100726"/>
    <n v="1"/>
    <n v="89414"/>
  </r>
  <r>
    <s v="2025/02"/>
    <s v="1800004042"/>
    <s v="DT"/>
    <d v="2025-01-22T00:00:00"/>
    <d v="2025-02-20T00:00:00"/>
    <s v="48810200"/>
    <m/>
    <m/>
    <x v="1"/>
    <s v="NTD"/>
    <n v="138000"/>
    <s v="NTD"/>
    <n v="138000"/>
    <s v="110810T0"/>
    <s v="TT0119"/>
    <m/>
    <s v="202501 緯穎科技服務股份有限公司 ( SO_1201480 )"/>
    <m/>
    <m/>
    <s v="710"/>
    <s v="100726"/>
    <n v="1"/>
    <n v="138000"/>
  </r>
  <r>
    <s v="2025/02"/>
    <s v="1800004043"/>
    <s v="DT"/>
    <d v="2025-01-22T00:00:00"/>
    <d v="2025-02-20T00:00:00"/>
    <s v="48810200"/>
    <m/>
    <m/>
    <x v="1"/>
    <s v="NTD"/>
    <n v="155000"/>
    <s v="NTD"/>
    <n v="155000"/>
    <s v="110810T0"/>
    <s v="TT0119"/>
    <m/>
    <s v="202501 緯穎科技服務股份有限公司 ( SO_1238610 )"/>
    <m/>
    <m/>
    <s v="710"/>
    <s v="100726"/>
    <n v="1"/>
    <n v="155000"/>
  </r>
  <r>
    <s v="2025/02"/>
    <s v="1800004044"/>
    <s v="DT"/>
    <d v="2025-01-22T00:00:00"/>
    <d v="2025-02-20T00:00:00"/>
    <s v="48810200"/>
    <m/>
    <m/>
    <x v="1"/>
    <s v="NTD"/>
    <n v="138000"/>
    <s v="NTD"/>
    <n v="138000"/>
    <s v="110810T0"/>
    <s v="TT0119"/>
    <m/>
    <s v="202501 緯穎科技服務股份有限公司 ( SO_1261353 )"/>
    <m/>
    <m/>
    <s v="710"/>
    <s v="100726"/>
    <n v="1"/>
    <n v="138000"/>
  </r>
  <r>
    <s v="2025/02"/>
    <s v="1800004045"/>
    <s v="DT"/>
    <d v="2025-01-22T00:00:00"/>
    <d v="2025-02-20T00:00:00"/>
    <s v="48810200"/>
    <m/>
    <m/>
    <x v="1"/>
    <s v="NTD"/>
    <n v="58830"/>
    <s v="NTD"/>
    <n v="58830"/>
    <s v="110810T0"/>
    <s v="TT0119"/>
    <m/>
    <s v="202501 緯穎科技服務股份有限公司 ( SO_1292716 )"/>
    <m/>
    <m/>
    <s v="710"/>
    <s v="100726"/>
    <n v="1"/>
    <n v="58830"/>
  </r>
  <r>
    <s v="2025/02"/>
    <s v="1800004497"/>
    <s v="DT"/>
    <d v="2025-02-26T00:00:00"/>
    <d v="2025-02-26T00:00:00"/>
    <s v="48810200"/>
    <m/>
    <m/>
    <x v="1"/>
    <s v="NTD"/>
    <n v="-155000"/>
    <s v="NTD"/>
    <n v="-155000"/>
    <s v="110810T0"/>
    <s v="TT0119"/>
    <m/>
    <s v="202502 緯穎科技服務股份有限公司 ( SO_1097157 )"/>
    <m/>
    <m/>
    <s v="710"/>
    <s v="100726"/>
    <n v="1"/>
    <n v="-155000"/>
  </r>
  <r>
    <s v="2025/02"/>
    <s v="1800004498"/>
    <s v="DT"/>
    <d v="2025-02-26T00:00:00"/>
    <d v="2025-02-26T00:00:00"/>
    <s v="48810200"/>
    <m/>
    <m/>
    <x v="1"/>
    <s v="NTD"/>
    <n v="-95000"/>
    <s v="NTD"/>
    <n v="-95000"/>
    <s v="110810T0"/>
    <s v="TT0119"/>
    <m/>
    <s v="202502 緯穎科技服務股份有限公司 ( SO_1097169 )"/>
    <m/>
    <m/>
    <s v="710"/>
    <s v="100726"/>
    <n v="1"/>
    <n v="-95000"/>
  </r>
  <r>
    <s v="2025/02"/>
    <s v="1800004499"/>
    <s v="DT"/>
    <d v="2025-02-26T00:00:00"/>
    <d v="2025-02-26T00:00:00"/>
    <s v="48810200"/>
    <m/>
    <m/>
    <x v="1"/>
    <s v="NTD"/>
    <n v="-110000"/>
    <s v="NTD"/>
    <n v="-110000"/>
    <s v="110810T0"/>
    <s v="TT0119"/>
    <m/>
    <s v="202502 緯穎科技服務股份有限公司 ( SO_1108977 )"/>
    <m/>
    <m/>
    <s v="710"/>
    <s v="100726"/>
    <n v="1"/>
    <n v="-110000"/>
  </r>
  <r>
    <s v="2025/02"/>
    <s v="1800004500"/>
    <s v="DT"/>
    <d v="2025-02-26T00:00:00"/>
    <d v="2025-02-26T00:00:00"/>
    <s v="48810200"/>
    <m/>
    <m/>
    <x v="1"/>
    <s v="NTD"/>
    <n v="-73424"/>
    <s v="NTD"/>
    <n v="-73424"/>
    <s v="110810T0"/>
    <s v="TT0119"/>
    <m/>
    <s v="202502 緯穎科技服務股份有限公司 ( SO_1108989 )"/>
    <m/>
    <m/>
    <s v="710"/>
    <s v="100726"/>
    <n v="1"/>
    <n v="-73424"/>
  </r>
  <r>
    <s v="2025/02"/>
    <s v="1800004501"/>
    <s v="DT"/>
    <d v="2025-02-26T00:00:00"/>
    <d v="2025-02-26T00:00:00"/>
    <s v="48810200"/>
    <m/>
    <m/>
    <x v="1"/>
    <s v="NTD"/>
    <n v="-94433"/>
    <s v="NTD"/>
    <n v="-94433"/>
    <s v="110810T0"/>
    <s v="TT0119"/>
    <m/>
    <s v="202502 緯穎科技服務股份有限公司 ( SO_1109001 )"/>
    <m/>
    <m/>
    <s v="710"/>
    <s v="100726"/>
    <n v="1"/>
    <n v="-94433"/>
  </r>
  <r>
    <s v="2025/02"/>
    <s v="1800004502"/>
    <s v="DT"/>
    <d v="2025-02-26T00:00:00"/>
    <d v="2025-02-26T00:00:00"/>
    <s v="48810200"/>
    <m/>
    <m/>
    <x v="1"/>
    <s v="NTD"/>
    <n v="-107052"/>
    <s v="NTD"/>
    <n v="-107052"/>
    <s v="110810T0"/>
    <s v="TT0119"/>
    <m/>
    <s v="202502 緯穎科技服務股份有限公司 ( SO_1109025 )"/>
    <m/>
    <m/>
    <s v="710"/>
    <s v="100726"/>
    <n v="1"/>
    <n v="-107052"/>
  </r>
  <r>
    <s v="2025/02"/>
    <s v="1800004503"/>
    <s v="DT"/>
    <d v="2025-02-26T00:00:00"/>
    <d v="2025-02-26T00:00:00"/>
    <s v="48810200"/>
    <m/>
    <m/>
    <x v="1"/>
    <s v="NTD"/>
    <n v="-130741"/>
    <s v="NTD"/>
    <n v="-130741"/>
    <s v="110810T0"/>
    <s v="TT0119"/>
    <m/>
    <s v="202502 緯穎科技服務股份有限公司 ( SO_1109037 )"/>
    <m/>
    <m/>
    <s v="710"/>
    <s v="100726"/>
    <n v="1"/>
    <n v="-130741"/>
  </r>
  <r>
    <s v="2025/02"/>
    <s v="1800004504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09104 )"/>
    <m/>
    <m/>
    <s v="710"/>
    <s v="100726"/>
    <n v="1"/>
    <n v="-138000"/>
  </r>
  <r>
    <s v="2025/02"/>
    <s v="1800004505"/>
    <s v="DT"/>
    <d v="2025-02-26T00:00:00"/>
    <d v="2025-02-26T00:00:00"/>
    <s v="48810200"/>
    <m/>
    <m/>
    <x v="1"/>
    <s v="NTD"/>
    <n v="-110000"/>
    <s v="NTD"/>
    <n v="-110000"/>
    <s v="110810T0"/>
    <s v="TT0119"/>
    <m/>
    <s v="202502 緯穎科技服務股份有限公司 ( SO_1109116 )"/>
    <m/>
    <m/>
    <s v="710"/>
    <s v="100726"/>
    <n v="1"/>
    <n v="-110000"/>
  </r>
  <r>
    <s v="2025/02"/>
    <s v="1800004506"/>
    <s v="DT"/>
    <d v="2025-02-26T00:00:00"/>
    <d v="2025-02-26T00:00:00"/>
    <s v="48810200"/>
    <m/>
    <m/>
    <x v="1"/>
    <s v="NTD"/>
    <n v="-104214"/>
    <s v="NTD"/>
    <n v="-104214"/>
    <s v="110810T0"/>
    <s v="TT0119"/>
    <m/>
    <s v="202502 緯穎科技服務股份有限公司 ( SO_1109128 )"/>
    <m/>
    <m/>
    <s v="710"/>
    <s v="100726"/>
    <n v="1"/>
    <n v="-104214"/>
  </r>
  <r>
    <s v="2025/02"/>
    <s v="1800004507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09168 )"/>
    <m/>
    <m/>
    <s v="710"/>
    <s v="100726"/>
    <n v="1"/>
    <n v="-138000"/>
  </r>
  <r>
    <s v="2025/02"/>
    <s v="1800004508"/>
    <s v="DT"/>
    <d v="2025-02-26T00:00:00"/>
    <d v="2025-02-26T00:00:00"/>
    <s v="48810200"/>
    <m/>
    <m/>
    <x v="1"/>
    <s v="NTD"/>
    <n v="-23155"/>
    <s v="NTD"/>
    <n v="-23155"/>
    <s v="110810T0"/>
    <s v="TT0119"/>
    <m/>
    <s v="202502 緯穎科技服務股份有限公司 ( SO_1109180 )"/>
    <m/>
    <m/>
    <s v="710"/>
    <s v="100726"/>
    <n v="1"/>
    <n v="-23155"/>
  </r>
  <r>
    <s v="2025/02"/>
    <s v="1800004509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09204 )"/>
    <m/>
    <m/>
    <s v="710"/>
    <s v="100726"/>
    <n v="1"/>
    <n v="-138000"/>
  </r>
  <r>
    <s v="2025/02"/>
    <s v="1800004510"/>
    <s v="DT"/>
    <d v="2025-02-26T00:00:00"/>
    <d v="2025-02-26T00:00:00"/>
    <s v="48810200"/>
    <m/>
    <m/>
    <x v="1"/>
    <s v="NTD"/>
    <n v="-108548"/>
    <s v="NTD"/>
    <n v="-108548"/>
    <s v="110810T0"/>
    <s v="TT0119"/>
    <m/>
    <s v="202502 緯穎科技服務股份有限公司 ( SO_1113692 )"/>
    <m/>
    <m/>
    <s v="710"/>
    <s v="100726"/>
    <n v="1"/>
    <n v="-108548"/>
  </r>
  <r>
    <s v="2025/02"/>
    <s v="1800004551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52178 )"/>
    <m/>
    <m/>
    <s v="710"/>
    <s v="100726"/>
    <n v="1"/>
    <n v="-138000"/>
  </r>
  <r>
    <s v="2025/02"/>
    <s v="1800004552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52205 )"/>
    <m/>
    <m/>
    <s v="710"/>
    <s v="100726"/>
    <n v="1"/>
    <n v="-138000"/>
  </r>
  <r>
    <s v="2025/02"/>
    <s v="1800004553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54720 )"/>
    <m/>
    <m/>
    <s v="710"/>
    <s v="100726"/>
    <n v="1"/>
    <n v="-138000"/>
  </r>
  <r>
    <s v="2025/02"/>
    <s v="1800004556"/>
    <s v="DT"/>
    <d v="2025-02-26T00:00:00"/>
    <d v="2025-02-26T00:00:00"/>
    <s v="48810200"/>
    <m/>
    <m/>
    <x v="1"/>
    <s v="NTD"/>
    <n v="-86845"/>
    <s v="NTD"/>
    <n v="-86845"/>
    <s v="110810T0"/>
    <s v="TT0119"/>
    <m/>
    <s v="202502 緯穎科技服務股份有限公司 ( SO_1157816 )"/>
    <m/>
    <m/>
    <s v="710"/>
    <s v="100726"/>
    <n v="1"/>
    <n v="-86845"/>
  </r>
  <r>
    <s v="2025/02"/>
    <s v="1800004643"/>
    <s v="DT"/>
    <d v="2025-02-26T00:00:00"/>
    <d v="2025-02-26T00:00:00"/>
    <s v="48810200"/>
    <m/>
    <m/>
    <x v="1"/>
    <s v="NTD"/>
    <n v="-155000"/>
    <s v="NTD"/>
    <n v="-155000"/>
    <s v="110810T0"/>
    <s v="TT0119"/>
    <m/>
    <s v="202502 緯穎科技服務股份有限公司 ( SO_1177000 )"/>
    <m/>
    <m/>
    <s v="710"/>
    <s v="100726"/>
    <n v="1"/>
    <n v="-155000"/>
  </r>
  <r>
    <s v="2025/02"/>
    <s v="1800004661"/>
    <s v="DT"/>
    <d v="2025-02-26T00:00:00"/>
    <d v="2025-02-26T00:00:00"/>
    <s v="48810200"/>
    <m/>
    <m/>
    <x v="1"/>
    <s v="NTD"/>
    <n v="-81577"/>
    <s v="NTD"/>
    <n v="-81577"/>
    <s v="110810T0"/>
    <s v="TT0119"/>
    <m/>
    <s v="202502 緯穎科技服務股份有限公司 ( SO_1191353 )"/>
    <m/>
    <m/>
    <s v="710"/>
    <s v="100726"/>
    <n v="1"/>
    <n v="-81577"/>
  </r>
  <r>
    <s v="2025/02"/>
    <s v="1800004662"/>
    <s v="DT"/>
    <d v="2025-02-26T00:00:00"/>
    <d v="2025-02-26T00:00:00"/>
    <s v="48810200"/>
    <m/>
    <m/>
    <x v="1"/>
    <s v="NTD"/>
    <n v="-146847"/>
    <s v="NTD"/>
    <n v="-146847"/>
    <s v="110810T0"/>
    <s v="TT0119"/>
    <m/>
    <s v="202502 緯穎科技服務股份有限公司 ( SO_1191361 )"/>
    <m/>
    <m/>
    <s v="710"/>
    <s v="100726"/>
    <n v="1"/>
    <n v="-146847"/>
  </r>
  <r>
    <s v="2025/02"/>
    <s v="1800004663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191369 )"/>
    <m/>
    <m/>
    <s v="710"/>
    <s v="100726"/>
    <n v="1"/>
    <n v="-138000"/>
  </r>
  <r>
    <s v="2025/02"/>
    <s v="1800004693"/>
    <s v="DT"/>
    <d v="2025-02-26T00:00:00"/>
    <d v="2025-02-26T00:00:00"/>
    <s v="48810200"/>
    <m/>
    <m/>
    <x v="1"/>
    <s v="NTD"/>
    <n v="-110000"/>
    <s v="NTD"/>
    <n v="-110000"/>
    <s v="110810T0"/>
    <s v="TT0119"/>
    <m/>
    <s v="202502 緯穎科技服務股份有限公司 ( SO_1201467 )"/>
    <m/>
    <m/>
    <s v="710"/>
    <s v="100726"/>
    <n v="1"/>
    <n v="-110000"/>
  </r>
  <r>
    <s v="2025/02"/>
    <s v="1800004694"/>
    <s v="DT"/>
    <d v="2025-02-26T00:00:00"/>
    <d v="2025-02-26T00:00:00"/>
    <s v="48810200"/>
    <m/>
    <m/>
    <x v="1"/>
    <s v="NTD"/>
    <n v="-90003"/>
    <s v="NTD"/>
    <n v="-90003"/>
    <s v="110810T0"/>
    <s v="TT0119"/>
    <m/>
    <s v="202502 緯穎科技服務股份有限公司 ( SO_1201474 )"/>
    <m/>
    <m/>
    <s v="710"/>
    <s v="100726"/>
    <n v="1"/>
    <n v="-90003"/>
  </r>
  <r>
    <s v="2025/02"/>
    <s v="1800004695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201481 )"/>
    <m/>
    <m/>
    <s v="710"/>
    <s v="100726"/>
    <n v="1"/>
    <n v="-138000"/>
  </r>
  <r>
    <s v="2025/02"/>
    <s v="1800004728"/>
    <s v="DT"/>
    <d v="2025-02-26T00:00:00"/>
    <d v="2025-02-26T00:00:00"/>
    <s v="48810200"/>
    <m/>
    <m/>
    <x v="1"/>
    <s v="NTD"/>
    <n v="-155000"/>
    <s v="NTD"/>
    <n v="-155000"/>
    <s v="110810T0"/>
    <s v="TT0119"/>
    <m/>
    <s v="202502 緯穎科技服務股份有限公司 ( SO_1233525 )"/>
    <m/>
    <m/>
    <s v="710"/>
    <s v="100726"/>
    <n v="1"/>
    <n v="-155000"/>
  </r>
  <r>
    <s v="2025/02"/>
    <s v="1800004729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233530 )"/>
    <m/>
    <m/>
    <s v="710"/>
    <s v="100726"/>
    <n v="1"/>
    <n v="-138000"/>
  </r>
  <r>
    <s v="2025/02"/>
    <s v="1800004730"/>
    <s v="DT"/>
    <d v="2025-02-26T00:00:00"/>
    <d v="2025-02-26T00:00:00"/>
    <s v="48810200"/>
    <m/>
    <m/>
    <x v="1"/>
    <s v="NTD"/>
    <n v="-110000"/>
    <s v="NTD"/>
    <n v="-110000"/>
    <s v="110810T0"/>
    <s v="TT0119"/>
    <m/>
    <s v="202502 緯穎科技服務股份有限公司 ( SO_1233535 )"/>
    <m/>
    <m/>
    <s v="710"/>
    <s v="100726"/>
    <n v="1"/>
    <n v="-110000"/>
  </r>
  <r>
    <s v="2025/02"/>
    <s v="1800004731"/>
    <s v="DT"/>
    <d v="2025-02-26T00:00:00"/>
    <d v="2025-02-26T00:00:00"/>
    <s v="48810200"/>
    <m/>
    <m/>
    <x v="1"/>
    <s v="NTD"/>
    <n v="-138000"/>
    <s v="NTD"/>
    <n v="-138000"/>
    <s v="110810T0"/>
    <s v="TT0119"/>
    <m/>
    <s v="202502 緯穎科技服務股份有限公司 ( SO_1233540 )"/>
    <m/>
    <m/>
    <s v="710"/>
    <s v="100726"/>
    <n v="1"/>
    <n v="-138000"/>
  </r>
  <r>
    <s v="2025/02"/>
    <s v="1800004741"/>
    <s v="DT"/>
    <d v="2025-02-26T00:00:00"/>
    <d v="2025-02-26T00:00:00"/>
    <s v="48810200"/>
    <m/>
    <m/>
    <x v="1"/>
    <s v="NTD"/>
    <n v="-155000"/>
    <s v="NTD"/>
    <n v="-155000"/>
    <s v="110810T0"/>
    <s v="TT0119"/>
    <m/>
    <s v="202502 緯穎科技服務股份有限公司 ( SO_1238611 )"/>
    <m/>
    <m/>
    <s v="710"/>
    <s v="100726"/>
    <n v="1"/>
    <n v="-155000"/>
  </r>
  <r>
    <s v="2025/02"/>
    <s v="1800004787"/>
    <s v="DT"/>
    <d v="2025-02-26T00:00:00"/>
    <d v="2025-02-26T00:00:00"/>
    <s v="48810200"/>
    <m/>
    <m/>
    <x v="1"/>
    <s v="NTD"/>
    <n v="-123469"/>
    <s v="NTD"/>
    <n v="-123469"/>
    <s v="110810T0"/>
    <s v="TT0119"/>
    <m/>
    <s v="202502 緯穎科技服務股份有限公司 ( SO_1261354 )"/>
    <m/>
    <m/>
    <s v="710"/>
    <s v="100726"/>
    <n v="1"/>
    <n v="-123469"/>
  </r>
  <r>
    <s v="2025/02"/>
    <s v="1800004901"/>
    <s v="DT"/>
    <d v="2025-02-26T00:00:00"/>
    <d v="2025-02-26T00:00:00"/>
    <s v="48810200"/>
    <m/>
    <m/>
    <x v="1"/>
    <s v="NTD"/>
    <n v="-94730"/>
    <s v="NTD"/>
    <n v="-94730"/>
    <s v="110810T0"/>
    <s v="TT0119"/>
    <m/>
    <s v="202502 緯穎科技服務股份有限公司 ( SO_1292717 )"/>
    <m/>
    <m/>
    <s v="710"/>
    <s v="100726"/>
    <n v="1"/>
    <n v="-94730"/>
  </r>
  <r>
    <s v="2025/02"/>
    <s v="1800005266"/>
    <s v="DT"/>
    <d v="2025-02-26T00:00:00"/>
    <d v="2025-02-26T00:00:00"/>
    <s v="48810200"/>
    <m/>
    <m/>
    <x v="1"/>
    <s v="NTD"/>
    <n v="-75000"/>
    <s v="NTD"/>
    <n v="-75000"/>
    <s v="110810T0"/>
    <s v="TT0119"/>
    <m/>
    <s v="202502 緯穎科技服務股份有限公司 ( SO_1322047 )"/>
    <m/>
    <m/>
    <s v="710"/>
    <s v="100726"/>
    <n v="1"/>
    <n v="-75000"/>
  </r>
  <r>
    <s v="2025/02"/>
    <s v="1800005267"/>
    <s v="DT"/>
    <d v="2025-02-26T00:00:00"/>
    <d v="2025-02-26T00:00:00"/>
    <s v="48810200"/>
    <m/>
    <m/>
    <x v="1"/>
    <s v="NTD"/>
    <n v="-65384"/>
    <s v="NTD"/>
    <n v="-65384"/>
    <s v="110810T0"/>
    <s v="TT0119"/>
    <m/>
    <s v="202502 緯穎科技服務股份有限公司 ( SO_1322050 )"/>
    <m/>
    <m/>
    <s v="710"/>
    <s v="100726"/>
    <n v="1"/>
    <n v="-65384"/>
  </r>
  <r>
    <s v="2025/02"/>
    <s v="1800005268"/>
    <s v="DT"/>
    <d v="2025-02-26T00:00:00"/>
    <d v="2025-02-26T00:00:00"/>
    <s v="48810200"/>
    <m/>
    <m/>
    <x v="1"/>
    <s v="NTD"/>
    <n v="-23166"/>
    <s v="NTD"/>
    <n v="-23166"/>
    <s v="110810T0"/>
    <s v="TT0119"/>
    <m/>
    <s v="202502 緯穎科技服務股份有限公司 ( SO_1322145 )"/>
    <m/>
    <m/>
    <s v="710"/>
    <s v="100726"/>
    <n v="1"/>
    <n v="-23166"/>
  </r>
  <r>
    <s v="2025/02"/>
    <s v="1800005269"/>
    <s v="DT"/>
    <d v="2025-02-26T00:00:00"/>
    <d v="2025-02-26T00:00:00"/>
    <s v="48810200"/>
    <m/>
    <m/>
    <x v="1"/>
    <s v="NTD"/>
    <n v="-23166"/>
    <s v="NTD"/>
    <n v="-23166"/>
    <s v="110810T0"/>
    <s v="TT0119"/>
    <m/>
    <s v="202502 緯穎科技服務股份有限公司 ( SO_1322148 )"/>
    <m/>
    <m/>
    <s v="710"/>
    <s v="100726"/>
    <n v="1"/>
    <n v="-23166"/>
  </r>
  <r>
    <s v="2025/02"/>
    <s v="1800005270"/>
    <s v="DT"/>
    <d v="2025-02-26T00:00:00"/>
    <d v="2025-02-26T00:00:00"/>
    <s v="48810200"/>
    <m/>
    <m/>
    <x v="1"/>
    <s v="NTD"/>
    <n v="-29063"/>
    <s v="NTD"/>
    <n v="-29063"/>
    <s v="110810T0"/>
    <s v="TT0119"/>
    <m/>
    <s v="202502 緯穎科技服務股份有限公司 ( SO_1322151 )"/>
    <m/>
    <m/>
    <s v="710"/>
    <s v="100726"/>
    <n v="1"/>
    <n v="-29063"/>
  </r>
  <r>
    <s v="2025/02"/>
    <s v="1800003717"/>
    <s v="DT"/>
    <d v="2025-01-22T00:00:00"/>
    <d v="2025-02-13T00:00:00"/>
    <s v="48810200"/>
    <m/>
    <m/>
    <x v="2"/>
    <s v="NTD"/>
    <n v="138000"/>
    <s v="NTD"/>
    <n v="138000"/>
    <s v="113188T0"/>
    <s v="TT0112"/>
    <m/>
    <s v="202501 緯育股份有限公司 ( SO_1126074 )"/>
    <m/>
    <m/>
    <s v="710"/>
    <s v="102282"/>
    <n v="1"/>
    <n v="138000"/>
  </r>
  <r>
    <s v="2025/02"/>
    <s v="1800005488"/>
    <s v="DT"/>
    <d v="2025-02-26T00:00:00"/>
    <d v="2025-02-26T00:00:00"/>
    <s v="48810200"/>
    <m/>
    <m/>
    <x v="2"/>
    <s v="NTD"/>
    <n v="-138000"/>
    <s v="NTD"/>
    <n v="-138000"/>
    <s v="113188T0"/>
    <s v="TT0112"/>
    <m/>
    <s v="202502 緯育股份有限公司 ( SO_1126075 )"/>
    <m/>
    <m/>
    <s v="710"/>
    <s v="102282"/>
    <n v="1"/>
    <n v="-138000"/>
  </r>
  <r>
    <s v="2025/03"/>
    <s v="100000723"/>
    <s v="SA"/>
    <d v="2025-03-28T00:00:00"/>
    <d v="2025-03-28T00:00:00"/>
    <s v="46110210"/>
    <m/>
    <m/>
    <x v="0"/>
    <s v="NTD"/>
    <n v="-7527883"/>
    <s v="NTD"/>
    <n v="-7527883"/>
    <s v="111759T0"/>
    <s v="HC3500"/>
    <m/>
    <s v="[OSS] 111759T0 緯創資通股份有限公司 預收轉收入 ( SO_1333675 )"/>
    <m/>
    <m/>
    <s v="710"/>
    <s v="100204"/>
    <n v="1"/>
    <n v="-7527883"/>
  </r>
  <r>
    <s v="2025/03"/>
    <s v="9300001132"/>
    <s v="ZD"/>
    <d v="2025-03-19T00:00:00"/>
    <d v="2025-03-19T00:00:00"/>
    <s v="46110210"/>
    <m/>
    <m/>
    <x v="0"/>
    <s v="NTD"/>
    <n v="-141864"/>
    <s v="NTD"/>
    <n v="-141864"/>
    <s v="111631T0"/>
    <s v="TT0112"/>
    <m/>
    <s v="MD97623920 緯創資通 (DT_汐止 2025/02)"/>
    <m/>
    <m/>
    <s v="710"/>
    <s v="100204"/>
    <n v="1"/>
    <n v="-141864"/>
  </r>
  <r>
    <s v="2025/03"/>
    <s v="9300001132"/>
    <s v="ZD"/>
    <d v="2025-03-19T00:00:00"/>
    <d v="2025-03-19T00:00:00"/>
    <s v="46110210"/>
    <m/>
    <m/>
    <x v="0"/>
    <s v="NTD"/>
    <n v="-138000"/>
    <s v="NTD"/>
    <n v="-138000"/>
    <s v="111631T0"/>
    <s v="TT0112"/>
    <m/>
    <s v="MD97623920 緯創資通 (DT_汐止 2025/02)"/>
    <m/>
    <m/>
    <s v="710"/>
    <s v="100204"/>
    <n v="1"/>
    <n v="-138000"/>
  </r>
  <r>
    <s v="2025/03"/>
    <s v="9300001132"/>
    <s v="ZD"/>
    <d v="2025-03-19T00:00:00"/>
    <d v="2025-03-19T00:00:00"/>
    <s v="46110210"/>
    <m/>
    <m/>
    <x v="0"/>
    <s v="NTD"/>
    <n v="-61225"/>
    <s v="NTD"/>
    <n v="-61225"/>
    <s v="111631T0"/>
    <s v="TT0112"/>
    <m/>
    <s v="MD97623920 緯創資通 (DT_汐止 2025/02)"/>
    <m/>
    <m/>
    <s v="710"/>
    <s v="100204"/>
    <n v="1"/>
    <n v="-61225"/>
  </r>
  <r>
    <s v="2025/03"/>
    <s v="9300001132"/>
    <s v="ZD"/>
    <d v="2025-03-19T00:00:00"/>
    <d v="2025-03-19T00:00:00"/>
    <s v="46110210"/>
    <m/>
    <m/>
    <x v="0"/>
    <s v="NTD"/>
    <n v="-146785"/>
    <s v="NTD"/>
    <n v="-146785"/>
    <s v="111631T0"/>
    <s v="TT0112"/>
    <m/>
    <s v="MD97623920 緯創資通 (DT_汐止 2025/02)"/>
    <m/>
    <m/>
    <s v="710"/>
    <s v="100204"/>
    <n v="1"/>
    <n v="-146785"/>
  </r>
  <r>
    <s v="2025/03"/>
    <s v="9300001132"/>
    <s v="ZD"/>
    <d v="2025-03-19T00:00:00"/>
    <d v="2025-03-19T00:00:00"/>
    <s v="46110210"/>
    <m/>
    <m/>
    <x v="0"/>
    <s v="NTD"/>
    <n v="-81530"/>
    <s v="NTD"/>
    <n v="-81530"/>
    <s v="111631T0"/>
    <s v="TT0112"/>
    <m/>
    <s v="MD97623920 緯創資通 (DT_汐止 2025/02)"/>
    <m/>
    <m/>
    <s v="710"/>
    <s v="100204"/>
    <n v="1"/>
    <n v="-81530"/>
  </r>
  <r>
    <s v="2025/03"/>
    <s v="9300001132"/>
    <s v="ZD"/>
    <d v="2025-03-19T00:00:00"/>
    <d v="2025-03-19T00:00:00"/>
    <s v="46110210"/>
    <m/>
    <m/>
    <x v="0"/>
    <s v="NTD"/>
    <n v="-178000"/>
    <s v="NTD"/>
    <n v="-178000"/>
    <s v="111631T0"/>
    <s v="TT0112"/>
    <m/>
    <s v="MD97623920 緯創資通 (DT_汐止 2025/02)"/>
    <m/>
    <m/>
    <s v="710"/>
    <s v="100204"/>
    <n v="1"/>
    <n v="-178000"/>
  </r>
  <r>
    <s v="2025/03"/>
    <s v="9300001133"/>
    <s v="ZD"/>
    <d v="2025-03-19T00:00:00"/>
    <d v="2025-03-19T00:00:00"/>
    <s v="46110210"/>
    <m/>
    <m/>
    <x v="0"/>
    <s v="NTD"/>
    <n v="-104170"/>
    <s v="NTD"/>
    <n v="-104170"/>
    <s v="111631T0"/>
    <s v="TT0112"/>
    <m/>
    <s v="MD97623921 緯創資通 (DT_南區 2025/02)"/>
    <m/>
    <m/>
    <s v="710"/>
    <s v="100204"/>
    <n v="1"/>
    <n v="-104170"/>
  </r>
  <r>
    <s v="2025/03"/>
    <s v="9300001133"/>
    <s v="ZD"/>
    <d v="2025-03-19T00:00:00"/>
    <d v="2025-03-19T00:00:00"/>
    <s v="46110210"/>
    <m/>
    <m/>
    <x v="0"/>
    <s v="NTD"/>
    <n v="-138000"/>
    <s v="NTD"/>
    <n v="-138000"/>
    <s v="112611T0"/>
    <s v="TT0112"/>
    <m/>
    <s v="MD97623921 緯創資通 (DT_南區 2025/02)"/>
    <m/>
    <m/>
    <s v="710"/>
    <s v="100204"/>
    <n v="1"/>
    <n v="-138000"/>
  </r>
  <r>
    <s v="2025/03"/>
    <s v="9300001134"/>
    <s v="ZD"/>
    <d v="2025-03-19T00:00:00"/>
    <d v="2025-03-19T00:00:00"/>
    <s v="46110210"/>
    <m/>
    <m/>
    <x v="0"/>
    <s v="NTD"/>
    <n v="-50784"/>
    <s v="NTD"/>
    <n v="-50784"/>
    <s v="105270T0"/>
    <s v="TT0113"/>
    <m/>
    <s v="MD97623922 緯創資通 (MLL、MLH、ML6 2025/02)"/>
    <m/>
    <m/>
    <s v="710"/>
    <s v="100204"/>
    <n v="1"/>
    <n v="-50784"/>
  </r>
  <r>
    <s v="2025/03"/>
    <s v="9300001134"/>
    <s v="ZD"/>
    <d v="2025-03-19T00:00:00"/>
    <d v="2025-03-19T00:00:00"/>
    <s v="46110210"/>
    <m/>
    <m/>
    <x v="0"/>
    <s v="NTD"/>
    <n v="-138000"/>
    <s v="NTD"/>
    <n v="-138000"/>
    <s v="108524T0"/>
    <s v="TT0111"/>
    <m/>
    <s v="MD97623922 緯創資通 (MLL、MLH、ML6 2025/02)"/>
    <m/>
    <m/>
    <s v="710"/>
    <s v="100204"/>
    <n v="1"/>
    <n v="-138000"/>
  </r>
  <r>
    <s v="2025/03"/>
    <s v="9300001134"/>
    <s v="ZD"/>
    <d v="2025-03-19T00:00:00"/>
    <d v="2025-03-19T00:00:00"/>
    <s v="46110210"/>
    <m/>
    <m/>
    <x v="0"/>
    <s v="NTD"/>
    <n v="-138000"/>
    <s v="NTD"/>
    <n v="-138000"/>
    <s v="108524T0"/>
    <s v="TT0111"/>
    <m/>
    <s v="MD97623922 緯創資通 (MLL、MLH、ML6 2025/02)"/>
    <m/>
    <m/>
    <s v="710"/>
    <s v="100204"/>
    <n v="1"/>
    <n v="-138000"/>
  </r>
  <r>
    <s v="2025/03"/>
    <s v="9300001134"/>
    <s v="ZD"/>
    <d v="2025-03-19T00:00:00"/>
    <d v="2025-03-19T00:00:00"/>
    <s v="46110210"/>
    <m/>
    <m/>
    <x v="0"/>
    <s v="NTD"/>
    <n v="-135240"/>
    <s v="NTD"/>
    <n v="-135240"/>
    <s v="108524T0"/>
    <s v="TT0111"/>
    <m/>
    <s v="MD97623922 緯創資通 (MLL、MLH、ML6 2025/02)"/>
    <m/>
    <m/>
    <s v="710"/>
    <s v="100204"/>
    <n v="1"/>
    <n v="-135240"/>
  </r>
  <r>
    <s v="2025/03"/>
    <s v="9300001134"/>
    <s v="ZD"/>
    <d v="2025-03-19T00:00:00"/>
    <d v="2025-03-19T00:00:00"/>
    <s v="46110210"/>
    <m/>
    <m/>
    <x v="0"/>
    <s v="NTD"/>
    <n v="-110000"/>
    <s v="NTD"/>
    <n v="-110000"/>
    <s v="108524T0"/>
    <s v="TT0111"/>
    <m/>
    <s v="MD97623922 緯創資通 (MLL、MLH、ML6 2025/02)"/>
    <m/>
    <m/>
    <s v="710"/>
    <s v="100204"/>
    <n v="1"/>
    <n v="-110000"/>
  </r>
  <r>
    <s v="2025/03"/>
    <s v="9300001134"/>
    <s v="ZD"/>
    <d v="2025-03-19T00:00:00"/>
    <d v="2025-03-19T00:00:00"/>
    <s v="46110210"/>
    <m/>
    <m/>
    <x v="0"/>
    <s v="NTD"/>
    <n v="-123510"/>
    <s v="NTD"/>
    <n v="-123510"/>
    <s v="108524T0"/>
    <s v="TT0111"/>
    <m/>
    <s v="MD97623922 緯創資通 (MLL、MLH、ML6 2025/02)"/>
    <m/>
    <m/>
    <s v="710"/>
    <s v="100204"/>
    <n v="1"/>
    <n v="-123510"/>
  </r>
  <r>
    <s v="2025/03"/>
    <s v="9300001134"/>
    <s v="ZD"/>
    <d v="2025-03-19T00:00:00"/>
    <d v="2025-03-19T00:00:00"/>
    <s v="46110210"/>
    <m/>
    <m/>
    <x v="0"/>
    <s v="NTD"/>
    <n v="-127098"/>
    <s v="NTD"/>
    <n v="-127098"/>
    <s v="108524T0"/>
    <s v="TT0111"/>
    <m/>
    <s v="MD97623922 緯創資通 (MLL、MLH、ML6 2025/02)"/>
    <m/>
    <m/>
    <s v="710"/>
    <s v="100204"/>
    <n v="1"/>
    <n v="-127098"/>
  </r>
  <r>
    <s v="2025/03"/>
    <s v="9300001134"/>
    <s v="ZD"/>
    <d v="2025-03-19T00:00:00"/>
    <d v="2025-03-19T00:00:00"/>
    <s v="46110210"/>
    <m/>
    <m/>
    <x v="0"/>
    <s v="NTD"/>
    <n v="-96500"/>
    <s v="NTD"/>
    <n v="-96500"/>
    <s v="108524T0"/>
    <s v="TT0111"/>
    <m/>
    <s v="MD97623922 緯創資通 (MLL、MLH、ML6 2025/02)"/>
    <m/>
    <m/>
    <s v="710"/>
    <s v="100204"/>
    <n v="1"/>
    <n v="-96500"/>
  </r>
  <r>
    <s v="2025/03"/>
    <s v="9300001134"/>
    <s v="ZD"/>
    <d v="2025-03-19T00:00:00"/>
    <d v="2025-03-19T00:00:00"/>
    <s v="46110210"/>
    <m/>
    <m/>
    <x v="0"/>
    <s v="NTD"/>
    <n v="-106370"/>
    <s v="NTD"/>
    <n v="-106370"/>
    <s v="108524T0"/>
    <s v="TT0111"/>
    <m/>
    <s v="MD97623922 緯創資通 (MLL、MLH、ML6 2025/02)"/>
    <m/>
    <m/>
    <s v="710"/>
    <s v="100204"/>
    <n v="1"/>
    <n v="-106370"/>
  </r>
  <r>
    <s v="2025/03"/>
    <s v="9300001134"/>
    <s v="ZD"/>
    <d v="2025-03-19T00:00:00"/>
    <d v="2025-03-19T00:00:00"/>
    <s v="46110210"/>
    <m/>
    <m/>
    <x v="0"/>
    <s v="NTD"/>
    <n v="-101706"/>
    <s v="NTD"/>
    <n v="-101706"/>
    <s v="108524T0"/>
    <s v="TT0111"/>
    <m/>
    <s v="MD97623922 緯創資通 (MLL、MLH、ML6 2025/02)"/>
    <m/>
    <m/>
    <s v="710"/>
    <s v="100204"/>
    <n v="1"/>
    <n v="-101706"/>
  </r>
  <r>
    <s v="2025/03"/>
    <s v="9300001134"/>
    <s v="ZD"/>
    <d v="2025-03-19T00:00:00"/>
    <d v="2025-03-19T00:00:00"/>
    <s v="46110210"/>
    <m/>
    <m/>
    <x v="0"/>
    <s v="NTD"/>
    <n v="-129115"/>
    <s v="NTD"/>
    <n v="-129115"/>
    <s v="108524T0"/>
    <s v="TT0111"/>
    <m/>
    <s v="MD97623922 緯創資通 (MLL、MLH、ML6 2025/02)"/>
    <m/>
    <m/>
    <s v="710"/>
    <s v="100204"/>
    <n v="1"/>
    <n v="-129115"/>
  </r>
  <r>
    <s v="2025/03"/>
    <s v="9300001134"/>
    <s v="ZD"/>
    <d v="2025-03-19T00:00:00"/>
    <d v="2025-03-19T00:00:00"/>
    <s v="46110210"/>
    <m/>
    <m/>
    <x v="0"/>
    <s v="NTD"/>
    <n v="-107100"/>
    <s v="NTD"/>
    <n v="-107100"/>
    <s v="108524T0"/>
    <s v="TT0111"/>
    <m/>
    <s v="MD97623922 緯創資通 (MLL、MLH、ML6 2025/02)"/>
    <m/>
    <m/>
    <s v="710"/>
    <s v="100204"/>
    <n v="1"/>
    <n v="-107100"/>
  </r>
  <r>
    <s v="2025/03"/>
    <s v="9300001134"/>
    <s v="ZD"/>
    <d v="2025-03-19T00:00:00"/>
    <d v="2025-03-19T00:00:00"/>
    <s v="46110210"/>
    <m/>
    <m/>
    <x v="0"/>
    <s v="NTD"/>
    <n v="-159030"/>
    <s v="NTD"/>
    <n v="-159030"/>
    <s v="108524T0"/>
    <s v="TT0111"/>
    <m/>
    <s v="MD97623922 緯創資通 (MLL、MLH、ML6 2025/02)"/>
    <m/>
    <m/>
    <s v="710"/>
    <s v="100204"/>
    <n v="1"/>
    <n v="-159030"/>
  </r>
  <r>
    <s v="2025/03"/>
    <s v="9300001134"/>
    <s v="ZD"/>
    <d v="2025-03-19T00:00:00"/>
    <d v="2025-03-19T00:00:00"/>
    <s v="46110210"/>
    <m/>
    <m/>
    <x v="0"/>
    <s v="NTD"/>
    <n v="-135240"/>
    <s v="NTD"/>
    <n v="-135240"/>
    <s v="108524T0"/>
    <s v="TT0111"/>
    <m/>
    <s v="MD97623922 緯創資通 (MLL、MLH、ML6 2025/02)"/>
    <m/>
    <m/>
    <s v="710"/>
    <s v="100204"/>
    <n v="1"/>
    <n v="-135240"/>
  </r>
  <r>
    <s v="2025/03"/>
    <s v="9300001134"/>
    <s v="ZD"/>
    <d v="2025-03-19T00:00:00"/>
    <d v="2025-03-19T00:00:00"/>
    <s v="46110210"/>
    <m/>
    <m/>
    <x v="0"/>
    <s v="NTD"/>
    <n v="-135240"/>
    <s v="NTD"/>
    <n v="-135240"/>
    <s v="108524T0"/>
    <s v="TT0111"/>
    <m/>
    <s v="MD97623922 緯創資通 (MLL、MLH、ML6 2025/02)"/>
    <m/>
    <m/>
    <s v="710"/>
    <s v="100204"/>
    <n v="1"/>
    <n v="-135240"/>
  </r>
  <r>
    <s v="2025/03"/>
    <s v="9300001134"/>
    <s v="ZD"/>
    <d v="2025-03-19T00:00:00"/>
    <d v="2025-03-19T00:00:00"/>
    <s v="46110210"/>
    <m/>
    <m/>
    <x v="0"/>
    <s v="NTD"/>
    <n v="-116196"/>
    <s v="NTD"/>
    <n v="-116196"/>
    <s v="108524T0"/>
    <s v="TT0111"/>
    <m/>
    <s v="MD97623922 緯創資通 (MLL、MLH、ML6 2025/02)"/>
    <m/>
    <m/>
    <s v="710"/>
    <s v="100204"/>
    <n v="1"/>
    <n v="-116196"/>
  </r>
  <r>
    <s v="2025/03"/>
    <s v="9300001134"/>
    <s v="ZD"/>
    <d v="2025-03-19T00:00:00"/>
    <d v="2025-03-19T00:00:00"/>
    <s v="46110210"/>
    <m/>
    <m/>
    <x v="0"/>
    <s v="NTD"/>
    <n v="-138000"/>
    <s v="NTD"/>
    <n v="-138000"/>
    <s v="108524T0"/>
    <s v="TT0111"/>
    <m/>
    <s v="MD97623922 緯創資通 (MLL、MLH、ML6 2025/02)"/>
    <m/>
    <m/>
    <s v="710"/>
    <s v="100204"/>
    <n v="1"/>
    <n v="-138000"/>
  </r>
  <r>
    <s v="2025/03"/>
    <s v="9300001134"/>
    <s v="ZD"/>
    <d v="2025-03-19T00:00:00"/>
    <d v="2025-03-19T00:00:00"/>
    <s v="46110210"/>
    <m/>
    <m/>
    <x v="0"/>
    <s v="NTD"/>
    <n v="-155000"/>
    <s v="NTD"/>
    <n v="-155000"/>
    <s v="108524T0"/>
    <s v="TT0111"/>
    <m/>
    <s v="MD97623922 緯創資通 (MLL、MLH、ML6 2025/02)"/>
    <m/>
    <m/>
    <s v="710"/>
    <s v="100204"/>
    <n v="1"/>
    <n v="-155000"/>
  </r>
  <r>
    <s v="2025/03"/>
    <s v="9300001134"/>
    <s v="ZD"/>
    <d v="2025-03-19T00:00:00"/>
    <d v="2025-03-19T00:00:00"/>
    <s v="46110210"/>
    <m/>
    <m/>
    <x v="0"/>
    <s v="NTD"/>
    <n v="-128892"/>
    <s v="NTD"/>
    <n v="-128892"/>
    <s v="108524T0"/>
    <s v="TT0111"/>
    <m/>
    <s v="MD97623922 緯創資通 (MLL、MLH、ML6 2025/02)"/>
    <m/>
    <m/>
    <s v="710"/>
    <s v="100204"/>
    <n v="1"/>
    <n v="-128892"/>
  </r>
  <r>
    <s v="2025/03"/>
    <s v="9300001134"/>
    <s v="ZD"/>
    <d v="2025-03-19T00:00:00"/>
    <d v="2025-03-19T00:00:00"/>
    <s v="46110210"/>
    <m/>
    <m/>
    <x v="0"/>
    <s v="NTD"/>
    <n v="-140740"/>
    <s v="NTD"/>
    <n v="-140740"/>
    <s v="108524T0"/>
    <s v="TT0111"/>
    <m/>
    <s v="MD97623922 緯創資通 (MLL、MLH、ML6 2025/02)"/>
    <m/>
    <m/>
    <s v="710"/>
    <s v="100204"/>
    <n v="1"/>
    <n v="-140740"/>
  </r>
  <r>
    <s v="2025/03"/>
    <s v="9300001134"/>
    <s v="ZD"/>
    <d v="2025-03-19T00:00:00"/>
    <d v="2025-03-19T00:00:00"/>
    <s v="46110210"/>
    <m/>
    <m/>
    <x v="0"/>
    <s v="NTD"/>
    <n v="-108020"/>
    <s v="NTD"/>
    <n v="-108020"/>
    <s v="108524T0"/>
    <s v="TT0111"/>
    <m/>
    <s v="MD97623922 緯創資通 (MLL、MLH、ML6 2025/02)"/>
    <m/>
    <m/>
    <s v="710"/>
    <s v="100204"/>
    <n v="1"/>
    <n v="-108020"/>
  </r>
  <r>
    <s v="2025/03"/>
    <s v="9300001134"/>
    <s v="ZD"/>
    <d v="2025-03-19T00:00:00"/>
    <d v="2025-03-19T00:00:00"/>
    <s v="46110210"/>
    <m/>
    <m/>
    <x v="0"/>
    <s v="NTD"/>
    <n v="-92620"/>
    <s v="NTD"/>
    <n v="-92620"/>
    <s v="108524T0"/>
    <s v="TT0111"/>
    <m/>
    <s v="MD97623922 緯創資通 (MLL、MLH、ML6 2025/02)"/>
    <m/>
    <m/>
    <s v="710"/>
    <s v="100204"/>
    <n v="1"/>
    <n v="-92620"/>
  </r>
  <r>
    <s v="2025/03"/>
    <s v="9300001134"/>
    <s v="ZD"/>
    <d v="2025-03-19T00:00:00"/>
    <d v="2025-03-19T00:00:00"/>
    <s v="46110210"/>
    <m/>
    <m/>
    <x v="0"/>
    <s v="NTD"/>
    <n v="-101706"/>
    <s v="NTD"/>
    <n v="-101706"/>
    <s v="108524T0"/>
    <s v="TT0111"/>
    <m/>
    <s v="MD97623922 緯創資通 (MLL、MLH、ML6 2025/02)"/>
    <m/>
    <m/>
    <s v="710"/>
    <s v="100204"/>
    <n v="1"/>
    <n v="-101706"/>
  </r>
  <r>
    <s v="2025/03"/>
    <s v="9300001134"/>
    <s v="ZD"/>
    <d v="2025-03-19T00:00:00"/>
    <d v="2025-03-19T00:00:00"/>
    <s v="46110210"/>
    <m/>
    <m/>
    <x v="0"/>
    <s v="NTD"/>
    <n v="-120750"/>
    <s v="NTD"/>
    <n v="-120750"/>
    <s v="108524T0"/>
    <s v="TT0111"/>
    <m/>
    <s v="MD97623922 緯創資通 (MLL、MLH、ML6 2025/02)"/>
    <m/>
    <m/>
    <s v="710"/>
    <s v="100204"/>
    <n v="1"/>
    <n v="-120750"/>
  </r>
  <r>
    <s v="2025/03"/>
    <s v="9300001134"/>
    <s v="ZD"/>
    <d v="2025-03-19T00:00:00"/>
    <d v="2025-03-19T00:00:00"/>
    <s v="46110210"/>
    <m/>
    <m/>
    <x v="0"/>
    <s v="NTD"/>
    <n v="-146785"/>
    <s v="NTD"/>
    <n v="-146785"/>
    <s v="108524T0"/>
    <s v="TT0111"/>
    <m/>
    <s v="MD97623922 緯創資通 (MLL、MLH、ML6 2025/02)"/>
    <m/>
    <m/>
    <s v="710"/>
    <s v="100204"/>
    <n v="1"/>
    <n v="-146785"/>
  </r>
  <r>
    <s v="2025/03"/>
    <s v="9300001134"/>
    <s v="ZD"/>
    <d v="2025-03-19T00:00:00"/>
    <d v="2025-03-19T00:00:00"/>
    <s v="46110210"/>
    <m/>
    <m/>
    <x v="0"/>
    <s v="NTD"/>
    <n v="-138000"/>
    <s v="NTD"/>
    <n v="-138000"/>
    <s v="108524T0"/>
    <s v="TT0111"/>
    <m/>
    <s v="MD97623922 緯創資通 (MLL、MLH、ML6 2025/02)"/>
    <m/>
    <m/>
    <s v="710"/>
    <s v="100204"/>
    <n v="1"/>
    <n v="-138000"/>
  </r>
  <r>
    <s v="2025/03"/>
    <s v="9300001134"/>
    <s v="ZD"/>
    <d v="2025-03-19T00:00:00"/>
    <d v="2025-03-19T00:00:00"/>
    <s v="46110210"/>
    <m/>
    <m/>
    <x v="0"/>
    <s v="NTD"/>
    <n v="-130686"/>
    <s v="NTD"/>
    <n v="-130686"/>
    <s v="108524T0"/>
    <s v="TT0111"/>
    <m/>
    <s v="MD97623922 緯創資通 (MLL、MLH、ML6 2025/02)"/>
    <m/>
    <m/>
    <s v="710"/>
    <s v="100204"/>
    <n v="1"/>
    <n v="-130686"/>
  </r>
  <r>
    <s v="2025/03"/>
    <s v="9300001134"/>
    <s v="ZD"/>
    <d v="2025-03-19T00:00:00"/>
    <d v="2025-03-19T00:00:00"/>
    <s v="46110210"/>
    <m/>
    <m/>
    <x v="0"/>
    <s v="NTD"/>
    <n v="-17380"/>
    <s v="NTD"/>
    <n v="-17380"/>
    <s v="108524T0"/>
    <s v="TT0111"/>
    <m/>
    <s v="MD97623922 緯創資通 (MLL、MLH、ML6 2025/02)"/>
    <m/>
    <m/>
    <s v="710"/>
    <s v="100204"/>
    <n v="1"/>
    <n v="-17380"/>
  </r>
  <r>
    <s v="2025/03"/>
    <s v="9300001144"/>
    <s v="ZD"/>
    <d v="2025-03-19T00:00:00"/>
    <d v="2025-03-19T00:00:00"/>
    <s v="46110210"/>
    <m/>
    <m/>
    <x v="0"/>
    <s v="NTD"/>
    <n v="-155000"/>
    <s v="NTD"/>
    <n v="-155000"/>
    <s v="113265T0"/>
    <s v="TT0112"/>
    <m/>
    <s v="MD97623931 緯創資通 (CPBG 2025/02)"/>
    <m/>
    <m/>
    <s v="710"/>
    <s v="100204"/>
    <n v="1"/>
    <n v="-155000"/>
  </r>
  <r>
    <s v="2025/03"/>
    <s v="9300001144"/>
    <s v="ZD"/>
    <d v="2025-03-19T00:00:00"/>
    <d v="2025-03-19T00:00:00"/>
    <s v="46110210"/>
    <m/>
    <m/>
    <x v="0"/>
    <s v="NTD"/>
    <n v="-150970"/>
    <s v="NTD"/>
    <n v="-150970"/>
    <s v="113265T0"/>
    <s v="TT0112"/>
    <m/>
    <s v="MD97623931 緯創資通 (CPBG 2025/02)"/>
    <m/>
    <m/>
    <s v="710"/>
    <s v="100204"/>
    <n v="1"/>
    <n v="-150970"/>
  </r>
  <r>
    <s v="2025/03"/>
    <s v="9300001144"/>
    <s v="ZD"/>
    <d v="2025-03-19T00:00:00"/>
    <d v="2025-03-19T00:00:00"/>
    <s v="46110210"/>
    <m/>
    <m/>
    <x v="0"/>
    <s v="NTD"/>
    <n v="-130686"/>
    <s v="NTD"/>
    <n v="-130686"/>
    <s v="113265T0"/>
    <s v="TT0112"/>
    <m/>
    <s v="MD97623931 緯創資通 (CPBG 2025/02)"/>
    <m/>
    <m/>
    <s v="710"/>
    <s v="100204"/>
    <n v="1"/>
    <n v="-130686"/>
  </r>
  <r>
    <s v="2025/03"/>
    <s v="9300001144"/>
    <s v="ZD"/>
    <d v="2025-03-19T00:00:00"/>
    <d v="2025-03-19T00:00:00"/>
    <s v="46110210"/>
    <m/>
    <m/>
    <x v="0"/>
    <s v="NTD"/>
    <n v="-179958"/>
    <s v="NTD"/>
    <n v="-179958"/>
    <s v="113265T0"/>
    <s v="TT0112"/>
    <m/>
    <s v="MD97623931 緯創資通 (CPBG 2025/02)"/>
    <m/>
    <m/>
    <s v="710"/>
    <s v="100204"/>
    <n v="1"/>
    <n v="-179958"/>
  </r>
  <r>
    <s v="2025/03"/>
    <s v="9300001144"/>
    <s v="ZD"/>
    <d v="2025-03-19T00:00:00"/>
    <d v="2025-03-19T00:00:00"/>
    <s v="46110210"/>
    <m/>
    <m/>
    <x v="0"/>
    <s v="NTD"/>
    <n v="-150970"/>
    <s v="NTD"/>
    <n v="-150970"/>
    <s v="113265T0"/>
    <s v="TT0112"/>
    <m/>
    <s v="MD97623931 緯創資通 (CPBG 2025/02)"/>
    <m/>
    <m/>
    <s v="710"/>
    <s v="100204"/>
    <n v="1"/>
    <n v="-150970"/>
  </r>
  <r>
    <s v="2025/03"/>
    <s v="9300001144"/>
    <s v="ZD"/>
    <d v="2025-03-19T00:00:00"/>
    <d v="2025-03-19T00:00:00"/>
    <s v="46110210"/>
    <m/>
    <m/>
    <x v="0"/>
    <s v="NTD"/>
    <n v="-159310"/>
    <s v="NTD"/>
    <n v="-159310"/>
    <s v="113265T0"/>
    <s v="TT0112"/>
    <m/>
    <s v="MD97623931 緯創資通 (CPBG 2025/02)"/>
    <m/>
    <m/>
    <s v="710"/>
    <s v="100204"/>
    <n v="1"/>
    <n v="-159310"/>
  </r>
  <r>
    <s v="2025/03"/>
    <s v="9300001144"/>
    <s v="ZD"/>
    <d v="2025-03-19T00:00:00"/>
    <d v="2025-03-19T00:00:00"/>
    <s v="46110210"/>
    <m/>
    <m/>
    <x v="0"/>
    <s v="NTD"/>
    <n v="-148490"/>
    <s v="NTD"/>
    <n v="-148490"/>
    <s v="113265T0"/>
    <s v="TT0112"/>
    <m/>
    <s v="MD97623931 緯創資通 (CPBG 2025/02)"/>
    <m/>
    <m/>
    <s v="710"/>
    <s v="100204"/>
    <n v="1"/>
    <n v="-148490"/>
  </r>
  <r>
    <s v="2025/03"/>
    <s v="9300001218"/>
    <s v="ZD"/>
    <d v="2025-03-25T00:00:00"/>
    <d v="2025-03-25T00:00:00"/>
    <s v="46110210"/>
    <m/>
    <m/>
    <x v="0"/>
    <s v="NTD"/>
    <n v="-98450"/>
    <s v="NTD"/>
    <n v="-98450"/>
    <s v="105270T0"/>
    <s v="TT0113"/>
    <m/>
    <s v="MD97623989 緯創資通 (ML1、ML2、ML8、MLD 2025/02)"/>
    <m/>
    <m/>
    <s v="710"/>
    <s v="100204"/>
    <n v="1"/>
    <n v="-98450"/>
  </r>
  <r>
    <s v="2025/03"/>
    <s v="9300001218"/>
    <s v="ZD"/>
    <d v="2025-03-25T00:00:00"/>
    <d v="2025-03-25T00:00:00"/>
    <s v="46110210"/>
    <m/>
    <m/>
    <x v="0"/>
    <s v="NTD"/>
    <n v="-92070"/>
    <s v="NTD"/>
    <n v="-92070"/>
    <s v="105270T0"/>
    <s v="TT0113"/>
    <m/>
    <s v="MD97623989 緯創資通 (ML1、ML2、ML8、MLD 2025/02)"/>
    <m/>
    <m/>
    <s v="710"/>
    <s v="100204"/>
    <n v="1"/>
    <n v="-92070"/>
  </r>
  <r>
    <s v="2025/03"/>
    <s v="9300001218"/>
    <s v="ZD"/>
    <d v="2025-03-25T00:00:00"/>
    <d v="2025-03-25T00:00:00"/>
    <s v="46110210"/>
    <m/>
    <m/>
    <x v="0"/>
    <s v="NTD"/>
    <n v="-88830"/>
    <s v="NTD"/>
    <n v="-88830"/>
    <s v="105270T0"/>
    <s v="TT0113"/>
    <m/>
    <s v="MD97623989 緯創資通 (ML1、ML2、ML8、MLD 2025/02)"/>
    <m/>
    <m/>
    <s v="710"/>
    <s v="100204"/>
    <n v="1"/>
    <n v="-88830"/>
  </r>
  <r>
    <s v="2025/03"/>
    <s v="9300001218"/>
    <s v="ZD"/>
    <d v="2025-03-25T00:00:00"/>
    <d v="2025-03-25T00:00:00"/>
    <s v="46110210"/>
    <m/>
    <m/>
    <x v="0"/>
    <s v="NTD"/>
    <n v="-1"/>
    <s v="NTD"/>
    <n v="-1"/>
    <s v="108524T0"/>
    <s v="TT0111"/>
    <m/>
    <s v="MD97623989 緯創資通 (ML1、ML2、ML8、MLD 2025/02)"/>
    <m/>
    <m/>
    <s v="710"/>
    <s v="100204"/>
    <n v="1"/>
    <n v="-1"/>
  </r>
  <r>
    <s v="2025/03"/>
    <s v="9300001218"/>
    <s v="ZD"/>
    <d v="2025-03-25T00:00:00"/>
    <d v="2025-03-25T00:00:00"/>
    <s v="46110210"/>
    <m/>
    <m/>
    <x v="0"/>
    <s v="NTD"/>
    <n v="-110000"/>
    <s v="NTD"/>
    <n v="-110000"/>
    <s v="105270T0"/>
    <s v="TT0113"/>
    <m/>
    <s v="MD97623989 緯創資通 (ML1、ML2、ML8、MLD 2025/02)"/>
    <m/>
    <m/>
    <s v="710"/>
    <s v="100204"/>
    <n v="1"/>
    <n v="-110000"/>
  </r>
  <r>
    <s v="2025/03"/>
    <s v="9300001218"/>
    <s v="ZD"/>
    <d v="2025-03-25T00:00:00"/>
    <d v="2025-03-25T00:00:00"/>
    <s v="46110210"/>
    <m/>
    <m/>
    <x v="0"/>
    <s v="NTD"/>
    <n v="-85230"/>
    <s v="NTD"/>
    <n v="-85230"/>
    <s v="105270T0"/>
    <s v="TT0113"/>
    <m/>
    <s v="MD97623989 緯創資通 (ML1、ML2、ML8、MLD 2025/02)"/>
    <m/>
    <m/>
    <s v="710"/>
    <s v="100204"/>
    <n v="1"/>
    <n v="-85230"/>
  </r>
  <r>
    <s v="2025/03"/>
    <s v="9300001218"/>
    <s v="ZD"/>
    <d v="2025-03-25T00:00:00"/>
    <d v="2025-03-25T00:00:00"/>
    <s v="46110210"/>
    <m/>
    <m/>
    <x v="0"/>
    <s v="NTD"/>
    <n v="-130686"/>
    <s v="NTD"/>
    <n v="-130686"/>
    <s v="105270T0"/>
    <s v="TT0113"/>
    <m/>
    <s v="MD97623989 緯創資通 (ML1、ML2、ML8、MLD 2025/02)"/>
    <m/>
    <m/>
    <s v="710"/>
    <s v="100204"/>
    <n v="1"/>
    <n v="-130686"/>
  </r>
  <r>
    <s v="2025/03"/>
    <s v="9300001218"/>
    <s v="ZD"/>
    <d v="2025-03-25T00:00:00"/>
    <d v="2025-03-25T00:00:00"/>
    <s v="46110210"/>
    <m/>
    <m/>
    <x v="0"/>
    <s v="NTD"/>
    <n v="-134412"/>
    <s v="NTD"/>
    <n v="-134412"/>
    <s v="105270T0"/>
    <s v="TT0113"/>
    <m/>
    <s v="MD97623989 緯創資通 (ML1、ML2、ML8、MLD 2025/02)"/>
    <m/>
    <m/>
    <s v="710"/>
    <s v="100204"/>
    <n v="1"/>
    <n v="-134412"/>
  </r>
  <r>
    <s v="2025/03"/>
    <s v="9300001218"/>
    <s v="ZD"/>
    <d v="2025-03-25T00:00:00"/>
    <d v="2025-03-25T00:00:00"/>
    <s v="46110210"/>
    <m/>
    <m/>
    <x v="0"/>
    <s v="NTD"/>
    <n v="-125510"/>
    <s v="NTD"/>
    <n v="-125510"/>
    <s v="105270T0"/>
    <s v="TT0113"/>
    <m/>
    <s v="MD97623989 緯創資通 (ML1、ML2、ML8、MLD 2025/02)"/>
    <m/>
    <m/>
    <s v="710"/>
    <s v="100204"/>
    <n v="1"/>
    <n v="-125510"/>
  </r>
  <r>
    <s v="2025/03"/>
    <s v="9300001218"/>
    <s v="ZD"/>
    <d v="2025-03-25T00:00:00"/>
    <d v="2025-03-25T00:00:00"/>
    <s v="46110210"/>
    <m/>
    <m/>
    <x v="0"/>
    <s v="NTD"/>
    <n v="-104170"/>
    <s v="NTD"/>
    <n v="-104170"/>
    <s v="105270T0"/>
    <s v="TT0113"/>
    <m/>
    <s v="MD97623989 緯創資通 (ML1、ML2、ML8、MLD 2025/02)"/>
    <m/>
    <m/>
    <s v="710"/>
    <s v="100204"/>
    <n v="1"/>
    <n v="-104170"/>
  </r>
  <r>
    <s v="2025/03"/>
    <s v="9300001218"/>
    <s v="ZD"/>
    <d v="2025-03-25T00:00:00"/>
    <d v="2025-03-25T00:00:00"/>
    <s v="46110210"/>
    <m/>
    <m/>
    <x v="0"/>
    <s v="NTD"/>
    <n v="-104170"/>
    <s v="NTD"/>
    <n v="-104170"/>
    <s v="105270T0"/>
    <s v="TT0113"/>
    <m/>
    <s v="MD97623989 緯創資通 (ML1、ML2、ML8、MLD 2025/02)"/>
    <m/>
    <m/>
    <s v="710"/>
    <s v="100204"/>
    <n v="1"/>
    <n v="-104170"/>
  </r>
  <r>
    <s v="2025/03"/>
    <s v="9300001218"/>
    <s v="ZD"/>
    <d v="2025-03-25T00:00:00"/>
    <d v="2025-03-25T00:00:00"/>
    <s v="46110210"/>
    <m/>
    <m/>
    <x v="0"/>
    <s v="NTD"/>
    <n v="-138000"/>
    <s v="NTD"/>
    <n v="-138000"/>
    <s v="105270T0"/>
    <s v="TT0113"/>
    <m/>
    <s v="MD97623989 緯創資通 (ML1、ML2、ML8、MLD 2025/02)"/>
    <m/>
    <m/>
    <s v="710"/>
    <s v="100204"/>
    <n v="1"/>
    <n v="-138000"/>
  </r>
  <r>
    <s v="2025/03"/>
    <s v="9300001218"/>
    <s v="ZD"/>
    <d v="2025-03-25T00:00:00"/>
    <d v="2025-03-25T00:00:00"/>
    <s v="46110210"/>
    <m/>
    <m/>
    <x v="0"/>
    <s v="NTD"/>
    <n v="-90000"/>
    <s v="NTD"/>
    <n v="-90000"/>
    <s v="105270T0"/>
    <s v="TT0113"/>
    <m/>
    <s v="MD97623989 緯創資通 (ML1、ML2、ML8、MLD 2025/02)"/>
    <m/>
    <m/>
    <s v="710"/>
    <s v="100204"/>
    <n v="1"/>
    <n v="-90000"/>
  </r>
  <r>
    <s v="2025/03"/>
    <s v="9300001218"/>
    <s v="ZD"/>
    <d v="2025-03-25T00:00:00"/>
    <d v="2025-03-25T00:00:00"/>
    <s v="46110210"/>
    <m/>
    <m/>
    <x v="0"/>
    <s v="NTD"/>
    <n v="-116196"/>
    <s v="NTD"/>
    <n v="-116196"/>
    <s v="105270T0"/>
    <s v="TT0113"/>
    <m/>
    <s v="MD97623989 緯創資通 (ML1、ML2、ML8、MLD 2025/02)"/>
    <m/>
    <m/>
    <s v="710"/>
    <s v="100204"/>
    <n v="1"/>
    <n v="-116196"/>
  </r>
  <r>
    <s v="2025/03"/>
    <s v="9300001218"/>
    <s v="ZD"/>
    <d v="2025-03-25T00:00:00"/>
    <d v="2025-03-25T00:00:00"/>
    <s v="46110210"/>
    <m/>
    <m/>
    <x v="0"/>
    <s v="NTD"/>
    <n v="-158410"/>
    <s v="NTD"/>
    <n v="-158410"/>
    <s v="105270T0"/>
    <s v="TT0113"/>
    <m/>
    <s v="MD97623989 緯創資通 (ML1、ML2、ML8、MLD 2025/02)"/>
    <m/>
    <m/>
    <s v="710"/>
    <s v="100204"/>
    <n v="1"/>
    <n v="-158410"/>
  </r>
  <r>
    <s v="2025/03"/>
    <s v="9300001218"/>
    <s v="ZD"/>
    <d v="2025-03-25T00:00:00"/>
    <d v="2025-03-25T00:00:00"/>
    <s v="46110210"/>
    <m/>
    <m/>
    <x v="0"/>
    <s v="NTD"/>
    <n v="-110000"/>
    <s v="NTD"/>
    <n v="-110000"/>
    <s v="105270T0"/>
    <s v="TT0113"/>
    <m/>
    <s v="MD97623989 緯創資通 (ML1、ML2、ML8、MLD 2025/02)"/>
    <m/>
    <m/>
    <s v="710"/>
    <s v="100204"/>
    <n v="1"/>
    <n v="-110000"/>
  </r>
  <r>
    <s v="2025/03"/>
    <s v="9300001218"/>
    <s v="ZD"/>
    <d v="2025-03-25T00:00:00"/>
    <d v="2025-03-25T00:00:00"/>
    <s v="46110210"/>
    <m/>
    <m/>
    <x v="0"/>
    <s v="NTD"/>
    <n v="-130686"/>
    <s v="NTD"/>
    <n v="-130686"/>
    <s v="105270T0"/>
    <s v="TT0113"/>
    <m/>
    <s v="MD97623989 緯創資通 (ML1、ML2、ML8、MLD 2025/02)"/>
    <m/>
    <m/>
    <s v="710"/>
    <s v="100204"/>
    <n v="1"/>
    <n v="-130686"/>
  </r>
  <r>
    <s v="2025/03"/>
    <s v="9300001218"/>
    <s v="ZD"/>
    <d v="2025-03-25T00:00:00"/>
    <d v="2025-03-25T00:00:00"/>
    <s v="46110210"/>
    <m/>
    <m/>
    <x v="0"/>
    <s v="NTD"/>
    <n v="-123510"/>
    <s v="NTD"/>
    <n v="-123510"/>
    <s v="105270T0"/>
    <s v="TT0113"/>
    <m/>
    <s v="MD97623989 緯創資通 (ML1、ML2、ML8、MLD 2025/02)"/>
    <m/>
    <m/>
    <s v="710"/>
    <s v="100204"/>
    <n v="1"/>
    <n v="-123510"/>
  </r>
  <r>
    <s v="2025/03"/>
    <s v="9300001218"/>
    <s v="ZD"/>
    <d v="2025-03-25T00:00:00"/>
    <d v="2025-03-25T00:00:00"/>
    <s v="46110210"/>
    <m/>
    <m/>
    <x v="0"/>
    <s v="NTD"/>
    <n v="-138000"/>
    <s v="NTD"/>
    <n v="-138000"/>
    <s v="105270T0"/>
    <s v="TT0113"/>
    <m/>
    <s v="MD97623989 緯創資通 (ML1、ML2、ML8、MLD 2025/02)"/>
    <m/>
    <m/>
    <s v="710"/>
    <s v="100204"/>
    <n v="1"/>
    <n v="-138000"/>
  </r>
  <r>
    <s v="2025/03"/>
    <s v="9300001218"/>
    <s v="ZD"/>
    <d v="2025-03-25T00:00:00"/>
    <d v="2025-03-25T00:00:00"/>
    <s v="46110210"/>
    <m/>
    <m/>
    <x v="0"/>
    <s v="NTD"/>
    <n v="-130686"/>
    <s v="NTD"/>
    <n v="-130686"/>
    <s v="105270T0"/>
    <s v="TT0113"/>
    <m/>
    <s v="MD97623989 緯創資通 (ML1、ML2、ML8、MLD 2025/02)"/>
    <m/>
    <m/>
    <s v="710"/>
    <s v="100204"/>
    <n v="1"/>
    <n v="-130686"/>
  </r>
  <r>
    <s v="2025/03"/>
    <s v="9300001218"/>
    <s v="ZD"/>
    <d v="2025-03-25T00:00:00"/>
    <d v="2025-03-25T00:00:00"/>
    <s v="46110210"/>
    <m/>
    <m/>
    <x v="0"/>
    <s v="NTD"/>
    <n v="-160030"/>
    <s v="NTD"/>
    <n v="-160030"/>
    <s v="105270T0"/>
    <s v="TT0113"/>
    <m/>
    <s v="MD97623989 緯創資通 (ML1、ML2、ML8、MLD 2025/02)"/>
    <m/>
    <m/>
    <s v="710"/>
    <s v="100204"/>
    <n v="1"/>
    <n v="-160030"/>
  </r>
  <r>
    <s v="2025/03"/>
    <s v="9300001218"/>
    <s v="ZD"/>
    <d v="2025-03-25T00:00:00"/>
    <d v="2025-03-25T00:00:00"/>
    <s v="46110210"/>
    <m/>
    <m/>
    <x v="0"/>
    <s v="NTD"/>
    <n v="-1170"/>
    <s v="NTD"/>
    <n v="-1170"/>
    <s v="105270T0"/>
    <s v="TT0113"/>
    <m/>
    <s v="MD97623989 緯創資通 (ML1、ML2、ML8、MLD 2025/02)"/>
    <m/>
    <m/>
    <s v="710"/>
    <s v="100204"/>
    <n v="1"/>
    <n v="-1170"/>
  </r>
  <r>
    <s v="2025/03"/>
    <s v="9300001074"/>
    <s v="ZD"/>
    <d v="2025-03-14T00:00:00"/>
    <d v="2025-03-14T00:00:00"/>
    <s v="46110210"/>
    <m/>
    <m/>
    <x v="1"/>
    <s v="NTD"/>
    <n v="-155000"/>
    <s v="NTD"/>
    <n v="-155000"/>
    <s v="110810T0"/>
    <s v="TT0119"/>
    <m/>
    <s v="MD97623864 緯穎科技 (胡耀明 2025/02)"/>
    <m/>
    <m/>
    <s v="710"/>
    <s v="100726"/>
    <n v="1"/>
    <n v="-155000"/>
  </r>
  <r>
    <s v="2025/03"/>
    <s v="9300001075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65 緯穎科技 (陳凱俞 2025/02)"/>
    <m/>
    <m/>
    <s v="710"/>
    <s v="100726"/>
    <n v="1"/>
    <n v="-138000"/>
  </r>
  <r>
    <s v="2025/03"/>
    <s v="9300001076"/>
    <s v="ZD"/>
    <d v="2025-03-14T00:00:00"/>
    <d v="2025-03-14T00:00:00"/>
    <s v="46110210"/>
    <m/>
    <m/>
    <x v="1"/>
    <s v="NTD"/>
    <n v="-155000"/>
    <s v="NTD"/>
    <n v="-155000"/>
    <s v="110810T0"/>
    <s v="TT0119"/>
    <m/>
    <s v="MD97623866 緯穎科技 (林鼎翔 2025/02)"/>
    <m/>
    <m/>
    <s v="710"/>
    <s v="100726"/>
    <n v="1"/>
    <n v="-155000"/>
  </r>
  <r>
    <s v="2025/03"/>
    <s v="9300001077"/>
    <s v="ZD"/>
    <d v="2025-03-14T00:00:00"/>
    <d v="2025-03-14T00:00:00"/>
    <s v="46110210"/>
    <m/>
    <m/>
    <x v="1"/>
    <s v="NTD"/>
    <n v="-73470"/>
    <s v="NTD"/>
    <n v="-73470"/>
    <s v="110810T0"/>
    <s v="TT0119"/>
    <m/>
    <s v="MD97623867 緯穎科技 (翁崇堡 2025/02)"/>
    <m/>
    <m/>
    <s v="710"/>
    <s v="100726"/>
    <n v="1"/>
    <n v="-73470"/>
  </r>
  <r>
    <s v="2025/03"/>
    <s v="9300001078"/>
    <s v="ZD"/>
    <d v="2025-03-14T00:00:00"/>
    <d v="2025-03-14T00:00:00"/>
    <s v="46110210"/>
    <m/>
    <m/>
    <x v="1"/>
    <s v="NTD"/>
    <n v="-150970"/>
    <s v="NTD"/>
    <n v="-150970"/>
    <s v="110810T0"/>
    <s v="TT0119"/>
    <m/>
    <s v="MD97623868 緯穎科技 (陳坤城 2025/02)"/>
    <m/>
    <m/>
    <s v="710"/>
    <s v="100726"/>
    <n v="1"/>
    <n v="-150970"/>
  </r>
  <r>
    <s v="2025/03"/>
    <s v="9300001079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69 緯穎科技 (孫欣憶 2025/02)"/>
    <m/>
    <m/>
    <s v="710"/>
    <s v="100726"/>
    <n v="1"/>
    <n v="-138000"/>
  </r>
  <r>
    <s v="2025/03"/>
    <s v="9300001080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70 緯穎科技 (鄭益仁等人 2025/02)"/>
    <m/>
    <m/>
    <s v="710"/>
    <s v="100726"/>
    <n v="1"/>
    <n v="-138000"/>
  </r>
  <r>
    <s v="2025/03"/>
    <s v="9300001080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70 緯穎科技 (鄭益仁等人 2025/02)"/>
    <m/>
    <m/>
    <s v="710"/>
    <s v="100726"/>
    <n v="1"/>
    <n v="-138000"/>
  </r>
  <r>
    <s v="2025/03"/>
    <s v="9300001080"/>
    <s v="ZD"/>
    <d v="2025-03-14T00:00:00"/>
    <d v="2025-03-14T00:00:00"/>
    <s v="46110210"/>
    <m/>
    <m/>
    <x v="1"/>
    <s v="NTD"/>
    <n v="-110000"/>
    <s v="NTD"/>
    <n v="-110000"/>
    <s v="110810T0"/>
    <s v="TT0119"/>
    <m/>
    <s v="MD97623870 緯穎科技 (鄭益仁等人 2025/02)"/>
    <m/>
    <m/>
    <s v="710"/>
    <s v="100726"/>
    <n v="1"/>
    <n v="-110000"/>
  </r>
  <r>
    <s v="2025/03"/>
    <s v="9300001081"/>
    <s v="ZD"/>
    <d v="2025-03-14T00:00:00"/>
    <d v="2025-03-14T00:00:00"/>
    <s v="46110210"/>
    <m/>
    <m/>
    <x v="1"/>
    <s v="NTD"/>
    <n v="-75000"/>
    <s v="NTD"/>
    <n v="-75000"/>
    <s v="110810T0"/>
    <s v="TT0119"/>
    <m/>
    <s v="MD97623871 緯穎科技 (許益銓 2025/02)"/>
    <m/>
    <m/>
    <s v="710"/>
    <s v="100726"/>
    <n v="1"/>
    <n v="-75000"/>
  </r>
  <r>
    <s v="2025/03"/>
    <s v="9300001082"/>
    <s v="ZD"/>
    <d v="2025-03-14T00:00:00"/>
    <d v="2025-03-14T00:00:00"/>
    <s v="46110210"/>
    <m/>
    <m/>
    <x v="1"/>
    <s v="NTD"/>
    <n v="-110000"/>
    <s v="NTD"/>
    <n v="-110000"/>
    <s v="110810T0"/>
    <s v="TT0119"/>
    <m/>
    <s v="MD97623872 緯穎科技 (陳文遠等人 2025/02)"/>
    <m/>
    <m/>
    <s v="710"/>
    <s v="100726"/>
    <n v="1"/>
    <n v="-110000"/>
  </r>
  <r>
    <s v="2025/03"/>
    <s v="9300001082"/>
    <s v="ZD"/>
    <d v="2025-03-14T00:00:00"/>
    <d v="2025-03-14T00:00:00"/>
    <s v="46110210"/>
    <m/>
    <m/>
    <x v="1"/>
    <s v="NTD"/>
    <n v="-108882"/>
    <s v="NTD"/>
    <n v="-108882"/>
    <s v="110810T0"/>
    <s v="TT0119"/>
    <m/>
    <s v="MD97623872 緯穎科技 (陳文遠等人 2025/02)"/>
    <m/>
    <m/>
    <s v="710"/>
    <s v="100726"/>
    <n v="1"/>
    <n v="-108882"/>
  </r>
  <r>
    <s v="2025/03"/>
    <s v="9300001082"/>
    <s v="ZD"/>
    <d v="2025-03-14T00:00:00"/>
    <d v="2025-03-14T00:00:00"/>
    <s v="46110210"/>
    <m/>
    <m/>
    <x v="1"/>
    <s v="NTD"/>
    <n v="-86790"/>
    <s v="NTD"/>
    <n v="-86790"/>
    <s v="110810T0"/>
    <s v="TT0119"/>
    <m/>
    <s v="MD97623872 緯穎科技 (陳文遠等人 2025/02)"/>
    <m/>
    <m/>
    <s v="710"/>
    <s v="100726"/>
    <n v="1"/>
    <n v="-86790"/>
  </r>
  <r>
    <s v="2025/03"/>
    <s v="9300001082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72 緯穎科技 (陳文遠等人 2025/02)"/>
    <m/>
    <m/>
    <s v="710"/>
    <s v="100726"/>
    <n v="1"/>
    <n v="-138000"/>
  </r>
  <r>
    <s v="2025/03"/>
    <s v="9300001082"/>
    <s v="ZD"/>
    <d v="2025-03-14T00:00:00"/>
    <d v="2025-03-14T00:00:00"/>
    <s v="46110210"/>
    <m/>
    <m/>
    <x v="1"/>
    <s v="NTD"/>
    <n v="-110000"/>
    <s v="NTD"/>
    <n v="-110000"/>
    <s v="110810T0"/>
    <s v="TT0119"/>
    <m/>
    <s v="MD97623872 緯穎科技 (陳文遠等人 2025/02)"/>
    <m/>
    <m/>
    <s v="710"/>
    <s v="100726"/>
    <n v="1"/>
    <n v="-110000"/>
  </r>
  <r>
    <s v="2025/03"/>
    <s v="9300001082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72 緯穎科技 (陳文遠等人 2025/02)"/>
    <m/>
    <m/>
    <s v="710"/>
    <s v="100726"/>
    <n v="1"/>
    <n v="-138000"/>
  </r>
  <r>
    <s v="2025/03"/>
    <s v="9300001082"/>
    <s v="ZD"/>
    <d v="2025-03-14T00:00:00"/>
    <d v="2025-03-14T00:00:00"/>
    <s v="46110210"/>
    <m/>
    <m/>
    <x v="1"/>
    <s v="NTD"/>
    <n v="-23210"/>
    <s v="NTD"/>
    <n v="-23210"/>
    <s v="110810T0"/>
    <s v="TT0119"/>
    <m/>
    <s v="MD97623872 緯穎科技 (陳文遠等人 2025/02)"/>
    <m/>
    <m/>
    <s v="710"/>
    <s v="100726"/>
    <n v="1"/>
    <n v="-23210"/>
  </r>
  <r>
    <s v="2025/03"/>
    <s v="9300001083"/>
    <s v="ZD"/>
    <d v="2025-03-14T00:00:00"/>
    <d v="2025-03-14T00:00:00"/>
    <s v="46110210"/>
    <m/>
    <m/>
    <x v="1"/>
    <s v="NTD"/>
    <n v="-110000"/>
    <s v="NTD"/>
    <n v="-110000"/>
    <s v="110810T0"/>
    <s v="TT0119"/>
    <m/>
    <s v="MD97623873 緯穎科技 (朱庭鋒等人 2025/02)"/>
    <m/>
    <m/>
    <s v="710"/>
    <s v="100726"/>
    <n v="1"/>
    <n v="-110000"/>
  </r>
  <r>
    <s v="2025/03"/>
    <s v="9300001083"/>
    <s v="ZD"/>
    <d v="2025-03-14T00:00:00"/>
    <d v="2025-03-14T00:00:00"/>
    <s v="46110210"/>
    <m/>
    <m/>
    <x v="1"/>
    <s v="NTD"/>
    <n v="-146785"/>
    <s v="NTD"/>
    <n v="-146785"/>
    <s v="110810T0"/>
    <s v="TT0119"/>
    <m/>
    <s v="MD97623873 緯穎科技 (朱庭鋒等人 2025/02)"/>
    <m/>
    <m/>
    <s v="710"/>
    <s v="100726"/>
    <n v="1"/>
    <n v="-146785"/>
  </r>
  <r>
    <s v="2025/03"/>
    <s v="9300001090"/>
    <s v="ZD"/>
    <d v="2025-03-14T00:00:00"/>
    <d v="2025-03-14T00:00:00"/>
    <s v="46110210"/>
    <m/>
    <m/>
    <x v="1"/>
    <s v="NTD"/>
    <n v="-92530"/>
    <s v="NTD"/>
    <n v="-92530"/>
    <s v="110810T0"/>
    <s v="TT0119"/>
    <m/>
    <s v="MD97623880 緯穎科技 (林子堅、陳昱淳 2025/02)"/>
    <m/>
    <m/>
    <s v="710"/>
    <s v="100726"/>
    <n v="1"/>
    <n v="-92530"/>
  </r>
  <r>
    <s v="2025/03"/>
    <s v="9300001090"/>
    <s v="ZD"/>
    <d v="2025-03-14T00:00:00"/>
    <d v="2025-03-14T00:00:00"/>
    <s v="46110210"/>
    <m/>
    <m/>
    <x v="1"/>
    <s v="NTD"/>
    <n v="-104170"/>
    <s v="NTD"/>
    <n v="-104170"/>
    <s v="110810T0"/>
    <s v="TT0119"/>
    <m/>
    <s v="MD97623880 緯穎科技 (林子堅、陳昱淳 2025/02)"/>
    <m/>
    <m/>
    <s v="710"/>
    <s v="100726"/>
    <n v="1"/>
    <n v="-104170"/>
  </r>
  <r>
    <s v="2025/03"/>
    <s v="9300001090"/>
    <s v="ZD"/>
    <d v="2025-03-14T00:00:00"/>
    <d v="2025-03-14T00:00:00"/>
    <s v="46110210"/>
    <m/>
    <m/>
    <x v="1"/>
    <s v="NTD"/>
    <n v="-89965"/>
    <s v="NTD"/>
    <n v="-89965"/>
    <s v="110810T0"/>
    <s v="TT0119"/>
    <m/>
    <s v="MD97623880 緯穎科技 (林子堅、陳昱淳 2025/02)"/>
    <m/>
    <m/>
    <s v="710"/>
    <s v="100726"/>
    <n v="1"/>
    <n v="-89965"/>
  </r>
  <r>
    <s v="2025/03"/>
    <s v="9300001090"/>
    <s v="ZD"/>
    <d v="2025-03-14T00:00:00"/>
    <d v="2025-03-14T00:00:00"/>
    <s v="46110210"/>
    <m/>
    <m/>
    <x v="1"/>
    <s v="NTD"/>
    <n v="-94700"/>
    <s v="NTD"/>
    <n v="-94700"/>
    <s v="110810T0"/>
    <s v="TT0119"/>
    <m/>
    <s v="MD97623880 緯穎科技 (林子堅、陳昱淳 2025/02)"/>
    <m/>
    <m/>
    <s v="710"/>
    <s v="100726"/>
    <n v="1"/>
    <n v="-94700"/>
  </r>
  <r>
    <s v="2025/03"/>
    <s v="9300001091"/>
    <s v="ZD"/>
    <d v="2025-03-14T00:00:00"/>
    <d v="2025-03-14T00:00:00"/>
    <s v="46110210"/>
    <m/>
    <m/>
    <x v="1"/>
    <s v="NTD"/>
    <n v="-73470"/>
    <s v="NTD"/>
    <n v="-73470"/>
    <s v="110810T0"/>
    <s v="TT0119"/>
    <m/>
    <s v="MD97623881 緯穎科技 (吳尚恩等人 2025/02)"/>
    <m/>
    <m/>
    <s v="710"/>
    <s v="100726"/>
    <n v="1"/>
    <n v="-73470"/>
  </r>
  <r>
    <s v="2025/03"/>
    <s v="9300001091"/>
    <s v="ZD"/>
    <d v="2025-03-14T00:00:00"/>
    <d v="2025-03-14T00:00:00"/>
    <s v="46110210"/>
    <m/>
    <m/>
    <x v="1"/>
    <s v="NTD"/>
    <n v="-105294"/>
    <s v="NTD"/>
    <n v="-105294"/>
    <s v="110810T0"/>
    <s v="TT0119"/>
    <m/>
    <s v="MD97623881 緯穎科技 (吳尚恩等人 2025/02)"/>
    <m/>
    <m/>
    <s v="710"/>
    <s v="100726"/>
    <n v="1"/>
    <n v="-105294"/>
  </r>
  <r>
    <s v="2025/03"/>
    <s v="9300001091"/>
    <s v="ZD"/>
    <d v="2025-03-14T00:00:00"/>
    <d v="2025-03-14T00:00:00"/>
    <s v="46110210"/>
    <m/>
    <m/>
    <x v="1"/>
    <s v="NTD"/>
    <n v="-130686"/>
    <s v="NTD"/>
    <n v="-130686"/>
    <s v="110810T0"/>
    <s v="TT0119"/>
    <m/>
    <s v="MD97623881 緯穎科技 (吳尚恩等人 2025/02)"/>
    <m/>
    <m/>
    <s v="710"/>
    <s v="100726"/>
    <n v="1"/>
    <n v="-130686"/>
  </r>
  <r>
    <s v="2025/03"/>
    <s v="9300001091"/>
    <s v="ZD"/>
    <d v="2025-03-14T00:00:00"/>
    <d v="2025-03-14T00:00:00"/>
    <s v="46110210"/>
    <m/>
    <m/>
    <x v="1"/>
    <s v="NTD"/>
    <n v="-86790"/>
    <s v="NTD"/>
    <n v="-86790"/>
    <s v="110810T0"/>
    <s v="TT0119"/>
    <m/>
    <s v="MD97623881 緯穎科技 (吳尚恩等人 2025/02)"/>
    <m/>
    <m/>
    <s v="710"/>
    <s v="100726"/>
    <n v="1"/>
    <n v="-86790"/>
  </r>
  <r>
    <s v="2025/03"/>
    <s v="9300001091"/>
    <s v="ZD"/>
    <d v="2025-03-14T00:00:00"/>
    <d v="2025-03-14T00:00:00"/>
    <s v="46110210"/>
    <m/>
    <m/>
    <x v="1"/>
    <s v="NTD"/>
    <n v="-26070"/>
    <s v="NTD"/>
    <n v="-26070"/>
    <s v="110810T0"/>
    <s v="TT0119"/>
    <m/>
    <s v="MD97623881 緯穎科技 (吳尚恩等人 2025/02)"/>
    <m/>
    <m/>
    <s v="710"/>
    <s v="100726"/>
    <n v="1"/>
    <n v="-26070"/>
  </r>
  <r>
    <s v="2025/03"/>
    <s v="9300001091"/>
    <s v="ZD"/>
    <d v="2025-03-14T00:00:00"/>
    <d v="2025-03-14T00:00:00"/>
    <s v="46110210"/>
    <m/>
    <m/>
    <x v="1"/>
    <s v="NTD"/>
    <n v="-108570"/>
    <s v="NTD"/>
    <n v="-108570"/>
    <s v="110810T0"/>
    <s v="TT0119"/>
    <m/>
    <s v="MD97623881 緯穎科技 (吳尚恩等人 2025/02)"/>
    <m/>
    <m/>
    <s v="710"/>
    <s v="100726"/>
    <n v="1"/>
    <n v="-108570"/>
  </r>
  <r>
    <s v="2025/03"/>
    <s v="9300001091"/>
    <s v="ZD"/>
    <d v="2025-03-14T00:00:00"/>
    <d v="2025-03-14T00:00:00"/>
    <s v="46110210"/>
    <m/>
    <m/>
    <x v="1"/>
    <s v="NTD"/>
    <n v="-179400"/>
    <s v="NTD"/>
    <n v="-179400"/>
    <s v="110810T0"/>
    <s v="TT0119"/>
    <m/>
    <s v="MD97623881 緯穎科技 (吳尚恩等人 2025/02)"/>
    <m/>
    <m/>
    <s v="710"/>
    <s v="100726"/>
    <n v="1"/>
    <n v="-179400"/>
  </r>
  <r>
    <s v="2025/03"/>
    <s v="9300001091"/>
    <s v="ZD"/>
    <d v="2025-03-14T00:00:00"/>
    <d v="2025-03-14T00:00:00"/>
    <s v="46110210"/>
    <m/>
    <m/>
    <x v="1"/>
    <s v="NTD"/>
    <n v="-138000"/>
    <s v="NTD"/>
    <n v="-138000"/>
    <s v="110810T0"/>
    <s v="TT0119"/>
    <m/>
    <s v="MD97623881 緯穎科技 (吳尚恩等人 2025/02)"/>
    <m/>
    <m/>
    <s v="710"/>
    <s v="100726"/>
    <n v="1"/>
    <n v="-138000"/>
  </r>
  <r>
    <s v="2025/03"/>
    <s v="9300001091"/>
    <s v="ZD"/>
    <d v="2025-03-14T00:00:00"/>
    <d v="2025-03-14T00:00:00"/>
    <s v="46110210"/>
    <m/>
    <m/>
    <x v="1"/>
    <s v="NTD"/>
    <n v="-162426"/>
    <s v="NTD"/>
    <n v="-162426"/>
    <s v="110810T0"/>
    <s v="TT0119"/>
    <m/>
    <s v="MD97623881 緯穎科技 (吳尚恩等人 2025/02)"/>
    <m/>
    <m/>
    <s v="710"/>
    <s v="100726"/>
    <n v="1"/>
    <n v="-162426"/>
  </r>
  <r>
    <s v="2025/03"/>
    <s v="9300001091"/>
    <s v="ZD"/>
    <d v="2025-03-14T00:00:00"/>
    <d v="2025-03-14T00:00:00"/>
    <s v="46110210"/>
    <m/>
    <m/>
    <x v="1"/>
    <s v="NTD"/>
    <n v="-155000"/>
    <s v="NTD"/>
    <n v="-155000"/>
    <s v="110810T0"/>
    <s v="TT0119"/>
    <m/>
    <s v="MD97623881 緯穎科技 (吳尚恩等人 2025/02)"/>
    <m/>
    <m/>
    <s v="710"/>
    <s v="100726"/>
    <n v="1"/>
    <n v="-155000"/>
  </r>
  <r>
    <s v="2025/03"/>
    <s v="9300001091"/>
    <s v="ZD"/>
    <d v="2025-03-14T00:00:00"/>
    <d v="2025-03-14T00:00:00"/>
    <s v="46110210"/>
    <m/>
    <m/>
    <x v="1"/>
    <s v="NTD"/>
    <n v="-123510"/>
    <s v="NTD"/>
    <n v="-123510"/>
    <s v="110810T0"/>
    <s v="TT0119"/>
    <m/>
    <s v="MD97623881 緯穎科技 (吳尚恩等人 2025/02)"/>
    <m/>
    <m/>
    <s v="710"/>
    <s v="100726"/>
    <n v="1"/>
    <n v="-123510"/>
  </r>
  <r>
    <s v="2025/03"/>
    <s v="9300001091"/>
    <s v="ZD"/>
    <d v="2025-03-14T00:00:00"/>
    <d v="2025-03-14T00:00:00"/>
    <s v="46110210"/>
    <m/>
    <m/>
    <x v="1"/>
    <s v="NTD"/>
    <n v="-65412"/>
    <s v="NTD"/>
    <n v="-65412"/>
    <s v="110810T0"/>
    <s v="TT0119"/>
    <m/>
    <s v="MD97623881 緯穎科技 (吳尚恩等人 2025/02)"/>
    <m/>
    <m/>
    <s v="710"/>
    <s v="100726"/>
    <n v="1"/>
    <n v="-65412"/>
  </r>
  <r>
    <s v="2025/03"/>
    <s v="9300001091"/>
    <s v="ZD"/>
    <d v="2025-03-14T00:00:00"/>
    <d v="2025-03-14T00:00:00"/>
    <s v="46110210"/>
    <m/>
    <m/>
    <x v="1"/>
    <s v="NTD"/>
    <n v="-23210"/>
    <s v="NTD"/>
    <n v="-23210"/>
    <s v="110810T0"/>
    <s v="TT0119"/>
    <m/>
    <s v="MD97623881 緯穎科技 (吳尚恩等人 2025/02)"/>
    <m/>
    <m/>
    <s v="710"/>
    <s v="100726"/>
    <n v="1"/>
    <n v="-23210"/>
  </r>
  <r>
    <s v="2025/03"/>
    <s v="9300001091"/>
    <s v="ZD"/>
    <d v="2025-03-14T00:00:00"/>
    <d v="2025-03-14T00:00:00"/>
    <s v="46110210"/>
    <m/>
    <m/>
    <x v="1"/>
    <s v="NTD"/>
    <n v="-21804"/>
    <s v="NTD"/>
    <n v="-21804"/>
    <s v="110810T0"/>
    <s v="TT0119"/>
    <m/>
    <s v="MD97623881 緯穎科技 (吳尚恩等人 2025/02)"/>
    <m/>
    <m/>
    <s v="710"/>
    <s v="100726"/>
    <n v="1"/>
    <n v="-21804"/>
  </r>
  <r>
    <s v="2025/03"/>
    <s v="9300001060"/>
    <s v="ZD"/>
    <d v="2025-03-13T00:00:00"/>
    <d v="2025-03-13T00:00:00"/>
    <s v="46110210"/>
    <m/>
    <m/>
    <x v="2"/>
    <s v="NTD"/>
    <n v="-108882"/>
    <s v="NTD"/>
    <n v="-108882"/>
    <s v="113188T0"/>
    <s v="TT0112"/>
    <m/>
    <s v="MD97623850 緯育 (高君愷 2025/02)"/>
    <m/>
    <m/>
    <s v="710"/>
    <s v="102282"/>
    <n v="1"/>
    <n v="-108882"/>
  </r>
  <r>
    <s v="2025/03"/>
    <s v="1800006236"/>
    <s v="DT"/>
    <d v="2024-10-31T00:00:00"/>
    <d v="2025-03-11T00:00:00"/>
    <s v="48810200"/>
    <m/>
    <m/>
    <x v="0"/>
    <s v="NTD"/>
    <n v="930"/>
    <s v="NTD"/>
    <n v="930"/>
    <s v="105270T0"/>
    <s v="TT0113"/>
    <m/>
    <s v="202410 緯創資通股份有限公司 ( SO_1230474 )"/>
    <m/>
    <m/>
    <s v="710"/>
    <s v="100204"/>
    <n v="1"/>
    <n v="930"/>
  </r>
  <r>
    <s v="2025/03"/>
    <s v="1800006643"/>
    <s v="DT"/>
    <d v="2025-02-26T00:00:00"/>
    <d v="2025-03-19T00:00:00"/>
    <s v="48810200"/>
    <m/>
    <m/>
    <x v="0"/>
    <s v="NTD"/>
    <n v="138000"/>
    <s v="NTD"/>
    <n v="138000"/>
    <s v="111631T0"/>
    <s v="TT0112"/>
    <m/>
    <s v="202502 緯創資通股份有限公司 ( SO_1321357 )"/>
    <m/>
    <m/>
    <s v="710"/>
    <s v="100204"/>
    <n v="1"/>
    <n v="138000"/>
  </r>
  <r>
    <s v="2025/03"/>
    <s v="1800006644"/>
    <s v="DT"/>
    <d v="2025-02-26T00:00:00"/>
    <d v="2025-03-19T00:00:00"/>
    <s v="48810200"/>
    <m/>
    <m/>
    <x v="0"/>
    <s v="NTD"/>
    <n v="138000"/>
    <s v="NTD"/>
    <n v="138000"/>
    <s v="111631T0"/>
    <s v="TT0112"/>
    <m/>
    <s v="202502 緯創資通股份有限公司 ( SO_1321359 )"/>
    <m/>
    <m/>
    <s v="710"/>
    <s v="100204"/>
    <n v="1"/>
    <n v="138000"/>
  </r>
  <r>
    <s v="2025/03"/>
    <s v="1800006645"/>
    <s v="DT"/>
    <d v="2025-02-26T00:00:00"/>
    <d v="2025-03-19T00:00:00"/>
    <s v="48810200"/>
    <m/>
    <m/>
    <x v="0"/>
    <s v="NTD"/>
    <n v="61179"/>
    <s v="NTD"/>
    <n v="61179"/>
    <s v="111631T0"/>
    <s v="TT0112"/>
    <m/>
    <s v="202502 緯創資通股份有限公司 ( SO_1321360 )"/>
    <m/>
    <m/>
    <s v="710"/>
    <s v="100204"/>
    <n v="1"/>
    <n v="61179"/>
  </r>
  <r>
    <s v="2025/03"/>
    <s v="1800006646"/>
    <s v="DT"/>
    <d v="2025-02-26T00:00:00"/>
    <d v="2025-03-19T00:00:00"/>
    <s v="48810200"/>
    <m/>
    <m/>
    <x v="0"/>
    <s v="NTD"/>
    <n v="155000"/>
    <s v="NTD"/>
    <n v="155000"/>
    <s v="111631T0"/>
    <s v="TT0112"/>
    <m/>
    <s v="202502 緯創資通股份有限公司 ( SO_1321361 )"/>
    <m/>
    <m/>
    <s v="710"/>
    <s v="100204"/>
    <n v="1"/>
    <n v="155000"/>
  </r>
  <r>
    <s v="2025/03"/>
    <s v="1800006647"/>
    <s v="DT"/>
    <d v="2025-02-26T00:00:00"/>
    <d v="2025-03-19T00:00:00"/>
    <s v="48810200"/>
    <m/>
    <m/>
    <x v="0"/>
    <s v="NTD"/>
    <n v="81577"/>
    <s v="NTD"/>
    <n v="81577"/>
    <s v="111631T0"/>
    <s v="TT0112"/>
    <m/>
    <s v="202502 緯創資通股份有限公司 ( SO_1321362 )"/>
    <m/>
    <m/>
    <s v="710"/>
    <s v="100204"/>
    <n v="1"/>
    <n v="81577"/>
  </r>
  <r>
    <s v="2025/03"/>
    <s v="1800006648"/>
    <s v="DT"/>
    <d v="2025-02-26T00:00:00"/>
    <d v="2025-03-19T00:00:00"/>
    <s v="48810200"/>
    <m/>
    <m/>
    <x v="0"/>
    <s v="NTD"/>
    <n v="178000"/>
    <s v="NTD"/>
    <n v="178000"/>
    <s v="111631T0"/>
    <s v="TT0112"/>
    <m/>
    <s v="202502 緯創資通股份有限公司 ( SO_1321363 )"/>
    <m/>
    <m/>
    <s v="710"/>
    <s v="100204"/>
    <n v="1"/>
    <n v="178000"/>
  </r>
  <r>
    <s v="2025/03"/>
    <s v="1800006649"/>
    <s v="DT"/>
    <d v="2025-02-26T00:00:00"/>
    <d v="2025-03-19T00:00:00"/>
    <s v="48810200"/>
    <m/>
    <m/>
    <x v="0"/>
    <s v="NTD"/>
    <n v="104214"/>
    <s v="NTD"/>
    <n v="104214"/>
    <s v="111631T0"/>
    <s v="TT0112"/>
    <m/>
    <s v="202502 緯創資通股份有限公司 ( SO_1321364 )"/>
    <m/>
    <m/>
    <s v="710"/>
    <s v="100204"/>
    <n v="1"/>
    <n v="104214"/>
  </r>
  <r>
    <s v="2025/03"/>
    <s v="1800006650"/>
    <s v="DT"/>
    <d v="2025-02-26T00:00:00"/>
    <d v="2025-03-19T00:00:00"/>
    <s v="48810200"/>
    <m/>
    <m/>
    <x v="0"/>
    <s v="NTD"/>
    <n v="138000"/>
    <s v="NTD"/>
    <n v="138000"/>
    <s v="112611T0"/>
    <s v="TT0112"/>
    <m/>
    <s v="202502 緯創資通股份有限公司 ( SO_1321699 )"/>
    <m/>
    <m/>
    <s v="710"/>
    <s v="100204"/>
    <n v="1"/>
    <n v="138000"/>
  </r>
  <r>
    <s v="2025/03"/>
    <s v="1800006651"/>
    <s v="DT"/>
    <d v="2025-02-26T00:00:00"/>
    <d v="2025-03-19T00:00:00"/>
    <s v="48810200"/>
    <m/>
    <m/>
    <x v="0"/>
    <s v="NTD"/>
    <n v="58098"/>
    <s v="NTD"/>
    <n v="58098"/>
    <s v="105270T0"/>
    <s v="TT0113"/>
    <m/>
    <s v="202502 緯創資通股份有限公司 ( SO_1320704 )"/>
    <m/>
    <m/>
    <s v="710"/>
    <s v="100204"/>
    <n v="1"/>
    <n v="58098"/>
  </r>
  <r>
    <s v="2025/03"/>
    <s v="1800006652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0733 )"/>
    <m/>
    <m/>
    <s v="710"/>
    <s v="100204"/>
    <n v="1"/>
    <n v="138000"/>
  </r>
  <r>
    <s v="2025/03"/>
    <s v="1800006653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0744 )"/>
    <m/>
    <m/>
    <s v="710"/>
    <s v="100204"/>
    <n v="1"/>
    <n v="138000"/>
  </r>
  <r>
    <s v="2025/03"/>
    <s v="1800006654"/>
    <s v="DT"/>
    <d v="2025-02-26T00:00:00"/>
    <d v="2025-03-19T00:00:00"/>
    <s v="48810200"/>
    <m/>
    <m/>
    <x v="0"/>
    <s v="NTD"/>
    <n v="136178"/>
    <s v="NTD"/>
    <n v="136178"/>
    <s v="108524T0"/>
    <s v="TT0111"/>
    <m/>
    <s v="202502 緯創資通股份有限公司 ( SO_1320755 )"/>
    <m/>
    <m/>
    <s v="710"/>
    <s v="100204"/>
    <n v="1"/>
    <n v="136178"/>
  </r>
  <r>
    <s v="2025/03"/>
    <s v="1800006655"/>
    <s v="DT"/>
    <d v="2025-02-26T00:00:00"/>
    <d v="2025-03-19T00:00:00"/>
    <s v="48810200"/>
    <m/>
    <m/>
    <x v="0"/>
    <s v="NTD"/>
    <n v="110000"/>
    <s v="NTD"/>
    <n v="110000"/>
    <s v="108524T0"/>
    <s v="TT0111"/>
    <m/>
    <s v="202502 緯創資通股份有限公司 ( SO_1320766 )"/>
    <m/>
    <m/>
    <s v="710"/>
    <s v="100204"/>
    <n v="1"/>
    <n v="110000"/>
  </r>
  <r>
    <s v="2025/03"/>
    <s v="1800006656"/>
    <s v="DT"/>
    <d v="2025-02-26T00:00:00"/>
    <d v="2025-03-19T00:00:00"/>
    <s v="48810200"/>
    <m/>
    <m/>
    <x v="0"/>
    <s v="NTD"/>
    <n v="123482"/>
    <s v="NTD"/>
    <n v="123482"/>
    <s v="108524T0"/>
    <s v="TT0111"/>
    <m/>
    <s v="202502 緯創資通股份有限公司 ( SO_1320777 )"/>
    <m/>
    <m/>
    <s v="710"/>
    <s v="100204"/>
    <n v="1"/>
    <n v="123482"/>
  </r>
  <r>
    <s v="2025/03"/>
    <s v="1800006657"/>
    <s v="DT"/>
    <d v="2025-02-26T00:00:00"/>
    <d v="2025-03-19T00:00:00"/>
    <s v="48810200"/>
    <m/>
    <m/>
    <x v="0"/>
    <s v="NTD"/>
    <n v="127112"/>
    <s v="NTD"/>
    <n v="127112"/>
    <s v="108524T0"/>
    <s v="TT0111"/>
    <m/>
    <s v="202502 緯創資通股份有限公司 ( SO_1320788 )"/>
    <m/>
    <m/>
    <s v="710"/>
    <s v="100204"/>
    <n v="1"/>
    <n v="127112"/>
  </r>
  <r>
    <s v="2025/03"/>
    <s v="1800006658"/>
    <s v="DT"/>
    <d v="2025-02-26T00:00:00"/>
    <d v="2025-03-19T00:00:00"/>
    <s v="48810200"/>
    <m/>
    <m/>
    <x v="0"/>
    <s v="NTD"/>
    <n v="100000"/>
    <s v="NTD"/>
    <n v="100000"/>
    <s v="108524T0"/>
    <s v="TT0111"/>
    <m/>
    <s v="202502 緯創資通股份有限公司 ( SO_1320799 )"/>
    <m/>
    <m/>
    <s v="710"/>
    <s v="100204"/>
    <n v="1"/>
    <n v="100000"/>
  </r>
  <r>
    <s v="2025/03"/>
    <s v="1800006659"/>
    <s v="DT"/>
    <d v="2025-02-26T00:00:00"/>
    <d v="2025-03-19T00:00:00"/>
    <s v="48810200"/>
    <m/>
    <m/>
    <x v="0"/>
    <s v="NTD"/>
    <n v="106381"/>
    <s v="NTD"/>
    <n v="106381"/>
    <s v="108524T0"/>
    <s v="TT0111"/>
    <m/>
    <s v="202502 緯創資通股份有限公司 ( SO_1320810 )"/>
    <m/>
    <m/>
    <s v="710"/>
    <s v="100204"/>
    <n v="1"/>
    <n v="106381"/>
  </r>
  <r>
    <s v="2025/03"/>
    <s v="1800006660"/>
    <s v="DT"/>
    <d v="2025-02-26T00:00:00"/>
    <d v="2025-03-19T00:00:00"/>
    <s v="48810200"/>
    <m/>
    <m/>
    <x v="0"/>
    <s v="NTD"/>
    <n v="101678"/>
    <s v="NTD"/>
    <n v="101678"/>
    <s v="108524T0"/>
    <s v="TT0111"/>
    <m/>
    <s v="202502 緯創資通股份有限公司 ( SO_1320821 )"/>
    <m/>
    <m/>
    <s v="710"/>
    <s v="100204"/>
    <n v="1"/>
    <n v="101678"/>
  </r>
  <r>
    <s v="2025/03"/>
    <s v="1800006661"/>
    <s v="DT"/>
    <d v="2025-02-26T00:00:00"/>
    <d v="2025-03-19T00:00:00"/>
    <s v="48810200"/>
    <m/>
    <m/>
    <x v="0"/>
    <s v="NTD"/>
    <n v="126434"/>
    <s v="NTD"/>
    <n v="126434"/>
    <s v="108524T0"/>
    <s v="TT0111"/>
    <m/>
    <s v="202502 緯創資通股份有限公司 ( SO_1320832 )"/>
    <m/>
    <m/>
    <s v="710"/>
    <s v="100204"/>
    <n v="1"/>
    <n v="126434"/>
  </r>
  <r>
    <s v="2025/03"/>
    <s v="1800006662"/>
    <s v="DT"/>
    <d v="2025-02-26T00:00:00"/>
    <d v="2025-03-19T00:00:00"/>
    <s v="48810200"/>
    <m/>
    <m/>
    <x v="0"/>
    <s v="NTD"/>
    <n v="93420"/>
    <s v="NTD"/>
    <n v="93420"/>
    <s v="108524T0"/>
    <s v="TT0111"/>
    <m/>
    <s v="202502 緯創資通股份有限公司 ( SO_1320854 )"/>
    <m/>
    <m/>
    <s v="710"/>
    <s v="100204"/>
    <n v="1"/>
    <n v="93420"/>
  </r>
  <r>
    <s v="2025/03"/>
    <s v="1800006663"/>
    <s v="DT"/>
    <d v="2025-02-26T00:00:00"/>
    <d v="2025-03-19T00:00:00"/>
    <s v="48810200"/>
    <m/>
    <m/>
    <x v="0"/>
    <s v="NTD"/>
    <n v="155000"/>
    <s v="NTD"/>
    <n v="155000"/>
    <s v="108524T0"/>
    <s v="TT0111"/>
    <m/>
    <s v="202502 緯創資通股份有限公司 ( SO_1320865 )"/>
    <m/>
    <m/>
    <s v="710"/>
    <s v="100204"/>
    <n v="1"/>
    <n v="155000"/>
  </r>
  <r>
    <s v="2025/03"/>
    <s v="1800006664"/>
    <s v="DT"/>
    <d v="2025-02-26T00:00:00"/>
    <d v="2025-03-19T00:00:00"/>
    <s v="48810200"/>
    <m/>
    <m/>
    <x v="0"/>
    <s v="NTD"/>
    <n v="135281"/>
    <s v="NTD"/>
    <n v="135281"/>
    <s v="108524T0"/>
    <s v="TT0111"/>
    <m/>
    <s v="202502 緯創資通股份有限公司 ( SO_1320876 )"/>
    <m/>
    <m/>
    <s v="710"/>
    <s v="100204"/>
    <n v="1"/>
    <n v="135281"/>
  </r>
  <r>
    <s v="2025/03"/>
    <s v="1800006665"/>
    <s v="DT"/>
    <d v="2025-02-26T00:00:00"/>
    <d v="2025-03-19T00:00:00"/>
    <s v="48810200"/>
    <m/>
    <m/>
    <x v="0"/>
    <s v="NTD"/>
    <n v="135281"/>
    <s v="NTD"/>
    <n v="135281"/>
    <s v="108524T0"/>
    <s v="TT0111"/>
    <m/>
    <s v="202502 緯創資通股份有限公司 ( SO_1320887 )"/>
    <m/>
    <m/>
    <s v="710"/>
    <s v="100204"/>
    <n v="1"/>
    <n v="135281"/>
  </r>
  <r>
    <s v="2025/03"/>
    <s v="1800006666"/>
    <s v="DT"/>
    <d v="2025-02-26T00:00:00"/>
    <d v="2025-03-19T00:00:00"/>
    <s v="48810200"/>
    <m/>
    <m/>
    <x v="0"/>
    <s v="NTD"/>
    <n v="116224"/>
    <s v="NTD"/>
    <n v="116224"/>
    <s v="108524T0"/>
    <s v="TT0111"/>
    <m/>
    <s v="202502 緯創資通股份有限公司 ( SO_1320898 )"/>
    <m/>
    <m/>
    <s v="710"/>
    <s v="100204"/>
    <n v="1"/>
    <n v="116224"/>
  </r>
  <r>
    <s v="2025/03"/>
    <s v="1800006667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0909 )"/>
    <m/>
    <m/>
    <s v="710"/>
    <s v="100204"/>
    <n v="1"/>
    <n v="138000"/>
  </r>
  <r>
    <s v="2025/03"/>
    <s v="1800006668"/>
    <s v="DT"/>
    <d v="2025-02-26T00:00:00"/>
    <d v="2025-03-19T00:00:00"/>
    <s v="48810200"/>
    <m/>
    <m/>
    <x v="0"/>
    <s v="NTD"/>
    <n v="155000"/>
    <s v="NTD"/>
    <n v="155000"/>
    <s v="108524T0"/>
    <s v="TT0111"/>
    <m/>
    <s v="202502 緯創資通股份有限公司 ( SO_1320920 )"/>
    <m/>
    <m/>
    <s v="710"/>
    <s v="100204"/>
    <n v="1"/>
    <n v="155000"/>
  </r>
  <r>
    <s v="2025/03"/>
    <s v="1800006669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0931 )"/>
    <m/>
    <m/>
    <s v="710"/>
    <s v="100204"/>
    <n v="1"/>
    <n v="138000"/>
  </r>
  <r>
    <s v="2025/03"/>
    <s v="1800006670"/>
    <s v="DT"/>
    <d v="2025-02-26T00:00:00"/>
    <d v="2025-03-19T00:00:00"/>
    <s v="48810200"/>
    <m/>
    <m/>
    <x v="0"/>
    <s v="NTD"/>
    <n v="125276"/>
    <s v="NTD"/>
    <n v="125276"/>
    <s v="108524T0"/>
    <s v="TT0111"/>
    <m/>
    <s v="202502 緯創資通股份有限公司 ( SO_1320942 )"/>
    <m/>
    <m/>
    <s v="710"/>
    <s v="100204"/>
    <n v="1"/>
    <n v="125276"/>
  </r>
  <r>
    <s v="2025/03"/>
    <s v="1800006671"/>
    <s v="DT"/>
    <d v="2025-02-26T00:00:00"/>
    <d v="2025-03-19T00:00:00"/>
    <s v="48810200"/>
    <m/>
    <m/>
    <x v="0"/>
    <s v="NTD"/>
    <n v="107118"/>
    <s v="NTD"/>
    <n v="107118"/>
    <s v="108524T0"/>
    <s v="TT0111"/>
    <m/>
    <s v="202502 緯創資通股份有限公司 ( SO_1320953 )"/>
    <m/>
    <m/>
    <s v="710"/>
    <s v="100204"/>
    <n v="1"/>
    <n v="107118"/>
  </r>
  <r>
    <s v="2025/03"/>
    <s v="1800006672"/>
    <s v="DT"/>
    <d v="2025-02-26T00:00:00"/>
    <d v="2025-03-19T00:00:00"/>
    <s v="48810200"/>
    <m/>
    <m/>
    <x v="0"/>
    <s v="NTD"/>
    <n v="92631"/>
    <s v="NTD"/>
    <n v="92631"/>
    <s v="108524T0"/>
    <s v="TT0111"/>
    <m/>
    <s v="202502 緯創資通股份有限公司 ( SO_1320964 )"/>
    <m/>
    <m/>
    <s v="710"/>
    <s v="100204"/>
    <n v="1"/>
    <n v="92631"/>
  </r>
  <r>
    <s v="2025/03"/>
    <s v="1800006673"/>
    <s v="DT"/>
    <d v="2025-02-26T00:00:00"/>
    <d v="2025-03-19T00:00:00"/>
    <s v="48810200"/>
    <m/>
    <m/>
    <x v="0"/>
    <s v="NTD"/>
    <n v="101678"/>
    <s v="NTD"/>
    <n v="101678"/>
    <s v="108524T0"/>
    <s v="TT0111"/>
    <m/>
    <s v="202502 緯創資通股份有限公司 ( SO_1320975 )"/>
    <m/>
    <m/>
    <s v="710"/>
    <s v="100204"/>
    <n v="1"/>
    <n v="101678"/>
  </r>
  <r>
    <s v="2025/03"/>
    <s v="1800006674"/>
    <s v="DT"/>
    <d v="2025-02-26T00:00:00"/>
    <d v="2025-03-19T00:00:00"/>
    <s v="48810200"/>
    <m/>
    <m/>
    <x v="0"/>
    <s v="NTD"/>
    <n v="130741"/>
    <s v="NTD"/>
    <n v="130741"/>
    <s v="108524T0"/>
    <s v="TT0111"/>
    <m/>
    <s v="202502 緯創資通股份有限公司 ( SO_1320986 )"/>
    <m/>
    <m/>
    <s v="710"/>
    <s v="100204"/>
    <n v="1"/>
    <n v="130741"/>
  </r>
  <r>
    <s v="2025/03"/>
    <s v="1800006675"/>
    <s v="DT"/>
    <d v="2025-02-26T00:00:00"/>
    <d v="2025-03-19T00:00:00"/>
    <s v="48810200"/>
    <m/>
    <m/>
    <x v="0"/>
    <s v="NTD"/>
    <n v="146847"/>
    <s v="NTD"/>
    <n v="146847"/>
    <s v="108524T0"/>
    <s v="TT0111"/>
    <m/>
    <s v="202502 緯創資通股份有限公司 ( SO_1320997 )"/>
    <m/>
    <m/>
    <s v="710"/>
    <s v="100204"/>
    <n v="1"/>
    <n v="146847"/>
  </r>
  <r>
    <s v="2025/03"/>
    <s v="1800006676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1008 )"/>
    <m/>
    <m/>
    <s v="710"/>
    <s v="100204"/>
    <n v="1"/>
    <n v="138000"/>
  </r>
  <r>
    <s v="2025/03"/>
    <s v="1800006677"/>
    <s v="DT"/>
    <d v="2025-02-26T00:00:00"/>
    <d v="2025-03-19T00:00:00"/>
    <s v="48810200"/>
    <m/>
    <m/>
    <x v="0"/>
    <s v="NTD"/>
    <n v="138000"/>
    <s v="NTD"/>
    <n v="138000"/>
    <s v="108524T0"/>
    <s v="TT0111"/>
    <m/>
    <s v="202502 緯創資通股份有限公司 ( SO_1321246 )"/>
    <m/>
    <m/>
    <s v="710"/>
    <s v="100204"/>
    <n v="1"/>
    <n v="138000"/>
  </r>
  <r>
    <s v="2025/03"/>
    <s v="1800006678"/>
    <s v="DT"/>
    <d v="2025-02-26T00:00:00"/>
    <d v="2025-03-19T00:00:00"/>
    <s v="48810200"/>
    <m/>
    <m/>
    <x v="0"/>
    <s v="NTD"/>
    <n v="17369"/>
    <s v="NTD"/>
    <n v="17369"/>
    <s v="108524T0"/>
    <s v="TT0111"/>
    <m/>
    <s v="202502 緯創資通股份有限公司 ( SO_1323953 )"/>
    <m/>
    <m/>
    <s v="710"/>
    <s v="100204"/>
    <n v="1"/>
    <n v="17369"/>
  </r>
  <r>
    <s v="2025/03"/>
    <s v="1800006700"/>
    <s v="DT"/>
    <d v="2025-02-26T00:00:00"/>
    <d v="2025-03-19T00:00:00"/>
    <s v="48810200"/>
    <m/>
    <m/>
    <x v="0"/>
    <s v="NTD"/>
    <n v="155000"/>
    <s v="NTD"/>
    <n v="155000"/>
    <s v="113265T0"/>
    <s v="TT0112"/>
    <m/>
    <s v="202502 緯創資通股份有限公司 ( SO_1125815 )"/>
    <m/>
    <m/>
    <s v="710"/>
    <s v="100204"/>
    <n v="1"/>
    <n v="155000"/>
  </r>
  <r>
    <s v="2025/03"/>
    <s v="1800006701"/>
    <s v="DT"/>
    <d v="2025-02-26T00:00:00"/>
    <d v="2025-03-19T00:00:00"/>
    <s v="48810200"/>
    <m/>
    <m/>
    <x v="0"/>
    <s v="NTD"/>
    <n v="150924"/>
    <s v="NTD"/>
    <n v="150924"/>
    <s v="113265T0"/>
    <s v="TT0112"/>
    <m/>
    <s v="202502 緯創資通股份有限公司 ( SO_1125829 )"/>
    <m/>
    <m/>
    <s v="710"/>
    <s v="100204"/>
    <n v="1"/>
    <n v="150924"/>
  </r>
  <r>
    <s v="2025/03"/>
    <s v="1800006702"/>
    <s v="DT"/>
    <d v="2025-02-26T00:00:00"/>
    <d v="2025-03-19T00:00:00"/>
    <s v="48810200"/>
    <m/>
    <m/>
    <x v="0"/>
    <s v="NTD"/>
    <n v="138000"/>
    <s v="NTD"/>
    <n v="138000"/>
    <s v="113265T0"/>
    <s v="TT0112"/>
    <m/>
    <s v="202502 緯創資通股份有限公司 ( SO_1125843 )"/>
    <m/>
    <m/>
    <s v="710"/>
    <s v="100204"/>
    <n v="1"/>
    <n v="138000"/>
  </r>
  <r>
    <s v="2025/03"/>
    <s v="1800006703"/>
    <s v="DT"/>
    <d v="2025-02-26T00:00:00"/>
    <d v="2025-03-19T00:00:00"/>
    <s v="48810200"/>
    <m/>
    <m/>
    <x v="0"/>
    <s v="NTD"/>
    <n v="165113"/>
    <s v="NTD"/>
    <n v="165113"/>
    <s v="113265T0"/>
    <s v="TT0112"/>
    <m/>
    <s v="202502 緯創資通股份有限公司 ( SO_1201391 )"/>
    <m/>
    <m/>
    <s v="710"/>
    <s v="100204"/>
    <n v="1"/>
    <n v="165113"/>
  </r>
  <r>
    <s v="2025/03"/>
    <s v="1800006704"/>
    <s v="DT"/>
    <d v="2025-02-26T00:00:00"/>
    <d v="2025-03-19T00:00:00"/>
    <s v="48810200"/>
    <m/>
    <m/>
    <x v="0"/>
    <s v="NTD"/>
    <n v="155000"/>
    <s v="NTD"/>
    <n v="155000"/>
    <s v="113265T0"/>
    <s v="TT0112"/>
    <m/>
    <s v="202502 緯創資通股份有限公司 ( SO_1213367 )"/>
    <m/>
    <m/>
    <s v="710"/>
    <s v="100204"/>
    <n v="1"/>
    <n v="155000"/>
  </r>
  <r>
    <s v="2025/03"/>
    <s v="1800006705"/>
    <s v="DT"/>
    <d v="2025-02-26T00:00:00"/>
    <d v="2025-03-19T00:00:00"/>
    <s v="48810200"/>
    <m/>
    <m/>
    <x v="0"/>
    <s v="NTD"/>
    <n v="149894"/>
    <s v="NTD"/>
    <n v="149894"/>
    <s v="113265T0"/>
    <s v="TT0112"/>
    <m/>
    <s v="202502 緯創資通股份有限公司 ( SO_1233507 )"/>
    <m/>
    <m/>
    <s v="710"/>
    <s v="100204"/>
    <n v="1"/>
    <n v="149894"/>
  </r>
  <r>
    <s v="2025/03"/>
    <s v="1800006706"/>
    <s v="DT"/>
    <d v="2025-02-26T00:00:00"/>
    <d v="2025-03-19T00:00:00"/>
    <s v="48810200"/>
    <m/>
    <m/>
    <x v="0"/>
    <s v="NTD"/>
    <n v="135625"/>
    <s v="NTD"/>
    <n v="135625"/>
    <s v="113265T0"/>
    <s v="TT0112"/>
    <m/>
    <s v="202502 緯創資通股份有限公司 ( SO_1238009 )"/>
    <m/>
    <m/>
    <s v="710"/>
    <s v="100204"/>
    <n v="1"/>
    <n v="135625"/>
  </r>
  <r>
    <s v="2025/03"/>
    <s v="1800006944"/>
    <s v="DT"/>
    <d v="2025-02-26T00:00:00"/>
    <d v="2025-03-25T00:00:00"/>
    <s v="48810200"/>
    <m/>
    <m/>
    <x v="0"/>
    <s v="NTD"/>
    <n v="98417"/>
    <s v="NTD"/>
    <n v="98417"/>
    <s v="105270T0"/>
    <s v="TT0113"/>
    <m/>
    <s v="202502 緯創資通股份有限公司 ( SO_1320667 )"/>
    <m/>
    <m/>
    <s v="710"/>
    <s v="100204"/>
    <n v="1"/>
    <n v="98417"/>
  </r>
  <r>
    <s v="2025/03"/>
    <s v="1800006945"/>
    <s v="DT"/>
    <d v="2025-02-26T00:00:00"/>
    <d v="2025-03-25T00:00:00"/>
    <s v="48810200"/>
    <m/>
    <m/>
    <x v="0"/>
    <s v="NTD"/>
    <n v="90000"/>
    <s v="NTD"/>
    <n v="90000"/>
    <s v="105270T0"/>
    <s v="TT0113"/>
    <m/>
    <s v="202502 緯創資通股份有限公司 ( SO_1320702 )"/>
    <m/>
    <m/>
    <s v="710"/>
    <s v="100204"/>
    <n v="1"/>
    <n v="90000"/>
  </r>
  <r>
    <s v="2025/03"/>
    <s v="1800006946"/>
    <s v="DT"/>
    <d v="2025-02-26T00:00:00"/>
    <d v="2025-03-25T00:00:00"/>
    <s v="48810200"/>
    <m/>
    <m/>
    <x v="0"/>
    <s v="NTD"/>
    <n v="90000"/>
    <s v="NTD"/>
    <n v="90000"/>
    <s v="105270T0"/>
    <s v="TT0113"/>
    <m/>
    <s v="202502 緯創資通股份有限公司 ( SO_1320715 )"/>
    <m/>
    <m/>
    <s v="710"/>
    <s v="100204"/>
    <n v="1"/>
    <n v="90000"/>
  </r>
  <r>
    <s v="2025/03"/>
    <s v="1800006947"/>
    <s v="DT"/>
    <d v="2025-02-26T00:00:00"/>
    <d v="2025-03-25T00:00:00"/>
    <s v="48810200"/>
    <m/>
    <m/>
    <x v="0"/>
    <s v="NTD"/>
    <n v="110000"/>
    <s v="NTD"/>
    <n v="110000"/>
    <s v="108524T0"/>
    <s v="TT0111"/>
    <m/>
    <s v="202502 緯創資通股份有限公司 ( SO_1320732 )"/>
    <m/>
    <m/>
    <s v="710"/>
    <s v="100204"/>
    <n v="1"/>
    <n v="110000"/>
  </r>
  <r>
    <s v="2025/03"/>
    <s v="1800006948"/>
    <s v="DT"/>
    <d v="2025-02-26T00:00:00"/>
    <d v="2025-03-25T00:00:00"/>
    <s v="48810200"/>
    <m/>
    <m/>
    <x v="0"/>
    <s v="NTD"/>
    <n v="110000"/>
    <s v="NTD"/>
    <n v="110000"/>
    <s v="105270T0"/>
    <s v="TT0113"/>
    <m/>
    <s v="202502 緯創資通股份有限公司 ( SO_1321036 )"/>
    <m/>
    <m/>
    <s v="710"/>
    <s v="100204"/>
    <n v="1"/>
    <n v="110000"/>
  </r>
  <r>
    <s v="2025/03"/>
    <s v="1800006949"/>
    <s v="DT"/>
    <d v="2025-02-26T00:00:00"/>
    <d v="2025-03-25T00:00:00"/>
    <s v="48810200"/>
    <m/>
    <m/>
    <x v="0"/>
    <s v="NTD"/>
    <n v="85266"/>
    <s v="NTD"/>
    <n v="85266"/>
    <s v="105270T0"/>
    <s v="TT0113"/>
    <m/>
    <s v="202502 緯創資通股份有限公司 ( SO_1321047 )"/>
    <m/>
    <m/>
    <s v="710"/>
    <s v="100204"/>
    <n v="1"/>
    <n v="85266"/>
  </r>
  <r>
    <s v="2025/03"/>
    <s v="1800006950"/>
    <s v="DT"/>
    <d v="2025-02-26T00:00:00"/>
    <d v="2025-03-25T00:00:00"/>
    <s v="48810200"/>
    <m/>
    <m/>
    <x v="0"/>
    <s v="NTD"/>
    <n v="138000"/>
    <s v="NTD"/>
    <n v="138000"/>
    <s v="105270T0"/>
    <s v="TT0113"/>
    <m/>
    <s v="202502 緯創資通股份有限公司 ( SO_1321058 )"/>
    <m/>
    <m/>
    <s v="710"/>
    <s v="100204"/>
    <n v="1"/>
    <n v="138000"/>
  </r>
  <r>
    <s v="2025/03"/>
    <s v="1800006951"/>
    <s v="DT"/>
    <d v="2025-02-26T00:00:00"/>
    <d v="2025-03-25T00:00:00"/>
    <s v="48810200"/>
    <m/>
    <m/>
    <x v="0"/>
    <s v="NTD"/>
    <n v="134371"/>
    <s v="NTD"/>
    <n v="134371"/>
    <s v="105270T0"/>
    <s v="TT0113"/>
    <m/>
    <s v="202502 緯創資通股份有限公司 ( SO_1321069 )"/>
    <m/>
    <m/>
    <s v="710"/>
    <s v="100204"/>
    <n v="1"/>
    <n v="134371"/>
  </r>
  <r>
    <s v="2025/03"/>
    <s v="1800006952"/>
    <s v="DT"/>
    <d v="2025-02-26T00:00:00"/>
    <d v="2025-03-25T00:00:00"/>
    <s v="48810200"/>
    <m/>
    <m/>
    <x v="0"/>
    <s v="NTD"/>
    <n v="107118"/>
    <s v="NTD"/>
    <n v="107118"/>
    <s v="105270T0"/>
    <s v="TT0113"/>
    <m/>
    <s v="202502 緯創資通股份有限公司 ( SO_1321080 )"/>
    <m/>
    <m/>
    <s v="710"/>
    <s v="100204"/>
    <n v="1"/>
    <n v="107118"/>
  </r>
  <r>
    <s v="2025/03"/>
    <s v="1800006953"/>
    <s v="DT"/>
    <d v="2025-02-26T00:00:00"/>
    <d v="2025-03-25T00:00:00"/>
    <s v="48810200"/>
    <m/>
    <m/>
    <x v="0"/>
    <s v="NTD"/>
    <n v="104214"/>
    <s v="NTD"/>
    <n v="104214"/>
    <s v="105270T0"/>
    <s v="TT0113"/>
    <m/>
    <s v="202502 緯創資通股份有限公司 ( SO_1321091 )"/>
    <m/>
    <m/>
    <s v="710"/>
    <s v="100204"/>
    <n v="1"/>
    <n v="104214"/>
  </r>
  <r>
    <s v="2025/03"/>
    <s v="1800006954"/>
    <s v="DT"/>
    <d v="2025-02-26T00:00:00"/>
    <d v="2025-03-25T00:00:00"/>
    <s v="48810200"/>
    <m/>
    <m/>
    <x v="0"/>
    <s v="NTD"/>
    <n v="110000"/>
    <s v="NTD"/>
    <n v="110000"/>
    <s v="105270T0"/>
    <s v="TT0113"/>
    <m/>
    <s v="202502 緯創資通股份有限公司 ( SO_1321102 )"/>
    <m/>
    <m/>
    <s v="710"/>
    <s v="100204"/>
    <n v="1"/>
    <n v="110000"/>
  </r>
  <r>
    <s v="2025/03"/>
    <s v="1800006955"/>
    <s v="DT"/>
    <d v="2025-02-26T00:00:00"/>
    <d v="2025-03-25T00:00:00"/>
    <s v="48810200"/>
    <m/>
    <m/>
    <x v="0"/>
    <s v="NTD"/>
    <n v="138000"/>
    <s v="NTD"/>
    <n v="138000"/>
    <s v="105270T0"/>
    <s v="TT0113"/>
    <m/>
    <s v="202502 緯創資通股份有限公司 ( SO_1321113 )"/>
    <m/>
    <m/>
    <s v="710"/>
    <s v="100204"/>
    <n v="1"/>
    <n v="138000"/>
  </r>
  <r>
    <s v="2025/03"/>
    <s v="1800006956"/>
    <s v="DT"/>
    <d v="2025-02-26T00:00:00"/>
    <d v="2025-03-25T00:00:00"/>
    <s v="48810200"/>
    <m/>
    <m/>
    <x v="0"/>
    <s v="NTD"/>
    <n v="90000"/>
    <s v="NTD"/>
    <n v="90000"/>
    <s v="105270T0"/>
    <s v="TT0113"/>
    <m/>
    <s v="202502 緯創資通股份有限公司 ( SO_1321124 )"/>
    <m/>
    <m/>
    <s v="710"/>
    <s v="100204"/>
    <n v="1"/>
    <n v="90000"/>
  </r>
  <r>
    <s v="2025/03"/>
    <s v="1800006957"/>
    <s v="DT"/>
    <d v="2025-02-26T00:00:00"/>
    <d v="2025-03-25T00:00:00"/>
    <s v="48810200"/>
    <m/>
    <m/>
    <x v="0"/>
    <s v="NTD"/>
    <n v="138000"/>
    <s v="NTD"/>
    <n v="138000"/>
    <s v="105270T0"/>
    <s v="TT0113"/>
    <m/>
    <s v="202502 緯創資通股份有限公司 ( SO_1321135 )"/>
    <m/>
    <m/>
    <s v="710"/>
    <s v="100204"/>
    <n v="1"/>
    <n v="138000"/>
  </r>
  <r>
    <s v="2025/03"/>
    <s v="1800006958"/>
    <s v="DT"/>
    <d v="2025-02-26T00:00:00"/>
    <d v="2025-03-25T00:00:00"/>
    <s v="48810200"/>
    <m/>
    <m/>
    <x v="0"/>
    <s v="NTD"/>
    <n v="149901"/>
    <s v="NTD"/>
    <n v="149901"/>
    <s v="105270T0"/>
    <s v="TT0113"/>
    <m/>
    <s v="202502 緯創資通股份有限公司 ( SO_1321146 )"/>
    <m/>
    <m/>
    <s v="710"/>
    <s v="100204"/>
    <n v="1"/>
    <n v="149901"/>
  </r>
  <r>
    <s v="2025/03"/>
    <s v="1800006959"/>
    <s v="DT"/>
    <d v="2025-02-26T00:00:00"/>
    <d v="2025-03-25T00:00:00"/>
    <s v="48810200"/>
    <m/>
    <m/>
    <x v="0"/>
    <s v="NTD"/>
    <n v="110000"/>
    <s v="NTD"/>
    <n v="110000"/>
    <s v="105270T0"/>
    <s v="TT0113"/>
    <m/>
    <s v="202502 緯創資通股份有限公司 ( SO_1321157 )"/>
    <m/>
    <m/>
    <s v="710"/>
    <s v="100204"/>
    <n v="1"/>
    <n v="110000"/>
  </r>
  <r>
    <s v="2025/03"/>
    <s v="1800006960"/>
    <s v="DT"/>
    <d v="2025-02-26T00:00:00"/>
    <d v="2025-03-25T00:00:00"/>
    <s v="48810200"/>
    <m/>
    <m/>
    <x v="0"/>
    <s v="NTD"/>
    <n v="130741"/>
    <s v="NTD"/>
    <n v="130741"/>
    <s v="105270T0"/>
    <s v="TT0113"/>
    <m/>
    <s v="202502 緯創資通股份有限公司 ( SO_1321168 )"/>
    <m/>
    <m/>
    <s v="710"/>
    <s v="100204"/>
    <n v="1"/>
    <n v="130741"/>
  </r>
  <r>
    <s v="2025/03"/>
    <s v="1800006961"/>
    <s v="DT"/>
    <d v="2025-02-26T00:00:00"/>
    <d v="2025-03-25T00:00:00"/>
    <s v="48810200"/>
    <m/>
    <m/>
    <x v="0"/>
    <s v="NTD"/>
    <n v="123469"/>
    <s v="NTD"/>
    <n v="123469"/>
    <s v="105270T0"/>
    <s v="TT0113"/>
    <m/>
    <s v="202502 緯創資通股份有限公司 ( SO_1321179 )"/>
    <m/>
    <m/>
    <s v="710"/>
    <s v="100204"/>
    <n v="1"/>
    <n v="123469"/>
  </r>
  <r>
    <s v="2025/03"/>
    <s v="1800006962"/>
    <s v="DT"/>
    <d v="2025-02-26T00:00:00"/>
    <d v="2025-03-25T00:00:00"/>
    <s v="48810200"/>
    <m/>
    <m/>
    <x v="0"/>
    <s v="NTD"/>
    <n v="138000"/>
    <s v="NTD"/>
    <n v="138000"/>
    <s v="105270T0"/>
    <s v="TT0113"/>
    <m/>
    <s v="202502 緯創資通股份有限公司 ( SO_1321190 )"/>
    <m/>
    <m/>
    <s v="710"/>
    <s v="100204"/>
    <n v="1"/>
    <n v="138000"/>
  </r>
  <r>
    <s v="2025/03"/>
    <s v="1800006963"/>
    <s v="DT"/>
    <d v="2025-02-26T00:00:00"/>
    <d v="2025-03-25T00:00:00"/>
    <s v="48810200"/>
    <m/>
    <m/>
    <x v="0"/>
    <s v="NTD"/>
    <n v="138000"/>
    <s v="NTD"/>
    <n v="138000"/>
    <s v="105270T0"/>
    <s v="TT0113"/>
    <m/>
    <s v="202502 緯創資通股份有限公司 ( SO_1321201 )"/>
    <m/>
    <m/>
    <s v="710"/>
    <s v="100204"/>
    <n v="1"/>
    <n v="138000"/>
  </r>
  <r>
    <s v="2025/03"/>
    <s v="1800007163"/>
    <s v="DT"/>
    <d v="2025-03-28T00:00:00"/>
    <d v="2025-03-28T00:00:00"/>
    <s v="48810200"/>
    <m/>
    <m/>
    <x v="0"/>
    <s v="NTD"/>
    <n v="-145762"/>
    <s v="NTD"/>
    <n v="-145762"/>
    <s v="113265T0"/>
    <s v="TT0112"/>
    <m/>
    <s v="202503 緯創資通股份有限公司 ( SO_1125816 )"/>
    <m/>
    <m/>
    <s v="710"/>
    <s v="100204"/>
    <n v="1"/>
    <n v="-145762"/>
  </r>
  <r>
    <s v="2025/03"/>
    <s v="1800007164"/>
    <s v="DT"/>
    <d v="2025-03-28T00:00:00"/>
    <d v="2025-03-28T00:00:00"/>
    <s v="48810200"/>
    <m/>
    <m/>
    <x v="0"/>
    <s v="NTD"/>
    <n v="-155000"/>
    <s v="NTD"/>
    <n v="-155000"/>
    <s v="113265T0"/>
    <s v="TT0112"/>
    <m/>
    <s v="202503 緯創資通股份有限公司 ( SO_1125830 )"/>
    <m/>
    <m/>
    <s v="710"/>
    <s v="100204"/>
    <n v="1"/>
    <n v="-155000"/>
  </r>
  <r>
    <s v="2025/03"/>
    <s v="1800007165"/>
    <s v="DT"/>
    <d v="2025-03-28T00:00:00"/>
    <d v="2025-03-28T00:00:00"/>
    <s v="48810200"/>
    <m/>
    <m/>
    <x v="0"/>
    <s v="NTD"/>
    <n v="-138000"/>
    <s v="NTD"/>
    <n v="-138000"/>
    <s v="113265T0"/>
    <s v="TT0112"/>
    <m/>
    <s v="202503 緯創資通股份有限公司 ( SO_1125844 )"/>
    <m/>
    <m/>
    <s v="710"/>
    <s v="100204"/>
    <n v="1"/>
    <n v="-138000"/>
  </r>
  <r>
    <s v="2025/03"/>
    <s v="1800007362"/>
    <s v="DT"/>
    <d v="2025-03-28T00:00:00"/>
    <d v="2025-03-28T00:00:00"/>
    <s v="48810200"/>
    <m/>
    <m/>
    <x v="0"/>
    <s v="NTD"/>
    <n v="-140923"/>
    <s v="NTD"/>
    <n v="-140923"/>
    <s v="113265T0"/>
    <s v="TT0112"/>
    <m/>
    <s v="202503 緯創資通股份有限公司 ( SO_1201392 )"/>
    <m/>
    <m/>
    <s v="710"/>
    <s v="100204"/>
    <n v="1"/>
    <n v="-140923"/>
  </r>
  <r>
    <s v="2025/03"/>
    <s v="1800007381"/>
    <s v="DT"/>
    <d v="2025-03-28T00:00:00"/>
    <d v="2025-03-28T00:00:00"/>
    <s v="48810200"/>
    <m/>
    <m/>
    <x v="0"/>
    <s v="NTD"/>
    <n v="-155000"/>
    <s v="NTD"/>
    <n v="-155000"/>
    <s v="113265T0"/>
    <s v="TT0112"/>
    <m/>
    <s v="202503 緯創資通股份有限公司 ( SO_1213368 )"/>
    <m/>
    <m/>
    <s v="710"/>
    <s v="100204"/>
    <n v="1"/>
    <n v="-155000"/>
  </r>
  <r>
    <s v="2025/03"/>
    <s v="1800007423"/>
    <s v="DT"/>
    <d v="2025-03-28T00:00:00"/>
    <d v="2025-03-28T00:00:00"/>
    <s v="48810200"/>
    <m/>
    <m/>
    <x v="0"/>
    <s v="NTD"/>
    <n v="-174814"/>
    <s v="NTD"/>
    <n v="-174814"/>
    <s v="113265T0"/>
    <s v="TT0112"/>
    <m/>
    <s v="202503 緯創資通股份有限公司 ( SO_1233508 )"/>
    <m/>
    <m/>
    <s v="710"/>
    <s v="100204"/>
    <n v="1"/>
    <n v="-174814"/>
  </r>
  <r>
    <s v="2025/03"/>
    <s v="1800007436"/>
    <s v="DT"/>
    <d v="2025-03-28T00:00:00"/>
    <d v="2025-03-28T00:00:00"/>
    <s v="48810200"/>
    <m/>
    <m/>
    <x v="0"/>
    <s v="NTD"/>
    <n v="-140260"/>
    <s v="NTD"/>
    <n v="-140260"/>
    <s v="113265T0"/>
    <s v="TT0112"/>
    <m/>
    <s v="202503 緯創資通股份有限公司 ( SO_1238010 )"/>
    <m/>
    <m/>
    <s v="710"/>
    <s v="100204"/>
    <n v="1"/>
    <n v="-140260"/>
  </r>
  <r>
    <s v="2025/03"/>
    <s v="1800007908"/>
    <s v="DT"/>
    <d v="2025-03-28T00:00:00"/>
    <d v="2025-03-28T00:00:00"/>
    <s v="48810200"/>
    <m/>
    <m/>
    <x v="0"/>
    <s v="NTD"/>
    <n v="-94303"/>
    <s v="NTD"/>
    <n v="-94303"/>
    <s v="105270T0"/>
    <s v="TT0113"/>
    <m/>
    <s v="202503 緯創資通股份有限公司 ( SO_1320668 )"/>
    <m/>
    <m/>
    <s v="710"/>
    <s v="100204"/>
    <n v="1"/>
    <n v="-94303"/>
  </r>
  <r>
    <s v="2025/03"/>
    <s v="1800007909"/>
    <s v="DT"/>
    <d v="2025-03-28T00:00:00"/>
    <d v="2025-03-28T00:00:00"/>
    <s v="48810200"/>
    <m/>
    <m/>
    <x v="0"/>
    <s v="NTD"/>
    <n v="-136344"/>
    <s v="NTD"/>
    <n v="-136344"/>
    <s v="105270T0"/>
    <s v="TT0113"/>
    <m/>
    <s v="202503 緯創資通股份有限公司 ( SO_1320705 )"/>
    <m/>
    <m/>
    <s v="710"/>
    <s v="100204"/>
    <n v="1"/>
    <n v="-136344"/>
  </r>
  <r>
    <s v="2025/03"/>
    <s v="1800007910"/>
    <s v="DT"/>
    <d v="2025-03-28T00:00:00"/>
    <d v="2025-03-28T00:00:00"/>
    <s v="48810200"/>
    <m/>
    <m/>
    <x v="0"/>
    <s v="NTD"/>
    <n v="-90000"/>
    <s v="NTD"/>
    <n v="-90000"/>
    <s v="105270T0"/>
    <s v="TT0113"/>
    <m/>
    <s v="202503 緯創資通股份有限公司 ( SO_1320716 )"/>
    <m/>
    <m/>
    <s v="710"/>
    <s v="100204"/>
    <n v="1"/>
    <n v="-90000"/>
  </r>
  <r>
    <s v="2025/03"/>
    <s v="1800007911"/>
    <s v="DT"/>
    <d v="2025-03-28T00:00:00"/>
    <d v="2025-03-28T00:00:00"/>
    <s v="48810200"/>
    <m/>
    <m/>
    <x v="0"/>
    <s v="NTD"/>
    <n v="-65702"/>
    <s v="NTD"/>
    <n v="-65702"/>
    <s v="108524T0"/>
    <s v="TT0111"/>
    <m/>
    <s v="202503 緯創資通股份有限公司 ( SO_1320734 )"/>
    <m/>
    <m/>
    <s v="710"/>
    <s v="100204"/>
    <n v="1"/>
    <n v="-65702"/>
  </r>
  <r>
    <s v="2025/03"/>
    <s v="1800007912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745 )"/>
    <m/>
    <m/>
    <s v="710"/>
    <s v="100204"/>
    <n v="1"/>
    <n v="-138000"/>
  </r>
  <r>
    <s v="2025/03"/>
    <s v="1800007913"/>
    <s v="DT"/>
    <d v="2025-03-28T00:00:00"/>
    <d v="2025-03-28T00:00:00"/>
    <s v="48810200"/>
    <m/>
    <m/>
    <x v="0"/>
    <s v="NTD"/>
    <n v="-130617"/>
    <s v="NTD"/>
    <n v="-130617"/>
    <s v="108524T0"/>
    <s v="TT0111"/>
    <m/>
    <s v="202503 緯創資通股份有限公司 ( SO_1320756 )"/>
    <m/>
    <m/>
    <s v="710"/>
    <s v="100204"/>
    <n v="1"/>
    <n v="-130617"/>
  </r>
  <r>
    <s v="2025/03"/>
    <s v="1800007914"/>
    <s v="DT"/>
    <d v="2025-03-28T00:00:00"/>
    <d v="2025-03-28T00:00:00"/>
    <s v="48810200"/>
    <m/>
    <m/>
    <x v="0"/>
    <s v="NTD"/>
    <n v="-99528"/>
    <s v="NTD"/>
    <n v="-99528"/>
    <s v="108524T0"/>
    <s v="TT0111"/>
    <m/>
    <s v="202503 緯創資通股份有限公司 ( SO_1320767 )"/>
    <m/>
    <m/>
    <s v="710"/>
    <s v="100204"/>
    <n v="1"/>
    <n v="-99528"/>
  </r>
  <r>
    <s v="2025/03"/>
    <s v="1800007915"/>
    <s v="DT"/>
    <d v="2025-03-28T00:00:00"/>
    <d v="2025-03-28T00:00:00"/>
    <s v="48810200"/>
    <m/>
    <m/>
    <x v="0"/>
    <s v="NTD"/>
    <n v="-124862"/>
    <s v="NTD"/>
    <n v="-124862"/>
    <s v="108524T0"/>
    <s v="TT0111"/>
    <m/>
    <s v="202503 緯創資通股份有限公司 ( SO_1320778 )"/>
    <m/>
    <m/>
    <s v="710"/>
    <s v="100204"/>
    <n v="1"/>
    <n v="-124862"/>
  </r>
  <r>
    <s v="2025/03"/>
    <s v="1800007916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789 )"/>
    <m/>
    <m/>
    <s v="710"/>
    <s v="100204"/>
    <n v="1"/>
    <n v="-138000"/>
  </r>
  <r>
    <s v="2025/03"/>
    <s v="1800007917"/>
    <s v="DT"/>
    <d v="2025-03-28T00:00:00"/>
    <d v="2025-03-28T00:00:00"/>
    <s v="48810200"/>
    <m/>
    <m/>
    <x v="0"/>
    <s v="NTD"/>
    <n v="-100000"/>
    <s v="NTD"/>
    <n v="-100000"/>
    <s v="108524T0"/>
    <s v="TT0111"/>
    <m/>
    <s v="202503 緯創資通股份有限公司 ( SO_1320800 )"/>
    <m/>
    <m/>
    <s v="710"/>
    <s v="100204"/>
    <n v="1"/>
    <n v="-100000"/>
  </r>
  <r>
    <s v="2025/03"/>
    <s v="1800007918"/>
    <s v="DT"/>
    <d v="2025-03-28T00:00:00"/>
    <d v="2025-03-28T00:00:00"/>
    <s v="48810200"/>
    <m/>
    <m/>
    <x v="0"/>
    <s v="NTD"/>
    <n v="-68090"/>
    <s v="NTD"/>
    <n v="-68090"/>
    <s v="108524T0"/>
    <s v="TT0111"/>
    <m/>
    <s v="202503 緯創資通股份有限公司 ( SO_1320811 )"/>
    <m/>
    <m/>
    <s v="710"/>
    <s v="100204"/>
    <n v="1"/>
    <n v="-68090"/>
  </r>
  <r>
    <s v="2025/03"/>
    <s v="1800007919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822 )"/>
    <m/>
    <m/>
    <s v="710"/>
    <s v="100204"/>
    <n v="1"/>
    <n v="-138000"/>
  </r>
  <r>
    <s v="2025/03"/>
    <s v="1800007920"/>
    <s v="DT"/>
    <d v="2025-03-28T00:00:00"/>
    <d v="2025-03-28T00:00:00"/>
    <s v="48810200"/>
    <m/>
    <m/>
    <x v="0"/>
    <s v="NTD"/>
    <n v="-155000"/>
    <s v="NTD"/>
    <n v="-155000"/>
    <s v="108524T0"/>
    <s v="TT0111"/>
    <m/>
    <s v="202503 緯創資通股份有限公司 ( SO_1320833 )"/>
    <m/>
    <m/>
    <s v="710"/>
    <s v="100204"/>
    <n v="1"/>
    <n v="-155000"/>
  </r>
  <r>
    <s v="2025/03"/>
    <s v="1800007921"/>
    <s v="DT"/>
    <d v="2025-03-28T00:00:00"/>
    <d v="2025-03-28T00:00:00"/>
    <s v="48810200"/>
    <m/>
    <m/>
    <x v="0"/>
    <s v="NTD"/>
    <n v="-100000"/>
    <s v="NTD"/>
    <n v="-100000"/>
    <s v="108524T0"/>
    <s v="TT0111"/>
    <m/>
    <s v="202503 緯創資通股份有限公司 ( SO_1320855 )"/>
    <m/>
    <m/>
    <s v="710"/>
    <s v="100204"/>
    <n v="1"/>
    <n v="-100000"/>
  </r>
  <r>
    <s v="2025/03"/>
    <s v="1800007922"/>
    <s v="DT"/>
    <d v="2025-03-28T00:00:00"/>
    <d v="2025-03-28T00:00:00"/>
    <s v="48810200"/>
    <m/>
    <m/>
    <x v="0"/>
    <s v="NTD"/>
    <n v="-155000"/>
    <s v="NTD"/>
    <n v="-155000"/>
    <s v="108524T0"/>
    <s v="TT0111"/>
    <m/>
    <s v="202503 緯創資通股份有限公司 ( SO_1320866 )"/>
    <m/>
    <m/>
    <s v="710"/>
    <s v="100204"/>
    <n v="1"/>
    <n v="-155000"/>
  </r>
  <r>
    <s v="2025/03"/>
    <s v="1800007923"/>
    <s v="DT"/>
    <d v="2025-03-28T00:00:00"/>
    <d v="2025-03-28T00:00:00"/>
    <s v="48810200"/>
    <m/>
    <m/>
    <x v="0"/>
    <s v="NTD"/>
    <n v="-132259"/>
    <s v="NTD"/>
    <n v="-132259"/>
    <s v="108524T0"/>
    <s v="TT0111"/>
    <m/>
    <s v="202503 緯創資通股份有限公司 ( SO_1320877 )"/>
    <m/>
    <m/>
    <s v="710"/>
    <s v="100204"/>
    <n v="1"/>
    <n v="-132259"/>
  </r>
  <r>
    <s v="2025/03"/>
    <s v="1800007924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888 )"/>
    <m/>
    <m/>
    <s v="710"/>
    <s v="100204"/>
    <n v="1"/>
    <n v="-138000"/>
  </r>
  <r>
    <s v="2025/03"/>
    <s v="1800007925"/>
    <s v="DT"/>
    <d v="2025-03-28T00:00:00"/>
    <d v="2025-03-28T00:00:00"/>
    <s v="48810200"/>
    <m/>
    <m/>
    <x v="0"/>
    <s v="NTD"/>
    <n v="-122392"/>
    <s v="NTD"/>
    <n v="-122392"/>
    <s v="108524T0"/>
    <s v="TT0111"/>
    <m/>
    <s v="202503 緯創資通股份有限公司 ( SO_1320899 )"/>
    <m/>
    <m/>
    <s v="710"/>
    <s v="100204"/>
    <n v="1"/>
    <n v="-122392"/>
  </r>
  <r>
    <s v="2025/03"/>
    <s v="1800007926"/>
    <s v="DT"/>
    <d v="2025-03-28T00:00:00"/>
    <d v="2025-03-28T00:00:00"/>
    <s v="48810200"/>
    <m/>
    <m/>
    <x v="0"/>
    <s v="NTD"/>
    <n v="-131431"/>
    <s v="NTD"/>
    <n v="-131431"/>
    <s v="108524T0"/>
    <s v="TT0111"/>
    <m/>
    <s v="202503 緯創資通股份有限公司 ( SO_1320910 )"/>
    <m/>
    <m/>
    <s v="710"/>
    <s v="100204"/>
    <n v="1"/>
    <n v="-131431"/>
  </r>
  <r>
    <s v="2025/03"/>
    <s v="1800007927"/>
    <s v="DT"/>
    <d v="2025-03-28T00:00:00"/>
    <d v="2025-03-28T00:00:00"/>
    <s v="48810200"/>
    <m/>
    <m/>
    <x v="0"/>
    <s v="NTD"/>
    <n v="-151311"/>
    <s v="NTD"/>
    <n v="-151311"/>
    <s v="108524T0"/>
    <s v="TT0111"/>
    <m/>
    <s v="202503 緯創資通股份有限公司 ( SO_1320921 )"/>
    <m/>
    <m/>
    <s v="710"/>
    <s v="100204"/>
    <n v="1"/>
    <n v="-151311"/>
  </r>
  <r>
    <s v="2025/03"/>
    <s v="1800007928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932 )"/>
    <m/>
    <m/>
    <s v="710"/>
    <s v="100204"/>
    <n v="1"/>
    <n v="-138000"/>
  </r>
  <r>
    <s v="2025/03"/>
    <s v="1800007929"/>
    <s v="DT"/>
    <d v="2025-03-28T00:00:00"/>
    <d v="2025-03-28T00:00:00"/>
    <s v="48810200"/>
    <m/>
    <m/>
    <x v="0"/>
    <s v="NTD"/>
    <n v="-128133"/>
    <s v="NTD"/>
    <n v="-128133"/>
    <s v="108524T0"/>
    <s v="TT0111"/>
    <m/>
    <s v="202503 緯創資通股份有限公司 ( SO_1320943 )"/>
    <m/>
    <m/>
    <s v="710"/>
    <s v="100204"/>
    <n v="1"/>
    <n v="-128133"/>
  </r>
  <r>
    <s v="2025/03"/>
    <s v="1800007930"/>
    <s v="DT"/>
    <d v="2025-03-28T00:00:00"/>
    <d v="2025-03-28T00:00:00"/>
    <s v="48810200"/>
    <m/>
    <m/>
    <x v="0"/>
    <s v="NTD"/>
    <n v="-110000"/>
    <s v="NTD"/>
    <n v="-110000"/>
    <s v="108524T0"/>
    <s v="TT0111"/>
    <m/>
    <s v="202503 緯創資通股份有限公司 ( SO_1320954 )"/>
    <m/>
    <m/>
    <s v="710"/>
    <s v="100204"/>
    <n v="1"/>
    <n v="-110000"/>
  </r>
  <r>
    <s v="2025/03"/>
    <s v="1800007931"/>
    <s v="DT"/>
    <d v="2025-03-28T00:00:00"/>
    <d v="2025-03-28T00:00:00"/>
    <s v="48810200"/>
    <m/>
    <m/>
    <x v="0"/>
    <s v="NTD"/>
    <n v="-110000"/>
    <s v="NTD"/>
    <n v="-110000"/>
    <s v="108524T0"/>
    <s v="TT0111"/>
    <m/>
    <s v="202503 緯創資通股份有限公司 ( SO_1320965 )"/>
    <m/>
    <m/>
    <s v="710"/>
    <s v="100204"/>
    <n v="1"/>
    <n v="-110000"/>
  </r>
  <r>
    <s v="2025/03"/>
    <s v="1800007932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0976 )"/>
    <m/>
    <m/>
    <s v="710"/>
    <s v="100204"/>
    <n v="1"/>
    <n v="-138000"/>
  </r>
  <r>
    <s v="2025/03"/>
    <s v="1800007933"/>
    <s v="DT"/>
    <d v="2025-03-28T00:00:00"/>
    <d v="2025-03-28T00:00:00"/>
    <s v="48810200"/>
    <m/>
    <m/>
    <x v="0"/>
    <s v="NTD"/>
    <n v="-128975"/>
    <s v="NTD"/>
    <n v="-128975"/>
    <s v="108524T0"/>
    <s v="TT0111"/>
    <m/>
    <s v="202503 緯創資通股份有限公司 ( SO_1320987 )"/>
    <m/>
    <m/>
    <s v="710"/>
    <s v="100204"/>
    <n v="1"/>
    <n v="-128975"/>
  </r>
  <r>
    <s v="2025/03"/>
    <s v="1800007934"/>
    <s v="DT"/>
    <d v="2025-03-28T00:00:00"/>
    <d v="2025-03-28T00:00:00"/>
    <s v="48810200"/>
    <m/>
    <m/>
    <x v="0"/>
    <s v="NTD"/>
    <n v="-140213"/>
    <s v="NTD"/>
    <n v="-140213"/>
    <s v="108524T0"/>
    <s v="TT0111"/>
    <m/>
    <s v="202503 緯創資通股份有限公司 ( SO_1320998 )"/>
    <m/>
    <m/>
    <s v="710"/>
    <s v="100204"/>
    <n v="1"/>
    <n v="-140213"/>
  </r>
  <r>
    <s v="2025/03"/>
    <s v="1800007935"/>
    <s v="DT"/>
    <d v="2025-03-28T00:00:00"/>
    <d v="2025-03-28T00:00:00"/>
    <s v="48810200"/>
    <m/>
    <m/>
    <x v="0"/>
    <s v="NTD"/>
    <n v="-131445"/>
    <s v="NTD"/>
    <n v="-131445"/>
    <s v="108524T0"/>
    <s v="TT0111"/>
    <m/>
    <s v="202503 緯創資通股份有限公司 ( SO_1321009 )"/>
    <m/>
    <m/>
    <s v="710"/>
    <s v="100204"/>
    <n v="1"/>
    <n v="-131445"/>
  </r>
  <r>
    <s v="2025/03"/>
    <s v="1800007937"/>
    <s v="DT"/>
    <d v="2025-03-28T00:00:00"/>
    <d v="2025-03-28T00:00:00"/>
    <s v="48810200"/>
    <m/>
    <m/>
    <x v="0"/>
    <s v="NTD"/>
    <n v="-78584"/>
    <s v="NTD"/>
    <n v="-78584"/>
    <s v="105270T0"/>
    <s v="TT0113"/>
    <m/>
    <s v="202503 緯創資通股份有限公司 ( SO_1321037 )"/>
    <m/>
    <m/>
    <s v="710"/>
    <s v="100204"/>
    <n v="1"/>
    <n v="-78584"/>
  </r>
  <r>
    <s v="2025/03"/>
    <s v="1800007938"/>
    <s v="DT"/>
    <d v="2025-03-28T00:00:00"/>
    <d v="2025-03-28T00:00:00"/>
    <s v="48810200"/>
    <m/>
    <m/>
    <x v="0"/>
    <s v="NTD"/>
    <n v="-90000"/>
    <s v="NTD"/>
    <n v="-90000"/>
    <s v="105270T0"/>
    <s v="TT0113"/>
    <m/>
    <s v="202503 緯創資通股份有限公司 ( SO_1321048 )"/>
    <m/>
    <m/>
    <s v="710"/>
    <s v="100204"/>
    <n v="1"/>
    <n v="-90000"/>
  </r>
  <r>
    <s v="2025/03"/>
    <s v="1800007939"/>
    <s v="DT"/>
    <d v="2025-03-28T00:00:00"/>
    <d v="2025-03-28T00:00:00"/>
    <s v="48810200"/>
    <m/>
    <m/>
    <x v="0"/>
    <s v="NTD"/>
    <n v="-111725"/>
    <s v="NTD"/>
    <n v="-111725"/>
    <s v="105270T0"/>
    <s v="TT0113"/>
    <m/>
    <s v="202503 緯創資通股份有限公司 ( SO_1321059 )"/>
    <m/>
    <m/>
    <s v="710"/>
    <s v="100204"/>
    <n v="1"/>
    <n v="-111725"/>
  </r>
  <r>
    <s v="2025/03"/>
    <s v="1800007940"/>
    <s v="DT"/>
    <d v="2025-03-28T00:00:00"/>
    <d v="2025-03-28T00:00:00"/>
    <s v="48810200"/>
    <m/>
    <m/>
    <x v="0"/>
    <s v="NTD"/>
    <n v="-131431"/>
    <s v="NTD"/>
    <n v="-131431"/>
    <s v="105270T0"/>
    <s v="TT0113"/>
    <m/>
    <s v="202503 緯創資通股份有限公司 ( SO_1321070 )"/>
    <m/>
    <m/>
    <s v="710"/>
    <s v="100204"/>
    <n v="1"/>
    <n v="-131431"/>
  </r>
  <r>
    <s v="2025/03"/>
    <s v="1800007941"/>
    <s v="DT"/>
    <d v="2025-03-28T00:00:00"/>
    <d v="2025-03-28T00:00:00"/>
    <s v="48810200"/>
    <m/>
    <m/>
    <x v="0"/>
    <s v="NTD"/>
    <n v="-102135"/>
    <s v="NTD"/>
    <n v="-102135"/>
    <s v="105270T0"/>
    <s v="TT0113"/>
    <m/>
    <s v="202503 緯創資通股份有限公司 ( SO_1321081 )"/>
    <m/>
    <m/>
    <s v="710"/>
    <s v="100204"/>
    <n v="1"/>
    <n v="-102135"/>
  </r>
  <r>
    <s v="2025/03"/>
    <s v="1800007942"/>
    <s v="DT"/>
    <d v="2025-03-28T00:00:00"/>
    <d v="2025-03-28T00:00:00"/>
    <s v="48810200"/>
    <m/>
    <m/>
    <x v="0"/>
    <s v="NTD"/>
    <n v="-110000"/>
    <s v="NTD"/>
    <n v="-110000"/>
    <s v="105270T0"/>
    <s v="TT0113"/>
    <m/>
    <s v="202503 緯創資通股份有限公司 ( SO_1321092 )"/>
    <m/>
    <m/>
    <s v="710"/>
    <s v="100204"/>
    <n v="1"/>
    <n v="-110000"/>
  </r>
  <r>
    <s v="2025/03"/>
    <s v="1800007943"/>
    <s v="DT"/>
    <d v="2025-03-28T00:00:00"/>
    <d v="2025-03-28T00:00:00"/>
    <s v="48810200"/>
    <m/>
    <m/>
    <x v="0"/>
    <s v="NTD"/>
    <n v="-110000"/>
    <s v="NTD"/>
    <n v="-110000"/>
    <s v="105270T0"/>
    <s v="TT0113"/>
    <m/>
    <s v="202503 緯創資通股份有限公司 ( SO_1321103 )"/>
    <m/>
    <m/>
    <s v="710"/>
    <s v="100204"/>
    <n v="1"/>
    <n v="-110000"/>
  </r>
  <r>
    <s v="2025/03"/>
    <s v="1800007944"/>
    <s v="DT"/>
    <d v="2025-03-28T00:00:00"/>
    <d v="2025-03-28T00:00:00"/>
    <s v="48810200"/>
    <m/>
    <m/>
    <x v="0"/>
    <s v="NTD"/>
    <n v="-116651"/>
    <s v="NTD"/>
    <n v="-116651"/>
    <s v="105270T0"/>
    <s v="TT0113"/>
    <m/>
    <s v="202503 緯創資通股份有限公司 ( SO_1321114 )"/>
    <m/>
    <m/>
    <s v="710"/>
    <s v="100204"/>
    <n v="1"/>
    <n v="-116651"/>
  </r>
  <r>
    <s v="2025/03"/>
    <s v="1800007945"/>
    <s v="DT"/>
    <d v="2025-03-28T00:00:00"/>
    <d v="2025-03-28T00:00:00"/>
    <s v="48810200"/>
    <m/>
    <m/>
    <x v="0"/>
    <s v="NTD"/>
    <n v="-90000"/>
    <s v="NTD"/>
    <n v="-90000"/>
    <s v="105270T0"/>
    <s v="TT0113"/>
    <m/>
    <s v="202503 緯創資通股份有限公司 ( SO_1321125 )"/>
    <m/>
    <m/>
    <s v="710"/>
    <s v="100204"/>
    <n v="1"/>
    <n v="-90000"/>
  </r>
  <r>
    <s v="2025/03"/>
    <s v="1800007946"/>
    <s v="DT"/>
    <d v="2025-03-28T00:00:00"/>
    <d v="2025-03-28T00:00:00"/>
    <s v="48810200"/>
    <m/>
    <m/>
    <x v="0"/>
    <s v="NTD"/>
    <n v="-128961"/>
    <s v="NTD"/>
    <n v="-128961"/>
    <s v="105270T0"/>
    <s v="TT0113"/>
    <m/>
    <s v="202503 緯創資通股份有限公司 ( SO_1321136 )"/>
    <m/>
    <m/>
    <s v="710"/>
    <s v="100204"/>
    <n v="1"/>
    <n v="-128961"/>
  </r>
  <r>
    <s v="2025/03"/>
    <s v="1800007947"/>
    <s v="DT"/>
    <d v="2025-03-28T00:00:00"/>
    <d v="2025-03-28T00:00:00"/>
    <s v="48810200"/>
    <m/>
    <m/>
    <x v="0"/>
    <s v="NTD"/>
    <n v="-154086"/>
    <s v="NTD"/>
    <n v="-154086"/>
    <s v="105270T0"/>
    <s v="TT0113"/>
    <m/>
    <s v="202503 緯創資通股份有限公司 ( SO_1321147 )"/>
    <m/>
    <m/>
    <s v="710"/>
    <s v="100204"/>
    <n v="1"/>
    <n v="-154086"/>
  </r>
  <r>
    <s v="2025/03"/>
    <s v="1800007948"/>
    <s v="DT"/>
    <d v="2025-03-28T00:00:00"/>
    <d v="2025-03-28T00:00:00"/>
    <s v="48810200"/>
    <m/>
    <m/>
    <x v="0"/>
    <s v="NTD"/>
    <n v="-94281"/>
    <s v="NTD"/>
    <n v="-94281"/>
    <s v="105270T0"/>
    <s v="TT0113"/>
    <m/>
    <s v="202503 緯創資通股份有限公司 ( SO_1321158 )"/>
    <m/>
    <m/>
    <s v="710"/>
    <s v="100204"/>
    <n v="1"/>
    <n v="-94281"/>
  </r>
  <r>
    <s v="2025/03"/>
    <s v="1800007949"/>
    <s v="DT"/>
    <d v="2025-03-28T00:00:00"/>
    <d v="2025-03-28T00:00:00"/>
    <s v="48810200"/>
    <m/>
    <m/>
    <x v="0"/>
    <s v="NTD"/>
    <n v="-101858"/>
    <s v="NTD"/>
    <n v="-101858"/>
    <s v="105270T0"/>
    <s v="TT0113"/>
    <m/>
    <s v="202503 緯創資通股份有限公司 ( SO_1321169 )"/>
    <m/>
    <m/>
    <s v="710"/>
    <s v="100204"/>
    <n v="1"/>
    <n v="-101858"/>
  </r>
  <r>
    <s v="2025/03"/>
    <s v="1800007950"/>
    <s v="DT"/>
    <d v="2025-03-28T00:00:00"/>
    <d v="2025-03-28T00:00:00"/>
    <s v="48810200"/>
    <m/>
    <m/>
    <x v="0"/>
    <s v="NTD"/>
    <n v="-134702"/>
    <s v="NTD"/>
    <n v="-134702"/>
    <s v="105270T0"/>
    <s v="TT0113"/>
    <m/>
    <s v="202503 緯創資通股份有限公司 ( SO_1321180 )"/>
    <m/>
    <m/>
    <s v="710"/>
    <s v="100204"/>
    <n v="1"/>
    <n v="-134702"/>
  </r>
  <r>
    <s v="2025/03"/>
    <s v="1800007951"/>
    <s v="DT"/>
    <d v="2025-03-28T00:00:00"/>
    <d v="2025-03-28T00:00:00"/>
    <s v="48810200"/>
    <m/>
    <m/>
    <x v="0"/>
    <s v="NTD"/>
    <n v="-138000"/>
    <s v="NTD"/>
    <n v="-138000"/>
    <s v="105270T0"/>
    <s v="TT0113"/>
    <m/>
    <s v="202503 緯創資通股份有限公司 ( SO_1321191 )"/>
    <m/>
    <m/>
    <s v="710"/>
    <s v="100204"/>
    <n v="1"/>
    <n v="-138000"/>
  </r>
  <r>
    <s v="2025/03"/>
    <s v="1800007952"/>
    <s v="DT"/>
    <d v="2025-03-28T00:00:00"/>
    <d v="2025-03-28T00:00:00"/>
    <s v="48810200"/>
    <m/>
    <m/>
    <x v="0"/>
    <s v="NTD"/>
    <n v="-131417"/>
    <s v="NTD"/>
    <n v="-131417"/>
    <s v="105270T0"/>
    <s v="TT0113"/>
    <m/>
    <s v="202503 緯創資通股份有限公司 ( SO_1321202 )"/>
    <m/>
    <m/>
    <s v="710"/>
    <s v="100204"/>
    <n v="1"/>
    <n v="-131417"/>
  </r>
  <r>
    <s v="2025/03"/>
    <s v="1800007953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21247 )"/>
    <m/>
    <m/>
    <s v="710"/>
    <s v="100204"/>
    <n v="1"/>
    <n v="-138000"/>
  </r>
  <r>
    <s v="2025/03"/>
    <s v="1800007960"/>
    <s v="DT"/>
    <d v="2025-03-28T00:00:00"/>
    <d v="2025-03-28T00:00:00"/>
    <s v="48810200"/>
    <m/>
    <m/>
    <x v="0"/>
    <s v="NTD"/>
    <n v="-134716"/>
    <s v="NTD"/>
    <n v="-134716"/>
    <s v="111631T0"/>
    <s v="TT0112"/>
    <m/>
    <s v="202503 緯創資通股份有限公司 ( SO_1321358 )"/>
    <m/>
    <m/>
    <s v="710"/>
    <s v="100204"/>
    <n v="1"/>
    <n v="-134716"/>
  </r>
  <r>
    <s v="2025/03"/>
    <s v="1800007961"/>
    <s v="DT"/>
    <d v="2025-03-28T00:00:00"/>
    <d v="2025-03-28T00:00:00"/>
    <s v="48810200"/>
    <m/>
    <m/>
    <x v="0"/>
    <s v="NTD"/>
    <n v="-108042"/>
    <s v="NTD"/>
    <n v="-108042"/>
    <s v="111631T0"/>
    <s v="TT0112"/>
    <m/>
    <s v="202503 緯創資通股份有限公司 ( SO_1321365 )"/>
    <m/>
    <m/>
    <s v="710"/>
    <s v="100204"/>
    <n v="1"/>
    <n v="-108042"/>
  </r>
  <r>
    <s v="2025/03"/>
    <s v="1800007978"/>
    <s v="DT"/>
    <d v="2025-03-28T00:00:00"/>
    <d v="2025-03-28T00:00:00"/>
    <s v="48810200"/>
    <m/>
    <m/>
    <x v="0"/>
    <s v="NTD"/>
    <n v="-131431"/>
    <s v="NTD"/>
    <n v="-131431"/>
    <s v="112611T0"/>
    <s v="TT0112"/>
    <m/>
    <s v="202503 緯創資通股份有限公司 ( SO_1321700 )"/>
    <m/>
    <m/>
    <s v="710"/>
    <s v="100204"/>
    <n v="1"/>
    <n v="-131431"/>
  </r>
  <r>
    <s v="2025/03"/>
    <s v="1800008100"/>
    <s v="DT"/>
    <d v="2025-03-28T00:00:00"/>
    <d v="2025-03-28T00:00:00"/>
    <s v="48810200"/>
    <m/>
    <m/>
    <x v="0"/>
    <s v="NTD"/>
    <n v="-110000"/>
    <s v="NTD"/>
    <n v="-110000"/>
    <s v="108524T0"/>
    <s v="TT0111"/>
    <m/>
    <s v="202503 緯創資通股份有限公司 ( SO_1323954 )"/>
    <m/>
    <m/>
    <s v="710"/>
    <s v="100204"/>
    <n v="1"/>
    <n v="-110000"/>
  </r>
  <r>
    <s v="2025/03"/>
    <s v="1800008149"/>
    <s v="DT"/>
    <d v="2025-03-28T00:00:00"/>
    <d v="2025-03-28T00:00:00"/>
    <s v="48810200"/>
    <m/>
    <m/>
    <x v="0"/>
    <s v="NTD"/>
    <n v="-3420"/>
    <s v="NTD"/>
    <n v="-3420"/>
    <s v="105270T0"/>
    <s v="TT0113"/>
    <m/>
    <s v="202503 緯創資通股份有限公司 ( SO_1330329 )"/>
    <m/>
    <m/>
    <s v="710"/>
    <s v="100204"/>
    <n v="1"/>
    <n v="-3420"/>
  </r>
  <r>
    <s v="2025/03"/>
    <s v="1800008150"/>
    <s v="DT"/>
    <d v="2025-03-28T00:00:00"/>
    <d v="2025-03-28T00:00:00"/>
    <s v="48810200"/>
    <m/>
    <m/>
    <x v="0"/>
    <s v="NTD"/>
    <n v="-875"/>
    <s v="NTD"/>
    <n v="-875"/>
    <s v="105270T0"/>
    <s v="TT0113"/>
    <m/>
    <s v="202502 緯創資通股份有限公司 ( SO_1330347 )"/>
    <m/>
    <m/>
    <s v="710"/>
    <s v="100204"/>
    <n v="1"/>
    <n v="-875"/>
  </r>
  <r>
    <s v="2025/03"/>
    <s v="1800008183"/>
    <s v="DT"/>
    <d v="2025-03-28T00:00:00"/>
    <d v="2025-03-28T00:00:00"/>
    <s v="48810200"/>
    <m/>
    <m/>
    <x v="0"/>
    <s v="NTD"/>
    <n v="-42849"/>
    <s v="NTD"/>
    <n v="-42849"/>
    <s v="105270T0"/>
    <s v="TT0113"/>
    <m/>
    <s v="202503 緯創資通股份有限公司 ( SO_1340102 )"/>
    <m/>
    <m/>
    <s v="710"/>
    <s v="100204"/>
    <n v="1"/>
    <n v="-42849"/>
  </r>
  <r>
    <s v="2025/03"/>
    <s v="1800008186"/>
    <s v="DT"/>
    <d v="2025-03-28T00:00:00"/>
    <d v="2025-03-28T00:00:00"/>
    <s v="48810200"/>
    <m/>
    <m/>
    <x v="0"/>
    <s v="NTD"/>
    <n v="-138000"/>
    <s v="NTD"/>
    <n v="-138000"/>
    <s v="108524T0"/>
    <s v="TT0111"/>
    <m/>
    <s v="202503 緯創資通股份有限公司 ( SO_1340328 )"/>
    <m/>
    <m/>
    <s v="710"/>
    <s v="100204"/>
    <n v="1"/>
    <n v="-138000"/>
  </r>
  <r>
    <s v="2025/03"/>
    <s v="1800008191"/>
    <s v="DT"/>
    <d v="2025-03-28T00:00:00"/>
    <d v="2025-03-28T00:00:00"/>
    <s v="48810200"/>
    <m/>
    <m/>
    <x v="0"/>
    <s v="NTD"/>
    <n v="-173746"/>
    <s v="NTD"/>
    <n v="-173746"/>
    <s v="111631T0"/>
    <s v="TT0112"/>
    <m/>
    <s v="202503 緯創資通股份有限公司 ( SO_1340876 )"/>
    <m/>
    <m/>
    <s v="710"/>
    <s v="100204"/>
    <n v="1"/>
    <n v="-173746"/>
  </r>
  <r>
    <s v="2025/03"/>
    <s v="1800008261"/>
    <s v="DT"/>
    <d v="2025-03-28T00:00:00"/>
    <d v="2025-03-28T00:00:00"/>
    <s v="48810200"/>
    <m/>
    <m/>
    <x v="0"/>
    <s v="NTD"/>
    <n v="-81189"/>
    <s v="NTD"/>
    <n v="-81189"/>
    <s v="113265T0"/>
    <s v="TT0112"/>
    <m/>
    <s v="202503 緯創資通股份有限公司 ( SO_1343080 )"/>
    <m/>
    <m/>
    <s v="710"/>
    <s v="100204"/>
    <n v="1"/>
    <n v="-81189"/>
  </r>
  <r>
    <s v="2025/03"/>
    <s v="1800006491"/>
    <s v="DT"/>
    <d v="2025-02-26T00:00:00"/>
    <d v="2025-03-14T00:00:00"/>
    <s v="48810200"/>
    <m/>
    <m/>
    <x v="1"/>
    <s v="NTD"/>
    <n v="155000"/>
    <s v="NTD"/>
    <n v="155000"/>
    <s v="110810T0"/>
    <s v="TT0119"/>
    <m/>
    <s v="202502 緯穎科技服務股份有限公司 ( SO_1097157 )"/>
    <m/>
    <m/>
    <s v="710"/>
    <s v="100726"/>
    <n v="1"/>
    <n v="155000"/>
  </r>
  <r>
    <s v="2025/03"/>
    <s v="1800006492"/>
    <s v="DT"/>
    <d v="2025-02-26T00:00:00"/>
    <d v="2025-03-14T00:00:00"/>
    <s v="48810200"/>
    <m/>
    <m/>
    <x v="1"/>
    <s v="NTD"/>
    <n v="110000"/>
    <s v="NTD"/>
    <n v="110000"/>
    <s v="110810T0"/>
    <s v="TT0119"/>
    <m/>
    <s v="202502 緯穎科技服務股份有限公司 ( SO_1108977 )"/>
    <m/>
    <m/>
    <s v="710"/>
    <s v="100726"/>
    <n v="1"/>
    <n v="110000"/>
  </r>
  <r>
    <s v="2025/03"/>
    <s v="1800006493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09104 )"/>
    <m/>
    <m/>
    <s v="710"/>
    <s v="100726"/>
    <n v="1"/>
    <n v="138000"/>
  </r>
  <r>
    <s v="2025/03"/>
    <s v="1800006494"/>
    <s v="DT"/>
    <d v="2025-02-26T00:00:00"/>
    <d v="2025-03-14T00:00:00"/>
    <s v="48810200"/>
    <m/>
    <m/>
    <x v="1"/>
    <s v="NTD"/>
    <n v="110000"/>
    <s v="NTD"/>
    <n v="110000"/>
    <s v="110810T0"/>
    <s v="TT0119"/>
    <m/>
    <s v="202502 緯穎科技服務股份有限公司 ( SO_1109116 )"/>
    <m/>
    <m/>
    <s v="710"/>
    <s v="100726"/>
    <n v="1"/>
    <n v="110000"/>
  </r>
  <r>
    <s v="2025/03"/>
    <s v="1800006495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09168 )"/>
    <m/>
    <m/>
    <s v="710"/>
    <s v="100726"/>
    <n v="1"/>
    <n v="138000"/>
  </r>
  <r>
    <s v="2025/03"/>
    <s v="1800006496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09204 )"/>
    <m/>
    <m/>
    <s v="710"/>
    <s v="100726"/>
    <n v="1"/>
    <n v="138000"/>
  </r>
  <r>
    <s v="2025/03"/>
    <s v="1800006497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54720 )"/>
    <m/>
    <m/>
    <s v="710"/>
    <s v="100726"/>
    <n v="1"/>
    <n v="138000"/>
  </r>
  <r>
    <s v="2025/03"/>
    <s v="1800006498"/>
    <s v="DT"/>
    <d v="2025-02-26T00:00:00"/>
    <d v="2025-03-14T00:00:00"/>
    <s v="48810200"/>
    <m/>
    <m/>
    <x v="1"/>
    <s v="NTD"/>
    <n v="86845"/>
    <s v="NTD"/>
    <n v="86845"/>
    <s v="110810T0"/>
    <s v="TT0119"/>
    <m/>
    <s v="202502 緯穎科技服務股份有限公司 ( SO_1157816 )"/>
    <m/>
    <m/>
    <s v="710"/>
    <s v="100726"/>
    <n v="1"/>
    <n v="86845"/>
  </r>
  <r>
    <s v="2025/03"/>
    <s v="1800006499"/>
    <s v="DT"/>
    <d v="2025-02-26T00:00:00"/>
    <d v="2025-03-14T00:00:00"/>
    <s v="48810200"/>
    <m/>
    <m/>
    <x v="1"/>
    <s v="NTD"/>
    <n v="155000"/>
    <s v="NTD"/>
    <n v="155000"/>
    <s v="110810T0"/>
    <s v="TT0119"/>
    <m/>
    <s v="202502 緯穎科技服務股份有限公司 ( SO_1177000 )"/>
    <m/>
    <m/>
    <s v="710"/>
    <s v="100726"/>
    <n v="1"/>
    <n v="155000"/>
  </r>
  <r>
    <s v="2025/03"/>
    <s v="1800006500"/>
    <s v="DT"/>
    <d v="2025-02-26T00:00:00"/>
    <d v="2025-03-14T00:00:00"/>
    <s v="48810200"/>
    <m/>
    <m/>
    <x v="1"/>
    <s v="NTD"/>
    <n v="81577"/>
    <s v="NTD"/>
    <n v="81577"/>
    <s v="110810T0"/>
    <s v="TT0119"/>
    <m/>
    <s v="202502 緯穎科技服務股份有限公司 ( SO_1191353 )"/>
    <m/>
    <m/>
    <s v="710"/>
    <s v="100726"/>
    <n v="1"/>
    <n v="81577"/>
  </r>
  <r>
    <s v="2025/03"/>
    <s v="1800006501"/>
    <s v="DT"/>
    <d v="2025-02-26T00:00:00"/>
    <d v="2025-03-14T00:00:00"/>
    <s v="48810200"/>
    <m/>
    <m/>
    <x v="1"/>
    <s v="NTD"/>
    <n v="146847"/>
    <s v="NTD"/>
    <n v="146847"/>
    <s v="110810T0"/>
    <s v="TT0119"/>
    <m/>
    <s v="202502 緯穎科技服務股份有限公司 ( SO_1191361 )"/>
    <m/>
    <m/>
    <s v="710"/>
    <s v="100726"/>
    <n v="1"/>
    <n v="146847"/>
  </r>
  <r>
    <s v="2025/03"/>
    <s v="1800006502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91369 )"/>
    <m/>
    <m/>
    <s v="710"/>
    <s v="100726"/>
    <n v="1"/>
    <n v="138000"/>
  </r>
  <r>
    <s v="2025/03"/>
    <s v="1800006503"/>
    <s v="DT"/>
    <d v="2025-02-26T00:00:00"/>
    <d v="2025-03-14T00:00:00"/>
    <s v="48810200"/>
    <m/>
    <m/>
    <x v="1"/>
    <s v="NTD"/>
    <n v="110000"/>
    <s v="NTD"/>
    <n v="110000"/>
    <s v="110810T0"/>
    <s v="TT0119"/>
    <m/>
    <s v="202502 緯穎科技服務股份有限公司 ( SO_1201467 )"/>
    <m/>
    <m/>
    <s v="710"/>
    <s v="100726"/>
    <n v="1"/>
    <n v="110000"/>
  </r>
  <r>
    <s v="2025/03"/>
    <s v="1800006504"/>
    <s v="DT"/>
    <d v="2025-02-26T00:00:00"/>
    <d v="2025-03-14T00:00:00"/>
    <s v="48810200"/>
    <m/>
    <m/>
    <x v="1"/>
    <s v="NTD"/>
    <n v="155000"/>
    <s v="NTD"/>
    <n v="155000"/>
    <s v="110810T0"/>
    <s v="TT0119"/>
    <m/>
    <s v="202502 緯穎科技服務股份有限公司 ( SO_1233525 )"/>
    <m/>
    <m/>
    <s v="710"/>
    <s v="100726"/>
    <n v="1"/>
    <n v="155000"/>
  </r>
  <r>
    <s v="2025/03"/>
    <s v="1800006505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233530 )"/>
    <m/>
    <m/>
    <s v="710"/>
    <s v="100726"/>
    <n v="1"/>
    <n v="138000"/>
  </r>
  <r>
    <s v="2025/03"/>
    <s v="1800006506"/>
    <s v="DT"/>
    <d v="2025-02-26T00:00:00"/>
    <d v="2025-03-14T00:00:00"/>
    <s v="48810200"/>
    <m/>
    <m/>
    <x v="1"/>
    <s v="NTD"/>
    <n v="110000"/>
    <s v="NTD"/>
    <n v="110000"/>
    <s v="110810T0"/>
    <s v="TT0119"/>
    <m/>
    <s v="202502 緯穎科技服務股份有限公司 ( SO_1233535 )"/>
    <m/>
    <m/>
    <s v="710"/>
    <s v="100726"/>
    <n v="1"/>
    <n v="110000"/>
  </r>
  <r>
    <s v="2025/03"/>
    <s v="1800006507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233540 )"/>
    <m/>
    <m/>
    <s v="710"/>
    <s v="100726"/>
    <n v="1"/>
    <n v="138000"/>
  </r>
  <r>
    <s v="2025/03"/>
    <s v="1800006508"/>
    <s v="DT"/>
    <d v="2025-02-26T00:00:00"/>
    <d v="2025-03-14T00:00:00"/>
    <s v="48810200"/>
    <m/>
    <m/>
    <x v="1"/>
    <s v="NTD"/>
    <n v="75000"/>
    <s v="NTD"/>
    <n v="75000"/>
    <s v="110810T0"/>
    <s v="TT0119"/>
    <m/>
    <s v="202502 緯穎科技服務股份有限公司 ( SO_1322047 )"/>
    <m/>
    <m/>
    <s v="710"/>
    <s v="100726"/>
    <n v="1"/>
    <n v="75000"/>
  </r>
  <r>
    <s v="2025/03"/>
    <s v="1800006509"/>
    <s v="DT"/>
    <d v="2025-02-26T00:00:00"/>
    <d v="2025-03-14T00:00:00"/>
    <s v="48810200"/>
    <m/>
    <m/>
    <x v="1"/>
    <s v="NTD"/>
    <n v="23166"/>
    <s v="NTD"/>
    <n v="23166"/>
    <s v="110810T0"/>
    <s v="TT0119"/>
    <m/>
    <s v="202502 緯穎科技服務股份有限公司 ( SO_1322145 )"/>
    <m/>
    <m/>
    <s v="710"/>
    <s v="100726"/>
    <n v="1"/>
    <n v="23166"/>
  </r>
  <r>
    <s v="2025/03"/>
    <s v="1800006514"/>
    <s v="DT"/>
    <d v="2025-02-26T00:00:00"/>
    <d v="2025-03-14T00:00:00"/>
    <s v="48810200"/>
    <m/>
    <m/>
    <x v="1"/>
    <s v="NTD"/>
    <n v="95000"/>
    <s v="NTD"/>
    <n v="95000"/>
    <s v="110810T0"/>
    <s v="TT0119"/>
    <m/>
    <s v="202502 緯穎科技服務股份有限公司 ( SO_1097169 )"/>
    <m/>
    <m/>
    <s v="710"/>
    <s v="100726"/>
    <n v="1"/>
    <n v="95000"/>
  </r>
  <r>
    <s v="2025/03"/>
    <s v="1800006515"/>
    <s v="DT"/>
    <d v="2025-02-26T00:00:00"/>
    <d v="2025-03-14T00:00:00"/>
    <s v="48810200"/>
    <m/>
    <m/>
    <x v="1"/>
    <s v="NTD"/>
    <n v="73424"/>
    <s v="NTD"/>
    <n v="73424"/>
    <s v="110810T0"/>
    <s v="TT0119"/>
    <m/>
    <s v="202502 緯穎科技服務股份有限公司 ( SO_1108989 )"/>
    <m/>
    <m/>
    <s v="710"/>
    <s v="100726"/>
    <n v="1"/>
    <n v="73424"/>
  </r>
  <r>
    <s v="2025/03"/>
    <s v="1800006516"/>
    <s v="DT"/>
    <d v="2025-02-26T00:00:00"/>
    <d v="2025-03-14T00:00:00"/>
    <s v="48810200"/>
    <m/>
    <m/>
    <x v="1"/>
    <s v="NTD"/>
    <n v="94433"/>
    <s v="NTD"/>
    <n v="94433"/>
    <s v="110810T0"/>
    <s v="TT0119"/>
    <m/>
    <s v="202502 緯穎科技服務股份有限公司 ( SO_1109001 )"/>
    <m/>
    <m/>
    <s v="710"/>
    <s v="100726"/>
    <n v="1"/>
    <n v="94433"/>
  </r>
  <r>
    <s v="2025/03"/>
    <s v="1800006517"/>
    <s v="DT"/>
    <d v="2025-02-26T00:00:00"/>
    <d v="2025-03-14T00:00:00"/>
    <s v="48810200"/>
    <m/>
    <m/>
    <x v="1"/>
    <s v="NTD"/>
    <n v="107052"/>
    <s v="NTD"/>
    <n v="107052"/>
    <s v="110810T0"/>
    <s v="TT0119"/>
    <m/>
    <s v="202502 緯穎科技服務股份有限公司 ( SO_1109025 )"/>
    <m/>
    <m/>
    <s v="710"/>
    <s v="100726"/>
    <n v="1"/>
    <n v="107052"/>
  </r>
  <r>
    <s v="2025/03"/>
    <s v="1800006518"/>
    <s v="DT"/>
    <d v="2025-02-26T00:00:00"/>
    <d v="2025-03-14T00:00:00"/>
    <s v="48810200"/>
    <m/>
    <m/>
    <x v="1"/>
    <s v="NTD"/>
    <n v="130741"/>
    <s v="NTD"/>
    <n v="130741"/>
    <s v="110810T0"/>
    <s v="TT0119"/>
    <m/>
    <s v="202502 緯穎科技服務股份有限公司 ( SO_1109037 )"/>
    <m/>
    <m/>
    <s v="710"/>
    <s v="100726"/>
    <n v="1"/>
    <n v="130741"/>
  </r>
  <r>
    <s v="2025/03"/>
    <s v="1800006519"/>
    <s v="DT"/>
    <d v="2025-02-26T00:00:00"/>
    <d v="2025-03-14T00:00:00"/>
    <s v="48810200"/>
    <m/>
    <m/>
    <x v="1"/>
    <s v="NTD"/>
    <n v="104214"/>
    <s v="NTD"/>
    <n v="104214"/>
    <s v="110810T0"/>
    <s v="TT0119"/>
    <m/>
    <s v="202502 緯穎科技服務股份有限公司 ( SO_1109128 )"/>
    <m/>
    <m/>
    <s v="710"/>
    <s v="100726"/>
    <n v="1"/>
    <n v="104214"/>
  </r>
  <r>
    <s v="2025/03"/>
    <s v="1800006520"/>
    <s v="DT"/>
    <d v="2025-02-26T00:00:00"/>
    <d v="2025-03-14T00:00:00"/>
    <s v="48810200"/>
    <m/>
    <m/>
    <x v="1"/>
    <s v="NTD"/>
    <n v="23155"/>
    <s v="NTD"/>
    <n v="23155"/>
    <s v="110810T0"/>
    <s v="TT0119"/>
    <m/>
    <s v="202502 緯穎科技服務股份有限公司 ( SO_1109180 )"/>
    <m/>
    <m/>
    <s v="710"/>
    <s v="100726"/>
    <n v="1"/>
    <n v="23155"/>
  </r>
  <r>
    <s v="2025/03"/>
    <s v="1800006521"/>
    <s v="DT"/>
    <d v="2025-02-26T00:00:00"/>
    <d v="2025-03-14T00:00:00"/>
    <s v="48810200"/>
    <m/>
    <m/>
    <x v="1"/>
    <s v="NTD"/>
    <n v="108548"/>
    <s v="NTD"/>
    <n v="108548"/>
    <s v="110810T0"/>
    <s v="TT0119"/>
    <m/>
    <s v="202502 緯穎科技服務股份有限公司 ( SO_1113692 )"/>
    <m/>
    <m/>
    <s v="710"/>
    <s v="100726"/>
    <n v="1"/>
    <n v="108548"/>
  </r>
  <r>
    <s v="2025/03"/>
    <s v="1800006522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52178 )"/>
    <m/>
    <m/>
    <s v="710"/>
    <s v="100726"/>
    <n v="1"/>
    <n v="138000"/>
  </r>
  <r>
    <s v="2025/03"/>
    <s v="1800006523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152205 )"/>
    <m/>
    <m/>
    <s v="710"/>
    <s v="100726"/>
    <n v="1"/>
    <n v="138000"/>
  </r>
  <r>
    <s v="2025/03"/>
    <s v="1800006524"/>
    <s v="DT"/>
    <d v="2025-02-26T00:00:00"/>
    <d v="2025-03-14T00:00:00"/>
    <s v="48810200"/>
    <m/>
    <m/>
    <x v="1"/>
    <s v="NTD"/>
    <n v="90003"/>
    <s v="NTD"/>
    <n v="90003"/>
    <s v="110810T0"/>
    <s v="TT0119"/>
    <m/>
    <s v="202502 緯穎科技服務股份有限公司 ( SO_1201474 )"/>
    <m/>
    <m/>
    <s v="710"/>
    <s v="100726"/>
    <n v="1"/>
    <n v="90003"/>
  </r>
  <r>
    <s v="2025/03"/>
    <s v="1800006525"/>
    <s v="DT"/>
    <d v="2025-02-26T00:00:00"/>
    <d v="2025-03-14T00:00:00"/>
    <s v="48810200"/>
    <m/>
    <m/>
    <x v="1"/>
    <s v="NTD"/>
    <n v="138000"/>
    <s v="NTD"/>
    <n v="138000"/>
    <s v="110810T0"/>
    <s v="TT0119"/>
    <m/>
    <s v="202502 緯穎科技服務股份有限公司 ( SO_1201481 )"/>
    <m/>
    <m/>
    <s v="710"/>
    <s v="100726"/>
    <n v="1"/>
    <n v="138000"/>
  </r>
  <r>
    <s v="2025/03"/>
    <s v="1800006526"/>
    <s v="DT"/>
    <d v="2025-02-26T00:00:00"/>
    <d v="2025-03-14T00:00:00"/>
    <s v="48810200"/>
    <m/>
    <m/>
    <x v="1"/>
    <s v="NTD"/>
    <n v="155000"/>
    <s v="NTD"/>
    <n v="155000"/>
    <s v="110810T0"/>
    <s v="TT0119"/>
    <m/>
    <s v="202502 緯穎科技服務股份有限公司 ( SO_1238611 )"/>
    <m/>
    <m/>
    <s v="710"/>
    <s v="100726"/>
    <n v="1"/>
    <n v="155000"/>
  </r>
  <r>
    <s v="2025/03"/>
    <s v="1800006527"/>
    <s v="DT"/>
    <d v="2025-02-26T00:00:00"/>
    <d v="2025-03-14T00:00:00"/>
    <s v="48810200"/>
    <m/>
    <m/>
    <x v="1"/>
    <s v="NTD"/>
    <n v="123469"/>
    <s v="NTD"/>
    <n v="123469"/>
    <s v="110810T0"/>
    <s v="TT0119"/>
    <m/>
    <s v="202502 緯穎科技服務股份有限公司 ( SO_1261354 )"/>
    <m/>
    <m/>
    <s v="710"/>
    <s v="100726"/>
    <n v="1"/>
    <n v="123469"/>
  </r>
  <r>
    <s v="2025/03"/>
    <s v="1800006528"/>
    <s v="DT"/>
    <d v="2025-02-26T00:00:00"/>
    <d v="2025-03-14T00:00:00"/>
    <s v="48810200"/>
    <m/>
    <m/>
    <x v="1"/>
    <s v="NTD"/>
    <n v="94730"/>
    <s v="NTD"/>
    <n v="94730"/>
    <s v="110810T0"/>
    <s v="TT0119"/>
    <m/>
    <s v="202502 緯穎科技服務股份有限公司 ( SO_1292717 )"/>
    <m/>
    <m/>
    <s v="710"/>
    <s v="100726"/>
    <n v="1"/>
    <n v="94730"/>
  </r>
  <r>
    <s v="2025/03"/>
    <s v="1800006529"/>
    <s v="DT"/>
    <d v="2025-02-26T00:00:00"/>
    <d v="2025-03-14T00:00:00"/>
    <s v="48810200"/>
    <m/>
    <m/>
    <x v="1"/>
    <s v="NTD"/>
    <n v="65384"/>
    <s v="NTD"/>
    <n v="65384"/>
    <s v="110810T0"/>
    <s v="TT0119"/>
    <m/>
    <s v="202502 緯穎科技服務股份有限公司 ( SO_1322050 )"/>
    <m/>
    <m/>
    <s v="710"/>
    <s v="100726"/>
    <n v="1"/>
    <n v="65384"/>
  </r>
  <r>
    <s v="2025/03"/>
    <s v="1800006530"/>
    <s v="DT"/>
    <d v="2025-02-26T00:00:00"/>
    <d v="2025-03-14T00:00:00"/>
    <s v="48810200"/>
    <m/>
    <m/>
    <x v="1"/>
    <s v="NTD"/>
    <n v="23166"/>
    <s v="NTD"/>
    <n v="23166"/>
    <s v="110810T0"/>
    <s v="TT0119"/>
    <m/>
    <s v="202502 緯穎科技服務股份有限公司 ( SO_1322148 )"/>
    <m/>
    <m/>
    <s v="710"/>
    <s v="100726"/>
    <n v="1"/>
    <n v="23166"/>
  </r>
  <r>
    <s v="2025/03"/>
    <s v="1800006531"/>
    <s v="DT"/>
    <d v="2025-02-26T00:00:00"/>
    <d v="2025-03-14T00:00:00"/>
    <s v="48810200"/>
    <m/>
    <m/>
    <x v="1"/>
    <s v="NTD"/>
    <n v="29063"/>
    <s v="NTD"/>
    <n v="29063"/>
    <s v="110810T0"/>
    <s v="TT0119"/>
    <m/>
    <s v="202502 緯穎科技服務股份有限公司 ( SO_1322151 )"/>
    <m/>
    <m/>
    <s v="710"/>
    <s v="100726"/>
    <n v="1"/>
    <n v="29063"/>
  </r>
  <r>
    <s v="2025/03"/>
    <s v="1800008007"/>
    <s v="DT"/>
    <d v="2025-03-28T00:00:00"/>
    <d v="2025-03-28T00:00:00"/>
    <s v="48810200"/>
    <m/>
    <m/>
    <x v="1"/>
    <s v="NTD"/>
    <n v="-100000"/>
    <s v="NTD"/>
    <n v="-100000"/>
    <s v="110810T0"/>
    <s v="TT0119"/>
    <m/>
    <s v="202503 緯穎科技服務股份有限公司 ( SO_1321957 )"/>
    <m/>
    <m/>
    <s v="710"/>
    <s v="100726"/>
    <n v="1"/>
    <n v="-100000"/>
  </r>
  <r>
    <s v="2025/03"/>
    <s v="1800008008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1959 )"/>
    <m/>
    <m/>
    <s v="710"/>
    <s v="100726"/>
    <n v="1"/>
    <n v="-138000"/>
  </r>
  <r>
    <s v="2025/03"/>
    <s v="1800008009"/>
    <s v="DT"/>
    <d v="2025-03-28T00:00:00"/>
    <d v="2025-03-28T00:00:00"/>
    <s v="48810200"/>
    <m/>
    <m/>
    <x v="1"/>
    <s v="NTD"/>
    <n v="-155000"/>
    <s v="NTD"/>
    <n v="-155000"/>
    <s v="110810T0"/>
    <s v="TT0119"/>
    <m/>
    <s v="202503 緯穎科技服務股份有限公司 ( SO_1321961 )"/>
    <m/>
    <m/>
    <s v="710"/>
    <s v="100726"/>
    <n v="1"/>
    <n v="-155000"/>
  </r>
  <r>
    <s v="2025/03"/>
    <s v="1800008010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1963 )"/>
    <m/>
    <m/>
    <s v="710"/>
    <s v="100726"/>
    <n v="1"/>
    <n v="-138000"/>
  </r>
  <r>
    <s v="2025/03"/>
    <s v="1800008011"/>
    <s v="DT"/>
    <d v="2025-03-28T00:00:00"/>
    <d v="2025-03-28T00:00:00"/>
    <s v="48810200"/>
    <m/>
    <m/>
    <x v="1"/>
    <s v="NTD"/>
    <n v="-110000"/>
    <s v="NTD"/>
    <n v="-110000"/>
    <s v="110810T0"/>
    <s v="TT0119"/>
    <m/>
    <s v="202503 緯穎科技服務股份有限公司 ( SO_1321965 )"/>
    <m/>
    <m/>
    <s v="710"/>
    <s v="100726"/>
    <n v="1"/>
    <n v="-110000"/>
  </r>
  <r>
    <s v="2025/03"/>
    <s v="1800008012"/>
    <s v="DT"/>
    <d v="2025-03-28T00:00:00"/>
    <d v="2025-03-28T00:00:00"/>
    <s v="48810200"/>
    <m/>
    <m/>
    <x v="1"/>
    <s v="NTD"/>
    <n v="-133901"/>
    <s v="NTD"/>
    <n v="-133901"/>
    <s v="110810T0"/>
    <s v="TT0119"/>
    <m/>
    <s v="202503 緯穎科技服務股份有限公司 ( SO_1321967 )"/>
    <m/>
    <m/>
    <s v="710"/>
    <s v="100726"/>
    <n v="1"/>
    <n v="-133901"/>
  </r>
  <r>
    <s v="2025/03"/>
    <s v="1800008013"/>
    <s v="DT"/>
    <d v="2025-03-28T00:00:00"/>
    <d v="2025-03-28T00:00:00"/>
    <s v="48810200"/>
    <m/>
    <m/>
    <x v="1"/>
    <s v="NTD"/>
    <n v="-155000"/>
    <s v="NTD"/>
    <n v="-155000"/>
    <s v="110810T0"/>
    <s v="TT0119"/>
    <m/>
    <s v="202503 緯穎科技服務股份有限公司 ( SO_1321969 )"/>
    <m/>
    <m/>
    <s v="710"/>
    <s v="100726"/>
    <n v="1"/>
    <n v="-155000"/>
  </r>
  <r>
    <s v="2025/03"/>
    <s v="1800008014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1971 )"/>
    <m/>
    <m/>
    <s v="710"/>
    <s v="100726"/>
    <n v="1"/>
    <n v="-138000"/>
  </r>
  <r>
    <s v="2025/03"/>
    <s v="1800008015"/>
    <s v="DT"/>
    <d v="2025-03-28T00:00:00"/>
    <d v="2025-03-28T00:00:00"/>
    <s v="48810200"/>
    <m/>
    <m/>
    <x v="1"/>
    <s v="NTD"/>
    <n v="-90478"/>
    <s v="NTD"/>
    <n v="-90478"/>
    <s v="110810T0"/>
    <s v="TT0119"/>
    <m/>
    <s v="202503 緯穎科技服務股份有限公司 ( SO_1321973 )"/>
    <m/>
    <m/>
    <s v="710"/>
    <s v="100726"/>
    <n v="1"/>
    <n v="-90478"/>
  </r>
  <r>
    <s v="2025/03"/>
    <s v="1800008016"/>
    <s v="DT"/>
    <d v="2025-03-28T00:00:00"/>
    <d v="2025-03-28T00:00:00"/>
    <s v="48810200"/>
    <m/>
    <m/>
    <x v="1"/>
    <s v="NTD"/>
    <n v="-110000"/>
    <s v="NTD"/>
    <n v="-110000"/>
    <s v="110810T0"/>
    <s v="TT0119"/>
    <m/>
    <s v="202503 緯穎科技服務股份有限公司 ( SO_1321975 )"/>
    <m/>
    <m/>
    <s v="710"/>
    <s v="100726"/>
    <n v="1"/>
    <n v="-110000"/>
  </r>
  <r>
    <s v="2025/03"/>
    <s v="1800008017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1977 )"/>
    <m/>
    <m/>
    <s v="710"/>
    <s v="100726"/>
    <n v="1"/>
    <n v="-138000"/>
  </r>
  <r>
    <s v="2025/03"/>
    <s v="1800008018"/>
    <s v="DT"/>
    <d v="2025-03-28T00:00:00"/>
    <d v="2025-03-28T00:00:00"/>
    <s v="48810200"/>
    <m/>
    <m/>
    <x v="1"/>
    <s v="NTD"/>
    <n v="-140244"/>
    <s v="NTD"/>
    <n v="-140244"/>
    <s v="110810T0"/>
    <s v="TT0119"/>
    <m/>
    <s v="202503 緯穎科技服務股份有限公司 ( SO_1321979 )"/>
    <m/>
    <m/>
    <s v="710"/>
    <s v="100726"/>
    <n v="1"/>
    <n v="-140244"/>
  </r>
  <r>
    <s v="2025/03"/>
    <s v="1800008019"/>
    <s v="DT"/>
    <d v="2025-03-28T00:00:00"/>
    <d v="2025-03-28T00:00:00"/>
    <s v="48810200"/>
    <m/>
    <m/>
    <x v="1"/>
    <s v="NTD"/>
    <n v="-110000"/>
    <s v="NTD"/>
    <n v="-110000"/>
    <s v="110810T0"/>
    <s v="TT0119"/>
    <m/>
    <s v="202503 緯穎科技服務股份有限公司 ( SO_1321983 )"/>
    <m/>
    <m/>
    <s v="710"/>
    <s v="100726"/>
    <n v="1"/>
    <n v="-110000"/>
  </r>
  <r>
    <s v="2025/03"/>
    <s v="1800008020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1985 )"/>
    <m/>
    <m/>
    <s v="710"/>
    <s v="100726"/>
    <n v="1"/>
    <n v="-138000"/>
  </r>
  <r>
    <s v="2025/03"/>
    <s v="1800008021"/>
    <s v="DT"/>
    <d v="2025-03-28T00:00:00"/>
    <d v="2025-03-28T00:00:00"/>
    <s v="48810200"/>
    <m/>
    <m/>
    <x v="1"/>
    <s v="NTD"/>
    <n v="-135544"/>
    <s v="NTD"/>
    <n v="-135544"/>
    <s v="110810T0"/>
    <s v="TT0119"/>
    <m/>
    <s v="202503 緯穎科技服務股份有限公司 ( SO_1321987 )"/>
    <m/>
    <m/>
    <s v="710"/>
    <s v="100726"/>
    <n v="1"/>
    <n v="-135544"/>
  </r>
  <r>
    <s v="2025/03"/>
    <s v="1800008022"/>
    <s v="DT"/>
    <d v="2025-03-28T00:00:00"/>
    <d v="2025-03-28T00:00:00"/>
    <s v="48810200"/>
    <m/>
    <m/>
    <x v="1"/>
    <s v="NTD"/>
    <n v="-111739"/>
    <s v="NTD"/>
    <n v="-111739"/>
    <s v="110810T0"/>
    <s v="TT0119"/>
    <m/>
    <s v="202503 緯穎科技服務股份有限公司 ( SO_1321989 )"/>
    <m/>
    <m/>
    <s v="710"/>
    <s v="100726"/>
    <n v="1"/>
    <n v="-111739"/>
  </r>
  <r>
    <s v="2025/03"/>
    <s v="1800008023"/>
    <s v="DT"/>
    <d v="2025-03-28T00:00:00"/>
    <d v="2025-03-28T00:00:00"/>
    <s v="48810200"/>
    <m/>
    <m/>
    <x v="1"/>
    <s v="NTD"/>
    <n v="-140244"/>
    <s v="NTD"/>
    <n v="-140244"/>
    <s v="110810T0"/>
    <s v="TT0119"/>
    <m/>
    <s v="202503 緯穎科技服務股份有限公司 ( SO_1321991 )"/>
    <m/>
    <m/>
    <s v="710"/>
    <s v="100726"/>
    <n v="1"/>
    <n v="-140244"/>
  </r>
  <r>
    <s v="2025/03"/>
    <s v="1800008024"/>
    <s v="DT"/>
    <d v="2025-03-28T00:00:00"/>
    <d v="2025-03-28T00:00:00"/>
    <s v="48810200"/>
    <m/>
    <m/>
    <x v="1"/>
    <s v="NTD"/>
    <n v="-83809"/>
    <s v="NTD"/>
    <n v="-83809"/>
    <s v="110810T0"/>
    <s v="TT0119"/>
    <m/>
    <s v="202503 緯穎科技服務股份有限公司 ( SO_1321993 )"/>
    <m/>
    <m/>
    <s v="710"/>
    <s v="100726"/>
    <n v="1"/>
    <n v="-83809"/>
  </r>
  <r>
    <s v="2025/03"/>
    <s v="1800008025"/>
    <s v="DT"/>
    <d v="2025-03-28T00:00:00"/>
    <d v="2025-03-28T00:00:00"/>
    <s v="48810200"/>
    <m/>
    <m/>
    <x v="1"/>
    <s v="NTD"/>
    <n v="-155000"/>
    <s v="NTD"/>
    <n v="-155000"/>
    <s v="110810T0"/>
    <s v="TT0119"/>
    <m/>
    <s v="202503 緯穎科技服務股份有限公司 ( SO_1321995 )"/>
    <m/>
    <m/>
    <s v="710"/>
    <s v="100726"/>
    <n v="1"/>
    <n v="-155000"/>
  </r>
  <r>
    <s v="2025/03"/>
    <s v="1800008026"/>
    <s v="DT"/>
    <d v="2025-03-28T00:00:00"/>
    <d v="2025-03-28T00:00:00"/>
    <s v="48810200"/>
    <m/>
    <m/>
    <x v="1"/>
    <s v="NTD"/>
    <n v="-103455"/>
    <s v="NTD"/>
    <n v="-103455"/>
    <s v="110810T0"/>
    <s v="TT0119"/>
    <m/>
    <s v="202503 緯穎科技服務股份有限公司 ( SO_1321997 )"/>
    <m/>
    <m/>
    <s v="710"/>
    <s v="100726"/>
    <n v="1"/>
    <n v="-103455"/>
  </r>
  <r>
    <s v="2025/03"/>
    <s v="1800008027"/>
    <s v="DT"/>
    <d v="2025-03-28T00:00:00"/>
    <d v="2025-03-28T00:00:00"/>
    <s v="48810200"/>
    <m/>
    <m/>
    <x v="1"/>
    <s v="NTD"/>
    <n v="-93309"/>
    <s v="NTD"/>
    <n v="-93309"/>
    <s v="110810T0"/>
    <s v="TT0119"/>
    <m/>
    <s v="202503 緯穎科技服務股份有限公司 ( SO_1321999 )"/>
    <m/>
    <m/>
    <s v="710"/>
    <s v="100726"/>
    <n v="1"/>
    <n v="-93309"/>
  </r>
  <r>
    <s v="2025/03"/>
    <s v="1800008028"/>
    <s v="DT"/>
    <d v="2025-03-28T00:00:00"/>
    <d v="2025-03-28T00:00:00"/>
    <s v="48810200"/>
    <m/>
    <m/>
    <x v="1"/>
    <s v="NTD"/>
    <n v="-155000"/>
    <s v="NTD"/>
    <n v="-155000"/>
    <s v="110810T0"/>
    <s v="TT0119"/>
    <m/>
    <s v="202503 緯穎科技服務股份有限公司 ( SO_1322001 )"/>
    <m/>
    <m/>
    <s v="710"/>
    <s v="100726"/>
    <n v="1"/>
    <n v="-155000"/>
  </r>
  <r>
    <s v="2025/03"/>
    <s v="1800008029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2003 )"/>
    <m/>
    <m/>
    <s v="710"/>
    <s v="100726"/>
    <n v="1"/>
    <n v="-138000"/>
  </r>
  <r>
    <s v="2025/03"/>
    <s v="1800008030"/>
    <s v="DT"/>
    <d v="2025-03-28T00:00:00"/>
    <d v="2025-03-28T00:00:00"/>
    <s v="48810200"/>
    <m/>
    <m/>
    <x v="1"/>
    <s v="NTD"/>
    <n v="-131431"/>
    <s v="NTD"/>
    <n v="-131431"/>
    <s v="110810T0"/>
    <s v="TT0119"/>
    <m/>
    <s v="202503 緯穎科技服務股份有限公司 ( SO_1322007 )"/>
    <m/>
    <m/>
    <s v="710"/>
    <s v="100726"/>
    <n v="1"/>
    <n v="-131431"/>
  </r>
  <r>
    <s v="2025/03"/>
    <s v="1800008031"/>
    <s v="DT"/>
    <d v="2025-03-28T00:00:00"/>
    <d v="2025-03-28T00:00:00"/>
    <s v="48810200"/>
    <m/>
    <m/>
    <x v="1"/>
    <s v="NTD"/>
    <n v="-110000"/>
    <s v="NTD"/>
    <n v="-110000"/>
    <s v="110810T0"/>
    <s v="TT0119"/>
    <m/>
    <s v="202503 緯穎科技服務股份有限公司 ( SO_1322009 )"/>
    <m/>
    <m/>
    <s v="710"/>
    <s v="100726"/>
    <n v="1"/>
    <n v="-110000"/>
  </r>
  <r>
    <s v="2025/03"/>
    <s v="1800008032"/>
    <s v="DT"/>
    <d v="2025-03-28T00:00:00"/>
    <d v="2025-03-28T00:00:00"/>
    <s v="48810200"/>
    <m/>
    <m/>
    <x v="1"/>
    <s v="NTD"/>
    <n v="-104753"/>
    <s v="NTD"/>
    <n v="-104753"/>
    <s v="110810T0"/>
    <s v="TT0119"/>
    <m/>
    <s v="202503 緯穎科技服務股份有限公司 ( SO_1322011 )"/>
    <m/>
    <m/>
    <s v="710"/>
    <s v="100726"/>
    <n v="1"/>
    <n v="-104753"/>
  </r>
  <r>
    <s v="2025/03"/>
    <s v="1800008033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2013 )"/>
    <m/>
    <m/>
    <s v="710"/>
    <s v="100726"/>
    <n v="1"/>
    <n v="-138000"/>
  </r>
  <r>
    <s v="2025/03"/>
    <s v="1800008034"/>
    <s v="DT"/>
    <d v="2025-03-28T00:00:00"/>
    <d v="2025-03-28T00:00:00"/>
    <s v="48810200"/>
    <m/>
    <m/>
    <x v="1"/>
    <s v="NTD"/>
    <n v="-131417"/>
    <s v="NTD"/>
    <n v="-131417"/>
    <s v="110810T0"/>
    <s v="TT0119"/>
    <m/>
    <s v="202503 緯穎科技服務股份有限公司 ( SO_1322015 )"/>
    <m/>
    <m/>
    <s v="710"/>
    <s v="100726"/>
    <n v="1"/>
    <n v="-131417"/>
  </r>
  <r>
    <s v="2025/03"/>
    <s v="1800008035"/>
    <s v="DT"/>
    <d v="2025-03-28T00:00:00"/>
    <d v="2025-03-28T00:00:00"/>
    <s v="48810200"/>
    <m/>
    <m/>
    <x v="1"/>
    <s v="NTD"/>
    <n v="-104753"/>
    <s v="NTD"/>
    <n v="-104753"/>
    <s v="110810T0"/>
    <s v="TT0119"/>
    <m/>
    <s v="202503 緯穎科技服務股份有限公司 ( SO_1322017 )"/>
    <m/>
    <m/>
    <s v="710"/>
    <s v="100726"/>
    <n v="1"/>
    <n v="-104753"/>
  </r>
  <r>
    <s v="2025/03"/>
    <s v="1800008036"/>
    <s v="DT"/>
    <d v="2025-03-28T00:00:00"/>
    <d v="2025-03-28T00:00:00"/>
    <s v="48810200"/>
    <m/>
    <m/>
    <x v="1"/>
    <s v="NTD"/>
    <n v="-19706"/>
    <s v="NTD"/>
    <n v="-19706"/>
    <s v="110810T0"/>
    <s v="TT0119"/>
    <m/>
    <s v="202503 緯穎科技服務股份有限公司 ( SO_1322019 )"/>
    <m/>
    <m/>
    <s v="710"/>
    <s v="100726"/>
    <n v="1"/>
    <n v="-19706"/>
  </r>
  <r>
    <s v="2025/03"/>
    <s v="1800008040"/>
    <s v="DT"/>
    <d v="2025-03-28T00:00:00"/>
    <d v="2025-03-28T00:00:00"/>
    <s v="48810200"/>
    <m/>
    <m/>
    <x v="1"/>
    <s v="NTD"/>
    <n v="-75000"/>
    <s v="NTD"/>
    <n v="-75000"/>
    <s v="110810T0"/>
    <s v="TT0119"/>
    <m/>
    <s v="202503 緯穎科技服務股份有限公司 ( SO_1322048 )"/>
    <m/>
    <m/>
    <s v="710"/>
    <s v="100726"/>
    <n v="1"/>
    <n v="-75000"/>
  </r>
  <r>
    <s v="2025/03"/>
    <s v="1800008041"/>
    <s v="DT"/>
    <d v="2025-03-28T00:00:00"/>
    <d v="2025-03-28T00:00:00"/>
    <s v="48810200"/>
    <m/>
    <m/>
    <x v="1"/>
    <s v="NTD"/>
    <n v="-138000"/>
    <s v="NTD"/>
    <n v="-138000"/>
    <s v="110810T0"/>
    <s v="TT0119"/>
    <m/>
    <s v="202503 緯穎科技服務股份有限公司 ( SO_1322051 )"/>
    <m/>
    <m/>
    <s v="710"/>
    <s v="100726"/>
    <n v="1"/>
    <n v="-138000"/>
  </r>
  <r>
    <s v="2025/03"/>
    <s v="1800008042"/>
    <s v="DT"/>
    <d v="2025-03-28T00:00:00"/>
    <d v="2025-03-28T00:00:00"/>
    <s v="48810200"/>
    <m/>
    <m/>
    <x v="1"/>
    <s v="NTD"/>
    <n v="-110000"/>
    <s v="NTD"/>
    <n v="-110000"/>
    <s v="110810T0"/>
    <s v="TT0119"/>
    <m/>
    <s v="202503 緯穎科技服務股份有限公司 ( SO_1322146 )"/>
    <m/>
    <m/>
    <s v="710"/>
    <s v="100726"/>
    <n v="1"/>
    <n v="-110000"/>
  </r>
  <r>
    <s v="2025/03"/>
    <s v="1800008043"/>
    <s v="DT"/>
    <d v="2025-03-28T00:00:00"/>
    <d v="2025-03-28T00:00:00"/>
    <s v="48810200"/>
    <m/>
    <m/>
    <x v="1"/>
    <s v="NTD"/>
    <n v="-99517"/>
    <s v="NTD"/>
    <n v="-99517"/>
    <s v="110810T0"/>
    <s v="TT0119"/>
    <m/>
    <s v="202503 緯穎科技服務股份有限公司 ( SO_1322149 )"/>
    <m/>
    <m/>
    <s v="710"/>
    <s v="100726"/>
    <n v="1"/>
    <n v="-99517"/>
  </r>
  <r>
    <s v="2025/03"/>
    <s v="1800008044"/>
    <s v="DT"/>
    <d v="2025-03-28T00:00:00"/>
    <d v="2025-03-28T00:00:00"/>
    <s v="48810200"/>
    <m/>
    <m/>
    <x v="1"/>
    <s v="NTD"/>
    <n v="-118280"/>
    <s v="NTD"/>
    <n v="-118280"/>
    <s v="110810T0"/>
    <s v="TT0119"/>
    <m/>
    <s v="202503 緯穎科技服務股份有限公司 ( SO_1322152 )"/>
    <m/>
    <m/>
    <s v="710"/>
    <s v="100726"/>
    <n v="1"/>
    <n v="-118280"/>
  </r>
  <r>
    <s v="2025/03"/>
    <s v="1800008220"/>
    <s v="DT"/>
    <d v="2025-03-28T00:00:00"/>
    <d v="2025-03-28T00:00:00"/>
    <s v="48810200"/>
    <m/>
    <m/>
    <x v="1"/>
    <s v="NTD"/>
    <n v="-65475"/>
    <s v="NTD"/>
    <n v="-65475"/>
    <s v="110810T0"/>
    <s v="TT0119"/>
    <m/>
    <s v="202503 緯穎科技服務股份有限公司 ( SO_1341546 )"/>
    <m/>
    <m/>
    <s v="710"/>
    <s v="100726"/>
    <n v="1"/>
    <n v="-65475"/>
  </r>
  <r>
    <s v="2025/03"/>
    <s v="1800008221"/>
    <s v="DT"/>
    <d v="2025-03-28T00:00:00"/>
    <d v="2025-03-28T00:00:00"/>
    <s v="48810200"/>
    <m/>
    <m/>
    <x v="1"/>
    <s v="NTD"/>
    <n v="-39427"/>
    <s v="NTD"/>
    <n v="-39427"/>
    <s v="110810T0"/>
    <s v="TT0119"/>
    <m/>
    <s v="202503 緯穎科技服務股份有限公司 ( SO_1341548 )"/>
    <m/>
    <m/>
    <s v="710"/>
    <s v="100726"/>
    <n v="1"/>
    <n v="-39427"/>
  </r>
  <r>
    <s v="2025/03"/>
    <s v="1800006406"/>
    <s v="DT"/>
    <d v="2025-02-26T00:00:00"/>
    <d v="2025-03-13T00:00:00"/>
    <s v="48810200"/>
    <m/>
    <m/>
    <x v="2"/>
    <s v="NTD"/>
    <n v="138000"/>
    <s v="NTD"/>
    <n v="138000"/>
    <s v="113188T0"/>
    <s v="TT0112"/>
    <m/>
    <s v="202502 緯育股份有限公司 ( SO_1126075 )"/>
    <m/>
    <m/>
    <s v="710"/>
    <s v="102282"/>
    <n v="1"/>
    <n v="138000"/>
  </r>
  <r>
    <s v="2025/03"/>
    <s v="1800008243"/>
    <s v="DT"/>
    <d v="2025-03-28T00:00:00"/>
    <d v="2025-03-28T00:00:00"/>
    <s v="48810200"/>
    <m/>
    <m/>
    <x v="2"/>
    <s v="NTD"/>
    <n v="-138000"/>
    <s v="NTD"/>
    <n v="-138000"/>
    <s v="113188T0"/>
    <s v="TT0112"/>
    <m/>
    <s v="202503 緯育股份有限公司 ( SO_1342469 )"/>
    <m/>
    <m/>
    <s v="710"/>
    <s v="102282"/>
    <n v="1"/>
    <n v="-138000"/>
  </r>
  <r>
    <s v="2025/04"/>
    <s v="100000880"/>
    <s v="SA"/>
    <d v="2025-04-28T00:00:00"/>
    <d v="2025-04-28T00:00:00"/>
    <s v="46110210"/>
    <m/>
    <m/>
    <x v="0"/>
    <s v="NTD"/>
    <n v="-7585651"/>
    <s v="NTD"/>
    <n v="-7585651"/>
    <s v="111759T0"/>
    <s v="HC3500"/>
    <m/>
    <s v="[OSS] 111759T0 緯創資通股份有限公司 預收轉收入 ( SO_1359396 )"/>
    <m/>
    <m/>
    <s v="710"/>
    <s v="100204"/>
    <n v="1"/>
    <n v="-7585651"/>
  </r>
  <r>
    <s v="2025/04"/>
    <s v="9300001562"/>
    <s v="ZD"/>
    <d v="2025-04-18T00:00:00"/>
    <d v="2025-04-18T00:00:00"/>
    <s v="46110210"/>
    <m/>
    <m/>
    <x v="0"/>
    <s v="NTD"/>
    <n v="-110000"/>
    <s v="NTD"/>
    <n v="-110000"/>
    <s v="108524T0"/>
    <s v="TT0111"/>
    <m/>
    <s v="ML80400220 緯創資通 (MLL、MLH、ML6 2025/03)"/>
    <m/>
    <m/>
    <s v="710"/>
    <s v="100204"/>
    <n v="1"/>
    <n v="-110000"/>
  </r>
  <r>
    <s v="2025/04"/>
    <s v="9300001562"/>
    <s v="ZD"/>
    <d v="2025-04-18T00:00:00"/>
    <d v="2025-04-18T00:00:00"/>
    <s v="46110210"/>
    <m/>
    <m/>
    <x v="0"/>
    <s v="NTD"/>
    <n v="-110000"/>
    <s v="NTD"/>
    <n v="-110000"/>
    <s v="108524T0"/>
    <s v="TT0111"/>
    <m/>
    <s v="ML80400220 緯創資通 (MLL、MLH、ML6 2025/03)"/>
    <m/>
    <m/>
    <s v="710"/>
    <s v="100204"/>
    <n v="1"/>
    <n v="-110000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27374"/>
    <s v="NTD"/>
    <n v="-127374"/>
    <s v="108524T0"/>
    <s v="TT0111"/>
    <m/>
    <s v="ML80400220 緯創資通 (MLL、MLH、ML6 2025/03)"/>
    <m/>
    <m/>
    <s v="710"/>
    <s v="100204"/>
    <n v="1"/>
    <n v="-127374"/>
  </r>
  <r>
    <s v="2025/04"/>
    <s v="9300001562"/>
    <s v="ZD"/>
    <d v="2025-04-18T00:00:00"/>
    <d v="2025-04-18T00:00:00"/>
    <s v="46110210"/>
    <m/>
    <m/>
    <x v="0"/>
    <s v="NTD"/>
    <n v="-140275"/>
    <s v="NTD"/>
    <n v="-140275"/>
    <s v="108524T0"/>
    <s v="TT0111"/>
    <m/>
    <s v="ML80400220 緯創資通 (MLL、MLH、ML6 2025/03)"/>
    <m/>
    <m/>
    <s v="710"/>
    <s v="100204"/>
    <n v="1"/>
    <n v="-140275"/>
  </r>
  <r>
    <s v="2025/04"/>
    <s v="9300001562"/>
    <s v="ZD"/>
    <d v="2025-04-18T00:00:00"/>
    <d v="2025-04-18T00:00:00"/>
    <s v="46110210"/>
    <m/>
    <m/>
    <x v="0"/>
    <s v="NTD"/>
    <n v="-133584"/>
    <s v="NTD"/>
    <n v="-133584"/>
    <s v="108524T0"/>
    <s v="TT0111"/>
    <m/>
    <s v="ML80400220 緯創資通 (MLL、MLH、ML6 2025/03)"/>
    <m/>
    <m/>
    <s v="710"/>
    <s v="100204"/>
    <n v="1"/>
    <n v="-133584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10000"/>
    <s v="NTD"/>
    <n v="-110000"/>
    <s v="108524T0"/>
    <s v="TT0111"/>
    <m/>
    <s v="ML80400220 緯創資通 (MLL、MLH、ML6 2025/03)"/>
    <m/>
    <m/>
    <s v="710"/>
    <s v="100204"/>
    <n v="1"/>
    <n v="-110000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32204"/>
    <s v="NTD"/>
    <n v="-132204"/>
    <s v="108524T0"/>
    <s v="TT0111"/>
    <m/>
    <s v="ML80400220 緯創資通 (MLL、MLH、ML6 2025/03)"/>
    <m/>
    <m/>
    <s v="710"/>
    <s v="100204"/>
    <n v="1"/>
    <n v="-132204"/>
  </r>
  <r>
    <s v="2025/04"/>
    <s v="9300001562"/>
    <s v="ZD"/>
    <d v="2025-04-18T00:00:00"/>
    <d v="2025-04-18T00:00:00"/>
    <s v="46110210"/>
    <m/>
    <m/>
    <x v="0"/>
    <s v="NTD"/>
    <n v="-118266"/>
    <s v="NTD"/>
    <n v="-118266"/>
    <s v="108524T0"/>
    <s v="TT0111"/>
    <m/>
    <s v="ML80400220 緯創資通 (MLL、MLH、ML6 2025/03)"/>
    <m/>
    <m/>
    <s v="710"/>
    <s v="100204"/>
    <n v="1"/>
    <n v="-118266"/>
  </r>
  <r>
    <s v="2025/04"/>
    <s v="9300001562"/>
    <s v="ZD"/>
    <d v="2025-04-18T00:00:00"/>
    <d v="2025-04-18T00:00:00"/>
    <s v="46110210"/>
    <m/>
    <m/>
    <x v="0"/>
    <s v="NTD"/>
    <n v="-117438"/>
    <s v="NTD"/>
    <n v="-117438"/>
    <s v="108524T0"/>
    <s v="TT0111"/>
    <m/>
    <s v="ML80400220 緯創資通 (MLL、MLH、ML6 2025/03)"/>
    <m/>
    <m/>
    <s v="710"/>
    <s v="100204"/>
    <n v="1"/>
    <n v="-117438"/>
  </r>
  <r>
    <s v="2025/04"/>
    <s v="9300001562"/>
    <s v="ZD"/>
    <d v="2025-04-18T00:00:00"/>
    <d v="2025-04-18T00:00:00"/>
    <s v="46110210"/>
    <m/>
    <m/>
    <x v="0"/>
    <s v="NTD"/>
    <n v="-131376"/>
    <s v="NTD"/>
    <n v="-131376"/>
    <s v="108524T0"/>
    <s v="TT0111"/>
    <m/>
    <s v="ML80400220 緯創資通 (MLL、MLH、ML6 2025/03)"/>
    <m/>
    <m/>
    <s v="710"/>
    <s v="100204"/>
    <n v="1"/>
    <n v="-131376"/>
  </r>
  <r>
    <s v="2025/04"/>
    <s v="9300001562"/>
    <s v="ZD"/>
    <d v="2025-04-18T00:00:00"/>
    <d v="2025-04-18T00:00:00"/>
    <s v="46110210"/>
    <m/>
    <m/>
    <x v="0"/>
    <s v="NTD"/>
    <n v="-151280"/>
    <s v="NTD"/>
    <n v="-151280"/>
    <s v="108524T0"/>
    <s v="TT0111"/>
    <m/>
    <s v="ML80400220 緯創資通 (MLL、MLH、ML6 2025/03)"/>
    <m/>
    <m/>
    <s v="710"/>
    <s v="100204"/>
    <n v="1"/>
    <n v="-151280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16870"/>
    <s v="NTD"/>
    <n v="-116870"/>
    <s v="108524T0"/>
    <s v="TT0111"/>
    <m/>
    <s v="ML80400220 緯創資通 (MLL、MLH、ML6 2025/03)"/>
    <m/>
    <m/>
    <s v="710"/>
    <s v="100204"/>
    <n v="1"/>
    <n v="-116870"/>
  </r>
  <r>
    <s v="2025/04"/>
    <s v="9300001562"/>
    <s v="ZD"/>
    <d v="2025-04-18T00:00:00"/>
    <d v="2025-04-18T00:00:00"/>
    <s v="46110210"/>
    <m/>
    <m/>
    <x v="0"/>
    <s v="NTD"/>
    <n v="-135930"/>
    <s v="NTD"/>
    <n v="-135930"/>
    <s v="105270T0"/>
    <s v="TT0113"/>
    <m/>
    <s v="ML80400220 緯創資通 (MLL、MLH、ML6 2025/03)"/>
    <m/>
    <m/>
    <s v="710"/>
    <s v="100204"/>
    <n v="1"/>
    <n v="-135930"/>
  </r>
  <r>
    <s v="2025/04"/>
    <s v="9300001562"/>
    <s v="ZD"/>
    <d v="2025-04-18T00:00:00"/>
    <d v="2025-04-18T00:00:00"/>
    <s v="46110210"/>
    <m/>
    <m/>
    <x v="0"/>
    <s v="NTD"/>
    <n v="-65688"/>
    <s v="NTD"/>
    <n v="-65688"/>
    <s v="108524T0"/>
    <s v="TT0111"/>
    <m/>
    <s v="ML80400220 緯創資通 (MLL、MLH、ML6 2025/03)"/>
    <m/>
    <m/>
    <s v="710"/>
    <s v="100204"/>
    <n v="1"/>
    <n v="-65688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30548"/>
    <s v="NTD"/>
    <n v="-130548"/>
    <s v="108524T0"/>
    <s v="TT0111"/>
    <m/>
    <s v="ML80400220 緯創資通 (MLL、MLH、ML6 2025/03)"/>
    <m/>
    <m/>
    <s v="710"/>
    <s v="100204"/>
    <n v="1"/>
    <n v="-130548"/>
  </r>
  <r>
    <s v="2025/04"/>
    <s v="9300001562"/>
    <s v="ZD"/>
    <d v="2025-04-18T00:00:00"/>
    <d v="2025-04-18T00:00:00"/>
    <s v="46110210"/>
    <m/>
    <m/>
    <x v="0"/>
    <s v="NTD"/>
    <n v="-99550"/>
    <s v="NTD"/>
    <n v="-99550"/>
    <s v="108524T0"/>
    <s v="TT0111"/>
    <m/>
    <s v="ML80400220 緯創資通 (MLL、MLH、ML6 2025/03)"/>
    <m/>
    <m/>
    <s v="710"/>
    <s v="100204"/>
    <n v="1"/>
    <n v="-99550"/>
  </r>
  <r>
    <s v="2025/04"/>
    <s v="9300001562"/>
    <s v="ZD"/>
    <d v="2025-04-18T00:00:00"/>
    <d v="2025-04-18T00:00:00"/>
    <s v="46110210"/>
    <m/>
    <m/>
    <x v="0"/>
    <s v="NTD"/>
    <n v="-124890"/>
    <s v="NTD"/>
    <n v="-124890"/>
    <s v="108524T0"/>
    <s v="TT0111"/>
    <m/>
    <s v="ML80400220 緯創資通 (MLL、MLH、ML6 2025/03)"/>
    <m/>
    <m/>
    <s v="710"/>
    <s v="100204"/>
    <n v="1"/>
    <n v="-124890"/>
  </r>
  <r>
    <s v="2025/04"/>
    <s v="9300001562"/>
    <s v="ZD"/>
    <d v="2025-04-18T00:00:00"/>
    <d v="2025-04-18T00:00:00"/>
    <s v="46110210"/>
    <m/>
    <m/>
    <x v="0"/>
    <s v="NTD"/>
    <n v="-138000"/>
    <s v="NTD"/>
    <n v="-138000"/>
    <s v="108524T0"/>
    <s v="TT0111"/>
    <m/>
    <s v="ML80400220 緯創資通 (MLL、MLH、ML6 2025/03)"/>
    <m/>
    <m/>
    <s v="710"/>
    <s v="100204"/>
    <n v="1"/>
    <n v="-138000"/>
  </r>
  <r>
    <s v="2025/04"/>
    <s v="9300001562"/>
    <s v="ZD"/>
    <d v="2025-04-18T00:00:00"/>
    <d v="2025-04-18T00:00:00"/>
    <s v="46110210"/>
    <m/>
    <m/>
    <x v="0"/>
    <s v="NTD"/>
    <n v="-110300"/>
    <s v="NTD"/>
    <n v="-110300"/>
    <s v="108524T0"/>
    <s v="TT0111"/>
    <m/>
    <s v="ML80400220 緯創資通 (MLL、MLH、ML6 2025/03)"/>
    <m/>
    <m/>
    <s v="710"/>
    <s v="100204"/>
    <n v="1"/>
    <n v="-110300"/>
  </r>
  <r>
    <s v="2025/04"/>
    <s v="9300001562"/>
    <s v="ZD"/>
    <d v="2025-04-18T00:00:00"/>
    <d v="2025-04-18T00:00:00"/>
    <s v="46110210"/>
    <m/>
    <m/>
    <x v="0"/>
    <s v="NTD"/>
    <n v="-73370"/>
    <s v="NTD"/>
    <n v="-73370"/>
    <s v="108524T0"/>
    <s v="TT0111"/>
    <m/>
    <s v="ML80400220 緯創資通 (MLL、MLH、ML6 2025/03)"/>
    <m/>
    <m/>
    <s v="710"/>
    <s v="100204"/>
    <n v="1"/>
    <n v="-73370"/>
  </r>
  <r>
    <s v="2025/04"/>
    <s v="9300001562"/>
    <s v="ZD"/>
    <d v="2025-04-18T00:00:00"/>
    <d v="2025-04-18T00:00:00"/>
    <s v="46110210"/>
    <m/>
    <m/>
    <x v="0"/>
    <s v="NTD"/>
    <n v="-144072"/>
    <s v="NTD"/>
    <n v="-144072"/>
    <s v="108524T0"/>
    <s v="TT0111"/>
    <m/>
    <s v="ML80400220 緯創資通 (MLL、MLH、ML6 2025/03)"/>
    <m/>
    <m/>
    <s v="710"/>
    <s v="100204"/>
    <n v="1"/>
    <n v="-144072"/>
  </r>
  <r>
    <s v="2025/04"/>
    <s v="9300001562"/>
    <s v="ZD"/>
    <d v="2025-04-18T00:00:00"/>
    <d v="2025-04-18T00:00:00"/>
    <s v="46110210"/>
    <m/>
    <m/>
    <x v="0"/>
    <s v="NTD"/>
    <n v="-120900"/>
    <s v="NTD"/>
    <n v="-120900"/>
    <s v="108524T0"/>
    <s v="TT0111"/>
    <m/>
    <s v="ML80400220 緯創資通 (MLL、MLH、ML6 2025/03)"/>
    <m/>
    <m/>
    <s v="710"/>
    <s v="100204"/>
    <n v="1"/>
    <n v="-120900"/>
  </r>
  <r>
    <s v="2025/04"/>
    <s v="9300001562"/>
    <s v="ZD"/>
    <d v="2025-04-18T00:00:00"/>
    <d v="2025-04-18T00:00:00"/>
    <s v="46110210"/>
    <m/>
    <m/>
    <x v="0"/>
    <s v="NTD"/>
    <n v="-113300"/>
    <s v="NTD"/>
    <n v="-113300"/>
    <s v="108524T0"/>
    <s v="TT0111"/>
    <m/>
    <s v="ML80400220 緯創資通 (MLL、MLH、ML6 2025/03)"/>
    <m/>
    <m/>
    <s v="710"/>
    <s v="100204"/>
    <n v="1"/>
    <n v="-113300"/>
  </r>
  <r>
    <s v="2025/04"/>
    <s v="9300001562"/>
    <s v="ZD"/>
    <d v="2025-04-18T00:00:00"/>
    <d v="2025-04-18T00:00:00"/>
    <s v="46110210"/>
    <m/>
    <m/>
    <x v="0"/>
    <s v="NTD"/>
    <n v="-157480"/>
    <s v="NTD"/>
    <n v="-157480"/>
    <s v="108524T0"/>
    <s v="TT0111"/>
    <m/>
    <s v="ML80400220 緯創資通 (MLL、MLH、ML6 2025/03)"/>
    <m/>
    <m/>
    <s v="710"/>
    <s v="100204"/>
    <n v="1"/>
    <n v="-157480"/>
  </r>
  <r>
    <s v="2025/04"/>
    <s v="9300001631"/>
    <s v="ZD"/>
    <d v="2025-04-25T00:00:00"/>
    <d v="2025-04-25T00:00:00"/>
    <s v="46110210"/>
    <m/>
    <m/>
    <x v="0"/>
    <s v="NTD"/>
    <n v="-168640"/>
    <s v="NTD"/>
    <n v="-168640"/>
    <s v="113265T0"/>
    <s v="TT0112"/>
    <m/>
    <s v="ML80400275 緯創資通 (CPBG 2025/03)"/>
    <m/>
    <m/>
    <s v="710"/>
    <s v="100204"/>
    <n v="1"/>
    <n v="-168640"/>
  </r>
  <r>
    <s v="2025/04"/>
    <s v="9300001631"/>
    <s v="ZD"/>
    <d v="2025-04-25T00:00:00"/>
    <d v="2025-04-25T00:00:00"/>
    <s v="46110210"/>
    <m/>
    <m/>
    <x v="0"/>
    <s v="NTD"/>
    <n v="-155000"/>
    <s v="NTD"/>
    <n v="-155000"/>
    <s v="113265T0"/>
    <s v="TT0112"/>
    <m/>
    <s v="ML80400275 緯創資通 (CPBG 2025/03)"/>
    <m/>
    <m/>
    <s v="710"/>
    <s v="100204"/>
    <n v="1"/>
    <n v="-155000"/>
  </r>
  <r>
    <s v="2025/04"/>
    <s v="9300001631"/>
    <s v="ZD"/>
    <d v="2025-04-25T00:00:00"/>
    <d v="2025-04-25T00:00:00"/>
    <s v="46110210"/>
    <m/>
    <m/>
    <x v="0"/>
    <s v="NTD"/>
    <n v="-142692"/>
    <s v="NTD"/>
    <n v="-142692"/>
    <s v="113265T0"/>
    <s v="TT0112"/>
    <m/>
    <s v="ML80400275 緯創資通 (CPBG 2025/03)"/>
    <m/>
    <m/>
    <s v="710"/>
    <s v="100204"/>
    <n v="1"/>
    <n v="-142692"/>
  </r>
  <r>
    <s v="2025/04"/>
    <s v="9300001631"/>
    <s v="ZD"/>
    <d v="2025-04-25T00:00:00"/>
    <d v="2025-04-25T00:00:00"/>
    <s v="46110210"/>
    <m/>
    <m/>
    <x v="0"/>
    <s v="NTD"/>
    <n v="-164650"/>
    <s v="NTD"/>
    <n v="-164650"/>
    <s v="113265T0"/>
    <s v="TT0112"/>
    <m/>
    <s v="ML80400275 緯創資通 (CPBG 2025/03)"/>
    <m/>
    <m/>
    <s v="710"/>
    <s v="100204"/>
    <n v="1"/>
    <n v="-164650"/>
  </r>
  <r>
    <s v="2025/04"/>
    <s v="9300001631"/>
    <s v="ZD"/>
    <d v="2025-04-25T00:00:00"/>
    <d v="2025-04-25T00:00:00"/>
    <s v="46110210"/>
    <m/>
    <m/>
    <x v="0"/>
    <s v="NTD"/>
    <n v="-147560"/>
    <s v="NTD"/>
    <n v="-147560"/>
    <s v="113265T0"/>
    <s v="TT0112"/>
    <m/>
    <s v="ML80400275 緯創資通 (CPBG 2025/03)"/>
    <m/>
    <m/>
    <s v="710"/>
    <s v="100204"/>
    <n v="1"/>
    <n v="-147560"/>
  </r>
  <r>
    <s v="2025/04"/>
    <s v="9300001631"/>
    <s v="ZD"/>
    <d v="2025-04-25T00:00:00"/>
    <d v="2025-04-25T00:00:00"/>
    <s v="46110210"/>
    <m/>
    <m/>
    <x v="0"/>
    <s v="NTD"/>
    <n v="-176220"/>
    <s v="NTD"/>
    <n v="-176220"/>
    <s v="113265T0"/>
    <s v="TT0112"/>
    <m/>
    <s v="ML80400275 緯創資通 (CPBG 2025/03)"/>
    <m/>
    <m/>
    <s v="710"/>
    <s v="100204"/>
    <n v="1"/>
    <n v="-176220"/>
  </r>
  <r>
    <s v="2025/04"/>
    <s v="9300001631"/>
    <s v="ZD"/>
    <d v="2025-04-25T00:00:00"/>
    <d v="2025-04-25T00:00:00"/>
    <s v="46110210"/>
    <m/>
    <m/>
    <x v="0"/>
    <s v="NTD"/>
    <n v="-175305"/>
    <s v="NTD"/>
    <n v="-175305"/>
    <s v="113265T0"/>
    <s v="TT0112"/>
    <m/>
    <s v="ML80400275 緯創資通 (CPBG 2025/03)"/>
    <m/>
    <m/>
    <s v="710"/>
    <s v="100204"/>
    <n v="1"/>
    <n v="-175305"/>
  </r>
  <r>
    <s v="2025/04"/>
    <s v="9300001632"/>
    <s v="ZD"/>
    <d v="2025-04-25T00:00:00"/>
    <d v="2025-04-25T00:00:00"/>
    <s v="46110210"/>
    <m/>
    <m/>
    <x v="0"/>
    <s v="NTD"/>
    <n v="-134688"/>
    <s v="NTD"/>
    <n v="-134688"/>
    <s v="111631T0"/>
    <s v="TT0112"/>
    <m/>
    <s v="ML80400276 緯創資通 (DT_汐止 2025/03)"/>
    <m/>
    <m/>
    <s v="710"/>
    <s v="100204"/>
    <n v="1"/>
    <n v="-134688"/>
  </r>
  <r>
    <s v="2025/04"/>
    <s v="9300001632"/>
    <s v="ZD"/>
    <d v="2025-04-25T00:00:00"/>
    <d v="2025-04-25T00:00:00"/>
    <s v="46110210"/>
    <m/>
    <m/>
    <x v="0"/>
    <s v="NTD"/>
    <n v="-165362"/>
    <s v="NTD"/>
    <n v="-165362"/>
    <s v="111631T0"/>
    <s v="TT0112"/>
    <m/>
    <s v="ML80400276 緯創資通 (DT_汐止 2025/03)"/>
    <m/>
    <m/>
    <s v="710"/>
    <s v="100204"/>
    <n v="1"/>
    <n v="-165362"/>
  </r>
  <r>
    <s v="2025/04"/>
    <s v="9300001633"/>
    <s v="ZD"/>
    <d v="2025-04-25T00:00:00"/>
    <d v="2025-04-25T00:00:00"/>
    <s v="46110210"/>
    <m/>
    <m/>
    <x v="0"/>
    <s v="NTD"/>
    <n v="-108020"/>
    <s v="NTD"/>
    <n v="-108020"/>
    <s v="111631T0"/>
    <s v="TT0112"/>
    <m/>
    <s v="ML80400277 緯創資通 (DT_南區 2025/03)"/>
    <m/>
    <m/>
    <s v="710"/>
    <s v="100204"/>
    <n v="1"/>
    <n v="-108020"/>
  </r>
  <r>
    <s v="2025/04"/>
    <s v="9300001633"/>
    <s v="ZD"/>
    <d v="2025-04-25T00:00:00"/>
    <d v="2025-04-25T00:00:00"/>
    <s v="46110210"/>
    <m/>
    <m/>
    <x v="0"/>
    <s v="NTD"/>
    <n v="-131376"/>
    <s v="NTD"/>
    <n v="-131376"/>
    <s v="112611T0"/>
    <s v="TT0112"/>
    <m/>
    <s v="ML80400277 緯創資通 (DT_南區 2025/03)"/>
    <m/>
    <m/>
    <s v="710"/>
    <s v="100204"/>
    <n v="1"/>
    <n v="-131376"/>
  </r>
  <r>
    <s v="2025/04"/>
    <s v="9300001634"/>
    <s v="ZD"/>
    <d v="2025-04-25T00:00:00"/>
    <d v="2025-04-25T00:00:00"/>
    <s v="46110210"/>
    <m/>
    <m/>
    <x v="0"/>
    <s v="NTD"/>
    <n v="-99990"/>
    <s v="NTD"/>
    <n v="-99990"/>
    <s v="105270T0"/>
    <s v="TT0113"/>
    <m/>
    <s v="ML80400278 緯創資通 (MLL、MLH、ML6 2025/03)"/>
    <m/>
    <m/>
    <s v="710"/>
    <s v="100204"/>
    <n v="1"/>
    <n v="-99990"/>
  </r>
  <r>
    <s v="2025/04"/>
    <s v="9300001634"/>
    <s v="ZD"/>
    <d v="2025-04-25T00:00:00"/>
    <d v="2025-04-25T00:00:00"/>
    <s v="46110210"/>
    <m/>
    <m/>
    <x v="0"/>
    <s v="NTD"/>
    <n v="-88920"/>
    <s v="NTD"/>
    <n v="-88920"/>
    <s v="105270T0"/>
    <s v="TT0113"/>
    <m/>
    <s v="ML80400278 緯創資通 (MLL、MLH、ML6 2025/03)"/>
    <m/>
    <m/>
    <s v="710"/>
    <s v="100204"/>
    <n v="1"/>
    <n v="-88920"/>
  </r>
  <r>
    <s v="2025/04"/>
    <s v="9300001634"/>
    <s v="ZD"/>
    <d v="2025-04-25T00:00:00"/>
    <d v="2025-04-25T00:00:00"/>
    <s v="46110210"/>
    <m/>
    <m/>
    <x v="0"/>
    <s v="NTD"/>
    <n v="-118470"/>
    <s v="NTD"/>
    <n v="-118470"/>
    <s v="105270T0"/>
    <s v="TT0113"/>
    <m/>
    <s v="ML80400278 緯創資通 (MLL、MLH、ML6 2025/03)"/>
    <m/>
    <m/>
    <s v="710"/>
    <s v="100204"/>
    <n v="1"/>
    <n v="-118470"/>
  </r>
  <r>
    <s v="2025/04"/>
    <s v="9300001634"/>
    <s v="ZD"/>
    <d v="2025-04-25T00:00:00"/>
    <d v="2025-04-25T00:00:00"/>
    <s v="46110210"/>
    <m/>
    <m/>
    <x v="0"/>
    <s v="NTD"/>
    <n v="-85680"/>
    <s v="NTD"/>
    <n v="-85680"/>
    <s v="105270T0"/>
    <s v="TT0113"/>
    <m/>
    <s v="ML80400278 緯創資通 (MLL、MLH、ML6 2025/03)"/>
    <m/>
    <m/>
    <s v="710"/>
    <s v="100204"/>
    <n v="1"/>
    <n v="-85680"/>
  </r>
  <r>
    <s v="2025/04"/>
    <s v="9300001634"/>
    <s v="ZD"/>
    <d v="2025-04-25T00:00:00"/>
    <d v="2025-04-25T00:00:00"/>
    <s v="46110210"/>
    <m/>
    <m/>
    <x v="0"/>
    <s v="NTD"/>
    <n v="-111780"/>
    <s v="NTD"/>
    <n v="-111780"/>
    <s v="105270T0"/>
    <s v="TT0113"/>
    <m/>
    <s v="ML80400278 緯創資通 (MLL、MLH、ML6 2025/03)"/>
    <m/>
    <m/>
    <s v="710"/>
    <s v="100204"/>
    <n v="1"/>
    <n v="-111780"/>
  </r>
  <r>
    <s v="2025/04"/>
    <s v="9300001634"/>
    <s v="ZD"/>
    <d v="2025-04-25T00:00:00"/>
    <d v="2025-04-25T00:00:00"/>
    <s v="46110210"/>
    <m/>
    <m/>
    <x v="0"/>
    <s v="NTD"/>
    <n v="-134688"/>
    <s v="NTD"/>
    <n v="-134688"/>
    <s v="105270T0"/>
    <s v="TT0113"/>
    <m/>
    <s v="ML80400278 緯創資通 (MLL、MLH、ML6 2025/03)"/>
    <m/>
    <m/>
    <s v="710"/>
    <s v="100204"/>
    <n v="1"/>
    <n v="-134688"/>
  </r>
  <r>
    <s v="2025/04"/>
    <s v="9300001634"/>
    <s v="ZD"/>
    <d v="2025-04-25T00:00:00"/>
    <d v="2025-04-25T00:00:00"/>
    <s v="46110210"/>
    <m/>
    <m/>
    <x v="0"/>
    <s v="NTD"/>
    <n v="-112200"/>
    <s v="NTD"/>
    <n v="-112200"/>
    <s v="105270T0"/>
    <s v="TT0113"/>
    <m/>
    <s v="ML80400278 緯創資通 (MLL、MLH、ML6 2025/03)"/>
    <m/>
    <m/>
    <s v="710"/>
    <s v="100204"/>
    <n v="1"/>
    <n v="-112200"/>
  </r>
  <r>
    <s v="2025/04"/>
    <s v="9300001634"/>
    <s v="ZD"/>
    <d v="2025-04-25T00:00:00"/>
    <d v="2025-04-25T00:00:00"/>
    <s v="46110210"/>
    <m/>
    <m/>
    <x v="0"/>
    <s v="NTD"/>
    <n v="-104720"/>
    <s v="NTD"/>
    <n v="-104720"/>
    <s v="105270T0"/>
    <s v="TT0113"/>
    <m/>
    <s v="ML80400278 緯創資通 (MLL、MLH、ML6 2025/03)"/>
    <m/>
    <m/>
    <s v="710"/>
    <s v="100204"/>
    <n v="1"/>
    <n v="-104720"/>
  </r>
  <r>
    <s v="2025/04"/>
    <s v="9300001634"/>
    <s v="ZD"/>
    <d v="2025-04-25T00:00:00"/>
    <d v="2025-04-25T00:00:00"/>
    <s v="46110210"/>
    <m/>
    <m/>
    <x v="0"/>
    <s v="NTD"/>
    <n v="-99550"/>
    <s v="NTD"/>
    <n v="-99550"/>
    <s v="105270T0"/>
    <s v="TT0113"/>
    <m/>
    <s v="ML80400278 緯創資通 (MLL、MLH、ML6 2025/03)"/>
    <m/>
    <m/>
    <s v="710"/>
    <s v="100204"/>
    <n v="1"/>
    <n v="-99550"/>
  </r>
  <r>
    <s v="2025/04"/>
    <s v="9300001634"/>
    <s v="ZD"/>
    <d v="2025-04-25T00:00:00"/>
    <d v="2025-04-25T00:00:00"/>
    <s v="46110210"/>
    <m/>
    <m/>
    <x v="0"/>
    <s v="NTD"/>
    <n v="-116610"/>
    <s v="NTD"/>
    <n v="-116610"/>
    <s v="105270T0"/>
    <s v="TT0113"/>
    <m/>
    <s v="ML80400278 緯創資通 (MLL、MLH、ML6 2025/03)"/>
    <m/>
    <m/>
    <s v="710"/>
    <s v="100204"/>
    <n v="1"/>
    <n v="-116610"/>
  </r>
  <r>
    <s v="2025/04"/>
    <s v="9300001634"/>
    <s v="ZD"/>
    <d v="2025-04-25T00:00:00"/>
    <d v="2025-04-25T00:00:00"/>
    <s v="46110210"/>
    <m/>
    <m/>
    <x v="0"/>
    <s v="NTD"/>
    <n v="-90000"/>
    <s v="NTD"/>
    <n v="-90000"/>
    <s v="105270T0"/>
    <s v="TT0113"/>
    <m/>
    <s v="ML80400278 緯創資通 (MLL、MLH、ML6 2025/03)"/>
    <m/>
    <m/>
    <s v="710"/>
    <s v="100204"/>
    <n v="1"/>
    <n v="-90000"/>
  </r>
  <r>
    <s v="2025/04"/>
    <s v="9300001634"/>
    <s v="ZD"/>
    <d v="2025-04-25T00:00:00"/>
    <d v="2025-04-25T00:00:00"/>
    <s v="46110210"/>
    <m/>
    <m/>
    <x v="0"/>
    <s v="NTD"/>
    <n v="-125718"/>
    <s v="NTD"/>
    <n v="-125718"/>
    <s v="105270T0"/>
    <s v="TT0113"/>
    <m/>
    <s v="ML80400278 緯創資通 (MLL、MLH、ML6 2025/03)"/>
    <m/>
    <m/>
    <s v="710"/>
    <s v="100204"/>
    <n v="1"/>
    <n v="-125718"/>
  </r>
  <r>
    <s v="2025/04"/>
    <s v="9300001634"/>
    <s v="ZD"/>
    <d v="2025-04-25T00:00:00"/>
    <d v="2025-04-25T00:00:00"/>
    <s v="46110210"/>
    <m/>
    <m/>
    <x v="0"/>
    <s v="NTD"/>
    <n v="-42840"/>
    <s v="NTD"/>
    <n v="-42840"/>
    <s v="105270T0"/>
    <s v="TT0113"/>
    <m/>
    <s v="ML80400278 緯創資通 (MLL、MLH、ML6 2025/03)"/>
    <m/>
    <m/>
    <s v="710"/>
    <s v="100204"/>
    <n v="1"/>
    <n v="-42840"/>
  </r>
  <r>
    <s v="2025/04"/>
    <s v="9300001634"/>
    <s v="ZD"/>
    <d v="2025-04-25T00:00:00"/>
    <d v="2025-04-25T00:00:00"/>
    <s v="46110210"/>
    <m/>
    <m/>
    <x v="0"/>
    <s v="NTD"/>
    <n v="-153140"/>
    <s v="NTD"/>
    <n v="-153140"/>
    <s v="105270T0"/>
    <s v="TT0113"/>
    <m/>
    <s v="ML80400278 緯創資通 (MLL、MLH、ML6 2025/03)"/>
    <m/>
    <m/>
    <s v="710"/>
    <s v="100204"/>
    <n v="1"/>
    <n v="-153140"/>
  </r>
  <r>
    <s v="2025/04"/>
    <s v="9300001634"/>
    <s v="ZD"/>
    <d v="2025-04-25T00:00:00"/>
    <d v="2025-04-25T00:00:00"/>
    <s v="46110210"/>
    <m/>
    <m/>
    <x v="0"/>
    <s v="NTD"/>
    <n v="-94270"/>
    <s v="NTD"/>
    <n v="-94270"/>
    <s v="105270T0"/>
    <s v="TT0113"/>
    <m/>
    <s v="ML80400278 緯創資通 (MLL、MLH、ML6 2025/03)"/>
    <m/>
    <m/>
    <s v="710"/>
    <s v="100204"/>
    <n v="1"/>
    <n v="-94270"/>
  </r>
  <r>
    <s v="2025/04"/>
    <s v="9300001634"/>
    <s v="ZD"/>
    <d v="2025-04-25T00:00:00"/>
    <d v="2025-04-25T00:00:00"/>
    <s v="46110210"/>
    <m/>
    <m/>
    <x v="0"/>
    <s v="NTD"/>
    <n v="-101844"/>
    <s v="NTD"/>
    <n v="-101844"/>
    <s v="105270T0"/>
    <s v="TT0113"/>
    <m/>
    <s v="ML80400278 緯創資通 (MLL、MLH、ML6 2025/03)"/>
    <m/>
    <m/>
    <s v="710"/>
    <s v="100204"/>
    <n v="1"/>
    <n v="-101844"/>
  </r>
  <r>
    <s v="2025/04"/>
    <s v="9300001634"/>
    <s v="ZD"/>
    <d v="2025-04-25T00:00:00"/>
    <d v="2025-04-25T00:00:00"/>
    <s v="46110210"/>
    <m/>
    <m/>
    <x v="0"/>
    <s v="NTD"/>
    <n v="-134688"/>
    <s v="NTD"/>
    <n v="-134688"/>
    <s v="105270T0"/>
    <s v="TT0113"/>
    <m/>
    <s v="ML80400278 緯創資通 (MLL、MLH、ML6 2025/03)"/>
    <m/>
    <m/>
    <s v="710"/>
    <s v="100204"/>
    <n v="1"/>
    <n v="-134688"/>
  </r>
  <r>
    <s v="2025/04"/>
    <s v="9300001634"/>
    <s v="ZD"/>
    <d v="2025-04-25T00:00:00"/>
    <d v="2025-04-25T00:00:00"/>
    <s v="46110210"/>
    <m/>
    <m/>
    <x v="0"/>
    <s v="NTD"/>
    <n v="-138000"/>
    <s v="NTD"/>
    <n v="-138000"/>
    <s v="105270T0"/>
    <s v="TT0113"/>
    <m/>
    <s v="ML80400278 緯創資通 (MLL、MLH、ML6 2025/03)"/>
    <m/>
    <m/>
    <s v="710"/>
    <s v="100204"/>
    <n v="1"/>
    <n v="-138000"/>
  </r>
  <r>
    <s v="2025/04"/>
    <s v="9300001634"/>
    <s v="ZD"/>
    <d v="2025-04-25T00:00:00"/>
    <d v="2025-04-25T00:00:00"/>
    <s v="46110210"/>
    <m/>
    <m/>
    <x v="0"/>
    <s v="NTD"/>
    <n v="-126546"/>
    <s v="NTD"/>
    <n v="-126546"/>
    <s v="105270T0"/>
    <s v="TT0113"/>
    <m/>
    <s v="ML80400278 緯創資通 (MLL、MLH、ML6 2025/03)"/>
    <m/>
    <m/>
    <s v="710"/>
    <s v="100204"/>
    <n v="1"/>
    <n v="-126546"/>
  </r>
  <r>
    <s v="2025/04"/>
    <s v="9300001634"/>
    <s v="ZD"/>
    <d v="2025-04-25T00:00:00"/>
    <d v="2025-04-25T00:00:00"/>
    <s v="46110210"/>
    <m/>
    <m/>
    <x v="0"/>
    <s v="NTD"/>
    <n v="-3420"/>
    <s v="NTD"/>
    <n v="-3420"/>
    <s v="105270T0"/>
    <s v="TT0113"/>
    <m/>
    <s v="ML80400278 緯創資通 (MLL、MLH、ML6 2025/03)"/>
    <m/>
    <m/>
    <s v="710"/>
    <s v="100204"/>
    <n v="1"/>
    <n v="-3420"/>
  </r>
  <r>
    <s v="2025/04"/>
    <s v="9300001635"/>
    <s v="ZD"/>
    <d v="2025-04-25T00:00:00"/>
    <d v="2025-04-25T00:00:00"/>
    <s v="46110210"/>
    <m/>
    <m/>
    <x v="0"/>
    <s v="NTD"/>
    <n v="-81220"/>
    <s v="NTD"/>
    <n v="-81220"/>
    <s v="113265T0"/>
    <s v="TT0112"/>
    <m/>
    <s v="ML80400279 緯創資通 (CPBG 2025/03)"/>
    <m/>
    <m/>
    <s v="710"/>
    <s v="100204"/>
    <n v="1"/>
    <n v="-81220"/>
  </r>
  <r>
    <s v="2025/04"/>
    <s v="9300001471"/>
    <s v="ZD"/>
    <d v="2025-04-15T00:00:00"/>
    <d v="2025-04-15T00:00:00"/>
    <s v="46110210"/>
    <m/>
    <m/>
    <x v="1"/>
    <s v="NTD"/>
    <n v="-140275"/>
    <s v="NTD"/>
    <n v="-140275"/>
    <s v="110810T0"/>
    <s v="TT0119"/>
    <m/>
    <s v="MD97624233 緯穎科技 (朱庭鋒等人 2025/03)"/>
    <m/>
    <m/>
    <s v="710"/>
    <s v="100726"/>
    <n v="1"/>
    <n v="-140275"/>
  </r>
  <r>
    <s v="2025/04"/>
    <s v="9300001471"/>
    <s v="ZD"/>
    <d v="2025-04-15T00:00:00"/>
    <d v="2025-04-15T00:00:00"/>
    <s v="46110210"/>
    <m/>
    <m/>
    <x v="1"/>
    <s v="NTD"/>
    <n v="-99550"/>
    <s v="NTD"/>
    <n v="-99550"/>
    <s v="110810T0"/>
    <s v="TT0119"/>
    <m/>
    <s v="MD97624233 緯穎科技 (朱庭鋒等人 2025/03)"/>
    <m/>
    <m/>
    <s v="710"/>
    <s v="100726"/>
    <n v="1"/>
    <n v="-99550"/>
  </r>
  <r>
    <s v="2025/04"/>
    <s v="9300001472"/>
    <s v="ZD"/>
    <d v="2025-04-15T00:00:00"/>
    <d v="2025-04-15T00:00:00"/>
    <s v="46110210"/>
    <m/>
    <m/>
    <x v="1"/>
    <s v="NTD"/>
    <n v="-141588"/>
    <s v="NTD"/>
    <n v="-141588"/>
    <s v="110810T0"/>
    <s v="TT0119"/>
    <m/>
    <s v="MD97624234 緯穎科技 (陳文遠等人 2025/03)"/>
    <m/>
    <m/>
    <s v="710"/>
    <s v="100726"/>
    <n v="1"/>
    <n v="-141588"/>
  </r>
  <r>
    <s v="2025/04"/>
    <s v="9300001472"/>
    <s v="ZD"/>
    <d v="2025-04-15T00:00:00"/>
    <d v="2025-04-15T00:00:00"/>
    <s v="46110210"/>
    <m/>
    <m/>
    <x v="1"/>
    <s v="NTD"/>
    <n v="-110000"/>
    <s v="NTD"/>
    <n v="-110000"/>
    <s v="110810T0"/>
    <s v="TT0119"/>
    <m/>
    <s v="MD97624234 緯穎科技 (陳文遠等人 2025/03)"/>
    <m/>
    <m/>
    <s v="710"/>
    <s v="100726"/>
    <n v="1"/>
    <n v="-110000"/>
  </r>
  <r>
    <s v="2025/04"/>
    <s v="9300001472"/>
    <s v="ZD"/>
    <d v="2025-04-15T00:00:00"/>
    <d v="2025-04-15T00:00:00"/>
    <s v="46110210"/>
    <m/>
    <m/>
    <x v="1"/>
    <s v="NTD"/>
    <n v="-138000"/>
    <s v="NTD"/>
    <n v="-138000"/>
    <s v="110810T0"/>
    <s v="TT0119"/>
    <m/>
    <s v="MD97624234 緯穎科技 (陳文遠等人 2025/03)"/>
    <m/>
    <m/>
    <s v="710"/>
    <s v="100726"/>
    <n v="1"/>
    <n v="-138000"/>
  </r>
  <r>
    <s v="2025/04"/>
    <s v="9300001472"/>
    <s v="ZD"/>
    <d v="2025-04-15T00:00:00"/>
    <d v="2025-04-15T00:00:00"/>
    <s v="46110210"/>
    <m/>
    <m/>
    <x v="1"/>
    <s v="NTD"/>
    <n v="-110000"/>
    <s v="NTD"/>
    <n v="-110000"/>
    <s v="110810T0"/>
    <s v="TT0119"/>
    <m/>
    <s v="MD97624234 緯穎科技 (陳文遠等人 2025/03)"/>
    <m/>
    <m/>
    <s v="710"/>
    <s v="100726"/>
    <n v="1"/>
    <n v="-110000"/>
  </r>
  <r>
    <s v="2025/04"/>
    <s v="9300001472"/>
    <s v="ZD"/>
    <d v="2025-04-15T00:00:00"/>
    <d v="2025-04-15T00:00:00"/>
    <s v="46110210"/>
    <m/>
    <m/>
    <x v="1"/>
    <s v="NTD"/>
    <n v="-103400"/>
    <s v="NTD"/>
    <n v="-103400"/>
    <s v="110810T0"/>
    <s v="TT0119"/>
    <m/>
    <s v="MD97624234 緯穎科技 (陳文遠等人 2025/03)"/>
    <m/>
    <m/>
    <s v="710"/>
    <s v="100726"/>
    <n v="1"/>
    <n v="-103400"/>
  </r>
  <r>
    <s v="2025/04"/>
    <s v="9300001472"/>
    <s v="ZD"/>
    <d v="2025-04-15T00:00:00"/>
    <d v="2025-04-15T00:00:00"/>
    <s v="46110210"/>
    <m/>
    <m/>
    <x v="1"/>
    <s v="NTD"/>
    <n v="-133032"/>
    <s v="NTD"/>
    <n v="-133032"/>
    <s v="110810T0"/>
    <s v="TT0119"/>
    <m/>
    <s v="MD97624234 緯穎科技 (陳文遠等人 2025/03)"/>
    <m/>
    <m/>
    <s v="710"/>
    <s v="100726"/>
    <n v="1"/>
    <n v="-133032"/>
  </r>
  <r>
    <s v="2025/04"/>
    <s v="9300001472"/>
    <s v="ZD"/>
    <d v="2025-04-15T00:00:00"/>
    <d v="2025-04-15T00:00:00"/>
    <s v="46110210"/>
    <m/>
    <m/>
    <x v="1"/>
    <s v="NTD"/>
    <n v="-110000"/>
    <s v="NTD"/>
    <n v="-110000"/>
    <s v="110810T0"/>
    <s v="TT0119"/>
    <m/>
    <s v="MD97624234 緯穎科技 (陳文遠等人 2025/03)"/>
    <m/>
    <m/>
    <s v="710"/>
    <s v="100726"/>
    <n v="1"/>
    <n v="-110000"/>
  </r>
  <r>
    <s v="2025/04"/>
    <s v="9300001473"/>
    <s v="ZD"/>
    <d v="2025-04-15T00:00:00"/>
    <d v="2025-04-15T00:00:00"/>
    <s v="46110210"/>
    <m/>
    <m/>
    <x v="1"/>
    <s v="NTD"/>
    <n v="-65500"/>
    <s v="NTD"/>
    <n v="-65500"/>
    <s v="110810T0"/>
    <s v="TT0119"/>
    <m/>
    <s v="MD97624235 緯穎科技 (黃聖傑 2025/03)"/>
    <m/>
    <m/>
    <s v="710"/>
    <s v="100726"/>
    <n v="1"/>
    <n v="-65500"/>
  </r>
  <r>
    <s v="2025/04"/>
    <s v="9300001474"/>
    <s v="ZD"/>
    <d v="2025-04-15T00:00:00"/>
    <d v="2025-04-15T00:00:00"/>
    <s v="46110210"/>
    <m/>
    <m/>
    <x v="1"/>
    <s v="NTD"/>
    <n v="-75000"/>
    <s v="NTD"/>
    <n v="-75000"/>
    <s v="110810T0"/>
    <s v="TT0119"/>
    <m/>
    <s v="MD97624236 緯穎科技 (許益銓 2025/03)"/>
    <m/>
    <m/>
    <s v="710"/>
    <s v="100726"/>
    <n v="1"/>
    <n v="-75000"/>
  </r>
  <r>
    <s v="2025/04"/>
    <s v="9300001475"/>
    <s v="ZD"/>
    <d v="2025-04-15T00:00:00"/>
    <d v="2025-04-15T00:00:00"/>
    <s v="46110210"/>
    <m/>
    <m/>
    <x v="1"/>
    <s v="NTD"/>
    <n v="-174685"/>
    <s v="NTD"/>
    <n v="-174685"/>
    <s v="110810T0"/>
    <s v="TT0119"/>
    <m/>
    <s v="MD97624237 緯穎科技 (胡耀明 2025/03)"/>
    <m/>
    <m/>
    <s v="710"/>
    <s v="100726"/>
    <n v="1"/>
    <n v="-174685"/>
  </r>
  <r>
    <s v="2025/04"/>
    <s v="9300001476"/>
    <s v="ZD"/>
    <d v="2025-04-15T00:00:00"/>
    <d v="2025-04-15T00:00:00"/>
    <s v="46110210"/>
    <m/>
    <m/>
    <x v="1"/>
    <s v="NTD"/>
    <n v="-146320"/>
    <s v="NTD"/>
    <n v="-146320"/>
    <s v="110810T0"/>
    <s v="TT0119"/>
    <m/>
    <s v="MD97624238 緯穎科技 (林鼎翔 2025/03)"/>
    <m/>
    <m/>
    <s v="710"/>
    <s v="100726"/>
    <n v="1"/>
    <n v="-146320"/>
  </r>
  <r>
    <s v="2025/04"/>
    <s v="9300001477"/>
    <s v="ZD"/>
    <d v="2025-04-15T00:00:00"/>
    <d v="2025-04-15T00:00:00"/>
    <s v="46110210"/>
    <m/>
    <m/>
    <x v="1"/>
    <s v="NTD"/>
    <n v="-140208"/>
    <s v="NTD"/>
    <n v="-140208"/>
    <s v="110810T0"/>
    <s v="TT0119"/>
    <m/>
    <s v="MD97624239 緯穎科技 (陳凱俞 2025/03)"/>
    <m/>
    <m/>
    <s v="710"/>
    <s v="100726"/>
    <n v="1"/>
    <n v="-140208"/>
  </r>
  <r>
    <s v="2025/04"/>
    <s v="9300001478"/>
    <s v="ZD"/>
    <d v="2025-04-15T00:00:00"/>
    <d v="2025-04-15T00:00:00"/>
    <s v="46110210"/>
    <m/>
    <m/>
    <x v="1"/>
    <s v="NTD"/>
    <n v="-137172"/>
    <s v="NTD"/>
    <n v="-137172"/>
    <s v="110810T0"/>
    <s v="TT0119"/>
    <m/>
    <s v="MD97624240 緯穎科技 (孫欣憶 2025/03)"/>
    <m/>
    <m/>
    <s v="710"/>
    <s v="100726"/>
    <n v="1"/>
    <n v="-137172"/>
  </r>
  <r>
    <s v="2025/04"/>
    <s v="9300001479"/>
    <s v="ZD"/>
    <d v="2025-04-15T00:00:00"/>
    <d v="2025-04-15T00:00:00"/>
    <s v="46110210"/>
    <m/>
    <m/>
    <x v="1"/>
    <s v="NTD"/>
    <n v="-147560"/>
    <s v="NTD"/>
    <n v="-147560"/>
    <s v="110810T0"/>
    <s v="TT0119"/>
    <m/>
    <s v="MD97624241 緯穎科技 (陳坤城 2025/03)"/>
    <m/>
    <m/>
    <s v="710"/>
    <s v="100726"/>
    <n v="1"/>
    <n v="-147560"/>
  </r>
  <r>
    <s v="2025/04"/>
    <s v="9300001592"/>
    <s v="ZD"/>
    <d v="2025-04-23T00:00:00"/>
    <d v="2025-04-23T00:00:00"/>
    <s v="46110210"/>
    <m/>
    <m/>
    <x v="1"/>
    <s v="NTD"/>
    <n v="-104720"/>
    <s v="NTD"/>
    <n v="-104720"/>
    <s v="110810T0"/>
    <s v="TT0119"/>
    <m/>
    <s v="ML80400239 緯穎科技 (朱庭鋒等人 2025/03)"/>
    <m/>
    <m/>
    <s v="710"/>
    <s v="100726"/>
    <n v="1"/>
    <n v="-104720"/>
  </r>
  <r>
    <s v="2025/04"/>
    <s v="9300001592"/>
    <s v="ZD"/>
    <d v="2025-04-23T00:00:00"/>
    <d v="2025-04-23T00:00:00"/>
    <s v="46110210"/>
    <m/>
    <m/>
    <x v="1"/>
    <s v="NTD"/>
    <n v="-131376"/>
    <s v="NTD"/>
    <n v="-131376"/>
    <s v="110810T0"/>
    <s v="TT0119"/>
    <m/>
    <s v="ML80400239 緯穎科技 (朱庭鋒等人 2025/03)"/>
    <m/>
    <m/>
    <s v="710"/>
    <s v="100726"/>
    <n v="1"/>
    <n v="-131376"/>
  </r>
  <r>
    <s v="2025/04"/>
    <s v="9300001592"/>
    <s v="ZD"/>
    <d v="2025-04-23T00:00:00"/>
    <d v="2025-04-23T00:00:00"/>
    <s v="46110210"/>
    <m/>
    <m/>
    <x v="1"/>
    <s v="NTD"/>
    <n v="-45678"/>
    <s v="NTD"/>
    <n v="-45678"/>
    <s v="110810T0"/>
    <s v="TT0119"/>
    <m/>
    <s v="ML80400239 緯穎科技 (朱庭鋒等人 2025/03)"/>
    <m/>
    <m/>
    <s v="710"/>
    <s v="100726"/>
    <n v="1"/>
    <n v="-45678"/>
  </r>
  <r>
    <s v="2025/04"/>
    <s v="9300001592"/>
    <s v="ZD"/>
    <d v="2025-04-23T00:00:00"/>
    <d v="2025-04-23T00:00:00"/>
    <s v="46110210"/>
    <m/>
    <m/>
    <x v="1"/>
    <s v="NTD"/>
    <n v="-138000"/>
    <s v="NTD"/>
    <n v="-138000"/>
    <s v="110810T0"/>
    <s v="TT0119"/>
    <m/>
    <s v="ML80400239 緯穎科技 (朱庭鋒等人 2025/03)"/>
    <m/>
    <m/>
    <s v="710"/>
    <s v="100726"/>
    <n v="1"/>
    <n v="-138000"/>
  </r>
  <r>
    <s v="2025/04"/>
    <s v="9300001592"/>
    <s v="ZD"/>
    <d v="2025-04-23T00:00:00"/>
    <d v="2025-04-23T00:00:00"/>
    <s v="46110210"/>
    <m/>
    <m/>
    <x v="1"/>
    <s v="NTD"/>
    <n v="-94270"/>
    <s v="NTD"/>
    <n v="-94270"/>
    <s v="110810T0"/>
    <s v="TT0119"/>
    <m/>
    <s v="ML80400239 緯穎科技 (朱庭鋒等人 2025/03)"/>
    <m/>
    <m/>
    <s v="710"/>
    <s v="100726"/>
    <n v="1"/>
    <n v="-94270"/>
  </r>
  <r>
    <s v="2025/04"/>
    <s v="9300001592"/>
    <s v="ZD"/>
    <d v="2025-04-23T00:00:00"/>
    <d v="2025-04-23T00:00:00"/>
    <s v="46110210"/>
    <m/>
    <m/>
    <x v="1"/>
    <s v="NTD"/>
    <n v="-118266"/>
    <s v="NTD"/>
    <n v="-118266"/>
    <s v="110810T0"/>
    <s v="TT0119"/>
    <m/>
    <s v="ML80400239 緯穎科技 (朱庭鋒等人 2025/03)"/>
    <m/>
    <m/>
    <s v="710"/>
    <s v="100726"/>
    <n v="1"/>
    <n v="-118266"/>
  </r>
  <r>
    <s v="2025/04"/>
    <s v="9300001592"/>
    <s v="ZD"/>
    <d v="2025-04-23T00:00:00"/>
    <d v="2025-04-23T00:00:00"/>
    <s v="46110210"/>
    <m/>
    <m/>
    <x v="1"/>
    <s v="NTD"/>
    <n v="-39468"/>
    <s v="NTD"/>
    <n v="-39468"/>
    <s v="110810T0"/>
    <s v="TT0119"/>
    <m/>
    <s v="ML80400239 緯穎科技 (朱庭鋒等人 2025/03)"/>
    <m/>
    <m/>
    <s v="710"/>
    <s v="100726"/>
    <n v="1"/>
    <n v="-39468"/>
  </r>
  <r>
    <s v="2025/04"/>
    <s v="9300001592"/>
    <s v="ZD"/>
    <d v="2025-04-23T00:00:00"/>
    <d v="2025-04-23T00:00:00"/>
    <s v="46110210"/>
    <m/>
    <m/>
    <x v="1"/>
    <s v="NTD"/>
    <n v="-138000"/>
    <s v="NTD"/>
    <n v="-138000"/>
    <s v="110810T0"/>
    <s v="TT0119"/>
    <m/>
    <s v="ML80400239 緯穎科技 (朱庭鋒等人 2025/03)"/>
    <m/>
    <m/>
    <s v="710"/>
    <s v="100726"/>
    <n v="1"/>
    <n v="-138000"/>
  </r>
  <r>
    <s v="2025/04"/>
    <s v="9300001592"/>
    <s v="ZD"/>
    <d v="2025-04-23T00:00:00"/>
    <d v="2025-04-23T00:00:00"/>
    <s v="46110210"/>
    <m/>
    <m/>
    <x v="1"/>
    <s v="NTD"/>
    <n v="-282410"/>
    <s v="NTD"/>
    <n v="-282410"/>
    <s v="110810T0"/>
    <s v="TT0119"/>
    <m/>
    <s v="ML80400239 緯穎科技 (朱庭鋒等人 2025/03)"/>
    <m/>
    <m/>
    <s v="710"/>
    <s v="100726"/>
    <n v="1"/>
    <n v="-282410"/>
  </r>
  <r>
    <s v="2025/04"/>
    <s v="9300001592"/>
    <s v="ZD"/>
    <d v="2025-04-23T00:00:00"/>
    <d v="2025-04-23T00:00:00"/>
    <s v="46110210"/>
    <m/>
    <m/>
    <x v="1"/>
    <s v="NTD"/>
    <n v="-168084"/>
    <s v="NTD"/>
    <n v="-168084"/>
    <s v="110810T0"/>
    <s v="TT0119"/>
    <m/>
    <s v="ML80400239 緯穎科技 (朱庭鋒等人 2025/03)"/>
    <m/>
    <m/>
    <s v="710"/>
    <s v="100726"/>
    <n v="1"/>
    <n v="-168084"/>
  </r>
  <r>
    <s v="2025/04"/>
    <s v="9300001592"/>
    <s v="ZD"/>
    <d v="2025-04-23T00:00:00"/>
    <d v="2025-04-23T00:00:00"/>
    <s v="46110210"/>
    <m/>
    <m/>
    <x v="1"/>
    <s v="NTD"/>
    <n v="-190854"/>
    <s v="NTD"/>
    <n v="-190854"/>
    <s v="110810T0"/>
    <s v="TT0119"/>
    <m/>
    <s v="ML80400239 緯穎科技 (朱庭鋒等人 2025/03)"/>
    <m/>
    <m/>
    <s v="710"/>
    <s v="100726"/>
    <n v="1"/>
    <n v="-190854"/>
  </r>
  <r>
    <s v="2025/04"/>
    <s v="9300001592"/>
    <s v="ZD"/>
    <d v="2025-04-23T00:00:00"/>
    <d v="2025-04-23T00:00:00"/>
    <s v="46110210"/>
    <m/>
    <m/>
    <x v="1"/>
    <s v="NTD"/>
    <n v="-124890"/>
    <s v="NTD"/>
    <n v="-124890"/>
    <s v="110810T0"/>
    <s v="TT0119"/>
    <m/>
    <s v="ML80400239 緯穎科技 (朱庭鋒等人 2025/03)"/>
    <m/>
    <m/>
    <s v="710"/>
    <s v="100726"/>
    <n v="1"/>
    <n v="-124890"/>
  </r>
  <r>
    <s v="2025/04"/>
    <s v="9300001592"/>
    <s v="ZD"/>
    <d v="2025-04-23T00:00:00"/>
    <d v="2025-04-23T00:00:00"/>
    <s v="46110210"/>
    <m/>
    <m/>
    <x v="1"/>
    <s v="NTD"/>
    <n v="-83820"/>
    <s v="NTD"/>
    <n v="-83820"/>
    <s v="110810T0"/>
    <s v="TT0119"/>
    <m/>
    <s v="ML80400239 緯穎科技 (朱庭鋒等人 2025/03)"/>
    <m/>
    <m/>
    <s v="710"/>
    <s v="100726"/>
    <n v="1"/>
    <n v="-83820"/>
  </r>
  <r>
    <s v="2025/04"/>
    <s v="9300001592"/>
    <s v="ZD"/>
    <d v="2025-04-23T00:00:00"/>
    <d v="2025-04-23T00:00:00"/>
    <s v="46110210"/>
    <m/>
    <m/>
    <x v="1"/>
    <s v="NTD"/>
    <n v="-161975"/>
    <s v="NTD"/>
    <n v="-161975"/>
    <s v="110810T0"/>
    <s v="TT0119"/>
    <m/>
    <s v="ML80400239 緯穎科技 (朱庭鋒等人 2025/03)"/>
    <m/>
    <m/>
    <s v="710"/>
    <s v="100726"/>
    <n v="1"/>
    <n v="-161975"/>
  </r>
  <r>
    <s v="2025/04"/>
    <s v="9300001593"/>
    <s v="ZD"/>
    <d v="2025-04-23T00:00:00"/>
    <d v="2025-04-23T00:00:00"/>
    <s v="46110210"/>
    <m/>
    <m/>
    <x v="1"/>
    <s v="NTD"/>
    <n v="-131376"/>
    <s v="NTD"/>
    <n v="-131376"/>
    <s v="110810T0"/>
    <s v="TT0119"/>
    <m/>
    <s v="ML80400240 緯穎科技 (鄭益仁等人 2025/03)"/>
    <m/>
    <m/>
    <s v="710"/>
    <s v="100726"/>
    <n v="1"/>
    <n v="-131376"/>
  </r>
  <r>
    <s v="2025/04"/>
    <s v="9300001593"/>
    <s v="ZD"/>
    <d v="2025-04-23T00:00:00"/>
    <d v="2025-04-23T00:00:00"/>
    <s v="46110210"/>
    <m/>
    <m/>
    <x v="1"/>
    <s v="NTD"/>
    <n v="-138000"/>
    <s v="NTD"/>
    <n v="-138000"/>
    <s v="110810T0"/>
    <s v="TT0119"/>
    <m/>
    <s v="ML80400240 緯穎科技 (鄭益仁等人 2025/03)"/>
    <m/>
    <m/>
    <s v="710"/>
    <s v="100726"/>
    <n v="1"/>
    <n v="-138000"/>
  </r>
  <r>
    <s v="2025/04"/>
    <s v="9300001593"/>
    <s v="ZD"/>
    <d v="2025-04-23T00:00:00"/>
    <d v="2025-04-23T00:00:00"/>
    <s v="46110210"/>
    <m/>
    <m/>
    <x v="1"/>
    <s v="NTD"/>
    <n v="-110000"/>
    <s v="NTD"/>
    <n v="-110000"/>
    <s v="110810T0"/>
    <s v="TT0119"/>
    <m/>
    <s v="ML80400240 緯穎科技 (鄭益仁等人 2025/03)"/>
    <m/>
    <m/>
    <s v="710"/>
    <s v="100726"/>
    <n v="1"/>
    <n v="-110000"/>
  </r>
  <r>
    <s v="2025/04"/>
    <s v="9300001594"/>
    <s v="ZD"/>
    <d v="2025-04-23T00:00:00"/>
    <d v="2025-04-23T00:00:00"/>
    <s v="46110210"/>
    <m/>
    <m/>
    <x v="1"/>
    <s v="NTD"/>
    <n v="-104720"/>
    <s v="NTD"/>
    <n v="-104720"/>
    <s v="110810T0"/>
    <s v="TT0119"/>
    <m/>
    <s v="ML80400241 緯穎科技 (林子堅等人 2025/03)"/>
    <m/>
    <m/>
    <s v="710"/>
    <s v="100726"/>
    <n v="1"/>
    <n v="-104720"/>
  </r>
  <r>
    <s v="2025/04"/>
    <s v="9300001594"/>
    <s v="ZD"/>
    <d v="2025-04-23T00:00:00"/>
    <d v="2025-04-23T00:00:00"/>
    <s v="46110210"/>
    <m/>
    <m/>
    <x v="1"/>
    <s v="NTD"/>
    <n v="-92150"/>
    <s v="NTD"/>
    <n v="-92150"/>
    <s v="110810T0"/>
    <s v="TT0119"/>
    <m/>
    <s v="ML80400241 緯穎科技 (林子堅等人 2025/03)"/>
    <m/>
    <m/>
    <s v="710"/>
    <s v="100726"/>
    <n v="1"/>
    <n v="-92150"/>
  </r>
  <r>
    <s v="2025/04"/>
    <s v="9300001594"/>
    <s v="ZD"/>
    <d v="2025-04-23T00:00:00"/>
    <d v="2025-04-23T00:00:00"/>
    <s v="46110210"/>
    <m/>
    <m/>
    <x v="1"/>
    <s v="NTD"/>
    <n v="-100000"/>
    <s v="NTD"/>
    <n v="-100000"/>
    <s v="110810T0"/>
    <s v="TT0119"/>
    <m/>
    <s v="ML80400241 緯穎科技 (林子堅等人 2025/03)"/>
    <m/>
    <m/>
    <s v="710"/>
    <s v="100726"/>
    <n v="1"/>
    <n v="-100000"/>
  </r>
  <r>
    <s v="2025/04"/>
    <s v="9300001594"/>
    <s v="ZD"/>
    <d v="2025-04-23T00:00:00"/>
    <d v="2025-04-23T00:00:00"/>
    <s v="46110210"/>
    <m/>
    <m/>
    <x v="1"/>
    <s v="NTD"/>
    <n v="-90440"/>
    <s v="NTD"/>
    <n v="-90440"/>
    <s v="110810T0"/>
    <s v="TT0119"/>
    <m/>
    <s v="ML80400241 緯穎科技 (林子堅等人 2025/03)"/>
    <m/>
    <m/>
    <s v="710"/>
    <s v="100726"/>
    <n v="1"/>
    <n v="-90440"/>
  </r>
  <r>
    <s v="2025/04"/>
    <s v="9300001449"/>
    <s v="ZD"/>
    <d v="2025-04-14T00:00:00"/>
    <d v="2025-04-14T00:00:00"/>
    <s v="46110210"/>
    <m/>
    <m/>
    <x v="2"/>
    <s v="NTD"/>
    <n v="-82938"/>
    <s v="NTD"/>
    <n v="-82938"/>
    <s v="113188T0"/>
    <s v="TT0112"/>
    <m/>
    <s v="MD97624212 緯育 (高君愷 2025/03)"/>
    <m/>
    <m/>
    <s v="710"/>
    <s v="102282"/>
    <n v="1"/>
    <n v="-82938"/>
  </r>
  <r>
    <s v="2025/04"/>
    <s v="1800009145"/>
    <s v="DT"/>
    <d v="2025-03-28T00:00:00"/>
    <d v="2025-04-18T00:00:00"/>
    <s v="48810200"/>
    <m/>
    <m/>
    <x v="0"/>
    <s v="NTD"/>
    <n v="136344"/>
    <s v="NTD"/>
    <n v="136344"/>
    <s v="105270T0"/>
    <s v="TT0113"/>
    <m/>
    <s v="202503 緯創資通股份有限公司 ( SO_1320705 )"/>
    <m/>
    <m/>
    <s v="710"/>
    <s v="100204"/>
    <n v="1"/>
    <n v="136344"/>
  </r>
  <r>
    <s v="2025/04"/>
    <s v="1800009146"/>
    <s v="DT"/>
    <d v="2025-03-28T00:00:00"/>
    <d v="2025-04-18T00:00:00"/>
    <s v="48810200"/>
    <m/>
    <m/>
    <x v="0"/>
    <s v="NTD"/>
    <n v="65702"/>
    <s v="NTD"/>
    <n v="65702"/>
    <s v="108524T0"/>
    <s v="TT0111"/>
    <m/>
    <s v="202503 緯創資通股份有限公司 ( SO_1320734 )"/>
    <m/>
    <m/>
    <s v="710"/>
    <s v="100204"/>
    <n v="1"/>
    <n v="65702"/>
  </r>
  <r>
    <s v="2025/04"/>
    <s v="1800009147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745 )"/>
    <m/>
    <m/>
    <s v="710"/>
    <s v="100204"/>
    <n v="1"/>
    <n v="138000"/>
  </r>
  <r>
    <s v="2025/04"/>
    <s v="1800009148"/>
    <s v="DT"/>
    <d v="2025-03-28T00:00:00"/>
    <d v="2025-04-18T00:00:00"/>
    <s v="48810200"/>
    <m/>
    <m/>
    <x v="0"/>
    <s v="NTD"/>
    <n v="130617"/>
    <s v="NTD"/>
    <n v="130617"/>
    <s v="108524T0"/>
    <s v="TT0111"/>
    <m/>
    <s v="202503 緯創資通股份有限公司 ( SO_1320756 )"/>
    <m/>
    <m/>
    <s v="710"/>
    <s v="100204"/>
    <n v="1"/>
    <n v="130617"/>
  </r>
  <r>
    <s v="2025/04"/>
    <s v="1800009149"/>
    <s v="DT"/>
    <d v="2025-03-28T00:00:00"/>
    <d v="2025-04-18T00:00:00"/>
    <s v="48810200"/>
    <m/>
    <m/>
    <x v="0"/>
    <s v="NTD"/>
    <n v="99528"/>
    <s v="NTD"/>
    <n v="99528"/>
    <s v="108524T0"/>
    <s v="TT0111"/>
    <m/>
    <s v="202503 緯創資通股份有限公司 ( SO_1320767 )"/>
    <m/>
    <m/>
    <s v="710"/>
    <s v="100204"/>
    <n v="1"/>
    <n v="99528"/>
  </r>
  <r>
    <s v="2025/04"/>
    <s v="1800009150"/>
    <s v="DT"/>
    <d v="2025-03-28T00:00:00"/>
    <d v="2025-04-18T00:00:00"/>
    <s v="48810200"/>
    <m/>
    <m/>
    <x v="0"/>
    <s v="NTD"/>
    <n v="124862"/>
    <s v="NTD"/>
    <n v="124862"/>
    <s v="108524T0"/>
    <s v="TT0111"/>
    <m/>
    <s v="202503 緯創資通股份有限公司 ( SO_1320778 )"/>
    <m/>
    <m/>
    <s v="710"/>
    <s v="100204"/>
    <n v="1"/>
    <n v="124862"/>
  </r>
  <r>
    <s v="2025/04"/>
    <s v="1800009151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789 )"/>
    <m/>
    <m/>
    <s v="710"/>
    <s v="100204"/>
    <n v="1"/>
    <n v="138000"/>
  </r>
  <r>
    <s v="2025/04"/>
    <s v="1800009152"/>
    <s v="DT"/>
    <d v="2025-03-28T00:00:00"/>
    <d v="2025-04-18T00:00:00"/>
    <s v="48810200"/>
    <m/>
    <m/>
    <x v="0"/>
    <s v="NTD"/>
    <n v="100000"/>
    <s v="NTD"/>
    <n v="100000"/>
    <s v="108524T0"/>
    <s v="TT0111"/>
    <m/>
    <s v="202503 緯創資通股份有限公司 ( SO_1320800 )"/>
    <m/>
    <m/>
    <s v="710"/>
    <s v="100204"/>
    <n v="1"/>
    <n v="100000"/>
  </r>
  <r>
    <s v="2025/04"/>
    <s v="1800009153"/>
    <s v="DT"/>
    <d v="2025-03-28T00:00:00"/>
    <d v="2025-04-18T00:00:00"/>
    <s v="48810200"/>
    <m/>
    <m/>
    <x v="0"/>
    <s v="NTD"/>
    <n v="68090"/>
    <s v="NTD"/>
    <n v="68090"/>
    <s v="108524T0"/>
    <s v="TT0111"/>
    <m/>
    <s v="202503 緯創資通股份有限公司 ( SO_1320811 )"/>
    <m/>
    <m/>
    <s v="710"/>
    <s v="100204"/>
    <n v="1"/>
    <n v="68090"/>
  </r>
  <r>
    <s v="2025/04"/>
    <s v="1800009154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822 )"/>
    <m/>
    <m/>
    <s v="710"/>
    <s v="100204"/>
    <n v="1"/>
    <n v="138000"/>
  </r>
  <r>
    <s v="2025/04"/>
    <s v="1800009155"/>
    <s v="DT"/>
    <d v="2025-03-28T00:00:00"/>
    <d v="2025-04-18T00:00:00"/>
    <s v="48810200"/>
    <m/>
    <m/>
    <x v="0"/>
    <s v="NTD"/>
    <n v="155000"/>
    <s v="NTD"/>
    <n v="155000"/>
    <s v="108524T0"/>
    <s v="TT0111"/>
    <m/>
    <s v="202503 緯創資通股份有限公司 ( SO_1320833 )"/>
    <m/>
    <m/>
    <s v="710"/>
    <s v="100204"/>
    <n v="1"/>
    <n v="155000"/>
  </r>
  <r>
    <s v="2025/04"/>
    <s v="1800009156"/>
    <s v="DT"/>
    <d v="2025-03-28T00:00:00"/>
    <d v="2025-04-18T00:00:00"/>
    <s v="48810200"/>
    <m/>
    <m/>
    <x v="0"/>
    <s v="NTD"/>
    <n v="100000"/>
    <s v="NTD"/>
    <n v="100000"/>
    <s v="108524T0"/>
    <s v="TT0111"/>
    <m/>
    <s v="202503 緯創資通股份有限公司 ( SO_1320855 )"/>
    <m/>
    <m/>
    <s v="710"/>
    <s v="100204"/>
    <n v="1"/>
    <n v="100000"/>
  </r>
  <r>
    <s v="2025/04"/>
    <s v="1800009157"/>
    <s v="DT"/>
    <d v="2025-03-28T00:00:00"/>
    <d v="2025-04-18T00:00:00"/>
    <s v="48810200"/>
    <m/>
    <m/>
    <x v="0"/>
    <s v="NTD"/>
    <n v="155000"/>
    <s v="NTD"/>
    <n v="155000"/>
    <s v="108524T0"/>
    <s v="TT0111"/>
    <m/>
    <s v="202503 緯創資通股份有限公司 ( SO_1320866 )"/>
    <m/>
    <m/>
    <s v="710"/>
    <s v="100204"/>
    <n v="1"/>
    <n v="155000"/>
  </r>
  <r>
    <s v="2025/04"/>
    <s v="1800009158"/>
    <s v="DT"/>
    <d v="2025-03-28T00:00:00"/>
    <d v="2025-04-18T00:00:00"/>
    <s v="48810200"/>
    <m/>
    <m/>
    <x v="0"/>
    <s v="NTD"/>
    <n v="132259"/>
    <s v="NTD"/>
    <n v="132259"/>
    <s v="108524T0"/>
    <s v="TT0111"/>
    <m/>
    <s v="202503 緯創資通股份有限公司 ( SO_1320877 )"/>
    <m/>
    <m/>
    <s v="710"/>
    <s v="100204"/>
    <n v="1"/>
    <n v="132259"/>
  </r>
  <r>
    <s v="2025/04"/>
    <s v="1800009159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888 )"/>
    <m/>
    <m/>
    <s v="710"/>
    <s v="100204"/>
    <n v="1"/>
    <n v="138000"/>
  </r>
  <r>
    <s v="2025/04"/>
    <s v="1800009160"/>
    <s v="DT"/>
    <d v="2025-03-28T00:00:00"/>
    <d v="2025-04-18T00:00:00"/>
    <s v="48810200"/>
    <m/>
    <m/>
    <x v="0"/>
    <s v="NTD"/>
    <n v="122392"/>
    <s v="NTD"/>
    <n v="122392"/>
    <s v="108524T0"/>
    <s v="TT0111"/>
    <m/>
    <s v="202503 緯創資通股份有限公司 ( SO_1320899 )"/>
    <m/>
    <m/>
    <s v="710"/>
    <s v="100204"/>
    <n v="1"/>
    <n v="122392"/>
  </r>
  <r>
    <s v="2025/04"/>
    <s v="1800009161"/>
    <s v="DT"/>
    <d v="2025-03-28T00:00:00"/>
    <d v="2025-04-18T00:00:00"/>
    <s v="48810200"/>
    <m/>
    <m/>
    <x v="0"/>
    <s v="NTD"/>
    <n v="131431"/>
    <s v="NTD"/>
    <n v="131431"/>
    <s v="108524T0"/>
    <s v="TT0111"/>
    <m/>
    <s v="202503 緯創資通股份有限公司 ( SO_1320910 )"/>
    <m/>
    <m/>
    <s v="710"/>
    <s v="100204"/>
    <n v="1"/>
    <n v="131431"/>
  </r>
  <r>
    <s v="2025/04"/>
    <s v="1800009162"/>
    <s v="DT"/>
    <d v="2025-03-28T00:00:00"/>
    <d v="2025-04-18T00:00:00"/>
    <s v="48810200"/>
    <m/>
    <m/>
    <x v="0"/>
    <s v="NTD"/>
    <n v="151311"/>
    <s v="NTD"/>
    <n v="151311"/>
    <s v="108524T0"/>
    <s v="TT0111"/>
    <m/>
    <s v="202503 緯創資通股份有限公司 ( SO_1320921 )"/>
    <m/>
    <m/>
    <s v="710"/>
    <s v="100204"/>
    <n v="1"/>
    <n v="151311"/>
  </r>
  <r>
    <s v="2025/04"/>
    <s v="1800009163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932 )"/>
    <m/>
    <m/>
    <s v="710"/>
    <s v="100204"/>
    <n v="1"/>
    <n v="138000"/>
  </r>
  <r>
    <s v="2025/04"/>
    <s v="1800009164"/>
    <s v="DT"/>
    <d v="2025-03-28T00:00:00"/>
    <d v="2025-04-18T00:00:00"/>
    <s v="48810200"/>
    <m/>
    <m/>
    <x v="0"/>
    <s v="NTD"/>
    <n v="128133"/>
    <s v="NTD"/>
    <n v="128133"/>
    <s v="108524T0"/>
    <s v="TT0111"/>
    <m/>
    <s v="202503 緯創資通股份有限公司 ( SO_1320943 )"/>
    <m/>
    <m/>
    <s v="710"/>
    <s v="100204"/>
    <n v="1"/>
    <n v="128133"/>
  </r>
  <r>
    <s v="2025/04"/>
    <s v="1800009165"/>
    <s v="DT"/>
    <d v="2025-03-28T00:00:00"/>
    <d v="2025-04-18T00:00:00"/>
    <s v="48810200"/>
    <m/>
    <m/>
    <x v="0"/>
    <s v="NTD"/>
    <n v="110000"/>
    <s v="NTD"/>
    <n v="110000"/>
    <s v="108524T0"/>
    <s v="TT0111"/>
    <m/>
    <s v="202503 緯創資通股份有限公司 ( SO_1320954 )"/>
    <m/>
    <m/>
    <s v="710"/>
    <s v="100204"/>
    <n v="1"/>
    <n v="110000"/>
  </r>
  <r>
    <s v="2025/04"/>
    <s v="1800009166"/>
    <s v="DT"/>
    <d v="2025-03-28T00:00:00"/>
    <d v="2025-04-18T00:00:00"/>
    <s v="48810200"/>
    <m/>
    <m/>
    <x v="0"/>
    <s v="NTD"/>
    <n v="110000"/>
    <s v="NTD"/>
    <n v="110000"/>
    <s v="108524T0"/>
    <s v="TT0111"/>
    <m/>
    <s v="202503 緯創資通股份有限公司 ( SO_1320965 )"/>
    <m/>
    <m/>
    <s v="710"/>
    <s v="100204"/>
    <n v="1"/>
    <n v="110000"/>
  </r>
  <r>
    <s v="2025/04"/>
    <s v="1800009167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0976 )"/>
    <m/>
    <m/>
    <s v="710"/>
    <s v="100204"/>
    <n v="1"/>
    <n v="138000"/>
  </r>
  <r>
    <s v="2025/04"/>
    <s v="1800009168"/>
    <s v="DT"/>
    <d v="2025-03-28T00:00:00"/>
    <d v="2025-04-18T00:00:00"/>
    <s v="48810200"/>
    <m/>
    <m/>
    <x v="0"/>
    <s v="NTD"/>
    <n v="128975"/>
    <s v="NTD"/>
    <n v="128975"/>
    <s v="108524T0"/>
    <s v="TT0111"/>
    <m/>
    <s v="202503 緯創資通股份有限公司 ( SO_1320987 )"/>
    <m/>
    <m/>
    <s v="710"/>
    <s v="100204"/>
    <n v="1"/>
    <n v="128975"/>
  </r>
  <r>
    <s v="2025/04"/>
    <s v="1800009169"/>
    <s v="DT"/>
    <d v="2025-03-28T00:00:00"/>
    <d v="2025-04-18T00:00:00"/>
    <s v="48810200"/>
    <m/>
    <m/>
    <x v="0"/>
    <s v="NTD"/>
    <n v="140213"/>
    <s v="NTD"/>
    <n v="140213"/>
    <s v="108524T0"/>
    <s v="TT0111"/>
    <m/>
    <s v="202503 緯創資通股份有限公司 ( SO_1320998 )"/>
    <m/>
    <m/>
    <s v="710"/>
    <s v="100204"/>
    <n v="1"/>
    <n v="140213"/>
  </r>
  <r>
    <s v="2025/04"/>
    <s v="1800009170"/>
    <s v="DT"/>
    <d v="2025-03-28T00:00:00"/>
    <d v="2025-04-18T00:00:00"/>
    <s v="48810200"/>
    <m/>
    <m/>
    <x v="0"/>
    <s v="NTD"/>
    <n v="131445"/>
    <s v="NTD"/>
    <n v="131445"/>
    <s v="108524T0"/>
    <s v="TT0111"/>
    <m/>
    <s v="202503 緯創資通股份有限公司 ( SO_1321009 )"/>
    <m/>
    <m/>
    <s v="710"/>
    <s v="100204"/>
    <n v="1"/>
    <n v="131445"/>
  </r>
  <r>
    <s v="2025/04"/>
    <s v="1800009171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21247 )"/>
    <m/>
    <m/>
    <s v="710"/>
    <s v="100204"/>
    <n v="1"/>
    <n v="138000"/>
  </r>
  <r>
    <s v="2025/04"/>
    <s v="1800009172"/>
    <s v="DT"/>
    <d v="2025-03-28T00:00:00"/>
    <d v="2025-04-18T00:00:00"/>
    <s v="48810200"/>
    <m/>
    <m/>
    <x v="0"/>
    <s v="NTD"/>
    <n v="110000"/>
    <s v="NTD"/>
    <n v="110000"/>
    <s v="108524T0"/>
    <s v="TT0111"/>
    <m/>
    <s v="202503 緯創資通股份有限公司 ( SO_1323954 )"/>
    <m/>
    <m/>
    <s v="710"/>
    <s v="100204"/>
    <n v="1"/>
    <n v="110000"/>
  </r>
  <r>
    <s v="2025/04"/>
    <s v="1800009173"/>
    <s v="DT"/>
    <d v="2025-03-28T00:00:00"/>
    <d v="2025-04-18T00:00:00"/>
    <s v="48810200"/>
    <m/>
    <m/>
    <x v="0"/>
    <s v="NTD"/>
    <n v="138000"/>
    <s v="NTD"/>
    <n v="138000"/>
    <s v="108524T0"/>
    <s v="TT0111"/>
    <m/>
    <s v="202503 緯創資通股份有限公司 ( SO_1340328 )"/>
    <m/>
    <m/>
    <s v="710"/>
    <s v="100204"/>
    <n v="1"/>
    <n v="138000"/>
  </r>
  <r>
    <s v="2025/04"/>
    <s v="1800009615"/>
    <s v="DT"/>
    <d v="2025-03-28T00:00:00"/>
    <d v="2025-04-25T00:00:00"/>
    <s v="48810200"/>
    <m/>
    <m/>
    <x v="0"/>
    <s v="NTD"/>
    <n v="145762"/>
    <s v="NTD"/>
    <n v="145762"/>
    <s v="113265T0"/>
    <s v="TT0112"/>
    <m/>
    <s v="202503 緯創資通股份有限公司 ( SO_1125816 )"/>
    <m/>
    <m/>
    <s v="710"/>
    <s v="100204"/>
    <n v="1"/>
    <n v="145762"/>
  </r>
  <r>
    <s v="2025/04"/>
    <s v="1800009616"/>
    <s v="DT"/>
    <d v="2025-03-28T00:00:00"/>
    <d v="2025-04-25T00:00:00"/>
    <s v="48810200"/>
    <m/>
    <m/>
    <x v="0"/>
    <s v="NTD"/>
    <n v="155000"/>
    <s v="NTD"/>
    <n v="155000"/>
    <s v="113265T0"/>
    <s v="TT0112"/>
    <m/>
    <s v="202503 緯創資通股份有限公司 ( SO_1125830 )"/>
    <m/>
    <m/>
    <s v="710"/>
    <s v="100204"/>
    <n v="1"/>
    <n v="155000"/>
  </r>
  <r>
    <s v="2025/04"/>
    <s v="1800009617"/>
    <s v="DT"/>
    <d v="2025-03-28T00:00:00"/>
    <d v="2025-04-25T00:00:00"/>
    <s v="48810200"/>
    <m/>
    <m/>
    <x v="0"/>
    <s v="NTD"/>
    <n v="138000"/>
    <s v="NTD"/>
    <n v="138000"/>
    <s v="113265T0"/>
    <s v="TT0112"/>
    <m/>
    <s v="202503 緯創資通股份有限公司 ( SO_1125844 )"/>
    <m/>
    <m/>
    <s v="710"/>
    <s v="100204"/>
    <n v="1"/>
    <n v="138000"/>
  </r>
  <r>
    <s v="2025/04"/>
    <s v="1800009618"/>
    <s v="DT"/>
    <d v="2025-03-28T00:00:00"/>
    <d v="2025-04-25T00:00:00"/>
    <s v="48810200"/>
    <m/>
    <m/>
    <x v="0"/>
    <s v="NTD"/>
    <n v="140923"/>
    <s v="NTD"/>
    <n v="140923"/>
    <s v="113265T0"/>
    <s v="TT0112"/>
    <m/>
    <s v="202503 緯創資通股份有限公司 ( SO_1201392 )"/>
    <m/>
    <m/>
    <s v="710"/>
    <s v="100204"/>
    <n v="1"/>
    <n v="140923"/>
  </r>
  <r>
    <s v="2025/04"/>
    <s v="1800009619"/>
    <s v="DT"/>
    <d v="2025-03-28T00:00:00"/>
    <d v="2025-04-25T00:00:00"/>
    <s v="48810200"/>
    <m/>
    <m/>
    <x v="0"/>
    <s v="NTD"/>
    <n v="155000"/>
    <s v="NTD"/>
    <n v="155000"/>
    <s v="113265T0"/>
    <s v="TT0112"/>
    <m/>
    <s v="202503 緯創資通股份有限公司 ( SO_1213368 )"/>
    <m/>
    <m/>
    <s v="710"/>
    <s v="100204"/>
    <n v="1"/>
    <n v="155000"/>
  </r>
  <r>
    <s v="2025/04"/>
    <s v="1800009620"/>
    <s v="DT"/>
    <d v="2025-03-28T00:00:00"/>
    <d v="2025-04-25T00:00:00"/>
    <s v="48810200"/>
    <m/>
    <m/>
    <x v="0"/>
    <s v="NTD"/>
    <n v="174814"/>
    <s v="NTD"/>
    <n v="174814"/>
    <s v="113265T0"/>
    <s v="TT0112"/>
    <m/>
    <s v="202503 緯創資通股份有限公司 ( SO_1233508 )"/>
    <m/>
    <m/>
    <s v="710"/>
    <s v="100204"/>
    <n v="1"/>
    <n v="174814"/>
  </r>
  <r>
    <s v="2025/04"/>
    <s v="1800009621"/>
    <s v="DT"/>
    <d v="2025-03-28T00:00:00"/>
    <d v="2025-04-25T00:00:00"/>
    <s v="48810200"/>
    <m/>
    <m/>
    <x v="0"/>
    <s v="NTD"/>
    <n v="140260"/>
    <s v="NTD"/>
    <n v="140260"/>
    <s v="113265T0"/>
    <s v="TT0112"/>
    <m/>
    <s v="202503 緯創資通股份有限公司 ( SO_1238010 )"/>
    <m/>
    <m/>
    <s v="710"/>
    <s v="100204"/>
    <n v="1"/>
    <n v="140260"/>
  </r>
  <r>
    <s v="2025/04"/>
    <s v="1800009622"/>
    <s v="DT"/>
    <d v="2025-03-28T00:00:00"/>
    <d v="2025-04-25T00:00:00"/>
    <s v="48810200"/>
    <m/>
    <m/>
    <x v="0"/>
    <s v="NTD"/>
    <n v="134716"/>
    <s v="NTD"/>
    <n v="134716"/>
    <s v="111631T0"/>
    <s v="TT0112"/>
    <m/>
    <s v="202503 緯創資通股份有限公司 ( SO_1321358 )"/>
    <m/>
    <m/>
    <s v="710"/>
    <s v="100204"/>
    <n v="1"/>
    <n v="134716"/>
  </r>
  <r>
    <s v="2025/04"/>
    <s v="1800009623"/>
    <s v="DT"/>
    <d v="2025-03-28T00:00:00"/>
    <d v="2025-04-25T00:00:00"/>
    <s v="48810200"/>
    <m/>
    <m/>
    <x v="0"/>
    <s v="NTD"/>
    <n v="108042"/>
    <s v="NTD"/>
    <n v="108042"/>
    <s v="111631T0"/>
    <s v="TT0112"/>
    <m/>
    <s v="202503 緯創資通股份有限公司 ( SO_1321365 )"/>
    <m/>
    <m/>
    <s v="710"/>
    <s v="100204"/>
    <n v="1"/>
    <n v="108042"/>
  </r>
  <r>
    <s v="2025/04"/>
    <s v="1800009624"/>
    <s v="DT"/>
    <d v="2025-03-28T00:00:00"/>
    <d v="2025-04-25T00:00:00"/>
    <s v="48810200"/>
    <m/>
    <m/>
    <x v="0"/>
    <s v="NTD"/>
    <n v="131431"/>
    <s v="NTD"/>
    <n v="131431"/>
    <s v="112611T0"/>
    <s v="TT0112"/>
    <m/>
    <s v="202503 緯創資通股份有限公司 ( SO_1321700 )"/>
    <m/>
    <m/>
    <s v="710"/>
    <s v="100204"/>
    <n v="1"/>
    <n v="131431"/>
  </r>
  <r>
    <s v="2025/04"/>
    <s v="1800009625"/>
    <s v="DT"/>
    <d v="2025-03-28T00:00:00"/>
    <d v="2025-04-25T00:00:00"/>
    <s v="48810200"/>
    <m/>
    <m/>
    <x v="0"/>
    <s v="NTD"/>
    <n v="173746"/>
    <s v="NTD"/>
    <n v="173746"/>
    <s v="111631T0"/>
    <s v="TT0112"/>
    <m/>
    <s v="202503 緯創資通股份有限公司 ( SO_1340876 )"/>
    <m/>
    <m/>
    <s v="710"/>
    <s v="100204"/>
    <n v="1"/>
    <n v="173746"/>
  </r>
  <r>
    <s v="2025/04"/>
    <s v="1800009626"/>
    <s v="DT"/>
    <d v="2025-03-28T00:00:00"/>
    <d v="2025-04-25T00:00:00"/>
    <s v="48810200"/>
    <m/>
    <m/>
    <x v="0"/>
    <s v="NTD"/>
    <n v="94303"/>
    <s v="NTD"/>
    <n v="94303"/>
    <s v="105270T0"/>
    <s v="TT0113"/>
    <m/>
    <s v="202503 緯創資通股份有限公司 ( SO_1320668 )"/>
    <m/>
    <m/>
    <s v="710"/>
    <s v="100204"/>
    <n v="1"/>
    <n v="94303"/>
  </r>
  <r>
    <s v="2025/04"/>
    <s v="1800009627"/>
    <s v="DT"/>
    <d v="2025-03-28T00:00:00"/>
    <d v="2025-04-25T00:00:00"/>
    <s v="48810200"/>
    <m/>
    <m/>
    <x v="0"/>
    <s v="NTD"/>
    <n v="90000"/>
    <s v="NTD"/>
    <n v="90000"/>
    <s v="105270T0"/>
    <s v="TT0113"/>
    <m/>
    <s v="202503 緯創資通股份有限公司 ( SO_1320716 )"/>
    <m/>
    <m/>
    <s v="710"/>
    <s v="100204"/>
    <n v="1"/>
    <n v="90000"/>
  </r>
  <r>
    <s v="2025/04"/>
    <s v="1800009628"/>
    <s v="DT"/>
    <d v="2025-03-28T00:00:00"/>
    <d v="2025-04-25T00:00:00"/>
    <s v="48810200"/>
    <m/>
    <m/>
    <x v="0"/>
    <s v="NTD"/>
    <n v="78584"/>
    <s v="NTD"/>
    <n v="78584"/>
    <s v="105270T0"/>
    <s v="TT0113"/>
    <m/>
    <s v="202503 緯創資通股份有限公司 ( SO_1321037 )"/>
    <m/>
    <m/>
    <s v="710"/>
    <s v="100204"/>
    <n v="1"/>
    <n v="78584"/>
  </r>
  <r>
    <s v="2025/04"/>
    <s v="1800009629"/>
    <s v="DT"/>
    <d v="2025-03-28T00:00:00"/>
    <d v="2025-04-25T00:00:00"/>
    <s v="48810200"/>
    <m/>
    <m/>
    <x v="0"/>
    <s v="NTD"/>
    <n v="90000"/>
    <s v="NTD"/>
    <n v="90000"/>
    <s v="105270T0"/>
    <s v="TT0113"/>
    <m/>
    <s v="202503 緯創資通股份有限公司 ( SO_1321048 )"/>
    <m/>
    <m/>
    <s v="710"/>
    <s v="100204"/>
    <n v="1"/>
    <n v="90000"/>
  </r>
  <r>
    <s v="2025/04"/>
    <s v="1800009630"/>
    <s v="DT"/>
    <d v="2025-03-28T00:00:00"/>
    <d v="2025-04-25T00:00:00"/>
    <s v="48810200"/>
    <m/>
    <m/>
    <x v="0"/>
    <s v="NTD"/>
    <n v="111725"/>
    <s v="NTD"/>
    <n v="111725"/>
    <s v="105270T0"/>
    <s v="TT0113"/>
    <m/>
    <s v="202503 緯創資通股份有限公司 ( SO_1321059 )"/>
    <m/>
    <m/>
    <s v="710"/>
    <s v="100204"/>
    <n v="1"/>
    <n v="111725"/>
  </r>
  <r>
    <s v="2025/04"/>
    <s v="1800009631"/>
    <s v="DT"/>
    <d v="2025-03-28T00:00:00"/>
    <d v="2025-04-25T00:00:00"/>
    <s v="48810200"/>
    <m/>
    <m/>
    <x v="0"/>
    <s v="NTD"/>
    <n v="131431"/>
    <s v="NTD"/>
    <n v="131431"/>
    <s v="105270T0"/>
    <s v="TT0113"/>
    <m/>
    <s v="202503 緯創資通股份有限公司 ( SO_1321070 )"/>
    <m/>
    <m/>
    <s v="710"/>
    <s v="100204"/>
    <n v="1"/>
    <n v="131431"/>
  </r>
  <r>
    <s v="2025/04"/>
    <s v="1800009632"/>
    <s v="DT"/>
    <d v="2025-03-28T00:00:00"/>
    <d v="2025-04-25T00:00:00"/>
    <s v="48810200"/>
    <m/>
    <m/>
    <x v="0"/>
    <s v="NTD"/>
    <n v="102135"/>
    <s v="NTD"/>
    <n v="102135"/>
    <s v="105270T0"/>
    <s v="TT0113"/>
    <m/>
    <s v="202503 緯創資通股份有限公司 ( SO_1321081 )"/>
    <m/>
    <m/>
    <s v="710"/>
    <s v="100204"/>
    <n v="1"/>
    <n v="102135"/>
  </r>
  <r>
    <s v="2025/04"/>
    <s v="1800009633"/>
    <s v="DT"/>
    <d v="2025-03-28T00:00:00"/>
    <d v="2025-04-25T00:00:00"/>
    <s v="48810200"/>
    <m/>
    <m/>
    <x v="0"/>
    <s v="NTD"/>
    <n v="110000"/>
    <s v="NTD"/>
    <n v="110000"/>
    <s v="105270T0"/>
    <s v="TT0113"/>
    <m/>
    <s v="202503 緯創資通股份有限公司 ( SO_1321092 )"/>
    <m/>
    <m/>
    <s v="710"/>
    <s v="100204"/>
    <n v="1"/>
    <n v="110000"/>
  </r>
  <r>
    <s v="2025/04"/>
    <s v="1800009634"/>
    <s v="DT"/>
    <d v="2025-03-28T00:00:00"/>
    <d v="2025-04-25T00:00:00"/>
    <s v="48810200"/>
    <m/>
    <m/>
    <x v="0"/>
    <s v="NTD"/>
    <n v="110000"/>
    <s v="NTD"/>
    <n v="110000"/>
    <s v="105270T0"/>
    <s v="TT0113"/>
    <m/>
    <s v="202503 緯創資通股份有限公司 ( SO_1321103 )"/>
    <m/>
    <m/>
    <s v="710"/>
    <s v="100204"/>
    <n v="1"/>
    <n v="110000"/>
  </r>
  <r>
    <s v="2025/04"/>
    <s v="1800009635"/>
    <s v="DT"/>
    <d v="2025-03-28T00:00:00"/>
    <d v="2025-04-25T00:00:00"/>
    <s v="48810200"/>
    <m/>
    <m/>
    <x v="0"/>
    <s v="NTD"/>
    <n v="116651"/>
    <s v="NTD"/>
    <n v="116651"/>
    <s v="105270T0"/>
    <s v="TT0113"/>
    <m/>
    <s v="202503 緯創資通股份有限公司 ( SO_1321114 )"/>
    <m/>
    <m/>
    <s v="710"/>
    <s v="100204"/>
    <n v="1"/>
    <n v="116651"/>
  </r>
  <r>
    <s v="2025/04"/>
    <s v="1800009636"/>
    <s v="DT"/>
    <d v="2025-03-28T00:00:00"/>
    <d v="2025-04-25T00:00:00"/>
    <s v="48810200"/>
    <m/>
    <m/>
    <x v="0"/>
    <s v="NTD"/>
    <n v="90000"/>
    <s v="NTD"/>
    <n v="90000"/>
    <s v="105270T0"/>
    <s v="TT0113"/>
    <m/>
    <s v="202503 緯創資通股份有限公司 ( SO_1321125 )"/>
    <m/>
    <m/>
    <s v="710"/>
    <s v="100204"/>
    <n v="1"/>
    <n v="90000"/>
  </r>
  <r>
    <s v="2025/04"/>
    <s v="1800009637"/>
    <s v="DT"/>
    <d v="2025-03-28T00:00:00"/>
    <d v="2025-04-25T00:00:00"/>
    <s v="48810200"/>
    <m/>
    <m/>
    <x v="0"/>
    <s v="NTD"/>
    <n v="128961"/>
    <s v="NTD"/>
    <n v="128961"/>
    <s v="105270T0"/>
    <s v="TT0113"/>
    <m/>
    <s v="202503 緯創資通股份有限公司 ( SO_1321136 )"/>
    <m/>
    <m/>
    <s v="710"/>
    <s v="100204"/>
    <n v="1"/>
    <n v="128961"/>
  </r>
  <r>
    <s v="2025/04"/>
    <s v="1800009638"/>
    <s v="DT"/>
    <d v="2025-03-28T00:00:00"/>
    <d v="2025-04-25T00:00:00"/>
    <s v="48810200"/>
    <m/>
    <m/>
    <x v="0"/>
    <s v="NTD"/>
    <n v="154086"/>
    <s v="NTD"/>
    <n v="154086"/>
    <s v="105270T0"/>
    <s v="TT0113"/>
    <m/>
    <s v="202503 緯創資通股份有限公司 ( SO_1321147 )"/>
    <m/>
    <m/>
    <s v="710"/>
    <s v="100204"/>
    <n v="1"/>
    <n v="154086"/>
  </r>
  <r>
    <s v="2025/04"/>
    <s v="1800009639"/>
    <s v="DT"/>
    <d v="2025-03-28T00:00:00"/>
    <d v="2025-04-25T00:00:00"/>
    <s v="48810200"/>
    <m/>
    <m/>
    <x v="0"/>
    <s v="NTD"/>
    <n v="94281"/>
    <s v="NTD"/>
    <n v="94281"/>
    <s v="105270T0"/>
    <s v="TT0113"/>
    <m/>
    <s v="202503 緯創資通股份有限公司 ( SO_1321158 )"/>
    <m/>
    <m/>
    <s v="710"/>
    <s v="100204"/>
    <n v="1"/>
    <n v="94281"/>
  </r>
  <r>
    <s v="2025/04"/>
    <s v="1800009640"/>
    <s v="DT"/>
    <d v="2025-03-28T00:00:00"/>
    <d v="2025-04-25T00:00:00"/>
    <s v="48810200"/>
    <m/>
    <m/>
    <x v="0"/>
    <s v="NTD"/>
    <n v="101858"/>
    <s v="NTD"/>
    <n v="101858"/>
    <s v="105270T0"/>
    <s v="TT0113"/>
    <m/>
    <s v="202503 緯創資通股份有限公司 ( SO_1321169 )"/>
    <m/>
    <m/>
    <s v="710"/>
    <s v="100204"/>
    <n v="1"/>
    <n v="101858"/>
  </r>
  <r>
    <s v="2025/04"/>
    <s v="1800009641"/>
    <s v="DT"/>
    <d v="2025-03-28T00:00:00"/>
    <d v="2025-04-25T00:00:00"/>
    <s v="48810200"/>
    <m/>
    <m/>
    <x v="0"/>
    <s v="NTD"/>
    <n v="134702"/>
    <s v="NTD"/>
    <n v="134702"/>
    <s v="105270T0"/>
    <s v="TT0113"/>
    <m/>
    <s v="202503 緯創資通股份有限公司 ( SO_1321180 )"/>
    <m/>
    <m/>
    <s v="710"/>
    <s v="100204"/>
    <n v="1"/>
    <n v="134702"/>
  </r>
  <r>
    <s v="2025/04"/>
    <s v="1800009642"/>
    <s v="DT"/>
    <d v="2025-03-28T00:00:00"/>
    <d v="2025-04-25T00:00:00"/>
    <s v="48810200"/>
    <m/>
    <m/>
    <x v="0"/>
    <s v="NTD"/>
    <n v="138000"/>
    <s v="NTD"/>
    <n v="138000"/>
    <s v="105270T0"/>
    <s v="TT0113"/>
    <m/>
    <s v="202503 緯創資通股份有限公司 ( SO_1321191 )"/>
    <m/>
    <m/>
    <s v="710"/>
    <s v="100204"/>
    <n v="1"/>
    <n v="138000"/>
  </r>
  <r>
    <s v="2025/04"/>
    <s v="1800009643"/>
    <s v="DT"/>
    <d v="2025-03-28T00:00:00"/>
    <d v="2025-04-25T00:00:00"/>
    <s v="48810200"/>
    <m/>
    <m/>
    <x v="0"/>
    <s v="NTD"/>
    <n v="131417"/>
    <s v="NTD"/>
    <n v="131417"/>
    <s v="105270T0"/>
    <s v="TT0113"/>
    <m/>
    <s v="202503 緯創資通股份有限公司 ( SO_1321202 )"/>
    <m/>
    <m/>
    <s v="710"/>
    <s v="100204"/>
    <n v="1"/>
    <n v="131417"/>
  </r>
  <r>
    <s v="2025/04"/>
    <s v="1800009644"/>
    <s v="DT"/>
    <d v="2025-03-28T00:00:00"/>
    <d v="2025-04-25T00:00:00"/>
    <s v="48810200"/>
    <m/>
    <m/>
    <x v="0"/>
    <s v="NTD"/>
    <n v="3420"/>
    <s v="NTD"/>
    <n v="3420"/>
    <s v="105270T0"/>
    <s v="TT0113"/>
    <m/>
    <s v="202503 緯創資通股份有限公司 ( SO_1330329 )"/>
    <m/>
    <m/>
    <s v="710"/>
    <s v="100204"/>
    <n v="1"/>
    <n v="3420"/>
  </r>
  <r>
    <s v="2025/04"/>
    <s v="1800009645"/>
    <s v="DT"/>
    <d v="2025-03-28T00:00:00"/>
    <d v="2025-04-25T00:00:00"/>
    <s v="48810200"/>
    <m/>
    <m/>
    <x v="0"/>
    <s v="NTD"/>
    <n v="42849"/>
    <s v="NTD"/>
    <n v="42849"/>
    <s v="105270T0"/>
    <s v="TT0113"/>
    <m/>
    <s v="202503 緯創資通股份有限公司 ( SO_1340102 )"/>
    <m/>
    <m/>
    <s v="710"/>
    <s v="100204"/>
    <n v="1"/>
    <n v="42849"/>
  </r>
  <r>
    <s v="2025/04"/>
    <s v="1800009646"/>
    <s v="DT"/>
    <d v="2025-03-28T00:00:00"/>
    <d v="2025-04-25T00:00:00"/>
    <s v="48810200"/>
    <m/>
    <m/>
    <x v="0"/>
    <s v="NTD"/>
    <n v="81189"/>
    <s v="NTD"/>
    <n v="81189"/>
    <s v="113265T0"/>
    <s v="TT0112"/>
    <m/>
    <s v="202503 緯創資通股份有限公司 ( SO_1343080 )"/>
    <m/>
    <m/>
    <s v="710"/>
    <s v="100204"/>
    <n v="1"/>
    <n v="81189"/>
  </r>
  <r>
    <s v="2025/04"/>
    <s v="1800009878"/>
    <s v="DT"/>
    <d v="2025-04-28T00:00:00"/>
    <d v="2025-04-28T00:00:00"/>
    <s v="48810200"/>
    <m/>
    <m/>
    <x v="0"/>
    <s v="NTD"/>
    <n v="-155000"/>
    <s v="NTD"/>
    <n v="-155000"/>
    <s v="113265T0"/>
    <s v="TT0112"/>
    <m/>
    <s v="202504 緯創資通股份有限公司 ( SO_1125817 )"/>
    <m/>
    <m/>
    <s v="710"/>
    <s v="100204"/>
    <n v="1"/>
    <n v="-155000"/>
  </r>
  <r>
    <s v="2025/04"/>
    <s v="1800009879"/>
    <s v="DT"/>
    <d v="2025-04-28T00:00:00"/>
    <d v="2025-04-28T00:00:00"/>
    <s v="48810200"/>
    <m/>
    <m/>
    <x v="0"/>
    <s v="NTD"/>
    <n v="-155000"/>
    <s v="NTD"/>
    <n v="-155000"/>
    <s v="113265T0"/>
    <s v="TT0112"/>
    <m/>
    <s v="202504 緯創資通股份有限公司 ( SO_1125831 )"/>
    <m/>
    <m/>
    <s v="710"/>
    <s v="100204"/>
    <n v="1"/>
    <n v="-155000"/>
  </r>
  <r>
    <s v="2025/04"/>
    <s v="1800009880"/>
    <s v="DT"/>
    <d v="2025-04-28T00:00:00"/>
    <d v="2025-04-28T00:00:00"/>
    <s v="48810200"/>
    <m/>
    <m/>
    <x v="0"/>
    <s v="NTD"/>
    <n v="-138000"/>
    <s v="NTD"/>
    <n v="-138000"/>
    <s v="113265T0"/>
    <s v="TT0112"/>
    <m/>
    <s v="202504 緯創資通股份有限公司 ( SO_1125845 )"/>
    <m/>
    <m/>
    <s v="710"/>
    <s v="100204"/>
    <n v="1"/>
    <n v="-138000"/>
  </r>
  <r>
    <s v="2025/04"/>
    <s v="1800010010"/>
    <s v="DT"/>
    <d v="2025-04-28T00:00:00"/>
    <d v="2025-04-28T00:00:00"/>
    <s v="48810200"/>
    <m/>
    <m/>
    <x v="0"/>
    <s v="NTD"/>
    <n v="-164650"/>
    <s v="NTD"/>
    <n v="-164650"/>
    <s v="113265T0"/>
    <s v="TT0112"/>
    <m/>
    <s v="202504 緯創資通股份有限公司 ( SO_1201393 )"/>
    <m/>
    <m/>
    <s v="710"/>
    <s v="100204"/>
    <n v="1"/>
    <n v="-164650"/>
  </r>
  <r>
    <s v="2025/04"/>
    <s v="1800010025"/>
    <s v="DT"/>
    <d v="2025-04-28T00:00:00"/>
    <d v="2025-04-28T00:00:00"/>
    <s v="48810200"/>
    <m/>
    <m/>
    <x v="0"/>
    <s v="NTD"/>
    <n v="-155000"/>
    <s v="NTD"/>
    <n v="-155000"/>
    <s v="113265T0"/>
    <s v="TT0112"/>
    <m/>
    <s v="202504 緯創資通股份有限公司 ( SO_1213369 )"/>
    <m/>
    <m/>
    <s v="710"/>
    <s v="100204"/>
    <n v="1"/>
    <n v="-155000"/>
  </r>
  <r>
    <s v="2025/04"/>
    <s v="1800010062"/>
    <s v="DT"/>
    <d v="2025-04-28T00:00:00"/>
    <d v="2025-04-28T00:00:00"/>
    <s v="48810200"/>
    <m/>
    <m/>
    <x v="0"/>
    <s v="NTD"/>
    <n v="-160200"/>
    <s v="NTD"/>
    <n v="-160200"/>
    <s v="113265T0"/>
    <s v="TT0112"/>
    <m/>
    <s v="202504 緯創資通股份有限公司 ( SO_1233509 )"/>
    <m/>
    <m/>
    <s v="710"/>
    <s v="100204"/>
    <n v="1"/>
    <n v="-160200"/>
  </r>
  <r>
    <s v="2025/04"/>
    <s v="1800010075"/>
    <s v="DT"/>
    <d v="2025-04-28T00:00:00"/>
    <d v="2025-04-28T00:00:00"/>
    <s v="48810200"/>
    <m/>
    <m/>
    <x v="0"/>
    <s v="NTD"/>
    <n v="-131750"/>
    <s v="NTD"/>
    <n v="-131750"/>
    <s v="113265T0"/>
    <s v="TT0112"/>
    <m/>
    <s v="202504 緯創資通股份有限公司 ( SO_1238011 )"/>
    <m/>
    <m/>
    <s v="710"/>
    <s v="100204"/>
    <n v="1"/>
    <n v="-131750"/>
  </r>
  <r>
    <s v="2025/04"/>
    <s v="1800010476"/>
    <s v="DT"/>
    <d v="2025-04-28T00:00:00"/>
    <d v="2025-04-28T00:00:00"/>
    <s v="48810200"/>
    <m/>
    <m/>
    <x v="0"/>
    <s v="NTD"/>
    <n v="-104500"/>
    <s v="NTD"/>
    <n v="-104500"/>
    <s v="105270T0"/>
    <s v="TT0113"/>
    <m/>
    <s v="202504 緯創資通股份有限公司 ( SO_1320669 )"/>
    <m/>
    <m/>
    <s v="710"/>
    <s v="100204"/>
    <n v="1"/>
    <n v="-104500"/>
  </r>
  <r>
    <s v="2025/04"/>
    <s v="1800010477"/>
    <s v="DT"/>
    <d v="2025-04-28T00:00:00"/>
    <d v="2025-04-28T00:00:00"/>
    <s v="48810200"/>
    <m/>
    <m/>
    <x v="0"/>
    <s v="NTD"/>
    <n v="-131100"/>
    <s v="NTD"/>
    <n v="-131100"/>
    <s v="105270T0"/>
    <s v="TT0113"/>
    <m/>
    <s v="202504 緯創資通股份有限公司 ( SO_1320706 )"/>
    <m/>
    <m/>
    <s v="710"/>
    <s v="100204"/>
    <n v="1"/>
    <n v="-131100"/>
  </r>
  <r>
    <s v="2025/04"/>
    <s v="1800010478"/>
    <s v="DT"/>
    <d v="2025-04-28T00:00:00"/>
    <d v="2025-04-28T00:00:00"/>
    <s v="48810200"/>
    <m/>
    <m/>
    <x v="0"/>
    <s v="NTD"/>
    <n v="-56250"/>
    <s v="NTD"/>
    <n v="-56250"/>
    <s v="105270T0"/>
    <s v="TT0113"/>
    <m/>
    <s v="202504 緯創資通股份有限公司 ( SO_1320717 )"/>
    <m/>
    <m/>
    <s v="710"/>
    <s v="100204"/>
    <n v="1"/>
    <n v="-56250"/>
  </r>
  <r>
    <s v="2025/04"/>
    <s v="1800010479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746 )"/>
    <m/>
    <m/>
    <s v="710"/>
    <s v="100204"/>
    <n v="1"/>
    <n v="-138000"/>
  </r>
  <r>
    <s v="2025/04"/>
    <s v="1800010480"/>
    <s v="DT"/>
    <d v="2025-04-28T00:00:00"/>
    <d v="2025-04-28T00:00:00"/>
    <s v="48810200"/>
    <m/>
    <m/>
    <x v="0"/>
    <s v="NTD"/>
    <n v="-127650"/>
    <s v="NTD"/>
    <n v="-127650"/>
    <s v="108524T0"/>
    <s v="TT0111"/>
    <m/>
    <s v="202504 緯創資通股份有限公司 ( SO_1320757 )"/>
    <m/>
    <m/>
    <s v="710"/>
    <s v="100204"/>
    <n v="1"/>
    <n v="-127650"/>
  </r>
  <r>
    <s v="2025/04"/>
    <s v="1800010481"/>
    <s v="DT"/>
    <d v="2025-04-28T00:00:00"/>
    <d v="2025-04-28T00:00:00"/>
    <s v="48810200"/>
    <m/>
    <m/>
    <x v="0"/>
    <s v="NTD"/>
    <n v="-110000"/>
    <s v="NTD"/>
    <n v="-110000"/>
    <s v="108524T0"/>
    <s v="TT0111"/>
    <m/>
    <s v="202504 緯創資通股份有限公司 ( SO_1320768 )"/>
    <m/>
    <m/>
    <s v="710"/>
    <s v="100204"/>
    <n v="1"/>
    <n v="-110000"/>
  </r>
  <r>
    <s v="2025/04"/>
    <s v="1800010482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779 )"/>
    <m/>
    <m/>
    <s v="710"/>
    <s v="100204"/>
    <n v="1"/>
    <n v="-138000"/>
  </r>
  <r>
    <s v="2025/04"/>
    <s v="1800010483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790 )"/>
    <m/>
    <m/>
    <s v="710"/>
    <s v="100204"/>
    <n v="1"/>
    <n v="-138000"/>
  </r>
  <r>
    <s v="2025/04"/>
    <s v="1800010484"/>
    <s v="DT"/>
    <d v="2025-04-28T00:00:00"/>
    <d v="2025-04-28T00:00:00"/>
    <s v="48810200"/>
    <m/>
    <m/>
    <x v="0"/>
    <s v="NTD"/>
    <n v="-95000"/>
    <s v="NTD"/>
    <n v="-95000"/>
    <s v="108524T0"/>
    <s v="TT0111"/>
    <m/>
    <s v="202504 緯創資通股份有限公司 ( SO_1320801 )"/>
    <m/>
    <m/>
    <s v="710"/>
    <s v="100204"/>
    <n v="1"/>
    <n v="-95000"/>
  </r>
  <r>
    <s v="2025/04"/>
    <s v="1800010485"/>
    <s v="DT"/>
    <d v="2025-04-28T00:00:00"/>
    <d v="2025-04-28T00:00:00"/>
    <s v="48810200"/>
    <m/>
    <m/>
    <x v="0"/>
    <s v="NTD"/>
    <n v="-71500"/>
    <s v="NTD"/>
    <n v="-71500"/>
    <s v="108524T0"/>
    <s v="TT0111"/>
    <m/>
    <s v="202504 緯創資通股份有限公司 ( SO_1320812 )"/>
    <m/>
    <m/>
    <s v="710"/>
    <s v="100204"/>
    <n v="1"/>
    <n v="-71500"/>
  </r>
  <r>
    <s v="2025/04"/>
    <s v="1800010486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823 )"/>
    <m/>
    <m/>
    <s v="710"/>
    <s v="100204"/>
    <n v="1"/>
    <n v="-138000"/>
  </r>
  <r>
    <s v="2025/04"/>
    <s v="1800010487"/>
    <s v="DT"/>
    <d v="2025-04-28T00:00:00"/>
    <d v="2025-04-28T00:00:00"/>
    <s v="48810200"/>
    <m/>
    <m/>
    <x v="0"/>
    <s v="NTD"/>
    <n v="-139500"/>
    <s v="NTD"/>
    <n v="-139500"/>
    <s v="108524T0"/>
    <s v="TT0111"/>
    <m/>
    <s v="202504 緯創資通股份有限公司 ( SO_1320834 )"/>
    <m/>
    <m/>
    <s v="710"/>
    <s v="100204"/>
    <n v="1"/>
    <n v="-139500"/>
  </r>
  <r>
    <s v="2025/04"/>
    <s v="1800010488"/>
    <s v="DT"/>
    <d v="2025-04-28T00:00:00"/>
    <d v="2025-04-28T00:00:00"/>
    <s v="48810200"/>
    <m/>
    <m/>
    <x v="0"/>
    <s v="NTD"/>
    <n v="-93750"/>
    <s v="NTD"/>
    <n v="-93750"/>
    <s v="108524T0"/>
    <s v="TT0111"/>
    <m/>
    <s v="202504 緯創資通股份有限公司 ( SO_1320856 )"/>
    <m/>
    <m/>
    <s v="710"/>
    <s v="100204"/>
    <n v="1"/>
    <n v="-93750"/>
  </r>
  <r>
    <s v="2025/04"/>
    <s v="1800010489"/>
    <s v="DT"/>
    <d v="2025-04-28T00:00:00"/>
    <d v="2025-04-28T00:00:00"/>
    <s v="48810200"/>
    <m/>
    <m/>
    <x v="0"/>
    <s v="NTD"/>
    <n v="-155000"/>
    <s v="NTD"/>
    <n v="-155000"/>
    <s v="108524T0"/>
    <s v="TT0111"/>
    <m/>
    <s v="202504 緯創資通股份有限公司 ( SO_1320867 )"/>
    <m/>
    <m/>
    <s v="710"/>
    <s v="100204"/>
    <n v="1"/>
    <n v="-155000"/>
  </r>
  <r>
    <s v="2025/04"/>
    <s v="1800010490"/>
    <s v="DT"/>
    <d v="2025-04-28T00:00:00"/>
    <d v="2025-04-28T00:00:00"/>
    <s v="48810200"/>
    <m/>
    <m/>
    <x v="0"/>
    <s v="NTD"/>
    <n v="-136275"/>
    <s v="NTD"/>
    <n v="-136275"/>
    <s v="108524T0"/>
    <s v="TT0111"/>
    <m/>
    <s v="202504 緯創資通股份有限公司 ( SO_1320878 )"/>
    <m/>
    <m/>
    <s v="710"/>
    <s v="100204"/>
    <n v="1"/>
    <n v="-136275"/>
  </r>
  <r>
    <s v="2025/04"/>
    <s v="1800010491"/>
    <s v="DT"/>
    <d v="2025-04-28T00:00:00"/>
    <d v="2025-04-28T00:00:00"/>
    <s v="48810200"/>
    <m/>
    <m/>
    <x v="0"/>
    <s v="NTD"/>
    <n v="-103500"/>
    <s v="NTD"/>
    <n v="-103500"/>
    <s v="108524T0"/>
    <s v="TT0111"/>
    <m/>
    <s v="202504 緯創資通股份有限公司 ( SO_1320889 )"/>
    <m/>
    <m/>
    <s v="710"/>
    <s v="100204"/>
    <n v="1"/>
    <n v="-103500"/>
  </r>
  <r>
    <s v="2025/04"/>
    <s v="1800010492"/>
    <s v="DT"/>
    <d v="2025-04-28T00:00:00"/>
    <d v="2025-04-28T00:00:00"/>
    <s v="48810200"/>
    <m/>
    <m/>
    <x v="0"/>
    <s v="NTD"/>
    <n v="-121606"/>
    <s v="NTD"/>
    <n v="-121606"/>
    <s v="108524T0"/>
    <s v="TT0111"/>
    <m/>
    <s v="202504 緯創資通股份有限公司 ( SO_1320900 )"/>
    <m/>
    <m/>
    <s v="710"/>
    <s v="100204"/>
    <n v="1"/>
    <n v="-121606"/>
  </r>
  <r>
    <s v="2025/04"/>
    <s v="1800010493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911 )"/>
    <m/>
    <m/>
    <s v="710"/>
    <s v="100204"/>
    <n v="1"/>
    <n v="-138000"/>
  </r>
  <r>
    <s v="2025/04"/>
    <s v="1800010494"/>
    <s v="DT"/>
    <d v="2025-04-28T00:00:00"/>
    <d v="2025-04-28T00:00:00"/>
    <s v="48810200"/>
    <m/>
    <m/>
    <x v="0"/>
    <s v="NTD"/>
    <n v="-141438"/>
    <s v="NTD"/>
    <n v="-141438"/>
    <s v="108524T0"/>
    <s v="TT0111"/>
    <m/>
    <s v="202504 緯創資通股份有限公司 ( SO_1320922 )"/>
    <m/>
    <m/>
    <s v="710"/>
    <s v="100204"/>
    <n v="1"/>
    <n v="-141438"/>
  </r>
  <r>
    <s v="2025/04"/>
    <s v="1800010495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933 )"/>
    <m/>
    <m/>
    <s v="710"/>
    <s v="100204"/>
    <n v="1"/>
    <n v="-138000"/>
  </r>
  <r>
    <s v="2025/04"/>
    <s v="1800010496"/>
    <s v="DT"/>
    <d v="2025-04-28T00:00:00"/>
    <d v="2025-04-28T00:00:00"/>
    <s v="48810200"/>
    <m/>
    <m/>
    <x v="0"/>
    <s v="NTD"/>
    <n v="-117300"/>
    <s v="NTD"/>
    <n v="-117300"/>
    <s v="108524T0"/>
    <s v="TT0111"/>
    <m/>
    <s v="202504 緯創資通股份有限公司 ( SO_1320944 )"/>
    <m/>
    <m/>
    <s v="710"/>
    <s v="100204"/>
    <n v="1"/>
    <n v="-117300"/>
  </r>
  <r>
    <s v="2025/04"/>
    <s v="1800010497"/>
    <s v="DT"/>
    <d v="2025-04-28T00:00:00"/>
    <d v="2025-04-28T00:00:00"/>
    <s v="48810200"/>
    <m/>
    <m/>
    <x v="0"/>
    <s v="NTD"/>
    <n v="-93500"/>
    <s v="NTD"/>
    <n v="-93500"/>
    <s v="108524T0"/>
    <s v="TT0111"/>
    <m/>
    <s v="202504 緯創資通股份有限公司 ( SO_1320955 )"/>
    <m/>
    <m/>
    <s v="710"/>
    <s v="100204"/>
    <n v="1"/>
    <n v="-93500"/>
  </r>
  <r>
    <s v="2025/04"/>
    <s v="1800010498"/>
    <s v="DT"/>
    <d v="2025-04-28T00:00:00"/>
    <d v="2025-04-28T00:00:00"/>
    <s v="48810200"/>
    <m/>
    <m/>
    <x v="0"/>
    <s v="NTD"/>
    <n v="-104500"/>
    <s v="NTD"/>
    <n v="-104500"/>
    <s v="108524T0"/>
    <s v="TT0111"/>
    <m/>
    <s v="202504 緯創資通股份有限公司 ( SO_1320966 )"/>
    <m/>
    <m/>
    <s v="710"/>
    <s v="100204"/>
    <n v="1"/>
    <n v="-104500"/>
  </r>
  <r>
    <s v="2025/04"/>
    <s v="1800010499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0977 )"/>
    <m/>
    <m/>
    <s v="710"/>
    <s v="100204"/>
    <n v="1"/>
    <n v="-138000"/>
  </r>
  <r>
    <s v="2025/04"/>
    <s v="1800010500"/>
    <s v="DT"/>
    <d v="2025-04-28T00:00:00"/>
    <d v="2025-04-28T00:00:00"/>
    <s v="48810200"/>
    <m/>
    <m/>
    <x v="0"/>
    <s v="NTD"/>
    <n v="-131100"/>
    <s v="NTD"/>
    <n v="-131100"/>
    <s v="108524T0"/>
    <s v="TT0111"/>
    <m/>
    <s v="202504 緯創資通股份有限公司 ( SO_1320988 )"/>
    <m/>
    <m/>
    <s v="710"/>
    <s v="100204"/>
    <n v="1"/>
    <n v="-131100"/>
  </r>
  <r>
    <s v="2025/04"/>
    <s v="1800010501"/>
    <s v="DT"/>
    <d v="2025-04-28T00:00:00"/>
    <d v="2025-04-28T00:00:00"/>
    <s v="48810200"/>
    <m/>
    <m/>
    <x v="0"/>
    <s v="NTD"/>
    <n v="-155000"/>
    <s v="NTD"/>
    <n v="-155000"/>
    <s v="108524T0"/>
    <s v="TT0111"/>
    <m/>
    <s v="202504 緯創資通股份有限公司 ( SO_1320999 )"/>
    <m/>
    <m/>
    <s v="710"/>
    <s v="100204"/>
    <n v="1"/>
    <n v="-155000"/>
  </r>
  <r>
    <s v="2025/04"/>
    <s v="1800010502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1010 )"/>
    <m/>
    <m/>
    <s v="710"/>
    <s v="100204"/>
    <n v="1"/>
    <n v="-138000"/>
  </r>
  <r>
    <s v="2025/04"/>
    <s v="1800010504"/>
    <s v="DT"/>
    <d v="2025-04-28T00:00:00"/>
    <d v="2025-04-28T00:00:00"/>
    <s v="48810200"/>
    <m/>
    <m/>
    <x v="0"/>
    <s v="NTD"/>
    <n v="-110000"/>
    <s v="NTD"/>
    <n v="-110000"/>
    <s v="105270T0"/>
    <s v="TT0113"/>
    <m/>
    <s v="202504 緯創資通股份有限公司 ( SO_1321038 )"/>
    <m/>
    <m/>
    <s v="710"/>
    <s v="100204"/>
    <n v="1"/>
    <n v="-110000"/>
  </r>
  <r>
    <s v="2025/04"/>
    <s v="1800010505"/>
    <s v="DT"/>
    <d v="2025-04-28T00:00:00"/>
    <d v="2025-04-28T00:00:00"/>
    <s v="48810200"/>
    <m/>
    <m/>
    <x v="0"/>
    <s v="NTD"/>
    <n v="-90000"/>
    <s v="NTD"/>
    <n v="-90000"/>
    <s v="105270T0"/>
    <s v="TT0113"/>
    <m/>
    <s v="202504 緯創資通股份有限公司 ( SO_1321049 )"/>
    <m/>
    <m/>
    <s v="710"/>
    <s v="100204"/>
    <n v="1"/>
    <n v="-90000"/>
  </r>
  <r>
    <s v="2025/04"/>
    <s v="1800010506"/>
    <s v="DT"/>
    <d v="2025-04-28T00:00:00"/>
    <d v="2025-04-28T00:00:00"/>
    <s v="48810200"/>
    <m/>
    <m/>
    <x v="0"/>
    <s v="NTD"/>
    <n v="-135406"/>
    <s v="NTD"/>
    <n v="-135406"/>
    <s v="105270T0"/>
    <s v="TT0113"/>
    <m/>
    <s v="202504 緯創資通股份有限公司 ( SO_1321060 )"/>
    <m/>
    <m/>
    <s v="710"/>
    <s v="100204"/>
    <n v="1"/>
    <n v="-135406"/>
  </r>
  <r>
    <s v="2025/04"/>
    <s v="1800010507"/>
    <s v="DT"/>
    <d v="2025-04-28T00:00:00"/>
    <d v="2025-04-28T00:00:00"/>
    <s v="48810200"/>
    <m/>
    <m/>
    <x v="0"/>
    <s v="NTD"/>
    <n v="-138000"/>
    <s v="NTD"/>
    <n v="-138000"/>
    <s v="105270T0"/>
    <s v="TT0113"/>
    <m/>
    <s v="202504 緯創資通股份有限公司 ( SO_1321071 )"/>
    <m/>
    <m/>
    <s v="710"/>
    <s v="100204"/>
    <n v="1"/>
    <n v="-138000"/>
  </r>
  <r>
    <s v="2025/04"/>
    <s v="1800010508"/>
    <s v="DT"/>
    <d v="2025-04-28T00:00:00"/>
    <d v="2025-04-28T00:00:00"/>
    <s v="48810200"/>
    <m/>
    <m/>
    <x v="0"/>
    <s v="NTD"/>
    <n v="-93500"/>
    <s v="NTD"/>
    <n v="-93500"/>
    <s v="105270T0"/>
    <s v="TT0113"/>
    <m/>
    <s v="202504 緯創資通股份有限公司 ( SO_1321082 )"/>
    <m/>
    <m/>
    <s v="710"/>
    <s v="100204"/>
    <n v="1"/>
    <n v="-93500"/>
  </r>
  <r>
    <s v="2025/04"/>
    <s v="1800010509"/>
    <s v="DT"/>
    <d v="2025-04-28T00:00:00"/>
    <d v="2025-04-28T00:00:00"/>
    <s v="48810200"/>
    <m/>
    <m/>
    <x v="0"/>
    <s v="NTD"/>
    <n v="-110000"/>
    <s v="NTD"/>
    <n v="-110000"/>
    <s v="105270T0"/>
    <s v="TT0113"/>
    <m/>
    <s v="202504 緯創資通股份有限公司 ( SO_1321093 )"/>
    <m/>
    <m/>
    <s v="710"/>
    <s v="100204"/>
    <n v="1"/>
    <n v="-110000"/>
  </r>
  <r>
    <s v="2025/04"/>
    <s v="1800010510"/>
    <s v="DT"/>
    <d v="2025-04-28T00:00:00"/>
    <d v="2025-04-28T00:00:00"/>
    <s v="48810200"/>
    <m/>
    <m/>
    <x v="0"/>
    <s v="NTD"/>
    <n v="-110000"/>
    <s v="NTD"/>
    <n v="-110000"/>
    <s v="105270T0"/>
    <s v="TT0113"/>
    <m/>
    <s v="202504 緯創資通股份有限公司 ( SO_1321104 )"/>
    <m/>
    <m/>
    <s v="710"/>
    <s v="100204"/>
    <n v="1"/>
    <n v="-110000"/>
  </r>
  <r>
    <s v="2025/04"/>
    <s v="1800010511"/>
    <s v="DT"/>
    <d v="2025-04-28T00:00:00"/>
    <d v="2025-04-28T00:00:00"/>
    <s v="48810200"/>
    <m/>
    <m/>
    <x v="0"/>
    <s v="NTD"/>
    <n v="-129375"/>
    <s v="NTD"/>
    <n v="-129375"/>
    <s v="105270T0"/>
    <s v="TT0113"/>
    <m/>
    <s v="202504 緯創資通股份有限公司 ( SO_1321115 )"/>
    <m/>
    <m/>
    <s v="710"/>
    <s v="100204"/>
    <n v="1"/>
    <n v="-129375"/>
  </r>
  <r>
    <s v="2025/04"/>
    <s v="1800010512"/>
    <s v="DT"/>
    <d v="2025-04-28T00:00:00"/>
    <d v="2025-04-28T00:00:00"/>
    <s v="48810200"/>
    <m/>
    <m/>
    <x v="0"/>
    <s v="NTD"/>
    <n v="-85500"/>
    <s v="NTD"/>
    <n v="-85500"/>
    <s v="105270T0"/>
    <s v="TT0113"/>
    <m/>
    <s v="202504 緯創資通股份有限公司 ( SO_1321126 )"/>
    <m/>
    <m/>
    <s v="710"/>
    <s v="100204"/>
    <n v="1"/>
    <n v="-85500"/>
  </r>
  <r>
    <s v="2025/04"/>
    <s v="1800010513"/>
    <s v="DT"/>
    <d v="2025-04-28T00:00:00"/>
    <d v="2025-04-28T00:00:00"/>
    <s v="48810200"/>
    <m/>
    <m/>
    <x v="0"/>
    <s v="NTD"/>
    <n v="-138000"/>
    <s v="NTD"/>
    <n v="-138000"/>
    <s v="105270T0"/>
    <s v="TT0113"/>
    <m/>
    <s v="202504 緯創資通股份有限公司 ( SO_1321137 )"/>
    <m/>
    <m/>
    <s v="710"/>
    <s v="100204"/>
    <n v="1"/>
    <n v="-138000"/>
  </r>
  <r>
    <s v="2025/04"/>
    <s v="1800010514"/>
    <s v="DT"/>
    <d v="2025-04-28T00:00:00"/>
    <d v="2025-04-28T00:00:00"/>
    <s v="48810200"/>
    <m/>
    <m/>
    <x v="0"/>
    <s v="NTD"/>
    <n v="-155000"/>
    <s v="NTD"/>
    <n v="-155000"/>
    <s v="105270T0"/>
    <s v="TT0113"/>
    <m/>
    <s v="202504 緯創資通股份有限公司 ( SO_1321148 )"/>
    <m/>
    <m/>
    <s v="710"/>
    <s v="100204"/>
    <n v="1"/>
    <n v="-155000"/>
  </r>
  <r>
    <s v="2025/04"/>
    <s v="1800010515"/>
    <s v="DT"/>
    <d v="2025-04-28T00:00:00"/>
    <d v="2025-04-28T00:00:00"/>
    <s v="48810200"/>
    <m/>
    <m/>
    <x v="0"/>
    <s v="NTD"/>
    <n v="-110000"/>
    <s v="NTD"/>
    <n v="-110000"/>
    <s v="105270T0"/>
    <s v="TT0113"/>
    <m/>
    <s v="202504 緯創資通股份有限公司 ( SO_1321159 )"/>
    <m/>
    <m/>
    <s v="710"/>
    <s v="100204"/>
    <n v="1"/>
    <n v="-110000"/>
  </r>
  <r>
    <s v="2025/04"/>
    <s v="1800010516"/>
    <s v="DT"/>
    <d v="2025-04-28T00:00:00"/>
    <d v="2025-04-28T00:00:00"/>
    <s v="48810200"/>
    <m/>
    <m/>
    <x v="0"/>
    <s v="NTD"/>
    <n v="-135406"/>
    <s v="NTD"/>
    <n v="-135406"/>
    <s v="105270T0"/>
    <s v="TT0113"/>
    <m/>
    <s v="202504 緯創資通股份有限公司 ( SO_1321170 )"/>
    <m/>
    <m/>
    <s v="710"/>
    <s v="100204"/>
    <n v="1"/>
    <n v="-135406"/>
  </r>
  <r>
    <s v="2025/04"/>
    <s v="1800010517"/>
    <s v="DT"/>
    <d v="2025-04-28T00:00:00"/>
    <d v="2025-04-28T00:00:00"/>
    <s v="48810200"/>
    <m/>
    <m/>
    <x v="0"/>
    <s v="NTD"/>
    <n v="-131100"/>
    <s v="NTD"/>
    <n v="-131100"/>
    <s v="105270T0"/>
    <s v="TT0113"/>
    <m/>
    <s v="202504 緯創資通股份有限公司 ( SO_1321181 )"/>
    <m/>
    <m/>
    <s v="710"/>
    <s v="100204"/>
    <n v="1"/>
    <n v="-131100"/>
  </r>
  <r>
    <s v="2025/04"/>
    <s v="1800010518"/>
    <s v="DT"/>
    <d v="2025-04-28T00:00:00"/>
    <d v="2025-04-28T00:00:00"/>
    <s v="48810200"/>
    <m/>
    <m/>
    <x v="0"/>
    <s v="NTD"/>
    <n v="-138000"/>
    <s v="NTD"/>
    <n v="-138000"/>
    <s v="105270T0"/>
    <s v="TT0113"/>
    <m/>
    <s v="202504 緯創資通股份有限公司 ( SO_1321192 )"/>
    <m/>
    <m/>
    <s v="710"/>
    <s v="100204"/>
    <n v="1"/>
    <n v="-138000"/>
  </r>
  <r>
    <s v="2025/04"/>
    <s v="1800010519"/>
    <s v="DT"/>
    <d v="2025-04-28T00:00:00"/>
    <d v="2025-04-28T00:00:00"/>
    <s v="48810200"/>
    <m/>
    <m/>
    <x v="0"/>
    <s v="NTD"/>
    <n v="-110400"/>
    <s v="NTD"/>
    <n v="-110400"/>
    <s v="105270T0"/>
    <s v="TT0113"/>
    <m/>
    <s v="202504 緯創資通股份有限公司 ( SO_1321203 )"/>
    <m/>
    <m/>
    <s v="710"/>
    <s v="100204"/>
    <n v="1"/>
    <n v="-110400"/>
  </r>
  <r>
    <s v="2025/04"/>
    <s v="1800010520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21248 )"/>
    <m/>
    <m/>
    <s v="710"/>
    <s v="100204"/>
    <n v="1"/>
    <n v="-138000"/>
  </r>
  <r>
    <s v="2025/04"/>
    <s v="1800010640"/>
    <s v="DT"/>
    <d v="2025-04-28T00:00:00"/>
    <d v="2025-04-28T00:00:00"/>
    <s v="48810200"/>
    <m/>
    <m/>
    <x v="0"/>
    <s v="NTD"/>
    <n v="-110000"/>
    <s v="NTD"/>
    <n v="-110000"/>
    <s v="108524T0"/>
    <s v="TT0111"/>
    <m/>
    <s v="202504 緯創資通股份有限公司 ( SO_1323955 )"/>
    <m/>
    <m/>
    <s v="710"/>
    <s v="100204"/>
    <n v="1"/>
    <n v="-110000"/>
  </r>
  <r>
    <s v="2025/04"/>
    <s v="1800010691"/>
    <s v="DT"/>
    <d v="2025-04-28T00:00:00"/>
    <d v="2025-04-28T00:00:00"/>
    <s v="48810200"/>
    <m/>
    <m/>
    <x v="0"/>
    <s v="NTD"/>
    <n v="-90000"/>
    <s v="NTD"/>
    <n v="-90000"/>
    <s v="105270T0"/>
    <s v="TT0113"/>
    <m/>
    <s v="202504 緯創資通股份有限公司 ( SO_1340103 )"/>
    <m/>
    <m/>
    <s v="710"/>
    <s v="100204"/>
    <n v="1"/>
    <n v="-90000"/>
  </r>
  <r>
    <s v="2025/04"/>
    <s v="1800010694"/>
    <s v="DT"/>
    <d v="2025-04-28T00:00:00"/>
    <d v="2025-04-28T00:00:00"/>
    <s v="48810200"/>
    <m/>
    <m/>
    <x v="0"/>
    <s v="NTD"/>
    <n v="-138000"/>
    <s v="NTD"/>
    <n v="-138000"/>
    <s v="108524T0"/>
    <s v="TT0111"/>
    <m/>
    <s v="202504 緯創資通股份有限公司 ( SO_1340329 )"/>
    <m/>
    <m/>
    <s v="710"/>
    <s v="100204"/>
    <n v="1"/>
    <n v="-138000"/>
  </r>
  <r>
    <s v="2025/04"/>
    <s v="1800010695"/>
    <s v="DT"/>
    <d v="2025-04-28T00:00:00"/>
    <d v="2025-04-28T00:00:00"/>
    <s v="48810200"/>
    <m/>
    <m/>
    <x v="0"/>
    <s v="NTD"/>
    <n v="-160200"/>
    <s v="NTD"/>
    <n v="-160200"/>
    <s v="111631T0"/>
    <s v="TT0112"/>
    <m/>
    <s v="202504 緯創資通股份有限公司 ( SO_1340877 )"/>
    <m/>
    <m/>
    <s v="710"/>
    <s v="100204"/>
    <n v="1"/>
    <n v="-160200"/>
  </r>
  <r>
    <s v="2025/04"/>
    <s v="1800010756"/>
    <s v="DT"/>
    <d v="2025-04-28T00:00:00"/>
    <d v="2025-04-28T00:00:00"/>
    <s v="48810200"/>
    <m/>
    <m/>
    <x v="0"/>
    <s v="NTD"/>
    <n v="-155000"/>
    <s v="NTD"/>
    <n v="-155000"/>
    <s v="113265T0"/>
    <s v="TT0112"/>
    <m/>
    <s v="202504 緯創資通股份有限公司 ( SO_1343081 )"/>
    <m/>
    <m/>
    <s v="710"/>
    <s v="100204"/>
    <n v="1"/>
    <n v="-155000"/>
  </r>
  <r>
    <s v="2025/04"/>
    <s v="1800010978"/>
    <s v="DT"/>
    <d v="2025-04-28T00:00:00"/>
    <d v="2025-04-28T00:00:00"/>
    <s v="48810200"/>
    <m/>
    <m/>
    <x v="0"/>
    <s v="NTD"/>
    <n v="-48300"/>
    <s v="NTD"/>
    <n v="-48300"/>
    <s v="108524T0"/>
    <s v="TT0111"/>
    <m/>
    <s v="202504 緯創資通股份有限公司 ( SO_1373303 )"/>
    <m/>
    <m/>
    <s v="710"/>
    <s v="100204"/>
    <n v="1"/>
    <n v="-48300"/>
  </r>
  <r>
    <s v="2025/04"/>
    <s v="1800010979"/>
    <s v="DT"/>
    <d v="2025-04-28T00:00:00"/>
    <d v="2025-04-28T00:00:00"/>
    <s v="48810200"/>
    <m/>
    <m/>
    <x v="0"/>
    <s v="NTD"/>
    <n v="-20700"/>
    <s v="NTD"/>
    <n v="-20700"/>
    <s v="111631T0"/>
    <s v="TT0112"/>
    <m/>
    <s v="202504 緯創資通股份有限公司 ( SO_1373312 )"/>
    <m/>
    <m/>
    <s v="710"/>
    <s v="100204"/>
    <n v="1"/>
    <n v="-20700"/>
  </r>
  <r>
    <s v="2025/04"/>
    <s v="1800010980"/>
    <s v="DT"/>
    <d v="2025-04-28T00:00:00"/>
    <d v="2025-04-28T00:00:00"/>
    <s v="48810200"/>
    <m/>
    <m/>
    <x v="0"/>
    <s v="NTD"/>
    <n v="-131100"/>
    <s v="NTD"/>
    <n v="-131100"/>
    <s v="111631T0"/>
    <s v="TT0112"/>
    <m/>
    <s v="202504 緯創資通股份有限公司 ( SO_1373322 )"/>
    <m/>
    <m/>
    <s v="710"/>
    <s v="100204"/>
    <n v="1"/>
    <n v="-131100"/>
  </r>
  <r>
    <s v="2025/04"/>
    <s v="1800010981"/>
    <s v="DT"/>
    <d v="2025-04-28T00:00:00"/>
    <d v="2025-04-28T00:00:00"/>
    <s v="48810200"/>
    <m/>
    <m/>
    <x v="0"/>
    <s v="NTD"/>
    <n v="-110000"/>
    <s v="NTD"/>
    <n v="-110000"/>
    <s v="111631T0"/>
    <s v="TT0112"/>
    <m/>
    <s v="202504 緯創資通股份有限公司 ( SO_1373324 )"/>
    <m/>
    <m/>
    <s v="710"/>
    <s v="100204"/>
    <n v="1"/>
    <n v="-110000"/>
  </r>
  <r>
    <s v="2025/04"/>
    <s v="1800010982"/>
    <s v="DT"/>
    <d v="2025-04-28T00:00:00"/>
    <d v="2025-04-28T00:00:00"/>
    <s v="48810200"/>
    <m/>
    <m/>
    <x v="0"/>
    <s v="NTD"/>
    <n v="-138000"/>
    <s v="NTD"/>
    <n v="-138000"/>
    <s v="112611T0"/>
    <s v="TT0112"/>
    <m/>
    <s v="202504 緯創資通股份有限公司 ( SO_1373333 )"/>
    <m/>
    <m/>
    <s v="710"/>
    <s v="100204"/>
    <n v="1"/>
    <n v="-138000"/>
  </r>
  <r>
    <s v="2025/04"/>
    <s v="1800010983"/>
    <s v="DT"/>
    <d v="2025-04-28T00:00:00"/>
    <d v="2025-04-28T00:00:00"/>
    <s v="48810200"/>
    <m/>
    <m/>
    <x v="0"/>
    <s v="NTD"/>
    <n v="-69750"/>
    <s v="NTD"/>
    <n v="-69750"/>
    <s v="113265T0"/>
    <s v="TT0112"/>
    <m/>
    <s v="202504 緯創資通股份有限公司 ( SO_1373342 )"/>
    <m/>
    <m/>
    <s v="710"/>
    <s v="100204"/>
    <n v="1"/>
    <n v="-69750"/>
  </r>
  <r>
    <s v="2025/04"/>
    <s v="1800010984"/>
    <s v="DT"/>
    <d v="2025-04-28T00:00:00"/>
    <d v="2025-04-28T00:00:00"/>
    <s v="48810200"/>
    <m/>
    <m/>
    <x v="0"/>
    <s v="NTD"/>
    <n v="-60000"/>
    <s v="NTD"/>
    <n v="-60000"/>
    <s v="113509T0"/>
    <s v="TT0113"/>
    <m/>
    <s v="202504 緯創資通股份有限公司 ( SO_1373392 )"/>
    <m/>
    <m/>
    <s v="710"/>
    <s v="100204"/>
    <n v="1"/>
    <n v="-60000"/>
  </r>
  <r>
    <s v="2025/04"/>
    <s v="1800008938"/>
    <s v="DT"/>
    <d v="2025-03-28T00:00:00"/>
    <d v="2025-04-15T00:00:00"/>
    <s v="48810200"/>
    <m/>
    <m/>
    <x v="1"/>
    <s v="NTD"/>
    <n v="138000"/>
    <s v="NTD"/>
    <n v="138000"/>
    <s v="110810T0"/>
    <s v="TT0119"/>
    <m/>
    <s v="202503 緯穎科技服務股份有限公司 ( SO_1321963 )"/>
    <m/>
    <m/>
    <s v="710"/>
    <s v="100726"/>
    <n v="1"/>
    <n v="138000"/>
  </r>
  <r>
    <s v="2025/04"/>
    <s v="1800008939"/>
    <s v="DT"/>
    <d v="2025-03-28T00:00:00"/>
    <d v="2025-04-15T00:00:00"/>
    <s v="48810200"/>
    <m/>
    <m/>
    <x v="1"/>
    <s v="NTD"/>
    <n v="110000"/>
    <s v="NTD"/>
    <n v="110000"/>
    <s v="110810T0"/>
    <s v="TT0119"/>
    <m/>
    <s v="202503 緯穎科技服務股份有限公司 ( SO_1321965 )"/>
    <m/>
    <m/>
    <s v="710"/>
    <s v="100726"/>
    <n v="1"/>
    <n v="110000"/>
  </r>
  <r>
    <s v="2025/04"/>
    <s v="1800008940"/>
    <s v="DT"/>
    <d v="2025-03-28T00:00:00"/>
    <d v="2025-04-15T00:00:00"/>
    <s v="48810200"/>
    <m/>
    <m/>
    <x v="1"/>
    <s v="NTD"/>
    <n v="133901"/>
    <s v="NTD"/>
    <n v="133901"/>
    <s v="110810T0"/>
    <s v="TT0119"/>
    <m/>
    <s v="202503 緯穎科技服務股份有限公司 ( SO_1321967 )"/>
    <m/>
    <m/>
    <s v="710"/>
    <s v="100726"/>
    <n v="1"/>
    <n v="133901"/>
  </r>
  <r>
    <s v="2025/04"/>
    <s v="1800008941"/>
    <s v="DT"/>
    <d v="2025-03-28T00:00:00"/>
    <d v="2025-04-15T00:00:00"/>
    <s v="48810200"/>
    <m/>
    <m/>
    <x v="1"/>
    <s v="NTD"/>
    <n v="155000"/>
    <s v="NTD"/>
    <n v="155000"/>
    <s v="110810T0"/>
    <s v="TT0119"/>
    <m/>
    <s v="202503 緯穎科技服務股份有限公司 ( SO_1321969 )"/>
    <m/>
    <m/>
    <s v="710"/>
    <s v="100726"/>
    <n v="1"/>
    <n v="155000"/>
  </r>
  <r>
    <s v="2025/04"/>
    <s v="1800008942"/>
    <s v="DT"/>
    <d v="2025-03-28T00:00:00"/>
    <d v="2025-04-15T00:00:00"/>
    <s v="48810200"/>
    <m/>
    <m/>
    <x v="1"/>
    <s v="NTD"/>
    <n v="138000"/>
    <s v="NTD"/>
    <n v="138000"/>
    <s v="110810T0"/>
    <s v="TT0119"/>
    <m/>
    <s v="202503 緯穎科技服務股份有限公司 ( SO_1321977 )"/>
    <m/>
    <m/>
    <s v="710"/>
    <s v="100726"/>
    <n v="1"/>
    <n v="138000"/>
  </r>
  <r>
    <s v="2025/04"/>
    <s v="1800008943"/>
    <s v="DT"/>
    <d v="2025-03-28T00:00:00"/>
    <d v="2025-04-15T00:00:00"/>
    <s v="48810200"/>
    <m/>
    <m/>
    <x v="1"/>
    <s v="NTD"/>
    <n v="140244"/>
    <s v="NTD"/>
    <n v="140244"/>
    <s v="110810T0"/>
    <s v="TT0119"/>
    <m/>
    <s v="202503 緯穎科技服務股份有限公司 ( SO_1321979 )"/>
    <m/>
    <m/>
    <s v="710"/>
    <s v="100726"/>
    <n v="1"/>
    <n v="140244"/>
  </r>
  <r>
    <s v="2025/04"/>
    <s v="1800008944"/>
    <s v="DT"/>
    <d v="2025-03-28T00:00:00"/>
    <d v="2025-04-15T00:00:00"/>
    <s v="48810200"/>
    <m/>
    <m/>
    <x v="1"/>
    <s v="NTD"/>
    <n v="110000"/>
    <s v="NTD"/>
    <n v="110000"/>
    <s v="110810T0"/>
    <s v="TT0119"/>
    <m/>
    <s v="202503 緯穎科技服務股份有限公司 ( SO_1321983 )"/>
    <m/>
    <m/>
    <s v="710"/>
    <s v="100726"/>
    <n v="1"/>
    <n v="110000"/>
  </r>
  <r>
    <s v="2025/04"/>
    <s v="1800008945"/>
    <s v="DT"/>
    <d v="2025-03-28T00:00:00"/>
    <d v="2025-04-15T00:00:00"/>
    <s v="48810200"/>
    <m/>
    <m/>
    <x v="1"/>
    <s v="NTD"/>
    <n v="138000"/>
    <s v="NTD"/>
    <n v="138000"/>
    <s v="110810T0"/>
    <s v="TT0119"/>
    <m/>
    <s v="202503 緯穎科技服務股份有限公司 ( SO_1321985 )"/>
    <m/>
    <m/>
    <s v="710"/>
    <s v="100726"/>
    <n v="1"/>
    <n v="138000"/>
  </r>
  <r>
    <s v="2025/04"/>
    <s v="1800008946"/>
    <s v="DT"/>
    <d v="2025-03-28T00:00:00"/>
    <d v="2025-04-15T00:00:00"/>
    <s v="48810200"/>
    <m/>
    <m/>
    <x v="1"/>
    <s v="NTD"/>
    <n v="140244"/>
    <s v="NTD"/>
    <n v="140244"/>
    <s v="110810T0"/>
    <s v="TT0119"/>
    <m/>
    <s v="202503 緯穎科技服務股份有限公司 ( SO_1321991 )"/>
    <m/>
    <m/>
    <s v="710"/>
    <s v="100726"/>
    <n v="1"/>
    <n v="140244"/>
  </r>
  <r>
    <s v="2025/04"/>
    <s v="1800008947"/>
    <s v="DT"/>
    <d v="2025-03-28T00:00:00"/>
    <d v="2025-04-15T00:00:00"/>
    <s v="48810200"/>
    <m/>
    <m/>
    <x v="1"/>
    <s v="NTD"/>
    <n v="103455"/>
    <s v="NTD"/>
    <n v="103455"/>
    <s v="110810T0"/>
    <s v="TT0119"/>
    <m/>
    <s v="202503 緯穎科技服務股份有限公司 ( SO_1321997 )"/>
    <m/>
    <m/>
    <s v="710"/>
    <s v="100726"/>
    <n v="1"/>
    <n v="103455"/>
  </r>
  <r>
    <s v="2025/04"/>
    <s v="1800008948"/>
    <s v="DT"/>
    <d v="2025-03-28T00:00:00"/>
    <d v="2025-04-15T00:00:00"/>
    <s v="48810200"/>
    <m/>
    <m/>
    <x v="1"/>
    <s v="NTD"/>
    <n v="155000"/>
    <s v="NTD"/>
    <n v="155000"/>
    <s v="110810T0"/>
    <s v="TT0119"/>
    <m/>
    <s v="202503 緯穎科技服務股份有限公司 ( SO_1322001 )"/>
    <m/>
    <m/>
    <s v="710"/>
    <s v="100726"/>
    <n v="1"/>
    <n v="155000"/>
  </r>
  <r>
    <s v="2025/04"/>
    <s v="1800008949"/>
    <s v="DT"/>
    <d v="2025-03-28T00:00:00"/>
    <d v="2025-04-15T00:00:00"/>
    <s v="48810200"/>
    <m/>
    <m/>
    <x v="1"/>
    <s v="NTD"/>
    <n v="138000"/>
    <s v="NTD"/>
    <n v="138000"/>
    <s v="110810T0"/>
    <s v="TT0119"/>
    <m/>
    <s v="202503 緯穎科技服務股份有限公司 ( SO_1322003 )"/>
    <m/>
    <m/>
    <s v="710"/>
    <s v="100726"/>
    <n v="1"/>
    <n v="138000"/>
  </r>
  <r>
    <s v="2025/04"/>
    <s v="1800008950"/>
    <s v="DT"/>
    <d v="2025-03-28T00:00:00"/>
    <d v="2025-04-15T00:00:00"/>
    <s v="48810200"/>
    <m/>
    <m/>
    <x v="1"/>
    <s v="NTD"/>
    <n v="104753"/>
    <s v="NTD"/>
    <n v="104753"/>
    <s v="110810T0"/>
    <s v="TT0119"/>
    <m/>
    <s v="202503 緯穎科技服務股份有限公司 ( SO_1322011 )"/>
    <m/>
    <m/>
    <s v="710"/>
    <s v="100726"/>
    <n v="1"/>
    <n v="104753"/>
  </r>
  <r>
    <s v="2025/04"/>
    <s v="1800008951"/>
    <s v="DT"/>
    <d v="2025-03-28T00:00:00"/>
    <d v="2025-04-15T00:00:00"/>
    <s v="48810200"/>
    <m/>
    <m/>
    <x v="1"/>
    <s v="NTD"/>
    <n v="75000"/>
    <s v="NTD"/>
    <n v="75000"/>
    <s v="110810T0"/>
    <s v="TT0119"/>
    <m/>
    <s v="202503 緯穎科技服務股份有限公司 ( SO_1322048 )"/>
    <m/>
    <m/>
    <s v="710"/>
    <s v="100726"/>
    <n v="1"/>
    <n v="75000"/>
  </r>
  <r>
    <s v="2025/04"/>
    <s v="1800008952"/>
    <s v="DT"/>
    <d v="2025-03-28T00:00:00"/>
    <d v="2025-04-15T00:00:00"/>
    <s v="48810200"/>
    <m/>
    <m/>
    <x v="1"/>
    <s v="NTD"/>
    <n v="110000"/>
    <s v="NTD"/>
    <n v="110000"/>
    <s v="110810T0"/>
    <s v="TT0119"/>
    <m/>
    <s v="202503 緯穎科技服務股份有限公司 ( SO_1322146 )"/>
    <m/>
    <m/>
    <s v="710"/>
    <s v="100726"/>
    <n v="1"/>
    <n v="110000"/>
  </r>
  <r>
    <s v="2025/04"/>
    <s v="1800008953"/>
    <s v="DT"/>
    <d v="2025-03-28T00:00:00"/>
    <d v="2025-04-15T00:00:00"/>
    <s v="48810200"/>
    <m/>
    <m/>
    <x v="1"/>
    <s v="NTD"/>
    <n v="65475"/>
    <s v="NTD"/>
    <n v="65475"/>
    <s v="110810T0"/>
    <s v="TT0119"/>
    <m/>
    <s v="202503 緯穎科技服務股份有限公司 ( SO_1341546 )"/>
    <m/>
    <m/>
    <s v="710"/>
    <s v="100726"/>
    <n v="1"/>
    <n v="65475"/>
  </r>
  <r>
    <s v="2025/04"/>
    <s v="1800009227"/>
    <s v="DT"/>
    <d v="2025-03-28T00:00:00"/>
    <d v="2025-04-23T00:00:00"/>
    <s v="48810200"/>
    <m/>
    <m/>
    <x v="1"/>
    <s v="NTD"/>
    <n v="100000"/>
    <s v="NTD"/>
    <n v="100000"/>
    <s v="110810T0"/>
    <s v="TT0119"/>
    <m/>
    <s v="202503 緯穎科技服務股份有限公司 ( SO_1321957 )"/>
    <m/>
    <m/>
    <s v="710"/>
    <s v="100726"/>
    <n v="1"/>
    <n v="100000"/>
  </r>
  <r>
    <s v="2025/04"/>
    <s v="1800009228"/>
    <s v="DT"/>
    <d v="2025-03-28T00:00:00"/>
    <d v="2025-04-23T00:00:00"/>
    <s v="48810200"/>
    <m/>
    <m/>
    <x v="1"/>
    <s v="NTD"/>
    <n v="138000"/>
    <s v="NTD"/>
    <n v="138000"/>
    <s v="110810T0"/>
    <s v="TT0119"/>
    <m/>
    <s v="202503 緯穎科技服務股份有限公司 ( SO_1321959 )"/>
    <m/>
    <m/>
    <s v="710"/>
    <s v="100726"/>
    <n v="1"/>
    <n v="138000"/>
  </r>
  <r>
    <s v="2025/04"/>
    <s v="1800009229"/>
    <s v="DT"/>
    <d v="2025-03-28T00:00:00"/>
    <d v="2025-04-23T00:00:00"/>
    <s v="48810200"/>
    <m/>
    <m/>
    <x v="1"/>
    <s v="NTD"/>
    <n v="155000"/>
    <s v="NTD"/>
    <n v="155000"/>
    <s v="110810T0"/>
    <s v="TT0119"/>
    <m/>
    <s v="202503 緯穎科技服務股份有限公司 ( SO_1321961 )"/>
    <m/>
    <m/>
    <s v="710"/>
    <s v="100726"/>
    <n v="1"/>
    <n v="155000"/>
  </r>
  <r>
    <s v="2025/04"/>
    <s v="1800009230"/>
    <s v="DT"/>
    <d v="2025-03-28T00:00:00"/>
    <d v="2025-04-23T00:00:00"/>
    <s v="48810200"/>
    <m/>
    <m/>
    <x v="1"/>
    <s v="NTD"/>
    <n v="138000"/>
    <s v="NTD"/>
    <n v="138000"/>
    <s v="110810T0"/>
    <s v="TT0119"/>
    <m/>
    <s v="202503 緯穎科技服務股份有限公司 ( SO_1321971 )"/>
    <m/>
    <m/>
    <s v="710"/>
    <s v="100726"/>
    <n v="1"/>
    <n v="138000"/>
  </r>
  <r>
    <s v="2025/04"/>
    <s v="1800009231"/>
    <s v="DT"/>
    <d v="2025-03-28T00:00:00"/>
    <d v="2025-04-23T00:00:00"/>
    <s v="48810200"/>
    <m/>
    <m/>
    <x v="1"/>
    <s v="NTD"/>
    <n v="90478"/>
    <s v="NTD"/>
    <n v="90478"/>
    <s v="110810T0"/>
    <s v="TT0119"/>
    <m/>
    <s v="202503 緯穎科技服務股份有限公司 ( SO_1321973 )"/>
    <m/>
    <m/>
    <s v="710"/>
    <s v="100726"/>
    <n v="1"/>
    <n v="90478"/>
  </r>
  <r>
    <s v="2025/04"/>
    <s v="1800009232"/>
    <s v="DT"/>
    <d v="2025-03-28T00:00:00"/>
    <d v="2025-04-23T00:00:00"/>
    <s v="48810200"/>
    <m/>
    <m/>
    <x v="1"/>
    <s v="NTD"/>
    <n v="110000"/>
    <s v="NTD"/>
    <n v="110000"/>
    <s v="110810T0"/>
    <s v="TT0119"/>
    <m/>
    <s v="202503 緯穎科技服務股份有限公司 ( SO_1321975 )"/>
    <m/>
    <m/>
    <s v="710"/>
    <s v="100726"/>
    <n v="1"/>
    <n v="110000"/>
  </r>
  <r>
    <s v="2025/04"/>
    <s v="1800009233"/>
    <s v="DT"/>
    <d v="2025-03-28T00:00:00"/>
    <d v="2025-04-23T00:00:00"/>
    <s v="48810200"/>
    <m/>
    <m/>
    <x v="1"/>
    <s v="NTD"/>
    <n v="135544"/>
    <s v="NTD"/>
    <n v="135544"/>
    <s v="110810T0"/>
    <s v="TT0119"/>
    <m/>
    <s v="202503 緯穎科技服務股份有限公司 ( SO_1321987 )"/>
    <m/>
    <m/>
    <s v="710"/>
    <s v="100726"/>
    <n v="1"/>
    <n v="135544"/>
  </r>
  <r>
    <s v="2025/04"/>
    <s v="1800009234"/>
    <s v="DT"/>
    <d v="2025-03-28T00:00:00"/>
    <d v="2025-04-23T00:00:00"/>
    <s v="48810200"/>
    <m/>
    <m/>
    <x v="1"/>
    <s v="NTD"/>
    <n v="111739"/>
    <s v="NTD"/>
    <n v="111739"/>
    <s v="110810T0"/>
    <s v="TT0119"/>
    <m/>
    <s v="202503 緯穎科技服務股份有限公司 ( SO_1321989 )"/>
    <m/>
    <m/>
    <s v="710"/>
    <s v="100726"/>
    <n v="1"/>
    <n v="111739"/>
  </r>
  <r>
    <s v="2025/04"/>
    <s v="1800009235"/>
    <s v="DT"/>
    <d v="2025-03-28T00:00:00"/>
    <d v="2025-04-23T00:00:00"/>
    <s v="48810200"/>
    <m/>
    <m/>
    <x v="1"/>
    <s v="NTD"/>
    <n v="83809"/>
    <s v="NTD"/>
    <n v="83809"/>
    <s v="110810T0"/>
    <s v="TT0119"/>
    <m/>
    <s v="202503 緯穎科技服務股份有限公司 ( SO_1321993 )"/>
    <m/>
    <m/>
    <s v="710"/>
    <s v="100726"/>
    <n v="1"/>
    <n v="83809"/>
  </r>
  <r>
    <s v="2025/04"/>
    <s v="1800009236"/>
    <s v="DT"/>
    <d v="2025-03-28T00:00:00"/>
    <d v="2025-04-23T00:00:00"/>
    <s v="48810200"/>
    <m/>
    <m/>
    <x v="1"/>
    <s v="NTD"/>
    <n v="155000"/>
    <s v="NTD"/>
    <n v="155000"/>
    <s v="110810T0"/>
    <s v="TT0119"/>
    <m/>
    <s v="202503 緯穎科技服務股份有限公司 ( SO_1321995 )"/>
    <m/>
    <m/>
    <s v="710"/>
    <s v="100726"/>
    <n v="1"/>
    <n v="155000"/>
  </r>
  <r>
    <s v="2025/04"/>
    <s v="1800009237"/>
    <s v="DT"/>
    <d v="2025-03-28T00:00:00"/>
    <d v="2025-04-23T00:00:00"/>
    <s v="48810200"/>
    <m/>
    <m/>
    <x v="1"/>
    <s v="NTD"/>
    <n v="93309"/>
    <s v="NTD"/>
    <n v="93309"/>
    <s v="110810T0"/>
    <s v="TT0119"/>
    <m/>
    <s v="202503 緯穎科技服務股份有限公司 ( SO_1321999 )"/>
    <m/>
    <m/>
    <s v="710"/>
    <s v="100726"/>
    <n v="1"/>
    <n v="93309"/>
  </r>
  <r>
    <s v="2025/04"/>
    <s v="1800009238"/>
    <s v="DT"/>
    <d v="2025-03-28T00:00:00"/>
    <d v="2025-04-23T00:00:00"/>
    <s v="48810200"/>
    <m/>
    <m/>
    <x v="1"/>
    <s v="NTD"/>
    <n v="131431"/>
    <s v="NTD"/>
    <n v="131431"/>
    <s v="110810T0"/>
    <s v="TT0119"/>
    <m/>
    <s v="202503 緯穎科技服務股份有限公司 ( SO_1322007 )"/>
    <m/>
    <m/>
    <s v="710"/>
    <s v="100726"/>
    <n v="1"/>
    <n v="131431"/>
  </r>
  <r>
    <s v="2025/04"/>
    <s v="1800009239"/>
    <s v="DT"/>
    <d v="2025-03-28T00:00:00"/>
    <d v="2025-04-23T00:00:00"/>
    <s v="48810200"/>
    <m/>
    <m/>
    <x v="1"/>
    <s v="NTD"/>
    <n v="110000"/>
    <s v="NTD"/>
    <n v="110000"/>
    <s v="110810T0"/>
    <s v="TT0119"/>
    <m/>
    <s v="202503 緯穎科技服務股份有限公司 ( SO_1322009 )"/>
    <m/>
    <m/>
    <s v="710"/>
    <s v="100726"/>
    <n v="1"/>
    <n v="110000"/>
  </r>
  <r>
    <s v="2025/04"/>
    <s v="1800009240"/>
    <s v="DT"/>
    <d v="2025-03-28T00:00:00"/>
    <d v="2025-04-23T00:00:00"/>
    <s v="48810200"/>
    <m/>
    <m/>
    <x v="1"/>
    <s v="NTD"/>
    <n v="138000"/>
    <s v="NTD"/>
    <n v="138000"/>
    <s v="110810T0"/>
    <s v="TT0119"/>
    <m/>
    <s v="202503 緯穎科技服務股份有限公司 ( SO_1322013 )"/>
    <m/>
    <m/>
    <s v="710"/>
    <s v="100726"/>
    <n v="1"/>
    <n v="138000"/>
  </r>
  <r>
    <s v="2025/04"/>
    <s v="1800009241"/>
    <s v="DT"/>
    <d v="2025-03-28T00:00:00"/>
    <d v="2025-04-23T00:00:00"/>
    <s v="48810200"/>
    <m/>
    <m/>
    <x v="1"/>
    <s v="NTD"/>
    <n v="131417"/>
    <s v="NTD"/>
    <n v="131417"/>
    <s v="110810T0"/>
    <s v="TT0119"/>
    <m/>
    <s v="202503 緯穎科技服務股份有限公司 ( SO_1322015 )"/>
    <m/>
    <m/>
    <s v="710"/>
    <s v="100726"/>
    <n v="1"/>
    <n v="131417"/>
  </r>
  <r>
    <s v="2025/04"/>
    <s v="1800009242"/>
    <s v="DT"/>
    <d v="2025-03-28T00:00:00"/>
    <d v="2025-04-23T00:00:00"/>
    <s v="48810200"/>
    <m/>
    <m/>
    <x v="1"/>
    <s v="NTD"/>
    <n v="104753"/>
    <s v="NTD"/>
    <n v="104753"/>
    <s v="110810T0"/>
    <s v="TT0119"/>
    <m/>
    <s v="202503 緯穎科技服務股份有限公司 ( SO_1322017 )"/>
    <m/>
    <m/>
    <s v="710"/>
    <s v="100726"/>
    <n v="1"/>
    <n v="104753"/>
  </r>
  <r>
    <s v="2025/04"/>
    <s v="1800009243"/>
    <s v="DT"/>
    <d v="2025-03-28T00:00:00"/>
    <d v="2025-04-23T00:00:00"/>
    <s v="48810200"/>
    <m/>
    <m/>
    <x v="1"/>
    <s v="NTD"/>
    <n v="19706"/>
    <s v="NTD"/>
    <n v="19706"/>
    <s v="110810T0"/>
    <s v="TT0119"/>
    <m/>
    <s v="202503 緯穎科技服務股份有限公司 ( SO_1322019 )"/>
    <m/>
    <m/>
    <s v="710"/>
    <s v="100726"/>
    <n v="1"/>
    <n v="19706"/>
  </r>
  <r>
    <s v="2025/04"/>
    <s v="1800009244"/>
    <s v="DT"/>
    <d v="2025-03-28T00:00:00"/>
    <d v="2025-04-23T00:00:00"/>
    <s v="48810200"/>
    <m/>
    <m/>
    <x v="1"/>
    <s v="NTD"/>
    <n v="138000"/>
    <s v="NTD"/>
    <n v="138000"/>
    <s v="110810T0"/>
    <s v="TT0119"/>
    <m/>
    <s v="202503 緯穎科技服務股份有限公司 ( SO_1322051 )"/>
    <m/>
    <m/>
    <s v="710"/>
    <s v="100726"/>
    <n v="1"/>
    <n v="138000"/>
  </r>
  <r>
    <s v="2025/04"/>
    <s v="1800009245"/>
    <s v="DT"/>
    <d v="2025-03-28T00:00:00"/>
    <d v="2025-04-23T00:00:00"/>
    <s v="48810200"/>
    <m/>
    <m/>
    <x v="1"/>
    <s v="NTD"/>
    <n v="99517"/>
    <s v="NTD"/>
    <n v="99517"/>
    <s v="110810T0"/>
    <s v="TT0119"/>
    <m/>
    <s v="202503 緯穎科技服務股份有限公司 ( SO_1322149 )"/>
    <m/>
    <m/>
    <s v="710"/>
    <s v="100726"/>
    <n v="1"/>
    <n v="99517"/>
  </r>
  <r>
    <s v="2025/04"/>
    <s v="1800009246"/>
    <s v="DT"/>
    <d v="2025-03-28T00:00:00"/>
    <d v="2025-04-23T00:00:00"/>
    <s v="48810200"/>
    <m/>
    <m/>
    <x v="1"/>
    <s v="NTD"/>
    <n v="118280"/>
    <s v="NTD"/>
    <n v="118280"/>
    <s v="110810T0"/>
    <s v="TT0119"/>
    <m/>
    <s v="202503 緯穎科技服務股份有限公司 ( SO_1322152 )"/>
    <m/>
    <m/>
    <s v="710"/>
    <s v="100726"/>
    <n v="1"/>
    <n v="118280"/>
  </r>
  <r>
    <s v="2025/04"/>
    <s v="1800009247"/>
    <s v="DT"/>
    <d v="2025-03-28T00:00:00"/>
    <d v="2025-04-23T00:00:00"/>
    <s v="48810200"/>
    <m/>
    <m/>
    <x v="1"/>
    <s v="NTD"/>
    <n v="39427"/>
    <s v="NTD"/>
    <n v="39427"/>
    <s v="110810T0"/>
    <s v="TT0119"/>
    <m/>
    <s v="202503 緯穎科技服務股份有限公司 ( SO_1341548 )"/>
    <m/>
    <m/>
    <s v="710"/>
    <s v="100726"/>
    <n v="1"/>
    <n v="39427"/>
  </r>
  <r>
    <s v="2025/04"/>
    <s v="1800010562"/>
    <s v="DT"/>
    <d v="2025-04-28T00:00:00"/>
    <d v="2025-04-28T00:00:00"/>
    <s v="48810200"/>
    <m/>
    <m/>
    <x v="1"/>
    <s v="NTD"/>
    <n v="-100000"/>
    <s v="NTD"/>
    <n v="-100000"/>
    <s v="110810T0"/>
    <s v="TT0119"/>
    <m/>
    <s v="202504 緯穎科技服務股份有限公司 ( SO_1321958 )"/>
    <m/>
    <m/>
    <s v="710"/>
    <s v="100726"/>
    <n v="1"/>
    <n v="-100000"/>
  </r>
  <r>
    <s v="2025/04"/>
    <s v="1800010563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60 )"/>
    <m/>
    <m/>
    <s v="710"/>
    <s v="100726"/>
    <n v="1"/>
    <n v="-138000"/>
  </r>
  <r>
    <s v="2025/04"/>
    <s v="1800010564"/>
    <s v="DT"/>
    <d v="2025-04-28T00:00:00"/>
    <d v="2025-04-28T00:00:00"/>
    <s v="48810200"/>
    <m/>
    <m/>
    <x v="1"/>
    <s v="NTD"/>
    <n v="-155000"/>
    <s v="NTD"/>
    <n v="-155000"/>
    <s v="110810T0"/>
    <s v="TT0119"/>
    <m/>
    <s v="202504 緯穎科技服務股份有限公司 ( SO_1321962 )"/>
    <m/>
    <m/>
    <s v="710"/>
    <s v="100726"/>
    <n v="1"/>
    <n v="-155000"/>
  </r>
  <r>
    <s v="2025/04"/>
    <s v="1800010565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64 )"/>
    <m/>
    <m/>
    <s v="710"/>
    <s v="100726"/>
    <n v="1"/>
    <n v="-138000"/>
  </r>
  <r>
    <s v="2025/04"/>
    <s v="1800010566"/>
    <s v="DT"/>
    <d v="2025-04-28T00:00:00"/>
    <d v="2025-04-28T00:00:00"/>
    <s v="48810200"/>
    <m/>
    <m/>
    <x v="1"/>
    <s v="NTD"/>
    <n v="-110000"/>
    <s v="NTD"/>
    <n v="-110000"/>
    <s v="110810T0"/>
    <s v="TT0119"/>
    <m/>
    <s v="202504 緯穎科技服務股份有限公司 ( SO_1321966 )"/>
    <m/>
    <m/>
    <s v="710"/>
    <s v="100726"/>
    <n v="1"/>
    <n v="-110000"/>
  </r>
  <r>
    <s v="2025/04"/>
    <s v="1800010567"/>
    <s v="DT"/>
    <d v="2025-04-28T00:00:00"/>
    <d v="2025-04-28T00:00:00"/>
    <s v="48810200"/>
    <m/>
    <m/>
    <x v="1"/>
    <s v="NTD"/>
    <n v="-133681"/>
    <s v="NTD"/>
    <n v="-133681"/>
    <s v="110810T0"/>
    <s v="TT0119"/>
    <m/>
    <s v="202504 緯穎科技服務股份有限公司 ( SO_1321968 )"/>
    <m/>
    <m/>
    <s v="710"/>
    <s v="100726"/>
    <n v="1"/>
    <n v="-133681"/>
  </r>
  <r>
    <s v="2025/04"/>
    <s v="1800010568"/>
    <s v="DT"/>
    <d v="2025-04-28T00:00:00"/>
    <d v="2025-04-28T00:00:00"/>
    <s v="48810200"/>
    <m/>
    <m/>
    <x v="1"/>
    <s v="NTD"/>
    <n v="-155000"/>
    <s v="NTD"/>
    <n v="-155000"/>
    <s v="110810T0"/>
    <s v="TT0119"/>
    <m/>
    <s v="202504 緯穎科技服務股份有限公司 ( SO_1321970 )"/>
    <m/>
    <m/>
    <s v="710"/>
    <s v="100726"/>
    <n v="1"/>
    <n v="-155000"/>
  </r>
  <r>
    <s v="2025/04"/>
    <s v="1800010569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72 )"/>
    <m/>
    <m/>
    <s v="710"/>
    <s v="100726"/>
    <n v="1"/>
    <n v="-138000"/>
  </r>
  <r>
    <s v="2025/04"/>
    <s v="1800010570"/>
    <s v="DT"/>
    <d v="2025-04-28T00:00:00"/>
    <d v="2025-04-28T00:00:00"/>
    <s v="48810200"/>
    <m/>
    <m/>
    <x v="1"/>
    <s v="NTD"/>
    <n v="-95000"/>
    <s v="NTD"/>
    <n v="-95000"/>
    <s v="110810T0"/>
    <s v="TT0119"/>
    <m/>
    <s v="202504 緯穎科技服務股份有限公司 ( SO_1321974 )"/>
    <m/>
    <m/>
    <s v="710"/>
    <s v="100726"/>
    <n v="1"/>
    <n v="-95000"/>
  </r>
  <r>
    <s v="2025/04"/>
    <s v="1800010571"/>
    <s v="DT"/>
    <d v="2025-04-28T00:00:00"/>
    <d v="2025-04-28T00:00:00"/>
    <s v="48810200"/>
    <m/>
    <m/>
    <x v="1"/>
    <s v="NTD"/>
    <n v="-106557"/>
    <s v="NTD"/>
    <n v="-106557"/>
    <s v="110810T0"/>
    <s v="TT0119"/>
    <m/>
    <s v="202504 緯穎科技服務股份有限公司 ( SO_1321976 )"/>
    <m/>
    <m/>
    <s v="710"/>
    <s v="100726"/>
    <n v="1"/>
    <n v="-106557"/>
  </r>
  <r>
    <s v="2025/04"/>
    <s v="1800010572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78 )"/>
    <m/>
    <m/>
    <s v="710"/>
    <s v="100726"/>
    <n v="1"/>
    <n v="-138000"/>
  </r>
  <r>
    <s v="2025/04"/>
    <s v="1800010573"/>
    <s v="DT"/>
    <d v="2025-04-28T00:00:00"/>
    <d v="2025-04-28T00:00:00"/>
    <s v="48810200"/>
    <m/>
    <m/>
    <x v="1"/>
    <s v="NTD"/>
    <n v="-139500"/>
    <s v="NTD"/>
    <n v="-139500"/>
    <s v="110810T0"/>
    <s v="TT0119"/>
    <m/>
    <s v="202504 緯穎科技服務股份有限公司 ( SO_1321980 )"/>
    <m/>
    <m/>
    <s v="710"/>
    <s v="100726"/>
    <n v="1"/>
    <n v="-139500"/>
  </r>
  <r>
    <s v="2025/04"/>
    <s v="1800010574"/>
    <s v="DT"/>
    <d v="2025-04-28T00:00:00"/>
    <d v="2025-04-28T00:00:00"/>
    <s v="48810200"/>
    <m/>
    <m/>
    <x v="1"/>
    <s v="NTD"/>
    <n v="-110000"/>
    <s v="NTD"/>
    <n v="-110000"/>
    <s v="110810T0"/>
    <s v="TT0119"/>
    <m/>
    <s v="202504 緯穎科技服務股份有限公司 ( SO_1321984 )"/>
    <m/>
    <m/>
    <s v="710"/>
    <s v="100726"/>
    <n v="1"/>
    <n v="-110000"/>
  </r>
  <r>
    <s v="2025/04"/>
    <s v="1800010575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86 )"/>
    <m/>
    <m/>
    <s v="710"/>
    <s v="100726"/>
    <n v="1"/>
    <n v="-138000"/>
  </r>
  <r>
    <s v="2025/04"/>
    <s v="1800010576"/>
    <s v="DT"/>
    <d v="2025-04-28T00:00:00"/>
    <d v="2025-04-28T00:00:00"/>
    <s v="48810200"/>
    <m/>
    <m/>
    <x v="1"/>
    <s v="NTD"/>
    <n v="-131100"/>
    <s v="NTD"/>
    <n v="-131100"/>
    <s v="110810T0"/>
    <s v="TT0119"/>
    <m/>
    <s v="202504 緯穎科技服務股份有限公司 ( SO_1321988 )"/>
    <m/>
    <m/>
    <s v="710"/>
    <s v="100726"/>
    <n v="1"/>
    <n v="-131100"/>
  </r>
  <r>
    <s v="2025/04"/>
    <s v="1800010577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1990 )"/>
    <m/>
    <m/>
    <s v="710"/>
    <s v="100726"/>
    <n v="1"/>
    <n v="-138000"/>
  </r>
  <r>
    <s v="2025/04"/>
    <s v="1800010578"/>
    <s v="DT"/>
    <d v="2025-04-28T00:00:00"/>
    <d v="2025-04-28T00:00:00"/>
    <s v="48810200"/>
    <m/>
    <m/>
    <x v="1"/>
    <s v="NTD"/>
    <n v="-139500"/>
    <s v="NTD"/>
    <n v="-139500"/>
    <s v="110810T0"/>
    <s v="TT0119"/>
    <m/>
    <s v="202504 緯穎科技服務股份有限公司 ( SO_1321992 )"/>
    <m/>
    <m/>
    <s v="710"/>
    <s v="100726"/>
    <n v="1"/>
    <n v="-139500"/>
  </r>
  <r>
    <s v="2025/04"/>
    <s v="1800010579"/>
    <s v="DT"/>
    <d v="2025-04-28T00:00:00"/>
    <d v="2025-04-28T00:00:00"/>
    <s v="48810200"/>
    <m/>
    <m/>
    <x v="1"/>
    <s v="NTD"/>
    <n v="-104500"/>
    <s v="NTD"/>
    <n v="-104500"/>
    <s v="110810T0"/>
    <s v="TT0119"/>
    <m/>
    <s v="202504 緯穎科技服務股份有限公司 ( SO_1321994 )"/>
    <m/>
    <m/>
    <s v="710"/>
    <s v="100726"/>
    <n v="1"/>
    <n v="-104500"/>
  </r>
  <r>
    <s v="2025/04"/>
    <s v="1800010580"/>
    <s v="DT"/>
    <d v="2025-04-28T00:00:00"/>
    <d v="2025-04-28T00:00:00"/>
    <s v="48810200"/>
    <m/>
    <m/>
    <x v="1"/>
    <s v="NTD"/>
    <n v="-155000"/>
    <s v="NTD"/>
    <n v="-155000"/>
    <s v="110810T0"/>
    <s v="TT0119"/>
    <m/>
    <s v="202504 緯穎科技服務股份有限公司 ( SO_1321996 )"/>
    <m/>
    <m/>
    <s v="710"/>
    <s v="100726"/>
    <n v="1"/>
    <n v="-155000"/>
  </r>
  <r>
    <s v="2025/04"/>
    <s v="1800010581"/>
    <s v="DT"/>
    <d v="2025-04-28T00:00:00"/>
    <d v="2025-04-28T00:00:00"/>
    <s v="48810200"/>
    <m/>
    <m/>
    <x v="1"/>
    <s v="NTD"/>
    <n v="-99000"/>
    <s v="NTD"/>
    <n v="-99000"/>
    <s v="110810T0"/>
    <s v="TT0119"/>
    <m/>
    <s v="202504 緯穎科技服務股份有限公司 ( SO_1321998 )"/>
    <m/>
    <m/>
    <s v="710"/>
    <s v="100726"/>
    <n v="1"/>
    <n v="-99000"/>
  </r>
  <r>
    <s v="2025/04"/>
    <s v="1800010582"/>
    <s v="DT"/>
    <d v="2025-04-28T00:00:00"/>
    <d v="2025-04-28T00:00:00"/>
    <s v="48810200"/>
    <m/>
    <m/>
    <x v="1"/>
    <s v="NTD"/>
    <n v="-87875"/>
    <s v="NTD"/>
    <n v="-87875"/>
    <s v="110810T0"/>
    <s v="TT0119"/>
    <m/>
    <s v="202504 緯穎科技服務股份有限公司 ( SO_1322000 )"/>
    <m/>
    <m/>
    <s v="710"/>
    <s v="100726"/>
    <n v="1"/>
    <n v="-87875"/>
  </r>
  <r>
    <s v="2025/04"/>
    <s v="1800010583"/>
    <s v="DT"/>
    <d v="2025-04-28T00:00:00"/>
    <d v="2025-04-28T00:00:00"/>
    <s v="48810200"/>
    <m/>
    <m/>
    <x v="1"/>
    <s v="NTD"/>
    <n v="-155000"/>
    <s v="NTD"/>
    <n v="-155000"/>
    <s v="110810T0"/>
    <s v="TT0119"/>
    <m/>
    <s v="202504 緯穎科技服務股份有限公司 ( SO_1322002 )"/>
    <m/>
    <m/>
    <s v="710"/>
    <s v="100726"/>
    <n v="1"/>
    <n v="-155000"/>
  </r>
  <r>
    <s v="2025/04"/>
    <s v="1800010584"/>
    <s v="DT"/>
    <d v="2025-04-28T00:00:00"/>
    <d v="2025-04-28T00:00:00"/>
    <s v="48810200"/>
    <m/>
    <m/>
    <x v="1"/>
    <s v="NTD"/>
    <n v="-132825"/>
    <s v="NTD"/>
    <n v="-132825"/>
    <s v="110810T0"/>
    <s v="TT0119"/>
    <m/>
    <s v="202504 緯穎科技服務股份有限公司 ( SO_1322004 )"/>
    <m/>
    <m/>
    <s v="710"/>
    <s v="100726"/>
    <n v="1"/>
    <n v="-132825"/>
  </r>
  <r>
    <s v="2025/04"/>
    <s v="1800010585"/>
    <s v="DT"/>
    <d v="2025-04-28T00:00:00"/>
    <d v="2025-04-28T00:00:00"/>
    <s v="48810200"/>
    <m/>
    <m/>
    <x v="1"/>
    <s v="NTD"/>
    <n v="-131100"/>
    <s v="NTD"/>
    <n v="-131100"/>
    <s v="110810T0"/>
    <s v="TT0119"/>
    <m/>
    <s v="202504 緯穎科技服務股份有限公司 ( SO_1322008 )"/>
    <m/>
    <m/>
    <s v="710"/>
    <s v="100726"/>
    <n v="1"/>
    <n v="-131100"/>
  </r>
  <r>
    <s v="2025/04"/>
    <s v="1800010586"/>
    <s v="DT"/>
    <d v="2025-04-28T00:00:00"/>
    <d v="2025-04-28T00:00:00"/>
    <s v="48810200"/>
    <m/>
    <m/>
    <x v="1"/>
    <s v="NTD"/>
    <n v="-96250"/>
    <s v="NTD"/>
    <n v="-96250"/>
    <s v="110810T0"/>
    <s v="TT0119"/>
    <m/>
    <s v="202504 緯穎科技服務股份有限公司 ( SO_1322010 )"/>
    <m/>
    <m/>
    <s v="710"/>
    <s v="100726"/>
    <n v="1"/>
    <n v="-96250"/>
  </r>
  <r>
    <s v="2025/04"/>
    <s v="1800010587"/>
    <s v="DT"/>
    <d v="2025-04-28T00:00:00"/>
    <d v="2025-04-28T00:00:00"/>
    <s v="48810200"/>
    <m/>
    <m/>
    <x v="1"/>
    <s v="NTD"/>
    <n v="-110000"/>
    <s v="NTD"/>
    <n v="-110000"/>
    <s v="110810T0"/>
    <s v="TT0119"/>
    <m/>
    <s v="202504 緯穎科技服務股份有限公司 ( SO_1322012 )"/>
    <m/>
    <m/>
    <s v="710"/>
    <s v="100726"/>
    <n v="1"/>
    <n v="-110000"/>
  </r>
  <r>
    <s v="2025/04"/>
    <s v="1800010588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2014 )"/>
    <m/>
    <m/>
    <s v="710"/>
    <s v="100726"/>
    <n v="1"/>
    <n v="-138000"/>
  </r>
  <r>
    <s v="2025/04"/>
    <s v="1800010589"/>
    <s v="DT"/>
    <d v="2025-04-28T00:00:00"/>
    <d v="2025-04-28T00:00:00"/>
    <s v="48810200"/>
    <m/>
    <m/>
    <x v="1"/>
    <s v="NTD"/>
    <n v="-55000"/>
    <s v="NTD"/>
    <n v="-55000"/>
    <s v="110810T0"/>
    <s v="TT0119"/>
    <m/>
    <s v="202504 緯穎科技服務股份有限公司 ( SO_1322018 )"/>
    <m/>
    <m/>
    <s v="710"/>
    <s v="100726"/>
    <n v="1"/>
    <n v="-55000"/>
  </r>
  <r>
    <s v="2025/04"/>
    <s v="1800010593"/>
    <s v="DT"/>
    <d v="2025-04-28T00:00:00"/>
    <d v="2025-04-28T00:00:00"/>
    <s v="48810200"/>
    <m/>
    <m/>
    <x v="1"/>
    <s v="NTD"/>
    <n v="-75000"/>
    <s v="NTD"/>
    <n v="-75000"/>
    <s v="110810T0"/>
    <s v="TT0119"/>
    <m/>
    <s v="202504 緯穎科技服務股份有限公司 ( SO_1322049 )"/>
    <m/>
    <m/>
    <s v="710"/>
    <s v="100726"/>
    <n v="1"/>
    <n v="-75000"/>
  </r>
  <r>
    <s v="2025/04"/>
    <s v="1800010594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2052 )"/>
    <m/>
    <m/>
    <s v="710"/>
    <s v="100726"/>
    <n v="1"/>
    <n v="-138000"/>
  </r>
  <r>
    <s v="2025/04"/>
    <s v="1800010595"/>
    <s v="DT"/>
    <d v="2025-04-28T00:00:00"/>
    <d v="2025-04-28T00:00:00"/>
    <s v="48810200"/>
    <m/>
    <m/>
    <x v="1"/>
    <s v="NTD"/>
    <n v="-107932"/>
    <s v="NTD"/>
    <n v="-107932"/>
    <s v="110810T0"/>
    <s v="TT0119"/>
    <m/>
    <s v="202504 緯穎科技服務股份有限公司 ( SO_1322147 )"/>
    <m/>
    <m/>
    <s v="710"/>
    <s v="100726"/>
    <n v="1"/>
    <n v="-107932"/>
  </r>
  <r>
    <s v="2025/04"/>
    <s v="1800010596"/>
    <s v="DT"/>
    <d v="2025-04-28T00:00:00"/>
    <d v="2025-04-28T00:00:00"/>
    <s v="48810200"/>
    <m/>
    <m/>
    <x v="1"/>
    <s v="NTD"/>
    <n v="-99000"/>
    <s v="NTD"/>
    <n v="-99000"/>
    <s v="110810T0"/>
    <s v="TT0119"/>
    <m/>
    <s v="202504 緯穎科技服務股份有限公司 ( SO_1322150 )"/>
    <m/>
    <m/>
    <s v="710"/>
    <s v="100726"/>
    <n v="1"/>
    <n v="-99000"/>
  </r>
  <r>
    <s v="2025/04"/>
    <s v="1800010597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22153 )"/>
    <m/>
    <m/>
    <s v="710"/>
    <s v="100726"/>
    <n v="1"/>
    <n v="-138000"/>
  </r>
  <r>
    <s v="2025/04"/>
    <s v="1800010723"/>
    <s v="DT"/>
    <d v="2025-04-28T00:00:00"/>
    <d v="2025-04-28T00:00:00"/>
    <s v="48810200"/>
    <m/>
    <m/>
    <x v="1"/>
    <s v="NTD"/>
    <n v="-125000"/>
    <s v="NTD"/>
    <n v="-125000"/>
    <s v="110810T0"/>
    <s v="TT0119"/>
    <m/>
    <s v="202504 緯穎科技服務股份有限公司 ( SO_1341547 )"/>
    <m/>
    <m/>
    <s v="710"/>
    <s v="100726"/>
    <n v="1"/>
    <n v="-125000"/>
  </r>
  <r>
    <s v="2025/04"/>
    <s v="1800010724"/>
    <s v="DT"/>
    <d v="2025-04-28T00:00:00"/>
    <d v="2025-04-28T00:00:00"/>
    <s v="48810200"/>
    <m/>
    <m/>
    <x v="1"/>
    <s v="NTD"/>
    <n v="-138000"/>
    <s v="NTD"/>
    <n v="-138000"/>
    <s v="110810T0"/>
    <s v="TT0119"/>
    <m/>
    <s v="202504 緯穎科技服務股份有限公司 ( SO_1341549 )"/>
    <m/>
    <m/>
    <s v="710"/>
    <s v="100726"/>
    <n v="1"/>
    <n v="-138000"/>
  </r>
  <r>
    <s v="2025/04"/>
    <s v="1800010977"/>
    <s v="DT"/>
    <d v="2025-04-28T00:00:00"/>
    <d v="2025-04-28T00:00:00"/>
    <s v="48810200"/>
    <m/>
    <m/>
    <x v="1"/>
    <s v="NTD"/>
    <n v="-16500"/>
    <s v="NTD"/>
    <n v="-16500"/>
    <s v="110810T0"/>
    <s v="TT0119"/>
    <m/>
    <s v="202504 緯穎科技服務股份有限公司 ( SO_1373302 )"/>
    <m/>
    <m/>
    <s v="710"/>
    <s v="100726"/>
    <n v="1"/>
    <n v="-16500"/>
  </r>
  <r>
    <s v="2025/04"/>
    <s v="1800008859"/>
    <s v="DT"/>
    <d v="2025-03-28T00:00:00"/>
    <d v="2025-04-14T00:00:00"/>
    <s v="48810200"/>
    <m/>
    <m/>
    <x v="2"/>
    <s v="NTD"/>
    <n v="138000"/>
    <s v="NTD"/>
    <n v="138000"/>
    <s v="113188T0"/>
    <s v="TT0112"/>
    <m/>
    <s v="202503 緯育股份有限公司 ( SO_1342469 )"/>
    <m/>
    <m/>
    <s v="710"/>
    <s v="102282"/>
    <n v="1"/>
    <n v="138000"/>
  </r>
  <r>
    <s v="2025/04"/>
    <s v="1800010745"/>
    <s v="DT"/>
    <d v="2025-04-28T00:00:00"/>
    <d v="2025-04-28T00:00:00"/>
    <s v="48810200"/>
    <m/>
    <m/>
    <x v="2"/>
    <s v="NTD"/>
    <n v="-138000"/>
    <s v="NTD"/>
    <n v="-138000"/>
    <s v="113188T0"/>
    <s v="TT0112"/>
    <m/>
    <s v="202504 緯育股份有限公司 ( SO_1342470 )"/>
    <m/>
    <m/>
    <s v="710"/>
    <s v="102282"/>
    <n v="1"/>
    <n v="-13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2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F1:G5" firstHeaderRow="1" firstDataRow="1" firstDataCol="1"/>
  <pivotFields count="23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79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加總 - 換算台幣" fld="22" baseField="0" baseItem="0" numFmtId="38"/>
  </dataFields>
  <formats count="59">
    <format dxfId="214">
      <pivotArea outline="0" collapsedLevelsAreSubtotals="1" fieldPosition="0"/>
    </format>
    <format dxfId="213">
      <pivotArea type="all" dataOnly="0" outline="0" fieldPosition="0"/>
    </format>
    <format dxfId="212">
      <pivotArea outline="0" collapsedLevelsAreSubtotals="1" fieldPosition="0"/>
    </format>
    <format dxfId="211">
      <pivotArea field="8" type="button" dataOnly="0" labelOnly="1" outline="0" axis="axisRow" fieldPosition="0"/>
    </format>
    <format dxfId="210">
      <pivotArea dataOnly="0" labelOnly="1" outline="0" axis="axisValues" fieldPosition="0"/>
    </format>
    <format dxfId="209">
      <pivotArea dataOnly="0" labelOnly="1" fieldPosition="0">
        <references count="1">
          <reference field="8" count="0"/>
        </references>
      </pivotArea>
    </format>
    <format dxfId="208">
      <pivotArea dataOnly="0" labelOnly="1" grandRow="1" outline="0" fieldPosition="0"/>
    </format>
    <format dxfId="207">
      <pivotArea dataOnly="0" labelOnly="1" outline="0" axis="axisValues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8" type="button" dataOnly="0" labelOnly="1" outline="0" axis="axisRow" fieldPosition="0"/>
    </format>
    <format dxfId="203">
      <pivotArea dataOnly="0" labelOnly="1" outline="0" axis="axisValues" fieldPosition="0"/>
    </format>
    <format dxfId="202">
      <pivotArea dataOnly="0" labelOnly="1" fieldPosition="0">
        <references count="1">
          <reference field="8" count="0"/>
        </references>
      </pivotArea>
    </format>
    <format dxfId="201">
      <pivotArea dataOnly="0" labelOnly="1" grandRow="1" outline="0" fieldPosition="0"/>
    </format>
    <format dxfId="200">
      <pivotArea dataOnly="0" labelOnly="1" outline="0" axis="axisValues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8" type="button" dataOnly="0" labelOnly="1" outline="0" axis="axisRow" fieldPosition="0"/>
    </format>
    <format dxfId="196">
      <pivotArea dataOnly="0" labelOnly="1" outline="0" axis="axisValues" fieldPosition="0"/>
    </format>
    <format dxfId="195">
      <pivotArea dataOnly="0" labelOnly="1" fieldPosition="0">
        <references count="1">
          <reference field="8" count="0"/>
        </references>
      </pivotArea>
    </format>
    <format dxfId="194">
      <pivotArea dataOnly="0" labelOnly="1" grandRow="1" outline="0" fieldPosition="0"/>
    </format>
    <format dxfId="193">
      <pivotArea dataOnly="0" labelOnly="1" outline="0" axis="axisValues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8" type="button" dataOnly="0" labelOnly="1" outline="0" axis="axisRow" fieldPosition="0"/>
    </format>
    <format dxfId="189">
      <pivotArea dataOnly="0" labelOnly="1" outline="0" axis="axisValues" fieldPosition="0"/>
    </format>
    <format dxfId="188">
      <pivotArea dataOnly="0" labelOnly="1" fieldPosition="0">
        <references count="1">
          <reference field="8" count="0"/>
        </references>
      </pivotArea>
    </format>
    <format dxfId="187">
      <pivotArea dataOnly="0" labelOnly="1" grandRow="1" outline="0" fieldPosition="0"/>
    </format>
    <format dxfId="186">
      <pivotArea dataOnly="0" labelOnly="1" outline="0" axis="axisValues" fieldPosition="0"/>
    </format>
    <format dxfId="185">
      <pivotArea outline="0" collapsedLevelsAreSubtotals="1" fieldPosition="0"/>
    </format>
    <format dxfId="184">
      <pivotArea outline="0" collapsedLevelsAreSubtotals="1" fieldPosition="0"/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field="8" type="button" dataOnly="0" labelOnly="1" outline="0" axis="axisRow" fieldPosition="0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8" count="0"/>
        </references>
      </pivotArea>
    </format>
    <format dxfId="178">
      <pivotArea dataOnly="0" labelOnly="1" grandRow="1" outline="0" fieldPosition="0"/>
    </format>
    <format dxfId="177">
      <pivotArea dataOnly="0" labelOnly="1" outline="0" axis="axisValues" fieldPosition="0"/>
    </format>
    <format dxfId="176">
      <pivotArea type="all" dataOnly="0" outline="0" fieldPosition="0"/>
    </format>
    <format dxfId="175">
      <pivotArea outline="0" collapsedLevelsAreSubtotals="1" fieldPosition="0"/>
    </format>
    <format dxfId="174">
      <pivotArea field="8" type="button" dataOnly="0" labelOnly="1" outline="0" axis="axisRow" fieldPosition="0"/>
    </format>
    <format dxfId="173">
      <pivotArea dataOnly="0" labelOnly="1" outline="0" axis="axisValues" fieldPosition="0"/>
    </format>
    <format dxfId="172">
      <pivotArea dataOnly="0" labelOnly="1" fieldPosition="0">
        <references count="1">
          <reference field="8" count="0"/>
        </references>
      </pivotArea>
    </format>
    <format dxfId="171">
      <pivotArea dataOnly="0" labelOnly="1" grandRow="1" outline="0" fieldPosition="0"/>
    </format>
    <format dxfId="170">
      <pivotArea dataOnly="0" labelOnly="1" outline="0" axis="axisValues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8" type="button" dataOnly="0" labelOnly="1" outline="0" axis="axisRow" fieldPosition="0"/>
    </format>
    <format dxfId="166">
      <pivotArea dataOnly="0" labelOnly="1" outline="0" axis="axisValues" fieldPosition="0"/>
    </format>
    <format dxfId="165">
      <pivotArea dataOnly="0" labelOnly="1" fieldPosition="0">
        <references count="1">
          <reference field="8" count="0"/>
        </references>
      </pivotArea>
    </format>
    <format dxfId="164">
      <pivotArea dataOnly="0" labelOnly="1" grandRow="1" outline="0" fieldPosition="0"/>
    </format>
    <format dxfId="163">
      <pivotArea dataOnly="0" labelOnly="1" outline="0" axis="axisValues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field="8" type="button" dataOnly="0" labelOnly="1" outline="0" axis="axisRow" fieldPosition="0"/>
    </format>
    <format dxfId="159">
      <pivotArea dataOnly="0" labelOnly="1" outline="0" axis="axisValues" fieldPosition="0"/>
    </format>
    <format dxfId="158">
      <pivotArea dataOnly="0" labelOnly="1" fieldPosition="0">
        <references count="1">
          <reference field="8" count="0"/>
        </references>
      </pivotArea>
    </format>
    <format dxfId="157">
      <pivotArea dataOnly="0" labelOnly="1" grandRow="1" outline="0" fieldPosition="0"/>
    </format>
    <format dxfId="15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3" cacheId="1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K1:L5" firstHeaderRow="1" firstDataRow="1" firstDataCol="1"/>
  <pivotFields count="24"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79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加總 - 換算台幣" fld="23" baseField="0" baseItem="0" numFmtId="179"/>
  </dataFields>
  <formats count="88"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9" type="button" dataOnly="0" labelOnly="1" outline="0" axis="axisRow" fieldPosition="0"/>
    </format>
    <format dxfId="152">
      <pivotArea dataOnly="0" labelOnly="1" outline="0" axis="axisValues" fieldPosition="0"/>
    </format>
    <format dxfId="151">
      <pivotArea dataOnly="0" labelOnly="1" fieldPosition="0">
        <references count="1">
          <reference field="9" count="0"/>
        </references>
      </pivotArea>
    </format>
    <format dxfId="150">
      <pivotArea dataOnly="0" labelOnly="1" grandRow="1" outline="0" fieldPosition="0"/>
    </format>
    <format dxfId="149">
      <pivotArea dataOnly="0" labelOnly="1" outline="0" axis="axisValues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9" type="button" dataOnly="0" labelOnly="1" outline="0" axis="axisRow" fieldPosition="0"/>
    </format>
    <format dxfId="145">
      <pivotArea dataOnly="0" labelOnly="1" outline="0" axis="axisValues" fieldPosition="0"/>
    </format>
    <format dxfId="144">
      <pivotArea dataOnly="0" labelOnly="1" fieldPosition="0">
        <references count="1">
          <reference field="9" count="0"/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outline="0" collapsedLevelsAreSubtotals="1" fieldPosition="0"/>
    </format>
    <format dxfId="138">
      <pivotArea outline="0" collapsedLevelsAreSubtotals="1" fieldPosition="0"/>
    </format>
    <format dxfId="137">
      <pivotArea outline="0" collapsedLevelsAreSubtotals="1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9" type="button" dataOnly="0" labelOnly="1" outline="0" axis="axisRow" fieldPosition="0"/>
    </format>
    <format dxfId="133">
      <pivotArea dataOnly="0" labelOnly="1" outline="0" axis="axisValues" fieldPosition="0"/>
    </format>
    <format dxfId="132">
      <pivotArea dataOnly="0" labelOnly="1" fieldPosition="0">
        <references count="1">
          <reference field="9" count="0"/>
        </references>
      </pivotArea>
    </format>
    <format dxfId="131">
      <pivotArea dataOnly="0" labelOnly="1" grandRow="1" outline="0" fieldPosition="0"/>
    </format>
    <format dxfId="130">
      <pivotArea dataOnly="0" labelOnly="1" outline="0" axis="axisValues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9" type="button" dataOnly="0" labelOnly="1" outline="0" axis="axisRow" fieldPosition="0"/>
    </format>
    <format dxfId="126">
      <pivotArea dataOnly="0" labelOnly="1" outline="0" axis="axisValues" fieldPosition="0"/>
    </format>
    <format dxfId="125">
      <pivotArea dataOnly="0" labelOnly="1" fieldPosition="0">
        <references count="1">
          <reference field="9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outline="0" collapsedLevelsAreSubtotals="1" fieldPosition="0"/>
    </format>
    <format dxfId="121">
      <pivotArea dataOnly="0" labelOnly="1" outline="0" axis="axisValues" fieldPosition="0"/>
    </format>
    <format dxfId="120">
      <pivotArea dataOnly="0" labelOnly="1" outline="0" axis="axisValues" fieldPosition="0"/>
    </format>
    <format dxfId="119">
      <pivotArea outline="0" collapsedLevelsAreSubtotals="1" fieldPosition="0"/>
    </format>
    <format dxfId="118">
      <pivotArea dataOnly="0" labelOnly="1" outline="0" axis="axisValues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9" type="button" dataOnly="0" labelOnly="1" outline="0" axis="axisRow" fieldPosition="0"/>
    </format>
    <format dxfId="113">
      <pivotArea dataOnly="0" labelOnly="1" outline="0" axis="axisValues" fieldPosition="0"/>
    </format>
    <format dxfId="112">
      <pivotArea dataOnly="0" labelOnly="1" fieldPosition="0">
        <references count="1">
          <reference field="9" count="0"/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9" type="button" dataOnly="0" labelOnly="1" outline="0" axis="axisRow" fieldPosition="0"/>
    </format>
    <format dxfId="106">
      <pivotArea dataOnly="0" labelOnly="1" outline="0" axis="axisValues" fieldPosition="0"/>
    </format>
    <format dxfId="105">
      <pivotArea dataOnly="0" labelOnly="1" fieldPosition="0">
        <references count="1">
          <reference field="9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9" type="button" dataOnly="0" labelOnly="1" outline="0" axis="axisRow" fieldPosition="0"/>
    </format>
    <format dxfId="99">
      <pivotArea dataOnly="0" labelOnly="1" outline="0" axis="axisValues" fieldPosition="0"/>
    </format>
    <format dxfId="98">
      <pivotArea dataOnly="0" labelOnly="1" fieldPosition="0">
        <references count="1">
          <reference field="9" count="0"/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  <format dxfId="95">
      <pivotArea outline="0" collapsedLevelsAreSubtotals="1" fieldPosition="0"/>
    </format>
    <format dxfId="94">
      <pivotArea dataOnly="0" labelOnly="1" outline="0" axis="axisValues" fieldPosition="0"/>
    </format>
    <format dxfId="93">
      <pivotArea dataOnly="0" labelOnly="1" outline="0" axis="axisValues" fieldPosition="0"/>
    </format>
    <format dxfId="92">
      <pivotArea outline="0" collapsedLevelsAreSubtotals="1" fieldPosition="0"/>
    </format>
    <format dxfId="91">
      <pivotArea dataOnly="0" labelOnly="1" outline="0" axis="axisValues" fieldPosition="0"/>
    </format>
    <format dxfId="90">
      <pivotArea dataOnly="0" labelOnly="1" outline="0" axis="axisValues" fieldPosition="0"/>
    </format>
    <format dxfId="89">
      <pivotArea outline="0" collapsedLevelsAreSubtotals="1" fieldPosition="0"/>
    </format>
    <format dxfId="88">
      <pivotArea dataOnly="0" labelOnly="1" outline="0" axis="axisValues" fieldPosition="0"/>
    </format>
    <format dxfId="87">
      <pivotArea dataOnly="0" labelOnly="1" outline="0" axis="axisValues" fieldPosition="0"/>
    </format>
    <format dxfId="86">
      <pivotArea outline="0" collapsedLevelsAreSubtotals="1" fieldPosition="0"/>
    </format>
    <format dxfId="85">
      <pivotArea dataOnly="0" labelOnly="1" outline="0" axis="axisValues" fieldPosition="0"/>
    </format>
    <format dxfId="84">
      <pivotArea dataOnly="0" labelOnly="1" outline="0" axis="axisValues" fieldPosition="0"/>
    </format>
    <format dxfId="83">
      <pivotArea outline="0" collapsedLevelsAreSubtotals="1" fieldPosition="0"/>
    </format>
    <format dxfId="82">
      <pivotArea dataOnly="0" labelOnly="1" outline="0" axis="axisValues" fieldPosition="0"/>
    </format>
    <format dxfId="81">
      <pivotArea dataOnly="0" labelOnly="1" outline="0" axis="axisValues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9" type="button" dataOnly="0" labelOnly="1" outline="0" axis="axisRow" fieldPosition="0"/>
    </format>
    <format dxfId="77">
      <pivotArea dataOnly="0" labelOnly="1" outline="0" axis="axisValues" fieldPosition="0"/>
    </format>
    <format dxfId="76">
      <pivotArea dataOnly="0" labelOnly="1" fieldPosition="0">
        <references count="1">
          <reference field="9" count="0"/>
        </references>
      </pivotArea>
    </format>
    <format dxfId="75">
      <pivotArea dataOnly="0" labelOnly="1" grandRow="1" outline="0" fieldPosition="0"/>
    </format>
    <format dxfId="74">
      <pivotArea dataOnly="0" labelOnly="1" outline="0" axis="axisValues" fieldPosition="0"/>
    </format>
    <format dxfId="73">
      <pivotArea outline="0" collapsedLevelsAreSubtotals="1" fieldPosition="0"/>
    </format>
    <format dxfId="72">
      <pivotArea dataOnly="0" labelOnly="1" outline="0" axis="axisValues" fieldPosition="0"/>
    </format>
    <format dxfId="71">
      <pivotArea dataOnly="0" labelOnly="1" outline="0" axis="axisValues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  <format dxfId="6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樞紐分析表2" cacheId="0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K2:L4" firstHeaderRow="1" firstDataRow="1" firstDataCol="1"/>
  <pivotFields count="24">
    <pivotField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79"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加總 - 換算台幣" fld="23" baseField="0" baseItem="0" numFmtId="37"/>
  </dataFields>
  <formats count="68">
    <format dxfId="67">
      <pivotArea outline="0" collapsedLevelsAreSubtotals="1" fieldPosition="0"/>
    </format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9" type="button" dataOnly="0" labelOnly="1" outline="0" axis="axisRow" fieldPosition="0"/>
    </format>
    <format dxfId="61">
      <pivotArea dataOnly="0" labelOnly="1" outline="0" axis="axisValues" fieldPosition="0"/>
    </format>
    <format dxfId="60">
      <pivotArea dataOnly="0" labelOnly="1" fieldPosition="0">
        <references count="1">
          <reference field="9" count="0"/>
        </references>
      </pivotArea>
    </format>
    <format dxfId="59">
      <pivotArea dataOnly="0" labelOnly="1" grandRow="1" outline="0" fieldPosition="0"/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9" type="button" dataOnly="0" labelOnly="1" outline="0" axis="axisRow" fieldPosition="0"/>
    </format>
    <format dxfId="54">
      <pivotArea dataOnly="0" labelOnly="1" outline="0" axis="axisValues" fieldPosition="0"/>
    </format>
    <format dxfId="53">
      <pivotArea dataOnly="0" labelOnly="1" fieldPosition="0">
        <references count="1">
          <reference field="9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9" type="button" dataOnly="0" labelOnly="1" outline="0" axis="axisRow" fieldPosition="0"/>
    </format>
    <format dxfId="47">
      <pivotArea dataOnly="0" labelOnly="1" outline="0" axis="axisValues" fieldPosition="0"/>
    </format>
    <format dxfId="46">
      <pivotArea dataOnly="0" labelOnly="1" fieldPosition="0">
        <references count="1">
          <reference field="9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9" type="button" dataOnly="0" labelOnly="1" outline="0" axis="axisRow" fieldPosition="0"/>
    </format>
    <format dxfId="40">
      <pivotArea dataOnly="0" labelOnly="1" outline="0" axis="axisValues" fieldPosition="0"/>
    </format>
    <format dxfId="39">
      <pivotArea dataOnly="0" labelOnly="1" fieldPosition="0">
        <references count="1">
          <reference field="9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9" type="button" dataOnly="0" labelOnly="1" outline="0" axis="axisRow" fieldPosition="0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9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9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9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outline="0" collapsedLevelsAreSubtotals="1" fieldPosition="0"/>
    </format>
    <format dxfId="18">
      <pivotArea dataOnly="0" labelOnly="1" outline="0" axis="axisValues" fieldPosition="0"/>
    </format>
    <format dxfId="17">
      <pivotArea dataOnly="0" labelOnly="1" outline="0" axis="axisValues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9" type="button" dataOnly="0" labelOnly="1" outline="0" axis="axisRow" fieldPosition="0"/>
    </format>
    <format dxfId="10">
      <pivotArea dataOnly="0" labelOnly="1" outline="0" axis="axisValues" fieldPosition="0"/>
    </format>
    <format dxfId="9">
      <pivotArea dataOnly="0" labelOnly="1" fieldPosition="0">
        <references count="1">
          <reference field="9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9" type="button" dataOnly="0" labelOnly="1" outline="0" axis="axisRow" fieldPosition="0"/>
    </format>
    <format dxfId="3">
      <pivotArea dataOnly="0" labelOnly="1" outline="0" axis="axisValues" fieldPosition="0"/>
    </format>
    <format dxfId="2">
      <pivotArea dataOnly="0" labelOnly="1" fieldPosition="0">
        <references count="1">
          <reference field="9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zoomScale="130" zoomScaleNormal="130" workbookViewId="0">
      <selection activeCell="G43" sqref="G43"/>
    </sheetView>
  </sheetViews>
  <sheetFormatPr defaultColWidth="8.7265625" defaultRowHeight="12.5"/>
  <cols>
    <col min="1" max="1" width="8.7265625" style="189"/>
    <col min="2" max="16384" width="8.7265625" style="182"/>
  </cols>
  <sheetData>
    <row r="1" spans="1:2" ht="13.5">
      <c r="A1" s="188" t="s">
        <v>0</v>
      </c>
      <c r="B1" s="182" t="s">
        <v>1</v>
      </c>
    </row>
    <row r="18" spans="1:2">
      <c r="A18" s="188" t="s">
        <v>2</v>
      </c>
      <c r="B18" s="182" t="s">
        <v>3</v>
      </c>
    </row>
    <row r="20" spans="1:2">
      <c r="A20" s="188" t="s">
        <v>4</v>
      </c>
      <c r="B20" s="182" t="s">
        <v>5</v>
      </c>
    </row>
    <row r="22" spans="1:2" ht="13">
      <c r="A22" s="188" t="s">
        <v>6</v>
      </c>
      <c r="B22" s="190" t="s">
        <v>7</v>
      </c>
    </row>
    <row r="23" spans="1:2" ht="13">
      <c r="A23" s="188"/>
      <c r="B23" s="190" t="s">
        <v>8</v>
      </c>
    </row>
    <row r="24" spans="1:2" ht="13">
      <c r="A24" s="188"/>
      <c r="B24" s="190" t="s">
        <v>9</v>
      </c>
    </row>
    <row r="25" spans="1:2">
      <c r="A25" s="188"/>
    </row>
    <row r="26" spans="1:2">
      <c r="A26" s="188" t="s">
        <v>10</v>
      </c>
      <c r="B26" s="182" t="s">
        <v>11</v>
      </c>
    </row>
    <row r="39" spans="1:2">
      <c r="A39" s="188" t="s">
        <v>12</v>
      </c>
      <c r="B39" s="182" t="s">
        <v>13</v>
      </c>
    </row>
    <row r="41" spans="1:2">
      <c r="A41" s="188" t="s">
        <v>14</v>
      </c>
      <c r="B41" s="182" t="s">
        <v>15</v>
      </c>
    </row>
  </sheetData>
  <phoneticPr fontId="3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W58"/>
  <sheetViews>
    <sheetView view="pageBreakPreview" zoomScale="85" zoomScaleNormal="100" zoomScaleSheetLayoutView="85" workbookViewId="0">
      <selection activeCell="B5" sqref="B5"/>
    </sheetView>
  </sheetViews>
  <sheetFormatPr defaultColWidth="9" defaultRowHeight="14" outlineLevelCol="1"/>
  <cols>
    <col min="1" max="1" width="45" style="6" customWidth="1"/>
    <col min="2" max="2" width="13" style="6" customWidth="1"/>
    <col min="3" max="3" width="11.453125" style="6" customWidth="1"/>
    <col min="4" max="4" width="17.453125" style="6" customWidth="1"/>
    <col min="5" max="5" width="14.08984375" style="6" bestFit="1" customWidth="1"/>
    <col min="6" max="6" width="8.90625" style="6" customWidth="1"/>
    <col min="7" max="7" width="17.90625" style="6" bestFit="1" customWidth="1"/>
    <col min="8" max="8" width="2.90625" style="6" customWidth="1"/>
    <col min="9" max="9" width="45" style="6" hidden="1" customWidth="1" outlineLevel="1"/>
    <col min="10" max="10" width="13" style="6" hidden="1" customWidth="1" outlineLevel="1"/>
    <col min="11" max="11" width="11.453125" style="6" hidden="1" customWidth="1" outlineLevel="1"/>
    <col min="12" max="12" width="17.453125" style="6" hidden="1" customWidth="1" outlineLevel="1"/>
    <col min="13" max="13" width="14.08984375" style="6" hidden="1" customWidth="1" outlineLevel="1"/>
    <col min="14" max="14" width="8.90625" style="6" hidden="1" customWidth="1" outlineLevel="1"/>
    <col min="15" max="15" width="17.90625" style="6" hidden="1" customWidth="1" outlineLevel="1"/>
    <col min="16" max="16" width="9" style="6" collapsed="1"/>
    <col min="17" max="21" width="9" style="6"/>
    <col min="22" max="22" width="12.08984375" style="6" customWidth="1"/>
    <col min="23" max="16384" width="9" style="6"/>
  </cols>
  <sheetData>
    <row r="1" spans="1:23">
      <c r="A1" s="50" t="s">
        <v>16</v>
      </c>
      <c r="I1" s="50" t="s">
        <v>17</v>
      </c>
      <c r="P1" s="50"/>
      <c r="Q1" s="136"/>
      <c r="R1" s="136"/>
      <c r="S1" s="136"/>
      <c r="T1" s="136"/>
      <c r="U1" s="136"/>
      <c r="V1" s="136"/>
      <c r="W1" s="136"/>
    </row>
    <row r="2" spans="1:23" ht="15" thickBot="1">
      <c r="A2" s="49" t="s">
        <v>18</v>
      </c>
      <c r="B2" s="136"/>
      <c r="C2" s="136"/>
      <c r="D2" s="136"/>
      <c r="E2" s="136"/>
      <c r="I2" s="49" t="s">
        <v>19</v>
      </c>
      <c r="J2" s="136"/>
      <c r="K2" s="136"/>
      <c r="L2" s="136"/>
      <c r="M2" s="136"/>
      <c r="P2" s="50" t="s">
        <v>17</v>
      </c>
    </row>
    <row r="3" spans="1:23" ht="43.5">
      <c r="A3" s="30" t="s">
        <v>20</v>
      </c>
      <c r="B3" s="31" t="s">
        <v>21</v>
      </c>
      <c r="C3" s="31" t="s">
        <v>22</v>
      </c>
      <c r="D3" s="31" t="s">
        <v>23</v>
      </c>
      <c r="E3" s="32" t="s">
        <v>24</v>
      </c>
      <c r="I3" s="30" t="s">
        <v>25</v>
      </c>
      <c r="J3" s="31" t="s">
        <v>26</v>
      </c>
      <c r="K3" s="31" t="s">
        <v>27</v>
      </c>
      <c r="L3" s="31" t="s">
        <v>28</v>
      </c>
      <c r="M3" s="32" t="s">
        <v>29</v>
      </c>
    </row>
    <row r="4" spans="1:23" ht="14.15" hidden="1" customHeight="1">
      <c r="A4" s="10" t="str">
        <f>'2-1.銷貨'!B3</f>
        <v>AII Holding Corporation (AIIH)(960075)</v>
      </c>
      <c r="B4" s="74">
        <f>ROUND('2-1.銷貨'!C3,0)</f>
        <v>0</v>
      </c>
      <c r="C4" s="79">
        <f>ROUND('2-1.銷貨'!D3,4)</f>
        <v>0</v>
      </c>
      <c r="D4" s="74">
        <f>ROUND('2-1.銷貨'!E3,0)</f>
        <v>0</v>
      </c>
      <c r="E4" s="80" t="e">
        <f>ROUND('2-1.銷貨'!F3,4)</f>
        <v>#DIV/0!</v>
      </c>
      <c r="I4" s="10" t="s">
        <v>30</v>
      </c>
      <c r="J4" s="74">
        <v>0</v>
      </c>
      <c r="K4" s="79">
        <v>0</v>
      </c>
      <c r="L4" s="74">
        <v>0</v>
      </c>
      <c r="M4" s="80">
        <v>0</v>
      </c>
    </row>
    <row r="5" spans="1:23" ht="16.5" customHeight="1">
      <c r="A5" s="10" t="str">
        <f>'2-1.銷貨'!B4</f>
        <v>緯創資通股份有限公司(960286)</v>
      </c>
      <c r="B5" s="203">
        <f>D5-L5</f>
        <v>15294</v>
      </c>
      <c r="C5" s="79">
        <f>ROUND('2-1.銷貨'!D4,4)</f>
        <v>-5.7999999999999996E-3</v>
      </c>
      <c r="D5" s="203">
        <f>ROUND('2-1.銷貨'!E4,0)</f>
        <v>62123</v>
      </c>
      <c r="E5" s="80" t="e">
        <f>ROUND('2-1.銷貨'!F4,4)</f>
        <v>#DIV/0!</v>
      </c>
      <c r="F5" s="212"/>
      <c r="G5" s="167"/>
      <c r="H5" s="167"/>
      <c r="I5" s="10" t="s">
        <v>31</v>
      </c>
      <c r="J5" s="203">
        <v>46829</v>
      </c>
      <c r="K5" s="79">
        <v>1.6199999999999999E-2</v>
      </c>
      <c r="L5" s="203">
        <v>46829</v>
      </c>
      <c r="M5" s="80">
        <v>1.77E-2</v>
      </c>
      <c r="N5" s="212"/>
      <c r="O5" s="167"/>
    </row>
    <row r="6" spans="1:23" ht="14.15" hidden="1" customHeight="1">
      <c r="A6" s="10" t="str">
        <f>'2-1.銷貨'!B5</f>
        <v>緯創緯穎技術服務(北京)有限公司(960653)</v>
      </c>
      <c r="B6" s="203">
        <f t="shared" ref="B6:B13" si="0">D6-L6</f>
        <v>0</v>
      </c>
      <c r="C6" s="79">
        <f>ROUND('2-1.銷貨'!D5,4)</f>
        <v>0</v>
      </c>
      <c r="D6" s="203">
        <f>ROUND('2-1.銷貨'!E5,0)</f>
        <v>0</v>
      </c>
      <c r="E6" s="80" t="e">
        <f>ROUND('2-1.銷貨'!F5,4)</f>
        <v>#DIV/0!</v>
      </c>
      <c r="G6" s="167"/>
      <c r="H6" s="167"/>
      <c r="I6" s="10" t="s">
        <v>32</v>
      </c>
      <c r="J6" s="203">
        <v>0</v>
      </c>
      <c r="K6" s="79">
        <v>0</v>
      </c>
      <c r="L6" s="203">
        <v>0</v>
      </c>
      <c r="M6" s="80">
        <v>0</v>
      </c>
      <c r="O6" s="167"/>
    </row>
    <row r="7" spans="1:23" ht="14.15" hidden="1" customHeight="1">
      <c r="A7" s="10" t="str">
        <f>'2-1.銷貨'!B6</f>
        <v>世仲股份有限公司</v>
      </c>
      <c r="B7" s="203">
        <f t="shared" si="0"/>
        <v>0</v>
      </c>
      <c r="C7" s="79">
        <f>ROUND('2-1.銷貨'!D6,4)</f>
        <v>0</v>
      </c>
      <c r="D7" s="203">
        <f>ROUND('2-1.銷貨'!E6,0)</f>
        <v>0</v>
      </c>
      <c r="E7" s="80" t="e">
        <f>ROUND('2-1.銷貨'!F6,4)</f>
        <v>#DIV/0!</v>
      </c>
      <c r="G7" s="167"/>
      <c r="H7" s="167"/>
      <c r="I7" s="10" t="s">
        <v>33</v>
      </c>
      <c r="J7" s="203">
        <v>0</v>
      </c>
      <c r="K7" s="79">
        <v>0</v>
      </c>
      <c r="L7" s="203">
        <v>0</v>
      </c>
      <c r="M7" s="80">
        <v>0</v>
      </c>
      <c r="O7" s="167"/>
    </row>
    <row r="8" spans="1:23" ht="16.5" customHeight="1">
      <c r="A8" s="10" t="str">
        <f>'2-1.銷貨'!B7</f>
        <v>緯育股份有限公司(960681)</v>
      </c>
      <c r="B8" s="203">
        <f t="shared" si="0"/>
        <v>83</v>
      </c>
      <c r="C8" s="79">
        <f>ROUND('2-1.銷貨'!D7,4)</f>
        <v>0</v>
      </c>
      <c r="D8" s="203">
        <f>ROUND('2-1.銷貨'!E7,0)</f>
        <v>392</v>
      </c>
      <c r="E8" s="80" t="e">
        <f>ROUND('2-1.銷貨'!F7,4)</f>
        <v>#DIV/0!</v>
      </c>
      <c r="G8" s="167"/>
      <c r="H8" s="167"/>
      <c r="I8" s="10" t="s">
        <v>34</v>
      </c>
      <c r="J8" s="203">
        <v>309</v>
      </c>
      <c r="K8" s="79">
        <v>1E-4</v>
      </c>
      <c r="L8" s="203">
        <v>309</v>
      </c>
      <c r="M8" s="80">
        <v>1E-4</v>
      </c>
      <c r="O8" s="167"/>
    </row>
    <row r="9" spans="1:23" ht="14.15" hidden="1" customHeight="1">
      <c r="A9" s="10" t="str">
        <f>'2-1.銷貨'!B8</f>
        <v>昆山纬隆电脑技术服务有限公司(960125)</v>
      </c>
      <c r="B9" s="203">
        <f t="shared" si="0"/>
        <v>0</v>
      </c>
      <c r="C9" s="79">
        <f>ROUND('2-1.銷貨'!D8,4)</f>
        <v>0</v>
      </c>
      <c r="D9" s="203">
        <f>ROUND('2-1.銷貨'!E8,0)</f>
        <v>0</v>
      </c>
      <c r="E9" s="80" t="e">
        <f>ROUND('2-1.銷貨'!F8,4)</f>
        <v>#DIV/0!</v>
      </c>
      <c r="G9" s="167"/>
      <c r="H9" s="167"/>
      <c r="I9" s="10" t="s">
        <v>35</v>
      </c>
      <c r="J9" s="203">
        <v>0</v>
      </c>
      <c r="K9" s="79">
        <v>0</v>
      </c>
      <c r="L9" s="203">
        <v>0</v>
      </c>
      <c r="M9" s="80">
        <v>0</v>
      </c>
      <c r="O9" s="167"/>
    </row>
    <row r="10" spans="1:23" ht="16.5" hidden="1" customHeight="1">
      <c r="A10" s="10" t="str">
        <f>'2-1.銷貨'!B9</f>
        <v>緯穎技術服務(昆山)有限公司(960960)</v>
      </c>
      <c r="B10" s="203">
        <f t="shared" si="0"/>
        <v>0</v>
      </c>
      <c r="C10" s="79">
        <f>ROUND('2-1.銷貨'!D9,4)</f>
        <v>0</v>
      </c>
      <c r="D10" s="203">
        <f>ROUND('2-1.銷貨'!E9,0)</f>
        <v>0</v>
      </c>
      <c r="E10" s="80" t="e">
        <f>ROUND('2-1.銷貨'!F9,4)</f>
        <v>#DIV/0!</v>
      </c>
      <c r="G10" s="167"/>
      <c r="H10" s="167"/>
      <c r="I10" s="10" t="s">
        <v>36</v>
      </c>
      <c r="J10" s="203">
        <v>0</v>
      </c>
      <c r="K10" s="79">
        <v>0</v>
      </c>
      <c r="L10" s="203">
        <v>0</v>
      </c>
      <c r="M10" s="80">
        <v>0</v>
      </c>
      <c r="O10" s="167"/>
    </row>
    <row r="11" spans="1:23" ht="16.5" customHeight="1">
      <c r="A11" s="10" t="str">
        <f>'2-1.銷貨'!B10</f>
        <v>緯穎科技服務股份有限公司(960900)</v>
      </c>
      <c r="B11" s="203">
        <f t="shared" si="0"/>
        <v>4570</v>
      </c>
      <c r="C11" s="79">
        <f>ROUND('2-1.銷貨'!D10,4)</f>
        <v>-1.6999999999999999E-3</v>
      </c>
      <c r="D11" s="203">
        <f>ROUND('2-1.銷貨'!E10,0)</f>
        <v>16931</v>
      </c>
      <c r="E11" s="80" t="e">
        <f>ROUND('2-1.銷貨'!F10,4)</f>
        <v>#DIV/0!</v>
      </c>
      <c r="G11" s="167"/>
      <c r="H11" s="167"/>
      <c r="I11" s="10" t="s">
        <v>37</v>
      </c>
      <c r="J11" s="203">
        <v>12361</v>
      </c>
      <c r="K11" s="79">
        <v>4.5999999999999999E-3</v>
      </c>
      <c r="L11" s="203">
        <v>12361</v>
      </c>
      <c r="M11" s="80">
        <v>4.7000000000000002E-3</v>
      </c>
      <c r="O11" s="167"/>
    </row>
    <row r="12" spans="1:23" ht="16.5" hidden="1" customHeight="1">
      <c r="A12" s="138" t="s">
        <v>38</v>
      </c>
      <c r="B12" s="203">
        <f t="shared" si="0"/>
        <v>0</v>
      </c>
      <c r="C12" s="79">
        <f>ROUND('2-1.銷貨'!D11,4)</f>
        <v>0</v>
      </c>
      <c r="D12" s="203">
        <f>ROUND('2-1.銷貨'!E11,0)</f>
        <v>0</v>
      </c>
      <c r="E12" s="80" t="e">
        <f>ROUND('2-1.銷貨'!F11,4)</f>
        <v>#DIV/0!</v>
      </c>
      <c r="I12" s="138" t="s">
        <v>39</v>
      </c>
      <c r="J12" s="203">
        <v>0</v>
      </c>
      <c r="K12" s="79">
        <v>0</v>
      </c>
      <c r="L12" s="203">
        <v>0</v>
      </c>
      <c r="M12" s="80">
        <v>0</v>
      </c>
    </row>
    <row r="13" spans="1:23" ht="16.5" hidden="1" customHeight="1">
      <c r="A13" s="138" t="s">
        <v>40</v>
      </c>
      <c r="B13" s="203">
        <f t="shared" si="0"/>
        <v>0</v>
      </c>
      <c r="C13" s="79">
        <f>ROUND('2-1.銷貨'!D12,4)</f>
        <v>0</v>
      </c>
      <c r="D13" s="203">
        <f>ROUND('2-1.銷貨'!E12,0)</f>
        <v>0</v>
      </c>
      <c r="E13" s="80" t="e">
        <f>ROUND('2-1.銷貨'!F12,4)</f>
        <v>#DIV/0!</v>
      </c>
      <c r="I13" s="138" t="s">
        <v>41</v>
      </c>
      <c r="J13" s="203">
        <v>0</v>
      </c>
      <c r="K13" s="79">
        <v>0</v>
      </c>
      <c r="L13" s="203">
        <v>0</v>
      </c>
      <c r="M13" s="80">
        <v>0</v>
      </c>
    </row>
    <row r="14" spans="1:23" ht="15.65" customHeight="1" thickBot="1">
      <c r="A14" s="33" t="s">
        <v>42</v>
      </c>
      <c r="B14" s="204">
        <f>SUM(B4:B13)</f>
        <v>19947</v>
      </c>
      <c r="C14" s="78">
        <f>SUM(C4:C13)</f>
        <v>-7.4999999999999997E-3</v>
      </c>
      <c r="D14" s="204">
        <f>SUM(D4:D13)</f>
        <v>79446</v>
      </c>
      <c r="E14" s="81" t="e">
        <f>SUM(E4:E13)</f>
        <v>#DIV/0!</v>
      </c>
      <c r="I14" s="33" t="s">
        <v>43</v>
      </c>
      <c r="J14" s="204">
        <v>59499</v>
      </c>
      <c r="K14" s="78">
        <v>2.0899999999999998E-2</v>
      </c>
      <c r="L14" s="204">
        <v>59499</v>
      </c>
      <c r="M14" s="81">
        <v>2.2499999999999999E-2</v>
      </c>
    </row>
    <row r="15" spans="1:23">
      <c r="C15" s="23">
        <f>C14-ROUND('2-1.銷貨'!D13,4)</f>
        <v>1.0000000000000026E-4</v>
      </c>
      <c r="D15" s="125">
        <f>D14-ROUND('2-3.銷貨明細'!H5,0)</f>
        <v>0</v>
      </c>
      <c r="E15" s="23" t="e">
        <f>E14-ROUND('2-1.銷貨'!F13,4)</f>
        <v>#DIV/0!</v>
      </c>
      <c r="K15" s="23">
        <v>0</v>
      </c>
      <c r="L15" s="125">
        <v>0</v>
      </c>
      <c r="M15" s="23">
        <v>0</v>
      </c>
    </row>
    <row r="17" spans="1:14" ht="15" thickBot="1">
      <c r="A17" s="49" t="s">
        <v>44</v>
      </c>
      <c r="I17" s="49" t="s">
        <v>45</v>
      </c>
    </row>
    <row r="18" spans="1:14" ht="43.5">
      <c r="A18" s="30" t="s">
        <v>20</v>
      </c>
      <c r="B18" s="31" t="s">
        <v>46</v>
      </c>
      <c r="C18" s="31" t="s">
        <v>47</v>
      </c>
      <c r="D18" s="31" t="s">
        <v>48</v>
      </c>
      <c r="E18" s="32" t="s">
        <v>49</v>
      </c>
      <c r="I18" s="30" t="s">
        <v>25</v>
      </c>
      <c r="J18" s="31" t="s">
        <v>50</v>
      </c>
      <c r="K18" s="31" t="s">
        <v>51</v>
      </c>
      <c r="L18" s="31" t="s">
        <v>52</v>
      </c>
      <c r="M18" s="32" t="s">
        <v>53</v>
      </c>
    </row>
    <row r="19" spans="1:14" hidden="1">
      <c r="A19" s="9" t="str">
        <f>'3-1.進貨'!A3</f>
        <v>緯創資通股份有限公司(960286)</v>
      </c>
      <c r="B19" s="74">
        <f>ROUND('3-1.進貨'!B3,0)</f>
        <v>0</v>
      </c>
      <c r="C19" s="79">
        <f>ROUND('3-1.進貨'!C3,4)</f>
        <v>0</v>
      </c>
      <c r="D19" s="74">
        <f>ROUND('3-1.進貨'!D3,0)</f>
        <v>0</v>
      </c>
      <c r="E19" s="80" t="e">
        <f>ROUND('3-1.進貨'!E3,4)</f>
        <v>#DIV/0!</v>
      </c>
      <c r="I19" s="9" t="s">
        <v>31</v>
      </c>
      <c r="J19" s="74">
        <v>0</v>
      </c>
      <c r="K19" s="79">
        <v>0</v>
      </c>
      <c r="L19" s="74">
        <v>0</v>
      </c>
      <c r="M19" s="80">
        <v>0</v>
      </c>
    </row>
    <row r="20" spans="1:14" ht="28" hidden="1">
      <c r="A20" s="75" t="str">
        <f>'3-1.進貨'!A4</f>
        <v>ICT SERVICE MANAGEMENT SOLUTIONS (INDIA) PRIVATE LIMITED</v>
      </c>
      <c r="B20" s="74">
        <f>ROUND('3-1.進貨'!B4,0)</f>
        <v>0</v>
      </c>
      <c r="C20" s="79">
        <f>ROUND('3-1.進貨'!C4,4)</f>
        <v>0</v>
      </c>
      <c r="D20" s="74">
        <f>ROUND('3-1.進貨'!D4,0)</f>
        <v>0</v>
      </c>
      <c r="E20" s="80" t="e">
        <f>ROUND('3-1.進貨'!E4,4)</f>
        <v>#DIV/0!</v>
      </c>
      <c r="I20" s="75" t="s">
        <v>54</v>
      </c>
      <c r="J20" s="74">
        <v>0</v>
      </c>
      <c r="K20" s="79">
        <v>0</v>
      </c>
      <c r="L20" s="74">
        <v>0</v>
      </c>
      <c r="M20" s="80">
        <v>0</v>
      </c>
    </row>
    <row r="21" spans="1:14" hidden="1">
      <c r="A21" s="9" t="str">
        <f>'3-1.進貨'!A5</f>
        <v>緯謙科技股份有限公司</v>
      </c>
      <c r="B21" s="17">
        <f>ROUND('3-1.進貨'!B5,0)</f>
        <v>0</v>
      </c>
      <c r="C21" s="18">
        <f>ROUND('3-1.進貨'!C5,4)</f>
        <v>0</v>
      </c>
      <c r="D21" s="17">
        <f>ROUND('3-1.進貨'!D5,0)</f>
        <v>0</v>
      </c>
      <c r="E21" s="29" t="e">
        <f>ROUND('3-1.進貨'!E5,4)</f>
        <v>#DIV/0!</v>
      </c>
      <c r="I21" s="9" t="s">
        <v>55</v>
      </c>
      <c r="J21" s="17">
        <v>0</v>
      </c>
      <c r="K21" s="18">
        <v>0</v>
      </c>
      <c r="L21" s="17">
        <v>0</v>
      </c>
      <c r="M21" s="29">
        <v>0</v>
      </c>
    </row>
    <row r="22" spans="1:14" ht="15" thickBot="1">
      <c r="A22" s="33" t="s">
        <v>42</v>
      </c>
      <c r="B22" s="77">
        <f>SUM(B19:B21)</f>
        <v>0</v>
      </c>
      <c r="C22" s="78">
        <f>SUM(C19:C21)</f>
        <v>0</v>
      </c>
      <c r="D22" s="77">
        <f>SUM(D19:D21)</f>
        <v>0</v>
      </c>
      <c r="E22" s="81" t="e">
        <f>SUM(E19:E21)</f>
        <v>#DIV/0!</v>
      </c>
      <c r="I22" s="33" t="s">
        <v>43</v>
      </c>
      <c r="J22" s="77">
        <v>0</v>
      </c>
      <c r="K22" s="78">
        <v>0</v>
      </c>
      <c r="L22" s="77">
        <v>0</v>
      </c>
      <c r="M22" s="81">
        <v>0</v>
      </c>
    </row>
    <row r="23" spans="1:14">
      <c r="C23" s="23">
        <f>C22-ROUND('3-1.進貨'!C6,4)</f>
        <v>0</v>
      </c>
      <c r="D23" s="19">
        <f>D22-ROUND('3-1.進貨'!D6,0)</f>
        <v>0</v>
      </c>
      <c r="E23" s="23" t="e">
        <f>E22-ROUND('3-1.進貨'!E6,4)</f>
        <v>#DIV/0!</v>
      </c>
      <c r="K23" s="23">
        <v>0</v>
      </c>
      <c r="L23" s="19">
        <v>0</v>
      </c>
      <c r="M23" s="23">
        <v>0</v>
      </c>
    </row>
    <row r="25" spans="1:14" ht="15" thickBot="1">
      <c r="A25" s="49" t="s">
        <v>56</v>
      </c>
      <c r="B25" s="136"/>
      <c r="C25" s="136"/>
      <c r="I25" s="49" t="s">
        <v>57</v>
      </c>
      <c r="J25" s="136"/>
      <c r="K25" s="136"/>
    </row>
    <row r="26" spans="1:14" ht="29">
      <c r="A26" s="30" t="s">
        <v>20</v>
      </c>
      <c r="B26" s="31" t="s">
        <v>58</v>
      </c>
      <c r="C26" s="31" t="s">
        <v>59</v>
      </c>
      <c r="D26" s="32" t="s">
        <v>60</v>
      </c>
      <c r="I26" s="30" t="s">
        <v>25</v>
      </c>
      <c r="J26" s="31" t="s">
        <v>61</v>
      </c>
      <c r="K26" s="31" t="s">
        <v>62</v>
      </c>
      <c r="L26" s="32" t="s">
        <v>63</v>
      </c>
    </row>
    <row r="27" spans="1:14">
      <c r="A27" s="10" t="str">
        <f>'4-1.應收款'!A3</f>
        <v>緯創資通股份有限公司-960286</v>
      </c>
      <c r="B27" s="203">
        <f>C27-K27</f>
        <v>-3883</v>
      </c>
      <c r="C27" s="203">
        <f>ROUND('4-1.應收款'!C3,0)</f>
        <v>33066</v>
      </c>
      <c r="D27" s="79">
        <f>ROUND('4-1.應收款'!D3,4)</f>
        <v>1.03E-2</v>
      </c>
      <c r="E27" s="166"/>
      <c r="F27" s="211"/>
      <c r="I27" s="10" t="s">
        <v>64</v>
      </c>
      <c r="J27" s="203">
        <v>36949</v>
      </c>
      <c r="K27" s="203">
        <v>36949</v>
      </c>
      <c r="L27" s="79">
        <v>1.09E-2</v>
      </c>
      <c r="M27" s="166"/>
      <c r="N27" s="211"/>
    </row>
    <row r="28" spans="1:14" ht="16.5" customHeight="1">
      <c r="A28" s="10" t="str">
        <f>'4-1.應收款'!A4</f>
        <v>緯育股份有限公司(960681)</v>
      </c>
      <c r="B28" s="203">
        <f t="shared" ref="B28:B29" si="1">C28-K28</f>
        <v>-27</v>
      </c>
      <c r="C28" s="203">
        <f>ROUND('4-1.應收款'!C4,0)</f>
        <v>225</v>
      </c>
      <c r="D28" s="80">
        <f>ROUND('4-1.應收款'!D4,4)</f>
        <v>1E-4</v>
      </c>
      <c r="E28" s="166"/>
      <c r="F28" s="211"/>
      <c r="I28" s="10" t="s">
        <v>34</v>
      </c>
      <c r="J28" s="203">
        <v>252</v>
      </c>
      <c r="K28" s="203">
        <v>252</v>
      </c>
      <c r="L28" s="80">
        <v>1E-4</v>
      </c>
      <c r="M28" s="166"/>
      <c r="N28" s="211"/>
    </row>
    <row r="29" spans="1:14" ht="16.5" customHeight="1">
      <c r="A29" s="10" t="str">
        <f>'4-1.應收款'!A5</f>
        <v>緯穎科技服務股份有限公司(960900)</v>
      </c>
      <c r="B29" s="203">
        <f t="shared" si="1"/>
        <v>593</v>
      </c>
      <c r="C29" s="203">
        <f>ROUND('4-1.應收款'!C5,0)</f>
        <v>13319</v>
      </c>
      <c r="D29" s="80">
        <f>ROUND('4-1.應收款'!D5,4)</f>
        <v>4.1999999999999997E-3</v>
      </c>
      <c r="E29" s="166"/>
      <c r="F29" s="211"/>
      <c r="I29" s="10" t="s">
        <v>37</v>
      </c>
      <c r="J29" s="203">
        <v>12726</v>
      </c>
      <c r="K29" s="203">
        <v>12726</v>
      </c>
      <c r="L29" s="80">
        <v>3.7000000000000002E-3</v>
      </c>
      <c r="M29" s="166"/>
      <c r="N29" s="211"/>
    </row>
    <row r="30" spans="1:14" ht="15" thickBot="1">
      <c r="A30" s="33" t="s">
        <v>42</v>
      </c>
      <c r="B30" s="204">
        <f>SUM(B27:B29)</f>
        <v>-3317</v>
      </c>
      <c r="C30" s="204">
        <f>SUM(C27:C29)</f>
        <v>46610</v>
      </c>
      <c r="D30" s="81">
        <f>SUM(D27:D29)</f>
        <v>1.4599999999999998E-2</v>
      </c>
      <c r="E30" s="166"/>
      <c r="F30" s="211"/>
      <c r="I30" s="33" t="s">
        <v>43</v>
      </c>
      <c r="J30" s="204">
        <v>49927</v>
      </c>
      <c r="K30" s="204">
        <v>49927</v>
      </c>
      <c r="L30" s="81">
        <v>1.47E-2</v>
      </c>
      <c r="M30" s="166"/>
      <c r="N30" s="211"/>
    </row>
    <row r="31" spans="1:14">
      <c r="C31" s="19">
        <f>C30-ROUND('4-1.應收款'!C6,0)</f>
        <v>0</v>
      </c>
      <c r="D31" s="23">
        <f>D30-ROUND('4-1.應收款'!D6,4)</f>
        <v>0</v>
      </c>
      <c r="K31" s="19">
        <v>0</v>
      </c>
      <c r="L31" s="23">
        <v>0</v>
      </c>
    </row>
    <row r="33" spans="1:15" ht="15" thickBot="1">
      <c r="A33" s="49" t="s">
        <v>65</v>
      </c>
      <c r="I33" s="49" t="s">
        <v>66</v>
      </c>
    </row>
    <row r="34" spans="1:15" ht="29">
      <c r="A34" s="30" t="s">
        <v>20</v>
      </c>
      <c r="B34" s="31" t="s">
        <v>67</v>
      </c>
      <c r="C34" s="31" t="s">
        <v>68</v>
      </c>
      <c r="D34" s="32" t="s">
        <v>69</v>
      </c>
      <c r="I34" s="30" t="s">
        <v>25</v>
      </c>
      <c r="J34" s="31" t="s">
        <v>70</v>
      </c>
      <c r="K34" s="31" t="s">
        <v>71</v>
      </c>
      <c r="L34" s="32" t="s">
        <v>63</v>
      </c>
    </row>
    <row r="35" spans="1:15" ht="16.5" hidden="1" customHeight="1">
      <c r="A35" s="10" t="str">
        <f>'5-1.應付款'!A3</f>
        <v>緯創資通股份有限公司-960286</v>
      </c>
      <c r="B35" s="203">
        <f>ROUND('5-1.應付款'!B3,0)</f>
        <v>0</v>
      </c>
      <c r="C35" s="203">
        <f>ROUND('5-1.應付款'!C3,0)</f>
        <v>0</v>
      </c>
      <c r="D35" s="80">
        <f>ROUND('5-1.應付款'!D3,4)</f>
        <v>0</v>
      </c>
      <c r="I35" s="10" t="s">
        <v>64</v>
      </c>
      <c r="J35" s="203">
        <v>0</v>
      </c>
      <c r="K35" s="203">
        <v>0</v>
      </c>
      <c r="L35" s="80">
        <v>0</v>
      </c>
    </row>
    <row r="36" spans="1:15" ht="28" hidden="1">
      <c r="A36" s="76" t="str">
        <f>'5-1.應付款'!A5</f>
        <v>ICT SERVICE MANAGEMENT SOLUTIONS (INDIA) PRIVATE LIMITED</v>
      </c>
      <c r="B36" s="203">
        <f>ROUND('5-1.應付款'!B5,0)</f>
        <v>0</v>
      </c>
      <c r="C36" s="203">
        <f>ROUND('5-1.應付款'!C5,0)</f>
        <v>0</v>
      </c>
      <c r="D36" s="80">
        <f>ROUND('5-1.應付款'!D5,4)</f>
        <v>0</v>
      </c>
      <c r="I36" s="76" t="s">
        <v>54</v>
      </c>
      <c r="J36" s="203">
        <v>0</v>
      </c>
      <c r="K36" s="203">
        <v>0</v>
      </c>
      <c r="L36" s="80">
        <v>0</v>
      </c>
    </row>
    <row r="37" spans="1:15" ht="15" thickBot="1">
      <c r="A37" s="33" t="s">
        <v>42</v>
      </c>
      <c r="B37" s="204">
        <f>SUM(B35:B36)</f>
        <v>0</v>
      </c>
      <c r="C37" s="204">
        <f>SUM(C35:C36)</f>
        <v>0</v>
      </c>
      <c r="D37" s="81">
        <f>SUM(D35:D36)</f>
        <v>0</v>
      </c>
      <c r="I37" s="33" t="s">
        <v>43</v>
      </c>
      <c r="J37" s="204">
        <v>0</v>
      </c>
      <c r="K37" s="204">
        <v>0</v>
      </c>
      <c r="L37" s="81">
        <v>0</v>
      </c>
    </row>
    <row r="38" spans="1:15">
      <c r="B38" s="19"/>
      <c r="C38" s="19">
        <f>C37-ROUND('5-1.應付款'!C6,0)</f>
        <v>0</v>
      </c>
      <c r="D38" s="20">
        <f>D37-ROUND('5-1.應付款'!D6,4)</f>
        <v>0</v>
      </c>
      <c r="J38" s="19"/>
      <c r="K38" s="19">
        <v>0</v>
      </c>
      <c r="L38" s="20">
        <v>0</v>
      </c>
    </row>
    <row r="40" spans="1:15" ht="15" thickBot="1">
      <c r="A40" s="49" t="s">
        <v>72</v>
      </c>
      <c r="I40" s="49" t="s">
        <v>73</v>
      </c>
    </row>
    <row r="41" spans="1:15" ht="29">
      <c r="A41" s="30" t="s">
        <v>20</v>
      </c>
      <c r="B41" s="31" t="s">
        <v>74</v>
      </c>
      <c r="C41" s="31" t="s">
        <v>75</v>
      </c>
      <c r="D41" s="32" t="s">
        <v>76</v>
      </c>
      <c r="I41" s="30" t="s">
        <v>25</v>
      </c>
      <c r="J41" s="31" t="s">
        <v>77</v>
      </c>
      <c r="K41" s="31" t="s">
        <v>78</v>
      </c>
      <c r="L41" s="32" t="s">
        <v>79</v>
      </c>
    </row>
    <row r="42" spans="1:15" ht="14.5">
      <c r="A42" s="10" t="str">
        <f>'6.取得資產'!A4</f>
        <v>本月無交易</v>
      </c>
      <c r="B42" s="118"/>
      <c r="C42" s="203">
        <f>'6.取得資產'!C4</f>
        <v>0</v>
      </c>
      <c r="D42" s="205">
        <f>'6.取得資產'!D4</f>
        <v>0</v>
      </c>
      <c r="I42" s="10" t="s">
        <v>80</v>
      </c>
      <c r="J42" s="118"/>
      <c r="K42" s="203">
        <v>0</v>
      </c>
      <c r="L42" s="205">
        <v>0</v>
      </c>
    </row>
    <row r="43" spans="1:15" ht="14.5" hidden="1">
      <c r="A43" s="10"/>
      <c r="B43" s="118"/>
      <c r="C43" s="203">
        <f>'6.取得資產'!C5</f>
        <v>0</v>
      </c>
      <c r="D43" s="205">
        <f>'6.取得資產'!D5</f>
        <v>0</v>
      </c>
      <c r="I43" s="10"/>
      <c r="J43" s="118"/>
      <c r="K43" s="203">
        <v>0</v>
      </c>
      <c r="L43" s="205">
        <v>0</v>
      </c>
    </row>
    <row r="44" spans="1:15" ht="15" thickBot="1">
      <c r="A44" s="33" t="s">
        <v>42</v>
      </c>
      <c r="B44" s="34"/>
      <c r="C44" s="204">
        <f>SUM(C42:C43)</f>
        <v>0</v>
      </c>
      <c r="D44" s="206">
        <f>SUM(D42:D43)</f>
        <v>0</v>
      </c>
      <c r="I44" s="33" t="s">
        <v>43</v>
      </c>
      <c r="J44" s="34"/>
      <c r="K44" s="204">
        <v>0</v>
      </c>
      <c r="L44" s="206">
        <v>0</v>
      </c>
    </row>
    <row r="47" spans="1:15" ht="15" thickBot="1">
      <c r="A47" s="49" t="s">
        <v>81</v>
      </c>
      <c r="I47" s="49" t="s">
        <v>82</v>
      </c>
    </row>
    <row r="48" spans="1:15" ht="29">
      <c r="A48" s="30" t="s">
        <v>20</v>
      </c>
      <c r="B48" s="31" t="s">
        <v>83</v>
      </c>
      <c r="C48" s="31" t="s">
        <v>84</v>
      </c>
      <c r="D48" s="31" t="s">
        <v>85</v>
      </c>
      <c r="E48" s="31" t="s">
        <v>86</v>
      </c>
      <c r="F48" s="31" t="s">
        <v>87</v>
      </c>
      <c r="G48" s="32" t="s">
        <v>88</v>
      </c>
      <c r="H48" s="237"/>
      <c r="I48" s="30" t="s">
        <v>25</v>
      </c>
      <c r="J48" s="31" t="s">
        <v>89</v>
      </c>
      <c r="K48" s="31" t="s">
        <v>90</v>
      </c>
      <c r="L48" s="31" t="s">
        <v>91</v>
      </c>
      <c r="M48" s="31" t="s">
        <v>92</v>
      </c>
      <c r="N48" s="31" t="s">
        <v>93</v>
      </c>
      <c r="O48" s="32" t="s">
        <v>88</v>
      </c>
    </row>
    <row r="49" spans="1:21">
      <c r="A49" s="10" t="str">
        <f>'7.處分資產'!A3</f>
        <v>本月無交易</v>
      </c>
      <c r="B49" s="203">
        <f>'7.處分資產'!B3</f>
        <v>0</v>
      </c>
      <c r="C49" s="203">
        <f>'7.處分資產'!C3</f>
        <v>0</v>
      </c>
      <c r="D49" s="203">
        <f>C49</f>
        <v>0</v>
      </c>
      <c r="E49" s="203">
        <f>D49</f>
        <v>0</v>
      </c>
      <c r="F49" s="203">
        <f>'7.處分資產'!F3</f>
        <v>0</v>
      </c>
      <c r="G49" s="205">
        <f>'7.處分資產'!G3</f>
        <v>0</v>
      </c>
      <c r="H49" s="238"/>
      <c r="I49" s="10" t="s">
        <v>80</v>
      </c>
      <c r="J49" s="203">
        <v>0</v>
      </c>
      <c r="K49" s="203">
        <v>0</v>
      </c>
      <c r="L49" s="203">
        <v>0</v>
      </c>
      <c r="M49" s="203">
        <v>0</v>
      </c>
      <c r="N49" s="203">
        <v>0</v>
      </c>
      <c r="O49" s="205">
        <v>0</v>
      </c>
    </row>
    <row r="50" spans="1:21" hidden="1">
      <c r="A50" s="11"/>
      <c r="B50" s="7"/>
      <c r="C50" s="7"/>
      <c r="D50" s="7"/>
      <c r="E50" s="7"/>
      <c r="F50" s="7"/>
      <c r="G50" s="8"/>
      <c r="I50" s="11"/>
      <c r="J50" s="7"/>
      <c r="K50" s="7"/>
      <c r="L50" s="7"/>
      <c r="M50" s="7"/>
      <c r="N50" s="7"/>
      <c r="O50" s="8"/>
    </row>
    <row r="51" spans="1:21" hidden="1">
      <c r="A51" s="11"/>
      <c r="B51" s="7"/>
      <c r="C51" s="7"/>
      <c r="D51" s="7"/>
      <c r="E51" s="7"/>
      <c r="F51" s="7"/>
      <c r="G51" s="8"/>
      <c r="I51" s="11"/>
      <c r="J51" s="7"/>
      <c r="K51" s="7"/>
      <c r="L51" s="7"/>
      <c r="M51" s="7"/>
      <c r="N51" s="7"/>
      <c r="O51" s="8"/>
    </row>
    <row r="52" spans="1:21" hidden="1">
      <c r="A52" s="11"/>
      <c r="B52" s="7"/>
      <c r="C52" s="7"/>
      <c r="D52" s="7"/>
      <c r="E52" s="7"/>
      <c r="F52" s="7"/>
      <c r="G52" s="8"/>
      <c r="I52" s="11"/>
      <c r="J52" s="7"/>
      <c r="K52" s="7"/>
      <c r="L52" s="7"/>
      <c r="M52" s="7"/>
      <c r="N52" s="7"/>
      <c r="O52" s="8"/>
    </row>
    <row r="53" spans="1:21" ht="15" thickBot="1">
      <c r="A53" s="33" t="s">
        <v>42</v>
      </c>
      <c r="B53" s="34"/>
      <c r="C53" s="34"/>
      <c r="D53" s="34"/>
      <c r="E53" s="34"/>
      <c r="F53" s="34"/>
      <c r="G53" s="35"/>
      <c r="I53" s="33" t="s">
        <v>43</v>
      </c>
      <c r="J53" s="34"/>
      <c r="K53" s="34"/>
      <c r="L53" s="34"/>
      <c r="M53" s="34"/>
      <c r="N53" s="34"/>
      <c r="O53" s="35"/>
    </row>
    <row r="58" spans="1:21" ht="19.5">
      <c r="A58" s="65" t="s">
        <v>94</v>
      </c>
      <c r="B58" s="24"/>
      <c r="C58" s="24"/>
      <c r="E58" s="65" t="s">
        <v>95</v>
      </c>
      <c r="F58" s="24"/>
      <c r="G58" s="24"/>
      <c r="H58" s="24"/>
      <c r="I58" s="65" t="s">
        <v>96</v>
      </c>
      <c r="J58" s="24"/>
      <c r="K58" s="24"/>
      <c r="M58" s="65" t="s">
        <v>97</v>
      </c>
      <c r="N58" s="24"/>
      <c r="O58" s="24"/>
      <c r="P58" s="24"/>
      <c r="Q58" s="24"/>
      <c r="S58" s="65" t="s">
        <v>98</v>
      </c>
      <c r="T58" s="14"/>
      <c r="U58" s="24"/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60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P59"/>
  <sheetViews>
    <sheetView view="pageBreakPreview" zoomScale="85" zoomScaleNormal="60" zoomScaleSheetLayoutView="85" workbookViewId="0">
      <selection activeCell="F42" sqref="F42"/>
    </sheetView>
  </sheetViews>
  <sheetFormatPr defaultRowHeight="17"/>
  <cols>
    <col min="1" max="1" width="2.26953125" customWidth="1"/>
    <col min="2" max="2" width="41.90625" customWidth="1"/>
    <col min="3" max="3" width="14.08984375" bestFit="1" customWidth="1"/>
    <col min="4" max="4" width="20.90625" bestFit="1" customWidth="1"/>
    <col min="5" max="6" width="18.7265625" bestFit="1" customWidth="1"/>
    <col min="7" max="8" width="14.08984375" bestFit="1" customWidth="1"/>
    <col min="9" max="9" width="16.453125" customWidth="1"/>
    <col min="10" max="10" width="18.08984375" bestFit="1" customWidth="1"/>
    <col min="11" max="14" width="14.08984375" bestFit="1" customWidth="1"/>
    <col min="15" max="15" width="14.453125" customWidth="1"/>
    <col min="24" max="24" width="3.7265625" customWidth="1"/>
  </cols>
  <sheetData>
    <row r="1" spans="2:14">
      <c r="B1" s="6"/>
      <c r="C1" s="200" t="s">
        <v>99</v>
      </c>
      <c r="D1" s="6"/>
      <c r="E1" s="6"/>
      <c r="F1" s="6" t="s">
        <v>100</v>
      </c>
    </row>
    <row r="2" spans="2:14" ht="29">
      <c r="B2" s="21" t="s">
        <v>101</v>
      </c>
      <c r="C2" s="112" t="s">
        <v>102</v>
      </c>
      <c r="D2" s="112" t="s">
        <v>103</v>
      </c>
      <c r="E2" s="112" t="s">
        <v>104</v>
      </c>
      <c r="F2" s="22" t="s">
        <v>105</v>
      </c>
    </row>
    <row r="3" spans="2:14" hidden="1">
      <c r="B3" s="6" t="s">
        <v>106</v>
      </c>
      <c r="C3" s="37">
        <f>HLOOKUP($C$1,$C$20:$N$22,2,FALSE)</f>
        <v>0</v>
      </c>
      <c r="D3" s="41">
        <f t="shared" ref="D3" si="0">C3/HLOOKUP($C$1,$C$16:$N$18,2,FALSE)</f>
        <v>0</v>
      </c>
      <c r="E3" s="38">
        <f>HLOOKUP($C$1,$C$20:$N$22,3,FALSE)</f>
        <v>0</v>
      </c>
      <c r="F3" s="41" t="e">
        <f t="shared" ref="F3:F12" si="1">E3/HLOOKUP($C$1,$C$16:$N$18,3,FALSE)</f>
        <v>#DIV/0!</v>
      </c>
    </row>
    <row r="4" spans="2:14">
      <c r="B4" s="6" t="s">
        <v>107</v>
      </c>
      <c r="C4" s="37">
        <f>HLOOKUP($C$1,$C$24:$N$26,2,FALSE)</f>
        <v>15294.369999999995</v>
      </c>
      <c r="D4" s="41">
        <f>ROUND(C4/HLOOKUP($C$1,$C$16:$N$18,2,FALSE),4)</f>
        <v>-5.7999999999999996E-3</v>
      </c>
      <c r="E4" s="38">
        <f>HLOOKUP($C$1,$C$24:$N$26,3,FALSE)</f>
        <v>62123.28</v>
      </c>
      <c r="F4" s="41" t="e">
        <f>E4/HLOOKUP($C$1,$C$16:$N$18,3,FALSE)</f>
        <v>#DIV/0!</v>
      </c>
      <c r="G4" s="181"/>
    </row>
    <row r="5" spans="2:14" hidden="1">
      <c r="B5" s="6" t="s">
        <v>108</v>
      </c>
      <c r="C5" s="37">
        <f>HLOOKUP($C$1,$C$28:$N$30,2,FALSE)</f>
        <v>0</v>
      </c>
      <c r="D5" s="41">
        <f t="shared" ref="D5:D12" si="2">ROUND(C5/HLOOKUP($C$1,$C$16:$N$18,2,FALSE),4)</f>
        <v>0</v>
      </c>
      <c r="E5" s="38">
        <f>HLOOKUP($C$1,$C$28:$N$30,3,FALSE)</f>
        <v>0</v>
      </c>
      <c r="F5" s="41" t="e">
        <f t="shared" si="1"/>
        <v>#DIV/0!</v>
      </c>
    </row>
    <row r="6" spans="2:14" hidden="1">
      <c r="B6" s="6" t="s">
        <v>109</v>
      </c>
      <c r="C6" s="37">
        <v>0</v>
      </c>
      <c r="D6" s="41">
        <f t="shared" si="2"/>
        <v>0</v>
      </c>
      <c r="E6" s="38">
        <v>0</v>
      </c>
      <c r="F6" s="41" t="e">
        <f t="shared" si="1"/>
        <v>#DIV/0!</v>
      </c>
    </row>
    <row r="7" spans="2:14">
      <c r="B7" s="6" t="s">
        <v>110</v>
      </c>
      <c r="C7" s="37">
        <f>HLOOKUP($C$1,$C$40:$N$42,2,FALSE)</f>
        <v>82.94</v>
      </c>
      <c r="D7" s="41">
        <f t="shared" si="2"/>
        <v>0</v>
      </c>
      <c r="E7" s="38">
        <f>HLOOKUP($C$1,$C$40:$N$42,3,FALSE)</f>
        <v>391.65</v>
      </c>
      <c r="F7" s="41" t="e">
        <f t="shared" si="1"/>
        <v>#DIV/0!</v>
      </c>
    </row>
    <row r="8" spans="2:14" hidden="1">
      <c r="B8" s="6" t="s">
        <v>111</v>
      </c>
      <c r="C8" s="37">
        <v>0</v>
      </c>
      <c r="D8" s="41">
        <f t="shared" si="2"/>
        <v>0</v>
      </c>
      <c r="E8" s="38">
        <v>0</v>
      </c>
      <c r="F8" s="41" t="e">
        <f t="shared" si="1"/>
        <v>#DIV/0!</v>
      </c>
    </row>
    <row r="9" spans="2:14" hidden="1">
      <c r="B9" s="6" t="s">
        <v>112</v>
      </c>
      <c r="C9" s="37">
        <f>HLOOKUP($C$1,$C$32:$N$34,2,FALSE)</f>
        <v>0</v>
      </c>
      <c r="D9" s="41">
        <f t="shared" si="2"/>
        <v>0</v>
      </c>
      <c r="E9" s="38">
        <f>HLOOKUP($C$1,$C$32:$N$34,3,FALSE)</f>
        <v>0</v>
      </c>
      <c r="F9" s="41" t="e">
        <f t="shared" si="1"/>
        <v>#DIV/0!</v>
      </c>
    </row>
    <row r="10" spans="2:14">
      <c r="B10" s="6" t="s">
        <v>113</v>
      </c>
      <c r="C10" s="37">
        <f>HLOOKUP($C$1,$C$36:$N$38,2,FALSE)</f>
        <v>4569.619999999999</v>
      </c>
      <c r="D10" s="41">
        <f t="shared" si="2"/>
        <v>-1.6999999999999999E-3</v>
      </c>
      <c r="E10" s="38">
        <f>HLOOKUP($C$1,$C$36:$N$38,3,FALSE)</f>
        <v>16931.009999999998</v>
      </c>
      <c r="F10" s="41" t="e">
        <f t="shared" si="1"/>
        <v>#DIV/0!</v>
      </c>
      <c r="G10" s="181"/>
    </row>
    <row r="11" spans="2:14" hidden="1">
      <c r="B11" s="6" t="s">
        <v>39</v>
      </c>
      <c r="C11" s="37">
        <f>HLOOKUP($C$1,$C$44:$N$46,2,FALSE)</f>
        <v>0</v>
      </c>
      <c r="D11" s="41">
        <f t="shared" si="2"/>
        <v>0</v>
      </c>
      <c r="E11" s="38">
        <f>HLOOKUP($C$1,$C$44:$N$46,3,FALSE)</f>
        <v>0</v>
      </c>
      <c r="F11" s="41" t="e">
        <f t="shared" si="1"/>
        <v>#DIV/0!</v>
      </c>
    </row>
    <row r="12" spans="2:14" hidden="1">
      <c r="B12" s="186" t="s">
        <v>114</v>
      </c>
      <c r="C12" s="37">
        <f>HLOOKUP($C$1,$C$48:$N$50,2,FALSE)</f>
        <v>0</v>
      </c>
      <c r="D12" s="41">
        <f t="shared" si="2"/>
        <v>0</v>
      </c>
      <c r="E12" s="38">
        <f>HLOOKUP($C$1,$C$48:$N$50,3,FALSE)</f>
        <v>0</v>
      </c>
      <c r="F12" s="41" t="e">
        <f t="shared" si="1"/>
        <v>#DIV/0!</v>
      </c>
    </row>
    <row r="13" spans="2:14" ht="17.5" thickBot="1">
      <c r="B13" s="24" t="s">
        <v>115</v>
      </c>
      <c r="C13" s="39">
        <f>SUM(C3:C12)</f>
        <v>19946.929999999993</v>
      </c>
      <c r="D13" s="41">
        <f>C13/HLOOKUP($C$1,$C$16:$N$18,2,FALSE)</f>
        <v>-7.5508860861533151E-3</v>
      </c>
      <c r="E13" s="36">
        <f>SUM(E3:E12)</f>
        <v>79445.94</v>
      </c>
      <c r="F13" s="41" t="e">
        <f>E13/HLOOKUP($C$1,$C$16:$N$18,3,FALSE)</f>
        <v>#DIV/0!</v>
      </c>
    </row>
    <row r="14" spans="2:14" ht="17.5" thickTop="1">
      <c r="E14" s="40">
        <f>E13-'2-3.銷貨明細'!H5</f>
        <v>0</v>
      </c>
    </row>
    <row r="15" spans="2:14">
      <c r="E15" s="40"/>
    </row>
    <row r="16" spans="2:14">
      <c r="B16" s="46" t="s">
        <v>116</v>
      </c>
      <c r="C16" s="55" t="s">
        <v>117</v>
      </c>
      <c r="D16" s="55" t="s">
        <v>118</v>
      </c>
      <c r="E16" s="55" t="s">
        <v>119</v>
      </c>
      <c r="F16" s="55" t="s">
        <v>120</v>
      </c>
      <c r="G16" s="55" t="s">
        <v>121</v>
      </c>
      <c r="H16" s="55" t="s">
        <v>122</v>
      </c>
      <c r="I16" s="55" t="s">
        <v>123</v>
      </c>
      <c r="J16" s="55" t="s">
        <v>124</v>
      </c>
      <c r="K16" s="55" t="s">
        <v>125</v>
      </c>
      <c r="L16" s="55" t="s">
        <v>126</v>
      </c>
      <c r="M16" s="55" t="s">
        <v>127</v>
      </c>
      <c r="N16" s="55" t="s">
        <v>128</v>
      </c>
    </row>
    <row r="17" spans="2:15">
      <c r="B17" s="24" t="s">
        <v>129</v>
      </c>
      <c r="C17" s="42">
        <f>C18</f>
        <v>845882.80700000003</v>
      </c>
      <c r="D17" s="42">
        <f t="shared" ref="D17:F17" si="3">D18-C18</f>
        <v>869962.6939999999</v>
      </c>
      <c r="E17" s="42">
        <f t="shared" si="3"/>
        <v>925821.95</v>
      </c>
      <c r="F17" s="42">
        <f t="shared" si="3"/>
        <v>-2641667.4509999999</v>
      </c>
      <c r="G17" s="42"/>
      <c r="H17" s="42">
        <f t="shared" ref="H17:N17" si="4">H18-G18</f>
        <v>0</v>
      </c>
      <c r="I17" s="42">
        <f t="shared" si="4"/>
        <v>0</v>
      </c>
      <c r="J17" s="42">
        <f t="shared" si="4"/>
        <v>0</v>
      </c>
      <c r="K17" s="42">
        <f t="shared" si="4"/>
        <v>0</v>
      </c>
      <c r="L17" s="42">
        <f t="shared" si="4"/>
        <v>0</v>
      </c>
      <c r="M17" s="42">
        <f t="shared" si="4"/>
        <v>0</v>
      </c>
      <c r="N17" s="42">
        <f t="shared" si="4"/>
        <v>0</v>
      </c>
      <c r="O17" s="40">
        <f>SUM(C17:N17)</f>
        <v>0</v>
      </c>
    </row>
    <row r="18" spans="2:15">
      <c r="B18" s="24" t="s">
        <v>130</v>
      </c>
      <c r="C18" s="42">
        <v>845882.80700000003</v>
      </c>
      <c r="D18" s="42">
        <v>1715845.5009999999</v>
      </c>
      <c r="E18" s="42">
        <v>2641667.4509999999</v>
      </c>
      <c r="F18" s="42">
        <f>'2-2.銷貨倍力'!$D$10</f>
        <v>0</v>
      </c>
      <c r="G18" s="42"/>
      <c r="H18" s="42"/>
      <c r="I18" s="42"/>
      <c r="J18" s="42"/>
      <c r="K18" s="42"/>
      <c r="L18" s="42"/>
      <c r="M18" s="42"/>
      <c r="N18" s="42"/>
    </row>
    <row r="20" spans="2:15" hidden="1">
      <c r="B20" s="46" t="s">
        <v>106</v>
      </c>
      <c r="C20" s="55" t="s">
        <v>117</v>
      </c>
      <c r="D20" s="55" t="s">
        <v>118</v>
      </c>
      <c r="E20" s="55" t="s">
        <v>119</v>
      </c>
      <c r="F20" s="55" t="s">
        <v>120</v>
      </c>
      <c r="G20" s="55" t="s">
        <v>121</v>
      </c>
      <c r="H20" s="55" t="s">
        <v>122</v>
      </c>
      <c r="I20" s="55" t="s">
        <v>123</v>
      </c>
      <c r="J20" s="55" t="s">
        <v>124</v>
      </c>
      <c r="K20" s="55" t="s">
        <v>125</v>
      </c>
      <c r="L20" s="55" t="s">
        <v>126</v>
      </c>
      <c r="M20" s="55" t="s">
        <v>127</v>
      </c>
      <c r="N20" s="55" t="s">
        <v>128</v>
      </c>
    </row>
    <row r="21" spans="2:15" hidden="1">
      <c r="B21" s="24" t="s">
        <v>129</v>
      </c>
      <c r="C21" s="42">
        <f>C22</f>
        <v>0</v>
      </c>
      <c r="D21" s="42">
        <f t="shared" ref="D21:N21" si="5">D22-C22</f>
        <v>0</v>
      </c>
      <c r="E21" s="42">
        <f t="shared" si="5"/>
        <v>0</v>
      </c>
      <c r="F21" s="42">
        <f t="shared" si="5"/>
        <v>0</v>
      </c>
      <c r="G21" s="42">
        <f t="shared" si="5"/>
        <v>0</v>
      </c>
      <c r="H21" s="42">
        <f t="shared" si="5"/>
        <v>0</v>
      </c>
      <c r="I21" s="42">
        <f t="shared" si="5"/>
        <v>0</v>
      </c>
      <c r="J21" s="42">
        <f t="shared" si="5"/>
        <v>0</v>
      </c>
      <c r="K21" s="42">
        <f t="shared" si="5"/>
        <v>0</v>
      </c>
      <c r="L21" s="42">
        <f t="shared" si="5"/>
        <v>0</v>
      </c>
      <c r="M21" s="42">
        <f t="shared" si="5"/>
        <v>0</v>
      </c>
      <c r="N21" s="42">
        <f t="shared" si="5"/>
        <v>0</v>
      </c>
      <c r="O21" s="40">
        <f>SUM(C21:N21)</f>
        <v>0</v>
      </c>
    </row>
    <row r="22" spans="2:15" hidden="1">
      <c r="B22" s="24" t="s">
        <v>130</v>
      </c>
      <c r="C22" s="42">
        <v>0</v>
      </c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</row>
    <row r="23" spans="2:15" hidden="1"/>
    <row r="24" spans="2:15">
      <c r="B24" s="46" t="s">
        <v>131</v>
      </c>
      <c r="C24" s="55" t="s">
        <v>117</v>
      </c>
      <c r="D24" s="55" t="s">
        <v>118</v>
      </c>
      <c r="E24" s="55" t="s">
        <v>119</v>
      </c>
      <c r="F24" s="55" t="s">
        <v>120</v>
      </c>
      <c r="G24" s="55" t="s">
        <v>121</v>
      </c>
      <c r="H24" s="55" t="s">
        <v>122</v>
      </c>
      <c r="I24" s="55" t="s">
        <v>123</v>
      </c>
      <c r="J24" s="55" t="s">
        <v>124</v>
      </c>
      <c r="K24" s="55" t="s">
        <v>125</v>
      </c>
      <c r="L24" s="55" t="s">
        <v>126</v>
      </c>
      <c r="M24" s="55" t="s">
        <v>127</v>
      </c>
      <c r="N24" s="55" t="s">
        <v>128</v>
      </c>
    </row>
    <row r="25" spans="2:15">
      <c r="B25" s="24" t="s">
        <v>129</v>
      </c>
      <c r="C25" s="42">
        <f>C26</f>
        <v>16550.13</v>
      </c>
      <c r="D25" s="42">
        <f>D26-C26</f>
        <v>15325.739999999998</v>
      </c>
      <c r="E25" s="42">
        <f>E26-D26</f>
        <v>14953.040000000005</v>
      </c>
      <c r="F25" s="42">
        <f>F26-E26</f>
        <v>15294.369999999995</v>
      </c>
      <c r="G25" s="42"/>
      <c r="H25" s="42">
        <f t="shared" ref="H25:N25" si="6">H26-G26</f>
        <v>0</v>
      </c>
      <c r="I25" s="42">
        <f t="shared" si="6"/>
        <v>0</v>
      </c>
      <c r="J25" s="42">
        <f t="shared" si="6"/>
        <v>0</v>
      </c>
      <c r="K25" s="42">
        <f t="shared" si="6"/>
        <v>0</v>
      </c>
      <c r="L25" s="42">
        <f t="shared" si="6"/>
        <v>0</v>
      </c>
      <c r="M25" s="42">
        <f t="shared" si="6"/>
        <v>0</v>
      </c>
      <c r="N25" s="42">
        <f t="shared" si="6"/>
        <v>0</v>
      </c>
      <c r="O25" s="40">
        <f>SUM(C25:N25)</f>
        <v>62123.28</v>
      </c>
    </row>
    <row r="26" spans="2:15">
      <c r="B26" s="24" t="s">
        <v>130</v>
      </c>
      <c r="C26" s="42">
        <v>16550.13</v>
      </c>
      <c r="D26" s="42">
        <v>31875.87</v>
      </c>
      <c r="E26" s="42">
        <v>46828.91</v>
      </c>
      <c r="F26" s="42">
        <f>'2-3.銷貨明細'!$H$2</f>
        <v>62123.28</v>
      </c>
      <c r="G26" s="42"/>
      <c r="H26" s="42"/>
      <c r="I26" s="42"/>
      <c r="J26" s="42"/>
      <c r="K26" s="42"/>
      <c r="L26" s="42"/>
      <c r="M26" s="42"/>
      <c r="N26" s="42"/>
    </row>
    <row r="28" spans="2:15" hidden="1">
      <c r="B28" s="46" t="s">
        <v>132</v>
      </c>
      <c r="C28" s="55" t="s">
        <v>117</v>
      </c>
      <c r="D28" s="55" t="s">
        <v>118</v>
      </c>
      <c r="E28" s="55" t="s">
        <v>119</v>
      </c>
      <c r="F28" s="55" t="s">
        <v>120</v>
      </c>
      <c r="G28" s="55" t="s">
        <v>121</v>
      </c>
      <c r="H28" s="55" t="s">
        <v>122</v>
      </c>
      <c r="I28" s="55" t="s">
        <v>123</v>
      </c>
      <c r="J28" s="55" t="s">
        <v>124</v>
      </c>
      <c r="K28" s="55" t="s">
        <v>125</v>
      </c>
      <c r="L28" s="55" t="s">
        <v>126</v>
      </c>
      <c r="M28" s="55" t="s">
        <v>127</v>
      </c>
      <c r="N28" s="55" t="s">
        <v>128</v>
      </c>
    </row>
    <row r="29" spans="2:15" hidden="1">
      <c r="B29" s="24" t="s">
        <v>129</v>
      </c>
      <c r="C29" s="42">
        <f>C30</f>
        <v>0</v>
      </c>
      <c r="D29" s="42">
        <f t="shared" ref="D29:N29" si="7">D30-C30</f>
        <v>0</v>
      </c>
      <c r="E29" s="42">
        <f t="shared" si="7"/>
        <v>0</v>
      </c>
      <c r="F29" s="42">
        <f t="shared" si="7"/>
        <v>0</v>
      </c>
      <c r="G29" s="42">
        <f t="shared" si="7"/>
        <v>0</v>
      </c>
      <c r="H29" s="42">
        <f t="shared" si="7"/>
        <v>0</v>
      </c>
      <c r="I29" s="42">
        <f t="shared" si="7"/>
        <v>0</v>
      </c>
      <c r="J29" s="42">
        <f t="shared" si="7"/>
        <v>0</v>
      </c>
      <c r="K29" s="42">
        <f t="shared" si="7"/>
        <v>0</v>
      </c>
      <c r="L29" s="42">
        <f t="shared" si="7"/>
        <v>0</v>
      </c>
      <c r="M29" s="42">
        <f t="shared" si="7"/>
        <v>0</v>
      </c>
      <c r="N29" s="42">
        <f t="shared" si="7"/>
        <v>0</v>
      </c>
      <c r="O29" s="40">
        <f>SUM(C29:N29)</f>
        <v>0</v>
      </c>
    </row>
    <row r="30" spans="2:15" hidden="1">
      <c r="B30" s="24" t="s">
        <v>130</v>
      </c>
      <c r="C30" s="42"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</row>
    <row r="31" spans="2:15" hidden="1"/>
    <row r="32" spans="2:15" hidden="1">
      <c r="B32" s="46" t="s">
        <v>133</v>
      </c>
      <c r="C32" s="55" t="s">
        <v>117</v>
      </c>
      <c r="D32" s="55" t="s">
        <v>118</v>
      </c>
      <c r="E32" s="55" t="s">
        <v>119</v>
      </c>
      <c r="F32" s="55" t="s">
        <v>120</v>
      </c>
      <c r="G32" s="55" t="s">
        <v>121</v>
      </c>
      <c r="H32" s="55" t="s">
        <v>122</v>
      </c>
      <c r="I32" s="55" t="s">
        <v>123</v>
      </c>
      <c r="J32" s="55" t="s">
        <v>124</v>
      </c>
      <c r="K32" s="55" t="s">
        <v>125</v>
      </c>
      <c r="L32" s="55" t="s">
        <v>126</v>
      </c>
      <c r="M32" s="55" t="s">
        <v>127</v>
      </c>
      <c r="N32" s="55" t="s">
        <v>128</v>
      </c>
    </row>
    <row r="33" spans="2:15" hidden="1">
      <c r="B33" s="24" t="s">
        <v>129</v>
      </c>
      <c r="C33" s="42">
        <f>C34</f>
        <v>0</v>
      </c>
      <c r="D33" s="42">
        <f t="shared" ref="D33:N33" si="8">D34-C34</f>
        <v>0</v>
      </c>
      <c r="E33" s="42">
        <f t="shared" si="8"/>
        <v>0</v>
      </c>
      <c r="F33" s="42">
        <f t="shared" si="8"/>
        <v>0</v>
      </c>
      <c r="G33" s="42">
        <f t="shared" si="8"/>
        <v>0</v>
      </c>
      <c r="H33" s="42">
        <f t="shared" si="8"/>
        <v>0</v>
      </c>
      <c r="I33" s="42">
        <f t="shared" si="8"/>
        <v>0</v>
      </c>
      <c r="J33" s="42">
        <f t="shared" si="8"/>
        <v>0</v>
      </c>
      <c r="K33" s="42">
        <f t="shared" si="8"/>
        <v>0</v>
      </c>
      <c r="L33" s="42">
        <f t="shared" si="8"/>
        <v>0</v>
      </c>
      <c r="M33" s="42">
        <f t="shared" si="8"/>
        <v>0</v>
      </c>
      <c r="N33" s="42">
        <f t="shared" si="8"/>
        <v>0</v>
      </c>
      <c r="O33" s="40">
        <f>SUM(C33:N33)</f>
        <v>0</v>
      </c>
    </row>
    <row r="34" spans="2:15" hidden="1">
      <c r="B34" s="24" t="s">
        <v>130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</row>
    <row r="35" spans="2:15" hidden="1"/>
    <row r="36" spans="2:15">
      <c r="B36" s="46" t="s">
        <v>134</v>
      </c>
      <c r="C36" s="55" t="s">
        <v>117</v>
      </c>
      <c r="D36" s="55" t="s">
        <v>118</v>
      </c>
      <c r="E36" s="55" t="s">
        <v>119</v>
      </c>
      <c r="F36" s="55" t="s">
        <v>120</v>
      </c>
      <c r="G36" s="55" t="s">
        <v>121</v>
      </c>
      <c r="H36" s="55" t="s">
        <v>122</v>
      </c>
      <c r="I36" s="55" t="s">
        <v>123</v>
      </c>
      <c r="J36" s="55" t="s">
        <v>124</v>
      </c>
      <c r="K36" s="55" t="s">
        <v>125</v>
      </c>
      <c r="L36" s="55" t="s">
        <v>126</v>
      </c>
      <c r="M36" s="55" t="s">
        <v>127</v>
      </c>
      <c r="N36" s="55" t="s">
        <v>128</v>
      </c>
    </row>
    <row r="37" spans="2:15">
      <c r="B37" s="24" t="s">
        <v>129</v>
      </c>
      <c r="C37" s="42">
        <f>C38</f>
        <v>4036.4</v>
      </c>
      <c r="D37" s="42">
        <f>D38-C38</f>
        <v>4020.2099999999996</v>
      </c>
      <c r="E37" s="42">
        <f>E38-D38</f>
        <v>4304.78</v>
      </c>
      <c r="F37" s="42">
        <f>F38-E38</f>
        <v>4569.619999999999</v>
      </c>
      <c r="G37" s="42"/>
      <c r="H37" s="42">
        <f t="shared" ref="H37:N37" si="9">H38-G38</f>
        <v>0</v>
      </c>
      <c r="I37" s="42">
        <f t="shared" si="9"/>
        <v>0</v>
      </c>
      <c r="J37" s="42">
        <f t="shared" si="9"/>
        <v>0</v>
      </c>
      <c r="K37" s="42">
        <f t="shared" si="9"/>
        <v>0</v>
      </c>
      <c r="L37" s="42">
        <f t="shared" si="9"/>
        <v>0</v>
      </c>
      <c r="M37" s="42">
        <f t="shared" si="9"/>
        <v>0</v>
      </c>
      <c r="N37" s="42">
        <f t="shared" si="9"/>
        <v>0</v>
      </c>
      <c r="O37" s="40">
        <f>SUM(C37:N37)</f>
        <v>16931.009999999998</v>
      </c>
    </row>
    <row r="38" spans="2:15">
      <c r="B38" s="24" t="s">
        <v>130</v>
      </c>
      <c r="C38" s="42">
        <v>4036.4</v>
      </c>
      <c r="D38" s="42">
        <v>8056.61</v>
      </c>
      <c r="E38" s="42">
        <v>12361.39</v>
      </c>
      <c r="F38" s="42">
        <f>'2-3.銷貨明細'!$H$3</f>
        <v>16931.009999999998</v>
      </c>
      <c r="G38" s="42"/>
      <c r="H38" s="42"/>
      <c r="I38" s="42"/>
      <c r="J38" s="42"/>
      <c r="K38" s="42"/>
      <c r="L38" s="42"/>
      <c r="M38" s="42"/>
      <c r="N38" s="42"/>
    </row>
    <row r="39" spans="2:15">
      <c r="B39" s="24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</row>
    <row r="40" spans="2:15">
      <c r="B40" s="46" t="s">
        <v>135</v>
      </c>
      <c r="C40" s="55" t="s">
        <v>117</v>
      </c>
      <c r="D40" s="55" t="s">
        <v>118</v>
      </c>
      <c r="E40" s="55" t="s">
        <v>119</v>
      </c>
      <c r="F40" s="55" t="s">
        <v>120</v>
      </c>
      <c r="G40" s="55" t="s">
        <v>121</v>
      </c>
      <c r="H40" s="55" t="s">
        <v>122</v>
      </c>
      <c r="I40" s="55" t="s">
        <v>123</v>
      </c>
      <c r="J40" s="55" t="s">
        <v>124</v>
      </c>
      <c r="K40" s="55" t="s">
        <v>125</v>
      </c>
      <c r="L40" s="55" t="s">
        <v>126</v>
      </c>
      <c r="M40" s="55" t="s">
        <v>127</v>
      </c>
      <c r="N40" s="55" t="s">
        <v>128</v>
      </c>
    </row>
    <row r="41" spans="2:15">
      <c r="B41" s="24" t="s">
        <v>129</v>
      </c>
      <c r="C41" s="42">
        <f>C42</f>
        <v>100.33</v>
      </c>
      <c r="D41" s="42">
        <f t="shared" ref="D41:F41" si="10">D42-C42</f>
        <v>99.49</v>
      </c>
      <c r="E41" s="42">
        <f t="shared" si="10"/>
        <v>108.88999999999999</v>
      </c>
      <c r="F41" s="42">
        <f t="shared" si="10"/>
        <v>82.94</v>
      </c>
      <c r="G41" s="42"/>
      <c r="H41" s="42">
        <f t="shared" ref="H41" si="11">H42-G42</f>
        <v>0</v>
      </c>
      <c r="I41" s="42">
        <f t="shared" ref="I41" si="12">I42-H42</f>
        <v>0</v>
      </c>
      <c r="J41" s="42">
        <f t="shared" ref="J41" si="13">J42-I42</f>
        <v>0</v>
      </c>
      <c r="K41" s="42">
        <f t="shared" ref="K41" si="14">K42-J42</f>
        <v>0</v>
      </c>
      <c r="L41" s="42">
        <f t="shared" ref="L41" si="15">L42-K42</f>
        <v>0</v>
      </c>
      <c r="M41" s="42">
        <f t="shared" ref="M41" si="16">M42-L42</f>
        <v>0</v>
      </c>
      <c r="N41" s="42">
        <f t="shared" ref="N41" si="17">N42-M42</f>
        <v>0</v>
      </c>
      <c r="O41" s="40">
        <f>SUM(C41:N41)</f>
        <v>391.65</v>
      </c>
    </row>
    <row r="42" spans="2:15">
      <c r="B42" s="24" t="s">
        <v>130</v>
      </c>
      <c r="C42" s="42">
        <v>100.33</v>
      </c>
      <c r="D42" s="42">
        <v>199.82</v>
      </c>
      <c r="E42" s="42">
        <v>308.70999999999998</v>
      </c>
      <c r="F42" s="42">
        <f>'2-3.銷貨明細'!$H$4</f>
        <v>391.65</v>
      </c>
      <c r="G42" s="42"/>
      <c r="H42" s="42"/>
      <c r="I42" s="42"/>
      <c r="J42" s="42"/>
      <c r="K42" s="42"/>
      <c r="L42" s="42"/>
      <c r="M42" s="42"/>
      <c r="N42" s="42"/>
    </row>
    <row r="43" spans="2:15">
      <c r="B43" s="24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</row>
    <row r="44" spans="2:15" hidden="1">
      <c r="B44" s="46" t="s">
        <v>136</v>
      </c>
      <c r="C44" s="55" t="s">
        <v>117</v>
      </c>
      <c r="D44" s="55" t="s">
        <v>118</v>
      </c>
      <c r="E44" s="55" t="s">
        <v>119</v>
      </c>
      <c r="F44" s="55" t="s">
        <v>120</v>
      </c>
      <c r="G44" s="55" t="s">
        <v>121</v>
      </c>
      <c r="H44" s="55" t="s">
        <v>122</v>
      </c>
      <c r="I44" s="55" t="s">
        <v>123</v>
      </c>
      <c r="J44" s="55" t="s">
        <v>124</v>
      </c>
      <c r="K44" s="55" t="s">
        <v>125</v>
      </c>
      <c r="L44" s="55" t="s">
        <v>126</v>
      </c>
      <c r="M44" s="55" t="s">
        <v>127</v>
      </c>
      <c r="N44" s="55" t="s">
        <v>128</v>
      </c>
    </row>
    <row r="45" spans="2:15" hidden="1">
      <c r="B45" s="24" t="s">
        <v>129</v>
      </c>
      <c r="C45" s="42">
        <f>C46</f>
        <v>0</v>
      </c>
      <c r="D45" s="42">
        <f t="shared" ref="D45:E45" si="18">D46-C46</f>
        <v>0</v>
      </c>
      <c r="E45" s="42">
        <f t="shared" si="18"/>
        <v>0</v>
      </c>
      <c r="F45" s="42">
        <f t="shared" ref="F45" si="19">F46-E46</f>
        <v>0</v>
      </c>
      <c r="G45" s="42">
        <f t="shared" ref="G45" si="20">G46-F46</f>
        <v>0</v>
      </c>
      <c r="H45" s="42">
        <f t="shared" ref="H45:N45" si="21">H46-G46</f>
        <v>0</v>
      </c>
      <c r="I45" s="42">
        <f t="shared" si="21"/>
        <v>0</v>
      </c>
      <c r="J45" s="42">
        <f t="shared" si="21"/>
        <v>0</v>
      </c>
      <c r="K45" s="42">
        <f t="shared" si="21"/>
        <v>0</v>
      </c>
      <c r="L45" s="42">
        <v>0</v>
      </c>
      <c r="M45" s="42">
        <v>0</v>
      </c>
      <c r="N45" s="42">
        <f t="shared" si="21"/>
        <v>0</v>
      </c>
      <c r="O45" s="40">
        <f>SUM(C45:N45)</f>
        <v>0</v>
      </c>
    </row>
    <row r="46" spans="2:15" hidden="1">
      <c r="B46" s="24" t="s">
        <v>130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</row>
    <row r="47" spans="2:15" hidden="1">
      <c r="B47" s="24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</row>
    <row r="48" spans="2:15" hidden="1">
      <c r="B48" s="187" t="s">
        <v>137</v>
      </c>
      <c r="C48" s="55" t="s">
        <v>117</v>
      </c>
      <c r="D48" s="55" t="s">
        <v>118</v>
      </c>
      <c r="E48" s="55" t="s">
        <v>119</v>
      </c>
      <c r="F48" s="55" t="s">
        <v>120</v>
      </c>
      <c r="G48" s="55" t="s">
        <v>121</v>
      </c>
      <c r="H48" s="55" t="s">
        <v>122</v>
      </c>
      <c r="I48" s="55" t="s">
        <v>123</v>
      </c>
      <c r="J48" s="55" t="s">
        <v>124</v>
      </c>
      <c r="K48" s="55" t="s">
        <v>125</v>
      </c>
      <c r="L48" s="55" t="s">
        <v>126</v>
      </c>
      <c r="M48" s="55" t="s">
        <v>127</v>
      </c>
      <c r="N48" s="55" t="s">
        <v>128</v>
      </c>
    </row>
    <row r="49" spans="2:16" hidden="1">
      <c r="B49" s="24" t="s">
        <v>129</v>
      </c>
      <c r="C49" s="42">
        <f>C50</f>
        <v>0</v>
      </c>
      <c r="D49" s="42"/>
      <c r="E49" s="42">
        <f>E50-D50</f>
        <v>0</v>
      </c>
      <c r="F49" s="42">
        <f t="shared" ref="F49:N49" si="22">F50-E50</f>
        <v>0</v>
      </c>
      <c r="G49" s="42">
        <f t="shared" si="22"/>
        <v>0</v>
      </c>
      <c r="H49" s="42">
        <f t="shared" si="22"/>
        <v>0</v>
      </c>
      <c r="I49" s="42">
        <f t="shared" si="22"/>
        <v>0</v>
      </c>
      <c r="J49" s="42">
        <f t="shared" si="22"/>
        <v>0</v>
      </c>
      <c r="K49" s="42">
        <f t="shared" si="22"/>
        <v>0</v>
      </c>
      <c r="L49" s="42">
        <f t="shared" si="22"/>
        <v>0</v>
      </c>
      <c r="M49" s="42">
        <f t="shared" si="22"/>
        <v>0</v>
      </c>
      <c r="N49" s="42">
        <f t="shared" si="22"/>
        <v>0</v>
      </c>
      <c r="O49" s="40">
        <f>SUM(C49:N49)</f>
        <v>0</v>
      </c>
    </row>
    <row r="50" spans="2:16" hidden="1">
      <c r="B50" s="24" t="s">
        <v>130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</row>
    <row r="51" spans="2:16" ht="17.5" thickBot="1">
      <c r="O51" s="107">
        <f>SUM(O21:O50)</f>
        <v>79445.939999999988</v>
      </c>
    </row>
    <row r="52" spans="2:16" ht="17.5" thickTop="1">
      <c r="N52" s="154" t="s">
        <v>138</v>
      </c>
      <c r="O52" s="40">
        <f>'2-2.銷貨倍力'!D21</f>
        <v>0</v>
      </c>
      <c r="P52" s="137"/>
    </row>
    <row r="53" spans="2:16">
      <c r="N53" s="24" t="s">
        <v>139</v>
      </c>
      <c r="O53" s="40">
        <f>O51-O52</f>
        <v>79445.939999999988</v>
      </c>
    </row>
    <row r="54" spans="2:16">
      <c r="B54" s="14" t="s">
        <v>140</v>
      </c>
      <c r="N54" s="24"/>
      <c r="O54" s="19"/>
    </row>
    <row r="55" spans="2:16">
      <c r="B55" s="16" t="s">
        <v>141</v>
      </c>
    </row>
    <row r="56" spans="2:16">
      <c r="B56" s="16" t="s">
        <v>142</v>
      </c>
    </row>
    <row r="57" spans="2:16">
      <c r="B57" s="16" t="s">
        <v>143</v>
      </c>
    </row>
    <row r="58" spans="2:16">
      <c r="B58" s="16" t="s">
        <v>144</v>
      </c>
    </row>
    <row r="59" spans="2:16">
      <c r="B59" s="16" t="s">
        <v>145</v>
      </c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54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V56"/>
  <sheetViews>
    <sheetView tabSelected="1" zoomScaleNormal="100" workbookViewId="0"/>
  </sheetViews>
  <sheetFormatPr defaultRowHeight="17"/>
  <cols>
    <col min="1" max="1" width="13.7265625" customWidth="1"/>
    <col min="2" max="2" width="22.26953125" customWidth="1"/>
    <col min="3" max="3" width="16" bestFit="1" customWidth="1"/>
    <col min="4" max="4" width="15.453125" bestFit="1" customWidth="1"/>
    <col min="5" max="5" width="12.6328125" bestFit="1" customWidth="1"/>
    <col min="6" max="6" width="17.90625" bestFit="1" customWidth="1"/>
    <col min="18" max="18" width="16" bestFit="1" customWidth="1"/>
    <col min="19" max="19" width="12.453125" bestFit="1" customWidth="1"/>
    <col min="20" max="20" width="11.08984375" customWidth="1"/>
    <col min="22" max="22" width="13.90625" bestFit="1" customWidth="1"/>
  </cols>
  <sheetData>
    <row r="1" spans="1:22">
      <c r="A1" s="253" t="s">
        <v>146</v>
      </c>
    </row>
    <row r="2" spans="1:22">
      <c r="A2" s="267" t="s">
        <v>147</v>
      </c>
      <c r="B2" s="267" t="s">
        <v>147</v>
      </c>
      <c r="C2" s="267" t="s">
        <v>147</v>
      </c>
    </row>
    <row r="3" spans="1:22">
      <c r="A3" s="162" t="s">
        <v>148</v>
      </c>
      <c r="B3" s="162" t="s">
        <v>148</v>
      </c>
      <c r="C3" s="162" t="s">
        <v>148</v>
      </c>
    </row>
    <row r="4" spans="1:22">
      <c r="A4" s="146" t="s">
        <v>149</v>
      </c>
      <c r="B4" s="267" t="s">
        <v>150</v>
      </c>
      <c r="C4" s="267" t="s">
        <v>150</v>
      </c>
    </row>
    <row r="5" spans="1:22">
      <c r="A5" s="146" t="s">
        <v>151</v>
      </c>
      <c r="B5" s="267" t="s">
        <v>152</v>
      </c>
      <c r="C5" s="267" t="s">
        <v>152</v>
      </c>
    </row>
    <row r="6" spans="1:22">
      <c r="A6" s="146" t="s">
        <v>153</v>
      </c>
      <c r="B6" s="267" t="s">
        <v>154</v>
      </c>
      <c r="C6" s="267" t="s">
        <v>154</v>
      </c>
      <c r="V6" s="123"/>
    </row>
    <row r="7" spans="1:22">
      <c r="A7" s="146" t="s">
        <v>155</v>
      </c>
      <c r="B7" s="267" t="s">
        <v>156</v>
      </c>
      <c r="C7" s="267" t="s">
        <v>156</v>
      </c>
      <c r="D7" s="171"/>
    </row>
    <row r="8" spans="1:22">
      <c r="A8" s="147"/>
      <c r="B8" s="270" t="s">
        <v>157</v>
      </c>
      <c r="C8" s="270" t="s">
        <v>157</v>
      </c>
      <c r="D8" s="171"/>
    </row>
    <row r="9" spans="1:22">
      <c r="A9" s="147"/>
      <c r="B9" s="247" t="s">
        <v>158</v>
      </c>
      <c r="C9" s="247" t="s">
        <v>159</v>
      </c>
      <c r="D9" s="178" t="s">
        <v>160</v>
      </c>
    </row>
    <row r="10" spans="1:22">
      <c r="A10" s="148" t="s">
        <v>161</v>
      </c>
      <c r="B10" s="197"/>
      <c r="C10" s="197"/>
      <c r="D10" s="172">
        <f>B10/1000</f>
        <v>0</v>
      </c>
    </row>
    <row r="11" spans="1:22">
      <c r="A11" s="148" t="s">
        <v>162</v>
      </c>
      <c r="B11" s="199"/>
      <c r="C11" s="199"/>
      <c r="D11" s="172">
        <f>-B11/1000</f>
        <v>0</v>
      </c>
    </row>
    <row r="12" spans="1:22">
      <c r="A12" s="148" t="s">
        <v>163</v>
      </c>
      <c r="B12" s="199"/>
      <c r="C12" s="199"/>
      <c r="D12" s="171"/>
    </row>
    <row r="13" spans="1:22">
      <c r="D13" s="171"/>
    </row>
    <row r="14" spans="1:22">
      <c r="A14" s="253" t="s">
        <v>164</v>
      </c>
      <c r="D14" s="171"/>
    </row>
    <row r="15" spans="1:22">
      <c r="A15" s="255" t="s">
        <v>165</v>
      </c>
      <c r="B15" s="255" t="s">
        <v>166</v>
      </c>
      <c r="C15" s="268" t="s">
        <v>167</v>
      </c>
      <c r="D15" s="171"/>
    </row>
    <row r="16" spans="1:22">
      <c r="A16" s="151" t="s">
        <v>148</v>
      </c>
      <c r="B16" s="151" t="s">
        <v>148</v>
      </c>
      <c r="C16" s="268" t="s">
        <v>167</v>
      </c>
      <c r="D16" s="171"/>
    </row>
    <row r="17" spans="1:19" ht="17.5" thickBot="1">
      <c r="A17" s="269" t="s">
        <v>168</v>
      </c>
      <c r="B17" s="269" t="s">
        <v>148</v>
      </c>
      <c r="C17" s="269" t="s">
        <v>167</v>
      </c>
      <c r="D17" s="171"/>
    </row>
    <row r="18" spans="1:19" ht="17.5" thickTop="1">
      <c r="A18" s="149" t="s">
        <v>169</v>
      </c>
      <c r="B18" s="149" t="s">
        <v>170</v>
      </c>
      <c r="C18" s="208"/>
      <c r="D18" s="171"/>
    </row>
    <row r="19" spans="1:19">
      <c r="A19" s="149" t="s">
        <v>171</v>
      </c>
      <c r="B19" s="149" t="s">
        <v>172</v>
      </c>
      <c r="C19" s="208"/>
      <c r="D19" s="171"/>
    </row>
    <row r="20" spans="1:19">
      <c r="D20" s="171"/>
    </row>
    <row r="21" spans="1:19" ht="17.5" thickBot="1">
      <c r="C21" s="152">
        <f>SUM(C18:C19)</f>
        <v>0</v>
      </c>
      <c r="D21" s="172">
        <f>-C21/1000</f>
        <v>0</v>
      </c>
      <c r="S21" s="123"/>
    </row>
    <row r="22" spans="1:19" ht="17.5" thickTop="1">
      <c r="C22" s="122"/>
      <c r="D22" s="171"/>
      <c r="R22" s="139"/>
      <c r="S22" s="123"/>
    </row>
    <row r="23" spans="1:19">
      <c r="D23" s="171"/>
      <c r="S23" s="123"/>
    </row>
    <row r="24" spans="1:19">
      <c r="S24" s="123"/>
    </row>
    <row r="25" spans="1:19">
      <c r="S25" s="123"/>
    </row>
    <row r="26" spans="1:19">
      <c r="C26" s="191"/>
      <c r="S26" s="123"/>
    </row>
    <row r="40" spans="18:18">
      <c r="R40" s="139"/>
    </row>
    <row r="41" spans="18:18">
      <c r="R41" s="123"/>
    </row>
    <row r="42" spans="18:18">
      <c r="R42" s="123"/>
    </row>
    <row r="43" spans="18:18">
      <c r="R43" s="123"/>
    </row>
    <row r="49" spans="5:6" ht="17.5" hidden="1" thickBot="1"/>
    <row r="50" spans="5:6" hidden="1">
      <c r="E50" s="265" t="s">
        <v>173</v>
      </c>
      <c r="F50" s="266"/>
    </row>
    <row r="51" spans="5:6" hidden="1">
      <c r="E51" s="126" t="s">
        <v>174</v>
      </c>
      <c r="F51" s="127" t="s">
        <v>175</v>
      </c>
    </row>
    <row r="52" spans="5:6" hidden="1">
      <c r="E52" s="124">
        <v>960105</v>
      </c>
      <c r="F52" s="121">
        <f>S21+R41</f>
        <v>0</v>
      </c>
    </row>
    <row r="53" spans="5:6" hidden="1">
      <c r="E53" s="124">
        <v>960286</v>
      </c>
      <c r="F53" s="121">
        <f>S22+R42</f>
        <v>0</v>
      </c>
    </row>
    <row r="54" spans="5:6" hidden="1">
      <c r="E54" s="124">
        <v>960900</v>
      </c>
      <c r="F54" s="121">
        <f>S25+R43</f>
        <v>0</v>
      </c>
    </row>
    <row r="55" spans="5:6" hidden="1">
      <c r="E55" s="124">
        <v>960960</v>
      </c>
      <c r="F55" s="121">
        <f>S26</f>
        <v>0</v>
      </c>
    </row>
    <row r="56" spans="5:6" ht="17.5" hidden="1" thickBot="1">
      <c r="E56" s="128" t="s">
        <v>176</v>
      </c>
      <c r="F56" s="129">
        <f>SUM(F52:F55)</f>
        <v>0</v>
      </c>
    </row>
  </sheetData>
  <mergeCells count="9">
    <mergeCell ref="E50:F50"/>
    <mergeCell ref="A2:C2"/>
    <mergeCell ref="B4:C4"/>
    <mergeCell ref="B5:C5"/>
    <mergeCell ref="B6:C6"/>
    <mergeCell ref="B7:C7"/>
    <mergeCell ref="C15:C17"/>
    <mergeCell ref="A17:B17"/>
    <mergeCell ref="B8:C8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X3192"/>
  <sheetViews>
    <sheetView zoomScale="80" zoomScaleNormal="80" zoomScaleSheetLayoutView="50" workbookViewId="0">
      <pane ySplit="9" topLeftCell="A1391" activePane="bottomLeft" state="frozen"/>
      <selection activeCell="D46" sqref="D46"/>
      <selection pane="bottomLeft" sqref="A1:D1"/>
    </sheetView>
  </sheetViews>
  <sheetFormatPr defaultColWidth="9" defaultRowHeight="13"/>
  <cols>
    <col min="1" max="2" width="9.08984375" style="190" bestFit="1" customWidth="1"/>
    <col min="3" max="3" width="13.453125" style="190" bestFit="1" customWidth="1"/>
    <col min="4" max="4" width="9" style="190"/>
    <col min="5" max="5" width="12.7265625" style="190" bestFit="1" customWidth="1"/>
    <col min="6" max="6" width="9.453125" style="190" customWidth="1"/>
    <col min="7" max="7" width="14.453125" style="190" customWidth="1"/>
    <col min="8" max="8" width="12.7265625" style="190" bestFit="1" customWidth="1"/>
    <col min="9" max="9" width="9" style="190"/>
    <col min="10" max="10" width="9.08984375" style="190" bestFit="1" customWidth="1"/>
    <col min="11" max="11" width="9" style="190"/>
    <col min="12" max="12" width="16" style="239" customWidth="1"/>
    <col min="13" max="13" width="11.7265625" style="190" bestFit="1" customWidth="1"/>
    <col min="14" max="14" width="14.7265625" style="239" bestFit="1" customWidth="1"/>
    <col min="15" max="17" width="9" style="190"/>
    <col min="18" max="18" width="54.7265625" style="190" bestFit="1" customWidth="1"/>
    <col min="19" max="20" width="9" style="190"/>
    <col min="21" max="23" width="9.08984375" style="190" bestFit="1" customWidth="1"/>
    <col min="24" max="24" width="13.90625" style="227" bestFit="1" customWidth="1"/>
    <col min="25" max="16384" width="9" style="190"/>
  </cols>
  <sheetData>
    <row r="1" spans="1:24" ht="48.75" customHeight="1">
      <c r="A1" s="271" t="s">
        <v>177</v>
      </c>
      <c r="B1" s="271"/>
      <c r="C1" s="271"/>
      <c r="D1" s="271"/>
      <c r="F1" s="213" t="s">
        <v>178</v>
      </c>
      <c r="G1" s="190" t="s">
        <v>179</v>
      </c>
      <c r="L1" s="239" t="s">
        <v>180</v>
      </c>
      <c r="M1" s="222"/>
    </row>
    <row r="2" spans="1:24">
      <c r="A2" s="254" t="s">
        <v>181</v>
      </c>
      <c r="F2" s="214" t="s">
        <v>182</v>
      </c>
      <c r="G2" s="227">
        <v>-62123283</v>
      </c>
      <c r="H2" s="228">
        <f>-ROUND(G2/1000,2)</f>
        <v>62123.28</v>
      </c>
      <c r="L2" s="239" t="s">
        <v>183</v>
      </c>
      <c r="M2" s="222"/>
    </row>
    <row r="3" spans="1:24">
      <c r="A3" s="254" t="s">
        <v>184</v>
      </c>
      <c r="F3" s="214" t="s">
        <v>185</v>
      </c>
      <c r="G3" s="227">
        <v>-16931010</v>
      </c>
      <c r="H3" s="228">
        <f>-ROUND(G3/1000,2)</f>
        <v>16931.009999999998</v>
      </c>
      <c r="L3" s="239" t="s">
        <v>186</v>
      </c>
      <c r="M3" s="215">
        <f>M2-M1</f>
        <v>0</v>
      </c>
    </row>
    <row r="4" spans="1:24">
      <c r="A4" s="226"/>
      <c r="F4" s="214" t="s">
        <v>187</v>
      </c>
      <c r="G4" s="227">
        <v>-391644</v>
      </c>
      <c r="H4" s="252">
        <f>-ROUND(G4/1000,2)+0.01</f>
        <v>391.65</v>
      </c>
      <c r="L4" s="245" t="s">
        <v>188</v>
      </c>
      <c r="M4" s="230">
        <f>SUMIF(J:J,"960125",N:N)+M3</f>
        <v>0</v>
      </c>
      <c r="N4" s="239" t="s">
        <v>189</v>
      </c>
    </row>
    <row r="5" spans="1:24">
      <c r="A5" s="226"/>
      <c r="F5" s="214" t="s">
        <v>190</v>
      </c>
      <c r="G5" s="227">
        <v>-79445937</v>
      </c>
      <c r="H5" s="228">
        <f>-ROUND(G5/1000,2)</f>
        <v>79445.94</v>
      </c>
      <c r="I5" s="228">
        <f>SUM(H2:H4)-H5</f>
        <v>0</v>
      </c>
    </row>
    <row r="6" spans="1:24">
      <c r="A6" s="226"/>
      <c r="G6" s="232">
        <f>GETPIVOTDATA("換算台幣",$F$1)-'2-2.銷貨倍力'!C21</f>
        <v>-79445937</v>
      </c>
      <c r="H6" s="228"/>
    </row>
    <row r="7" spans="1:24">
      <c r="A7" s="226"/>
      <c r="H7" s="228"/>
    </row>
    <row r="8" spans="1:24">
      <c r="A8" s="226"/>
    </row>
    <row r="9" spans="1:24">
      <c r="A9" s="217" t="s">
        <v>191</v>
      </c>
      <c r="B9" s="217" t="s">
        <v>192</v>
      </c>
      <c r="C9" s="217" t="s">
        <v>193</v>
      </c>
      <c r="D9" s="217" t="s">
        <v>194</v>
      </c>
      <c r="E9" s="217" t="s">
        <v>195</v>
      </c>
      <c r="F9" s="217" t="s">
        <v>196</v>
      </c>
      <c r="G9" s="217" t="s">
        <v>197</v>
      </c>
      <c r="H9" s="217" t="s">
        <v>198</v>
      </c>
      <c r="I9" s="217" t="s">
        <v>199</v>
      </c>
      <c r="J9" s="217" t="s">
        <v>200</v>
      </c>
      <c r="K9" s="217" t="s">
        <v>201</v>
      </c>
      <c r="L9" s="240" t="s">
        <v>202</v>
      </c>
      <c r="M9" s="217" t="s">
        <v>203</v>
      </c>
      <c r="N9" s="240" t="s">
        <v>204</v>
      </c>
      <c r="O9" s="217" t="s">
        <v>205</v>
      </c>
      <c r="P9" s="217" t="s">
        <v>206</v>
      </c>
      <c r="Q9" s="217" t="s">
        <v>207</v>
      </c>
      <c r="R9" s="217" t="s">
        <v>208</v>
      </c>
      <c r="S9" s="217" t="s">
        <v>209</v>
      </c>
      <c r="T9" s="217" t="s">
        <v>210</v>
      </c>
      <c r="U9" s="217" t="s">
        <v>211</v>
      </c>
      <c r="V9" s="217" t="s">
        <v>212</v>
      </c>
      <c r="W9" s="217" t="s">
        <v>213</v>
      </c>
      <c r="X9" s="231" t="s">
        <v>214</v>
      </c>
    </row>
    <row r="10" spans="1:24" hidden="1">
      <c r="A10" s="219" t="s">
        <v>215</v>
      </c>
      <c r="B10" s="219" t="s">
        <v>216</v>
      </c>
      <c r="C10" s="219" t="s">
        <v>217</v>
      </c>
      <c r="D10" s="219" t="s">
        <v>218</v>
      </c>
      <c r="E10" s="221">
        <v>45679</v>
      </c>
      <c r="F10" s="221">
        <v>45679</v>
      </c>
      <c r="G10" s="219" t="s">
        <v>219</v>
      </c>
      <c r="H10" s="219"/>
      <c r="I10" s="219"/>
      <c r="J10" s="219" t="s">
        <v>182</v>
      </c>
      <c r="K10" s="219" t="s">
        <v>220</v>
      </c>
      <c r="L10" s="241">
        <v>-7635023</v>
      </c>
      <c r="M10" s="219" t="s">
        <v>220</v>
      </c>
      <c r="N10" s="241">
        <v>-7635023</v>
      </c>
      <c r="O10" s="219" t="s">
        <v>221</v>
      </c>
      <c r="P10" s="219" t="s">
        <v>222</v>
      </c>
      <c r="Q10" s="219"/>
      <c r="R10" s="219" t="s">
        <v>223</v>
      </c>
      <c r="S10" s="219"/>
      <c r="T10" s="221"/>
      <c r="U10" s="219" t="s">
        <v>224</v>
      </c>
      <c r="V10" s="219" t="s">
        <v>225</v>
      </c>
      <c r="W10" s="190">
        <f>VLOOKUP(M10,'8.匯率'!A:C,3,)</f>
        <v>1</v>
      </c>
      <c r="X10" s="232">
        <f t="shared" ref="X10:X73" si="0">N10*W10</f>
        <v>-7635023</v>
      </c>
    </row>
    <row r="11" spans="1:24" hidden="1">
      <c r="A11" s="219" t="s">
        <v>215</v>
      </c>
      <c r="B11" s="219" t="s">
        <v>216</v>
      </c>
      <c r="C11" s="219" t="s">
        <v>226</v>
      </c>
      <c r="D11" s="219" t="s">
        <v>227</v>
      </c>
      <c r="E11" s="221">
        <v>45660</v>
      </c>
      <c r="F11" s="221">
        <v>45660</v>
      </c>
      <c r="G11" s="219" t="s">
        <v>219</v>
      </c>
      <c r="H11" s="219"/>
      <c r="I11" s="219"/>
      <c r="J11" s="219" t="s">
        <v>182</v>
      </c>
      <c r="K11" s="219" t="s">
        <v>220</v>
      </c>
      <c r="L11" s="241">
        <v>-110000</v>
      </c>
      <c r="M11" s="219" t="s">
        <v>220</v>
      </c>
      <c r="N11" s="241">
        <v>-110000</v>
      </c>
      <c r="O11" s="219" t="s">
        <v>228</v>
      </c>
      <c r="P11" s="219" t="s">
        <v>229</v>
      </c>
      <c r="Q11" s="219"/>
      <c r="R11" s="219" t="s">
        <v>230</v>
      </c>
      <c r="S11" s="219"/>
      <c r="T11" s="221"/>
      <c r="U11" s="219" t="s">
        <v>224</v>
      </c>
      <c r="V11" s="219" t="s">
        <v>225</v>
      </c>
      <c r="W11" s="190">
        <f>VLOOKUP(M11,'8.匯率'!A:C,3,)</f>
        <v>1</v>
      </c>
      <c r="X11" s="232">
        <f t="shared" si="0"/>
        <v>-110000</v>
      </c>
    </row>
    <row r="12" spans="1:24" hidden="1">
      <c r="A12" s="219" t="s">
        <v>215</v>
      </c>
      <c r="B12" s="219" t="s">
        <v>216</v>
      </c>
      <c r="C12" s="219" t="s">
        <v>231</v>
      </c>
      <c r="D12" s="219" t="s">
        <v>227</v>
      </c>
      <c r="E12" s="221">
        <v>45660</v>
      </c>
      <c r="F12" s="221">
        <v>45660</v>
      </c>
      <c r="G12" s="219" t="s">
        <v>219</v>
      </c>
      <c r="H12" s="219"/>
      <c r="I12" s="219"/>
      <c r="J12" s="219" t="s">
        <v>182</v>
      </c>
      <c r="K12" s="219" t="s">
        <v>220</v>
      </c>
      <c r="L12" s="241">
        <v>-99990</v>
      </c>
      <c r="M12" s="219" t="s">
        <v>220</v>
      </c>
      <c r="N12" s="241">
        <v>-99990</v>
      </c>
      <c r="O12" s="219" t="s">
        <v>228</v>
      </c>
      <c r="P12" s="219" t="s">
        <v>229</v>
      </c>
      <c r="Q12" s="219"/>
      <c r="R12" s="219" t="s">
        <v>232</v>
      </c>
      <c r="S12" s="219"/>
      <c r="T12" s="221"/>
      <c r="U12" s="219" t="s">
        <v>224</v>
      </c>
      <c r="V12" s="219" t="s">
        <v>225</v>
      </c>
      <c r="W12" s="190">
        <f>VLOOKUP(M12,'8.匯率'!A:C,3,)</f>
        <v>1</v>
      </c>
      <c r="X12" s="232">
        <f t="shared" si="0"/>
        <v>-99990</v>
      </c>
    </row>
    <row r="13" spans="1:24" hidden="1">
      <c r="A13" s="219" t="s">
        <v>215</v>
      </c>
      <c r="B13" s="219" t="s">
        <v>216</v>
      </c>
      <c r="C13" s="219" t="s">
        <v>233</v>
      </c>
      <c r="D13" s="219" t="s">
        <v>227</v>
      </c>
      <c r="E13" s="221">
        <v>45673</v>
      </c>
      <c r="F13" s="221">
        <v>45673</v>
      </c>
      <c r="G13" s="219" t="s">
        <v>219</v>
      </c>
      <c r="H13" s="219"/>
      <c r="I13" s="219"/>
      <c r="J13" s="219" t="s">
        <v>182</v>
      </c>
      <c r="K13" s="219" t="s">
        <v>220</v>
      </c>
      <c r="L13" s="241">
        <v>-179645</v>
      </c>
      <c r="M13" s="219" t="s">
        <v>220</v>
      </c>
      <c r="N13" s="241">
        <v>-179645</v>
      </c>
      <c r="O13" s="219" t="s">
        <v>234</v>
      </c>
      <c r="P13" s="219" t="s">
        <v>229</v>
      </c>
      <c r="Q13" s="219"/>
      <c r="R13" s="219" t="s">
        <v>235</v>
      </c>
      <c r="S13" s="219"/>
      <c r="T13" s="221"/>
      <c r="U13" s="219" t="s">
        <v>224</v>
      </c>
      <c r="V13" s="219" t="s">
        <v>225</v>
      </c>
      <c r="W13" s="190">
        <f>VLOOKUP(M13,'8.匯率'!A:C,3,)</f>
        <v>1</v>
      </c>
      <c r="X13" s="232">
        <f t="shared" si="0"/>
        <v>-179645</v>
      </c>
    </row>
    <row r="14" spans="1:24" hidden="1">
      <c r="A14" s="219" t="s">
        <v>215</v>
      </c>
      <c r="B14" s="219" t="s">
        <v>216</v>
      </c>
      <c r="C14" s="219" t="s">
        <v>233</v>
      </c>
      <c r="D14" s="219" t="s">
        <v>227</v>
      </c>
      <c r="E14" s="221">
        <v>45673</v>
      </c>
      <c r="F14" s="221">
        <v>45673</v>
      </c>
      <c r="G14" s="219" t="s">
        <v>219</v>
      </c>
      <c r="H14" s="219"/>
      <c r="I14" s="219"/>
      <c r="J14" s="219" t="s">
        <v>182</v>
      </c>
      <c r="K14" s="219" t="s">
        <v>220</v>
      </c>
      <c r="L14" s="241">
        <v>-201810</v>
      </c>
      <c r="M14" s="219" t="s">
        <v>220</v>
      </c>
      <c r="N14" s="241">
        <v>-201810</v>
      </c>
      <c r="O14" s="219" t="s">
        <v>234</v>
      </c>
      <c r="P14" s="219" t="s">
        <v>229</v>
      </c>
      <c r="Q14" s="219"/>
      <c r="R14" s="219" t="s">
        <v>235</v>
      </c>
      <c r="S14" s="219"/>
      <c r="T14" s="221"/>
      <c r="U14" s="219" t="s">
        <v>224</v>
      </c>
      <c r="V14" s="219" t="s">
        <v>225</v>
      </c>
      <c r="W14" s="190">
        <f>VLOOKUP(M14,'8.匯率'!A:C,3,)</f>
        <v>1</v>
      </c>
      <c r="X14" s="232">
        <f t="shared" si="0"/>
        <v>-201810</v>
      </c>
    </row>
    <row r="15" spans="1:24" hidden="1">
      <c r="A15" s="219" t="s">
        <v>215</v>
      </c>
      <c r="B15" s="219" t="s">
        <v>216</v>
      </c>
      <c r="C15" s="219" t="s">
        <v>233</v>
      </c>
      <c r="D15" s="219" t="s">
        <v>227</v>
      </c>
      <c r="E15" s="221">
        <v>45673</v>
      </c>
      <c r="F15" s="221">
        <v>45673</v>
      </c>
      <c r="G15" s="219" t="s">
        <v>219</v>
      </c>
      <c r="H15" s="219"/>
      <c r="I15" s="219"/>
      <c r="J15" s="219" t="s">
        <v>182</v>
      </c>
      <c r="K15" s="219" t="s">
        <v>220</v>
      </c>
      <c r="L15" s="241">
        <v>-171948</v>
      </c>
      <c r="M15" s="219" t="s">
        <v>220</v>
      </c>
      <c r="N15" s="241">
        <v>-171948</v>
      </c>
      <c r="O15" s="219" t="s">
        <v>234</v>
      </c>
      <c r="P15" s="219" t="s">
        <v>229</v>
      </c>
      <c r="Q15" s="219"/>
      <c r="R15" s="219" t="s">
        <v>235</v>
      </c>
      <c r="S15" s="219"/>
      <c r="T15" s="221"/>
      <c r="U15" s="219" t="s">
        <v>224</v>
      </c>
      <c r="V15" s="219" t="s">
        <v>225</v>
      </c>
      <c r="W15" s="190">
        <f>VLOOKUP(M15,'8.匯率'!A:C,3,)</f>
        <v>1</v>
      </c>
      <c r="X15" s="232">
        <f t="shared" si="0"/>
        <v>-171948</v>
      </c>
    </row>
    <row r="16" spans="1:24" hidden="1">
      <c r="A16" s="219" t="s">
        <v>215</v>
      </c>
      <c r="B16" s="219" t="s">
        <v>216</v>
      </c>
      <c r="C16" s="219" t="s">
        <v>233</v>
      </c>
      <c r="D16" s="219" t="s">
        <v>227</v>
      </c>
      <c r="E16" s="221">
        <v>45673</v>
      </c>
      <c r="F16" s="221">
        <v>45673</v>
      </c>
      <c r="G16" s="219" t="s">
        <v>219</v>
      </c>
      <c r="H16" s="219"/>
      <c r="I16" s="219"/>
      <c r="J16" s="219" t="s">
        <v>182</v>
      </c>
      <c r="K16" s="219" t="s">
        <v>220</v>
      </c>
      <c r="L16" s="241">
        <v>-236740</v>
      </c>
      <c r="M16" s="219" t="s">
        <v>220</v>
      </c>
      <c r="N16" s="241">
        <v>-236740</v>
      </c>
      <c r="O16" s="219" t="s">
        <v>234</v>
      </c>
      <c r="P16" s="219" t="s">
        <v>229</v>
      </c>
      <c r="Q16" s="219"/>
      <c r="R16" s="219" t="s">
        <v>235</v>
      </c>
      <c r="S16" s="219"/>
      <c r="T16" s="221"/>
      <c r="U16" s="219" t="s">
        <v>224</v>
      </c>
      <c r="V16" s="219" t="s">
        <v>225</v>
      </c>
      <c r="W16" s="190">
        <f>VLOOKUP(M16,'8.匯率'!A:C,3,)</f>
        <v>1</v>
      </c>
      <c r="X16" s="232">
        <f t="shared" si="0"/>
        <v>-236740</v>
      </c>
    </row>
    <row r="17" spans="1:24" hidden="1">
      <c r="A17" s="219" t="s">
        <v>215</v>
      </c>
      <c r="B17" s="219" t="s">
        <v>216</v>
      </c>
      <c r="C17" s="219" t="s">
        <v>233</v>
      </c>
      <c r="D17" s="219" t="s">
        <v>227</v>
      </c>
      <c r="E17" s="221">
        <v>45673</v>
      </c>
      <c r="F17" s="221">
        <v>45673</v>
      </c>
      <c r="G17" s="219" t="s">
        <v>219</v>
      </c>
      <c r="H17" s="219"/>
      <c r="I17" s="219"/>
      <c r="J17" s="219" t="s">
        <v>182</v>
      </c>
      <c r="K17" s="219" t="s">
        <v>220</v>
      </c>
      <c r="L17" s="241">
        <v>-147560</v>
      </c>
      <c r="M17" s="219" t="s">
        <v>220</v>
      </c>
      <c r="N17" s="241">
        <v>-147560</v>
      </c>
      <c r="O17" s="219" t="s">
        <v>234</v>
      </c>
      <c r="P17" s="219" t="s">
        <v>229</v>
      </c>
      <c r="Q17" s="219"/>
      <c r="R17" s="219" t="s">
        <v>235</v>
      </c>
      <c r="S17" s="219"/>
      <c r="T17" s="221"/>
      <c r="U17" s="219" t="s">
        <v>224</v>
      </c>
      <c r="V17" s="219" t="s">
        <v>225</v>
      </c>
      <c r="W17" s="190">
        <f>VLOOKUP(M17,'8.匯率'!A:C,3,)</f>
        <v>1</v>
      </c>
      <c r="X17" s="232">
        <f t="shared" si="0"/>
        <v>-147560</v>
      </c>
    </row>
    <row r="18" spans="1:24" hidden="1">
      <c r="A18" s="219" t="s">
        <v>215</v>
      </c>
      <c r="B18" s="219" t="s">
        <v>216</v>
      </c>
      <c r="C18" s="219" t="s">
        <v>233</v>
      </c>
      <c r="D18" s="219" t="s">
        <v>227</v>
      </c>
      <c r="E18" s="221">
        <v>45673</v>
      </c>
      <c r="F18" s="221">
        <v>45673</v>
      </c>
      <c r="G18" s="219" t="s">
        <v>219</v>
      </c>
      <c r="H18" s="219"/>
      <c r="I18" s="219"/>
      <c r="J18" s="219" t="s">
        <v>182</v>
      </c>
      <c r="K18" s="219" t="s">
        <v>220</v>
      </c>
      <c r="L18" s="241">
        <v>-230154</v>
      </c>
      <c r="M18" s="219" t="s">
        <v>220</v>
      </c>
      <c r="N18" s="241">
        <v>-230154</v>
      </c>
      <c r="O18" s="219" t="s">
        <v>234</v>
      </c>
      <c r="P18" s="219" t="s">
        <v>229</v>
      </c>
      <c r="Q18" s="219"/>
      <c r="R18" s="219" t="s">
        <v>235</v>
      </c>
      <c r="S18" s="219"/>
      <c r="T18" s="221"/>
      <c r="U18" s="219" t="s">
        <v>224</v>
      </c>
      <c r="V18" s="219" t="s">
        <v>225</v>
      </c>
      <c r="W18" s="190">
        <f>VLOOKUP(M18,'8.匯率'!A:C,3,)</f>
        <v>1</v>
      </c>
      <c r="X18" s="232">
        <f t="shared" si="0"/>
        <v>-230154</v>
      </c>
    </row>
    <row r="19" spans="1:24" hidden="1">
      <c r="A19" s="219" t="s">
        <v>215</v>
      </c>
      <c r="B19" s="219" t="s">
        <v>216</v>
      </c>
      <c r="C19" s="219" t="s">
        <v>233</v>
      </c>
      <c r="D19" s="219" t="s">
        <v>227</v>
      </c>
      <c r="E19" s="221">
        <v>45673</v>
      </c>
      <c r="F19" s="221">
        <v>45673</v>
      </c>
      <c r="G19" s="219" t="s">
        <v>219</v>
      </c>
      <c r="H19" s="219"/>
      <c r="I19" s="219"/>
      <c r="J19" s="219" t="s">
        <v>182</v>
      </c>
      <c r="K19" s="219" t="s">
        <v>220</v>
      </c>
      <c r="L19" s="241">
        <v>-190960</v>
      </c>
      <c r="M19" s="219" t="s">
        <v>220</v>
      </c>
      <c r="N19" s="241">
        <v>-190960</v>
      </c>
      <c r="O19" s="219" t="s">
        <v>234</v>
      </c>
      <c r="P19" s="219" t="s">
        <v>229</v>
      </c>
      <c r="Q19" s="219"/>
      <c r="R19" s="219" t="s">
        <v>235</v>
      </c>
      <c r="S19" s="219"/>
      <c r="T19" s="221"/>
      <c r="U19" s="219" t="s">
        <v>224</v>
      </c>
      <c r="V19" s="219" t="s">
        <v>225</v>
      </c>
      <c r="W19" s="190">
        <f>VLOOKUP(M19,'8.匯率'!A:C,3,)</f>
        <v>1</v>
      </c>
      <c r="X19" s="232">
        <f t="shared" si="0"/>
        <v>-190960</v>
      </c>
    </row>
    <row r="20" spans="1:24" hidden="1">
      <c r="A20" s="219" t="s">
        <v>215</v>
      </c>
      <c r="B20" s="219" t="s">
        <v>216</v>
      </c>
      <c r="C20" s="219" t="s">
        <v>233</v>
      </c>
      <c r="D20" s="219" t="s">
        <v>227</v>
      </c>
      <c r="E20" s="221">
        <v>45673</v>
      </c>
      <c r="F20" s="221">
        <v>45673</v>
      </c>
      <c r="G20" s="219" t="s">
        <v>219</v>
      </c>
      <c r="H20" s="219"/>
      <c r="I20" s="219"/>
      <c r="J20" s="219" t="s">
        <v>182</v>
      </c>
      <c r="K20" s="219" t="s">
        <v>220</v>
      </c>
      <c r="L20" s="241">
        <v>-130355</v>
      </c>
      <c r="M20" s="219" t="s">
        <v>220</v>
      </c>
      <c r="N20" s="241">
        <v>-130355</v>
      </c>
      <c r="O20" s="219" t="s">
        <v>234</v>
      </c>
      <c r="P20" s="219" t="s">
        <v>229</v>
      </c>
      <c r="Q20" s="219"/>
      <c r="R20" s="219" t="s">
        <v>235</v>
      </c>
      <c r="S20" s="219"/>
      <c r="T20" s="221"/>
      <c r="U20" s="219" t="s">
        <v>224</v>
      </c>
      <c r="V20" s="219" t="s">
        <v>225</v>
      </c>
      <c r="W20" s="190">
        <f>VLOOKUP(M20,'8.匯率'!A:C,3,)</f>
        <v>1</v>
      </c>
      <c r="X20" s="232">
        <f t="shared" si="0"/>
        <v>-130355</v>
      </c>
    </row>
    <row r="21" spans="1:24" hidden="1">
      <c r="A21" s="219" t="s">
        <v>215</v>
      </c>
      <c r="B21" s="219" t="s">
        <v>216</v>
      </c>
      <c r="C21" s="219" t="s">
        <v>233</v>
      </c>
      <c r="D21" s="219" t="s">
        <v>227</v>
      </c>
      <c r="E21" s="221">
        <v>45673</v>
      </c>
      <c r="F21" s="221">
        <v>45673</v>
      </c>
      <c r="G21" s="219" t="s">
        <v>219</v>
      </c>
      <c r="H21" s="219"/>
      <c r="I21" s="219"/>
      <c r="J21" s="219" t="s">
        <v>182</v>
      </c>
      <c r="K21" s="219" t="s">
        <v>220</v>
      </c>
      <c r="L21" s="241">
        <v>-6565</v>
      </c>
      <c r="M21" s="219" t="s">
        <v>220</v>
      </c>
      <c r="N21" s="241">
        <v>-6565</v>
      </c>
      <c r="O21" s="219" t="s">
        <v>234</v>
      </c>
      <c r="P21" s="219" t="s">
        <v>229</v>
      </c>
      <c r="Q21" s="219"/>
      <c r="R21" s="219" t="s">
        <v>235</v>
      </c>
      <c r="S21" s="219"/>
      <c r="T21" s="221"/>
      <c r="U21" s="219" t="s">
        <v>224</v>
      </c>
      <c r="V21" s="219" t="s">
        <v>225</v>
      </c>
      <c r="W21" s="190">
        <f>VLOOKUP(M21,'8.匯率'!A:C,3,)</f>
        <v>1</v>
      </c>
      <c r="X21" s="232">
        <f t="shared" si="0"/>
        <v>-6565</v>
      </c>
    </row>
    <row r="22" spans="1:24" hidden="1">
      <c r="A22" s="219" t="s">
        <v>215</v>
      </c>
      <c r="B22" s="219" t="s">
        <v>216</v>
      </c>
      <c r="C22" s="219" t="s">
        <v>233</v>
      </c>
      <c r="D22" s="219" t="s">
        <v>227</v>
      </c>
      <c r="E22" s="221">
        <v>45673</v>
      </c>
      <c r="F22" s="221">
        <v>45673</v>
      </c>
      <c r="G22" s="219" t="s">
        <v>219</v>
      </c>
      <c r="H22" s="219"/>
      <c r="I22" s="219"/>
      <c r="J22" s="219" t="s">
        <v>182</v>
      </c>
      <c r="K22" s="219" t="s">
        <v>220</v>
      </c>
      <c r="L22" s="241">
        <v>-19005</v>
      </c>
      <c r="M22" s="219" t="s">
        <v>220</v>
      </c>
      <c r="N22" s="241">
        <v>-19005</v>
      </c>
      <c r="O22" s="219" t="s">
        <v>234</v>
      </c>
      <c r="P22" s="219" t="s">
        <v>229</v>
      </c>
      <c r="Q22" s="219"/>
      <c r="R22" s="219" t="s">
        <v>235</v>
      </c>
      <c r="S22" s="219"/>
      <c r="T22" s="221"/>
      <c r="U22" s="219" t="s">
        <v>224</v>
      </c>
      <c r="V22" s="219" t="s">
        <v>225</v>
      </c>
      <c r="W22" s="190">
        <f>VLOOKUP(M22,'8.匯率'!A:C,3,)</f>
        <v>1</v>
      </c>
      <c r="X22" s="232">
        <f t="shared" si="0"/>
        <v>-19005</v>
      </c>
    </row>
    <row r="23" spans="1:24" hidden="1">
      <c r="A23" s="219" t="s">
        <v>215</v>
      </c>
      <c r="B23" s="219" t="s">
        <v>216</v>
      </c>
      <c r="C23" s="219" t="s">
        <v>233</v>
      </c>
      <c r="D23" s="219" t="s">
        <v>227</v>
      </c>
      <c r="E23" s="221">
        <v>45673</v>
      </c>
      <c r="F23" s="221">
        <v>45673</v>
      </c>
      <c r="G23" s="219" t="s">
        <v>219</v>
      </c>
      <c r="H23" s="219"/>
      <c r="I23" s="219"/>
      <c r="J23" s="219" t="s">
        <v>182</v>
      </c>
      <c r="K23" s="219" t="s">
        <v>220</v>
      </c>
      <c r="L23" s="241">
        <v>-18968</v>
      </c>
      <c r="M23" s="219" t="s">
        <v>220</v>
      </c>
      <c r="N23" s="241">
        <v>-18968</v>
      </c>
      <c r="O23" s="219" t="s">
        <v>234</v>
      </c>
      <c r="P23" s="219" t="s">
        <v>229</v>
      </c>
      <c r="Q23" s="219"/>
      <c r="R23" s="219" t="s">
        <v>235</v>
      </c>
      <c r="S23" s="219"/>
      <c r="T23" s="221"/>
      <c r="U23" s="219" t="s">
        <v>224</v>
      </c>
      <c r="V23" s="219" t="s">
        <v>225</v>
      </c>
      <c r="W23" s="190">
        <f>VLOOKUP(M23,'8.匯率'!A:C,3,)</f>
        <v>1</v>
      </c>
      <c r="X23" s="232">
        <f t="shared" si="0"/>
        <v>-18968</v>
      </c>
    </row>
    <row r="24" spans="1:24" hidden="1">
      <c r="A24" s="219" t="s">
        <v>215</v>
      </c>
      <c r="B24" s="219" t="s">
        <v>216</v>
      </c>
      <c r="C24" s="219" t="s">
        <v>233</v>
      </c>
      <c r="D24" s="219" t="s">
        <v>227</v>
      </c>
      <c r="E24" s="221">
        <v>45673</v>
      </c>
      <c r="F24" s="221">
        <v>45673</v>
      </c>
      <c r="G24" s="219" t="s">
        <v>219</v>
      </c>
      <c r="H24" s="219"/>
      <c r="I24" s="219"/>
      <c r="J24" s="219" t="s">
        <v>182</v>
      </c>
      <c r="K24" s="219" t="s">
        <v>220</v>
      </c>
      <c r="L24" s="241">
        <v>-8010</v>
      </c>
      <c r="M24" s="219" t="s">
        <v>220</v>
      </c>
      <c r="N24" s="241">
        <v>-8010</v>
      </c>
      <c r="O24" s="219" t="s">
        <v>234</v>
      </c>
      <c r="P24" s="219" t="s">
        <v>229</v>
      </c>
      <c r="Q24" s="219"/>
      <c r="R24" s="219" t="s">
        <v>235</v>
      </c>
      <c r="S24" s="219"/>
      <c r="T24" s="221"/>
      <c r="U24" s="219" t="s">
        <v>224</v>
      </c>
      <c r="V24" s="219" t="s">
        <v>225</v>
      </c>
      <c r="W24" s="190">
        <f>VLOOKUP(M24,'8.匯率'!A:C,3,)</f>
        <v>1</v>
      </c>
      <c r="X24" s="232">
        <f t="shared" si="0"/>
        <v>-8010</v>
      </c>
    </row>
    <row r="25" spans="1:24" hidden="1">
      <c r="A25" s="219" t="s">
        <v>215</v>
      </c>
      <c r="B25" s="219" t="s">
        <v>216</v>
      </c>
      <c r="C25" s="219" t="s">
        <v>236</v>
      </c>
      <c r="D25" s="219" t="s">
        <v>227</v>
      </c>
      <c r="E25" s="221">
        <v>45673</v>
      </c>
      <c r="F25" s="221">
        <v>45673</v>
      </c>
      <c r="G25" s="219" t="s">
        <v>219</v>
      </c>
      <c r="H25" s="219"/>
      <c r="I25" s="219"/>
      <c r="J25" s="219" t="s">
        <v>182</v>
      </c>
      <c r="K25" s="219" t="s">
        <v>220</v>
      </c>
      <c r="L25" s="241">
        <v>-250480</v>
      </c>
      <c r="M25" s="219" t="s">
        <v>220</v>
      </c>
      <c r="N25" s="241">
        <v>-250480</v>
      </c>
      <c r="O25" s="219" t="s">
        <v>234</v>
      </c>
      <c r="P25" s="219" t="s">
        <v>229</v>
      </c>
      <c r="Q25" s="219"/>
      <c r="R25" s="219" t="s">
        <v>237</v>
      </c>
      <c r="S25" s="219"/>
      <c r="T25" s="221"/>
      <c r="U25" s="219" t="s">
        <v>224</v>
      </c>
      <c r="V25" s="219" t="s">
        <v>225</v>
      </c>
      <c r="W25" s="190">
        <f>VLOOKUP(M25,'8.匯率'!A:C,3,)</f>
        <v>1</v>
      </c>
      <c r="X25" s="232">
        <f t="shared" si="0"/>
        <v>-250480</v>
      </c>
    </row>
    <row r="26" spans="1:24" hidden="1">
      <c r="A26" s="219" t="s">
        <v>215</v>
      </c>
      <c r="B26" s="219" t="s">
        <v>216</v>
      </c>
      <c r="C26" s="219" t="s">
        <v>236</v>
      </c>
      <c r="D26" s="219" t="s">
        <v>227</v>
      </c>
      <c r="E26" s="221">
        <v>45673</v>
      </c>
      <c r="F26" s="221">
        <v>45673</v>
      </c>
      <c r="G26" s="219" t="s">
        <v>219</v>
      </c>
      <c r="H26" s="219"/>
      <c r="I26" s="219"/>
      <c r="J26" s="219" t="s">
        <v>182</v>
      </c>
      <c r="K26" s="219" t="s">
        <v>220</v>
      </c>
      <c r="L26" s="241">
        <v>-264895</v>
      </c>
      <c r="M26" s="219" t="s">
        <v>220</v>
      </c>
      <c r="N26" s="241">
        <v>-264895</v>
      </c>
      <c r="O26" s="219" t="s">
        <v>234</v>
      </c>
      <c r="P26" s="219" t="s">
        <v>229</v>
      </c>
      <c r="Q26" s="219"/>
      <c r="R26" s="219" t="s">
        <v>237</v>
      </c>
      <c r="S26" s="219"/>
      <c r="T26" s="221"/>
      <c r="U26" s="219" t="s">
        <v>224</v>
      </c>
      <c r="V26" s="219" t="s">
        <v>225</v>
      </c>
      <c r="W26" s="190">
        <f>VLOOKUP(M26,'8.匯率'!A:C,3,)</f>
        <v>1</v>
      </c>
      <c r="X26" s="232">
        <f t="shared" si="0"/>
        <v>-264895</v>
      </c>
    </row>
    <row r="27" spans="1:24" hidden="1">
      <c r="A27" s="219" t="s">
        <v>215</v>
      </c>
      <c r="B27" s="219" t="s">
        <v>216</v>
      </c>
      <c r="C27" s="219" t="s">
        <v>236</v>
      </c>
      <c r="D27" s="219" t="s">
        <v>227</v>
      </c>
      <c r="E27" s="221">
        <v>45673</v>
      </c>
      <c r="F27" s="221">
        <v>45673</v>
      </c>
      <c r="G27" s="219" t="s">
        <v>219</v>
      </c>
      <c r="H27" s="219"/>
      <c r="I27" s="219"/>
      <c r="J27" s="219" t="s">
        <v>182</v>
      </c>
      <c r="K27" s="219" t="s">
        <v>220</v>
      </c>
      <c r="L27" s="241">
        <v>-205482</v>
      </c>
      <c r="M27" s="219" t="s">
        <v>220</v>
      </c>
      <c r="N27" s="241">
        <v>-205482</v>
      </c>
      <c r="O27" s="219" t="s">
        <v>234</v>
      </c>
      <c r="P27" s="219" t="s">
        <v>229</v>
      </c>
      <c r="Q27" s="219"/>
      <c r="R27" s="219" t="s">
        <v>237</v>
      </c>
      <c r="S27" s="219"/>
      <c r="T27" s="221"/>
      <c r="U27" s="219" t="s">
        <v>224</v>
      </c>
      <c r="V27" s="219" t="s">
        <v>225</v>
      </c>
      <c r="W27" s="190">
        <f>VLOOKUP(M27,'8.匯率'!A:C,3,)</f>
        <v>1</v>
      </c>
      <c r="X27" s="232">
        <f t="shared" si="0"/>
        <v>-205482</v>
      </c>
    </row>
    <row r="28" spans="1:24" hidden="1">
      <c r="A28" s="219" t="s">
        <v>215</v>
      </c>
      <c r="B28" s="219" t="s">
        <v>216</v>
      </c>
      <c r="C28" s="219" t="s">
        <v>236</v>
      </c>
      <c r="D28" s="219" t="s">
        <v>227</v>
      </c>
      <c r="E28" s="221">
        <v>45673</v>
      </c>
      <c r="F28" s="221">
        <v>45673</v>
      </c>
      <c r="G28" s="219" t="s">
        <v>219</v>
      </c>
      <c r="H28" s="219"/>
      <c r="I28" s="219"/>
      <c r="J28" s="219" t="s">
        <v>182</v>
      </c>
      <c r="K28" s="219" t="s">
        <v>220</v>
      </c>
      <c r="L28" s="241">
        <v>-272518</v>
      </c>
      <c r="M28" s="219" t="s">
        <v>220</v>
      </c>
      <c r="N28" s="241">
        <v>-272518</v>
      </c>
      <c r="O28" s="219" t="s">
        <v>234</v>
      </c>
      <c r="P28" s="219" t="s">
        <v>229</v>
      </c>
      <c r="Q28" s="219"/>
      <c r="R28" s="219" t="s">
        <v>237</v>
      </c>
      <c r="S28" s="219"/>
      <c r="T28" s="221"/>
      <c r="U28" s="219" t="s">
        <v>224</v>
      </c>
      <c r="V28" s="219" t="s">
        <v>225</v>
      </c>
      <c r="W28" s="190">
        <f>VLOOKUP(M28,'8.匯率'!A:C,3,)</f>
        <v>1</v>
      </c>
      <c r="X28" s="232">
        <f t="shared" si="0"/>
        <v>-272518</v>
      </c>
    </row>
    <row r="29" spans="1:24" hidden="1">
      <c r="A29" s="219" t="s">
        <v>215</v>
      </c>
      <c r="B29" s="219" t="s">
        <v>216</v>
      </c>
      <c r="C29" s="219" t="s">
        <v>236</v>
      </c>
      <c r="D29" s="219" t="s">
        <v>227</v>
      </c>
      <c r="E29" s="221">
        <v>45673</v>
      </c>
      <c r="F29" s="221">
        <v>45673</v>
      </c>
      <c r="G29" s="219" t="s">
        <v>219</v>
      </c>
      <c r="H29" s="219"/>
      <c r="I29" s="219"/>
      <c r="J29" s="219" t="s">
        <v>182</v>
      </c>
      <c r="K29" s="219" t="s">
        <v>220</v>
      </c>
      <c r="L29" s="241">
        <v>-150660</v>
      </c>
      <c r="M29" s="219" t="s">
        <v>220</v>
      </c>
      <c r="N29" s="241">
        <v>-150660</v>
      </c>
      <c r="O29" s="219" t="s">
        <v>234</v>
      </c>
      <c r="P29" s="219" t="s">
        <v>229</v>
      </c>
      <c r="Q29" s="219"/>
      <c r="R29" s="219" t="s">
        <v>237</v>
      </c>
      <c r="S29" s="219"/>
      <c r="T29" s="221"/>
      <c r="U29" s="219" t="s">
        <v>224</v>
      </c>
      <c r="V29" s="219" t="s">
        <v>225</v>
      </c>
      <c r="W29" s="190">
        <f>VLOOKUP(M29,'8.匯率'!A:C,3,)</f>
        <v>1</v>
      </c>
      <c r="X29" s="232">
        <f t="shared" si="0"/>
        <v>-150660</v>
      </c>
    </row>
    <row r="30" spans="1:24" hidden="1">
      <c r="A30" s="219" t="s">
        <v>215</v>
      </c>
      <c r="B30" s="219" t="s">
        <v>216</v>
      </c>
      <c r="C30" s="219" t="s">
        <v>236</v>
      </c>
      <c r="D30" s="219" t="s">
        <v>227</v>
      </c>
      <c r="E30" s="221">
        <v>45673</v>
      </c>
      <c r="F30" s="221">
        <v>45673</v>
      </c>
      <c r="G30" s="219" t="s">
        <v>219</v>
      </c>
      <c r="H30" s="219"/>
      <c r="I30" s="219"/>
      <c r="J30" s="219" t="s">
        <v>182</v>
      </c>
      <c r="K30" s="219" t="s">
        <v>220</v>
      </c>
      <c r="L30" s="241">
        <v>-117124</v>
      </c>
      <c r="M30" s="219" t="s">
        <v>220</v>
      </c>
      <c r="N30" s="241">
        <v>-117124</v>
      </c>
      <c r="O30" s="219" t="s">
        <v>234</v>
      </c>
      <c r="P30" s="219" t="s">
        <v>229</v>
      </c>
      <c r="Q30" s="219"/>
      <c r="R30" s="219" t="s">
        <v>237</v>
      </c>
      <c r="S30" s="219"/>
      <c r="T30" s="221"/>
      <c r="U30" s="219" t="s">
        <v>224</v>
      </c>
      <c r="V30" s="219" t="s">
        <v>225</v>
      </c>
      <c r="W30" s="190">
        <f>VLOOKUP(M30,'8.匯率'!A:C,3,)</f>
        <v>1</v>
      </c>
      <c r="X30" s="232">
        <f t="shared" si="0"/>
        <v>-117124</v>
      </c>
    </row>
    <row r="31" spans="1:24" hidden="1">
      <c r="A31" s="219" t="s">
        <v>215</v>
      </c>
      <c r="B31" s="219" t="s">
        <v>216</v>
      </c>
      <c r="C31" s="219" t="s">
        <v>236</v>
      </c>
      <c r="D31" s="219" t="s">
        <v>227</v>
      </c>
      <c r="E31" s="221">
        <v>45673</v>
      </c>
      <c r="F31" s="221">
        <v>45673</v>
      </c>
      <c r="G31" s="219" t="s">
        <v>219</v>
      </c>
      <c r="H31" s="219"/>
      <c r="I31" s="219"/>
      <c r="J31" s="219" t="s">
        <v>182</v>
      </c>
      <c r="K31" s="219" t="s">
        <v>220</v>
      </c>
      <c r="L31" s="241">
        <v>-155000</v>
      </c>
      <c r="M31" s="219" t="s">
        <v>220</v>
      </c>
      <c r="N31" s="241">
        <v>-155000</v>
      </c>
      <c r="O31" s="219" t="s">
        <v>234</v>
      </c>
      <c r="P31" s="219" t="s">
        <v>229</v>
      </c>
      <c r="Q31" s="219"/>
      <c r="R31" s="219" t="s">
        <v>237</v>
      </c>
      <c r="S31" s="219"/>
      <c r="T31" s="221"/>
      <c r="U31" s="219" t="s">
        <v>224</v>
      </c>
      <c r="V31" s="219" t="s">
        <v>225</v>
      </c>
      <c r="W31" s="190">
        <f>VLOOKUP(M31,'8.匯率'!A:C,3,)</f>
        <v>1</v>
      </c>
      <c r="X31" s="232">
        <f t="shared" si="0"/>
        <v>-155000</v>
      </c>
    </row>
    <row r="32" spans="1:24" hidden="1">
      <c r="A32" s="219" t="s">
        <v>215</v>
      </c>
      <c r="B32" s="219" t="s">
        <v>216</v>
      </c>
      <c r="C32" s="219" t="s">
        <v>238</v>
      </c>
      <c r="D32" s="219" t="s">
        <v>227</v>
      </c>
      <c r="E32" s="221">
        <v>45678</v>
      </c>
      <c r="F32" s="221">
        <v>45678</v>
      </c>
      <c r="G32" s="219" t="s">
        <v>219</v>
      </c>
      <c r="H32" s="219"/>
      <c r="I32" s="219"/>
      <c r="J32" s="219" t="s">
        <v>182</v>
      </c>
      <c r="K32" s="219" t="s">
        <v>220</v>
      </c>
      <c r="L32" s="241">
        <v>-164920</v>
      </c>
      <c r="M32" s="219" t="s">
        <v>220</v>
      </c>
      <c r="N32" s="241">
        <v>-164920</v>
      </c>
      <c r="O32" s="219" t="s">
        <v>239</v>
      </c>
      <c r="P32" s="219" t="s">
        <v>240</v>
      </c>
      <c r="Q32" s="219"/>
      <c r="R32" s="219" t="s">
        <v>241</v>
      </c>
      <c r="S32" s="219"/>
      <c r="T32" s="221"/>
      <c r="U32" s="219" t="s">
        <v>224</v>
      </c>
      <c r="V32" s="219" t="s">
        <v>225</v>
      </c>
      <c r="W32" s="190">
        <f>VLOOKUP(M32,'8.匯率'!A:C,3,)</f>
        <v>1</v>
      </c>
      <c r="X32" s="232">
        <f t="shared" si="0"/>
        <v>-164920</v>
      </c>
    </row>
    <row r="33" spans="1:24" hidden="1">
      <c r="A33" s="219" t="s">
        <v>215</v>
      </c>
      <c r="B33" s="219" t="s">
        <v>216</v>
      </c>
      <c r="C33" s="219" t="s">
        <v>238</v>
      </c>
      <c r="D33" s="219" t="s">
        <v>227</v>
      </c>
      <c r="E33" s="221">
        <v>45678</v>
      </c>
      <c r="F33" s="221">
        <v>45678</v>
      </c>
      <c r="G33" s="219" t="s">
        <v>219</v>
      </c>
      <c r="H33" s="219"/>
      <c r="I33" s="219"/>
      <c r="J33" s="219" t="s">
        <v>182</v>
      </c>
      <c r="K33" s="219" t="s">
        <v>220</v>
      </c>
      <c r="L33" s="241">
        <v>-98808</v>
      </c>
      <c r="M33" s="219" t="s">
        <v>220</v>
      </c>
      <c r="N33" s="241">
        <v>-98808</v>
      </c>
      <c r="O33" s="219" t="s">
        <v>239</v>
      </c>
      <c r="P33" s="219" t="s">
        <v>240</v>
      </c>
      <c r="Q33" s="219"/>
      <c r="R33" s="219" t="s">
        <v>241</v>
      </c>
      <c r="S33" s="219"/>
      <c r="T33" s="221"/>
      <c r="U33" s="219" t="s">
        <v>224</v>
      </c>
      <c r="V33" s="219" t="s">
        <v>225</v>
      </c>
      <c r="W33" s="190">
        <f>VLOOKUP(M33,'8.匯率'!A:C,3,)</f>
        <v>1</v>
      </c>
      <c r="X33" s="232">
        <f t="shared" si="0"/>
        <v>-98808</v>
      </c>
    </row>
    <row r="34" spans="1:24" hidden="1">
      <c r="A34" s="219" t="s">
        <v>215</v>
      </c>
      <c r="B34" s="219" t="s">
        <v>216</v>
      </c>
      <c r="C34" s="219" t="s">
        <v>238</v>
      </c>
      <c r="D34" s="219" t="s">
        <v>227</v>
      </c>
      <c r="E34" s="221">
        <v>45678</v>
      </c>
      <c r="F34" s="221">
        <v>45678</v>
      </c>
      <c r="G34" s="219" t="s">
        <v>219</v>
      </c>
      <c r="H34" s="219"/>
      <c r="I34" s="219"/>
      <c r="J34" s="219" t="s">
        <v>182</v>
      </c>
      <c r="K34" s="219" t="s">
        <v>220</v>
      </c>
      <c r="L34" s="241">
        <v>-125442</v>
      </c>
      <c r="M34" s="219" t="s">
        <v>220</v>
      </c>
      <c r="N34" s="241">
        <v>-125442</v>
      </c>
      <c r="O34" s="219" t="s">
        <v>239</v>
      </c>
      <c r="P34" s="219" t="s">
        <v>240</v>
      </c>
      <c r="Q34" s="219"/>
      <c r="R34" s="219" t="s">
        <v>241</v>
      </c>
      <c r="S34" s="219"/>
      <c r="T34" s="221"/>
      <c r="U34" s="219" t="s">
        <v>224</v>
      </c>
      <c r="V34" s="219" t="s">
        <v>225</v>
      </c>
      <c r="W34" s="190">
        <f>VLOOKUP(M34,'8.匯率'!A:C,3,)</f>
        <v>1</v>
      </c>
      <c r="X34" s="232">
        <f t="shared" si="0"/>
        <v>-125442</v>
      </c>
    </row>
    <row r="35" spans="1:24" hidden="1">
      <c r="A35" s="219" t="s">
        <v>215</v>
      </c>
      <c r="B35" s="219" t="s">
        <v>216</v>
      </c>
      <c r="C35" s="219" t="s">
        <v>238</v>
      </c>
      <c r="D35" s="219" t="s">
        <v>227</v>
      </c>
      <c r="E35" s="221">
        <v>45678</v>
      </c>
      <c r="F35" s="221">
        <v>45678</v>
      </c>
      <c r="G35" s="219" t="s">
        <v>219</v>
      </c>
      <c r="H35" s="219"/>
      <c r="I35" s="219"/>
      <c r="J35" s="219" t="s">
        <v>182</v>
      </c>
      <c r="K35" s="219" t="s">
        <v>220</v>
      </c>
      <c r="L35" s="241">
        <v>-133860</v>
      </c>
      <c r="M35" s="219" t="s">
        <v>220</v>
      </c>
      <c r="N35" s="241">
        <v>-133860</v>
      </c>
      <c r="O35" s="219" t="s">
        <v>239</v>
      </c>
      <c r="P35" s="219" t="s">
        <v>240</v>
      </c>
      <c r="Q35" s="219"/>
      <c r="R35" s="219" t="s">
        <v>241</v>
      </c>
      <c r="S35" s="219"/>
      <c r="T35" s="221"/>
      <c r="U35" s="219" t="s">
        <v>224</v>
      </c>
      <c r="V35" s="219" t="s">
        <v>225</v>
      </c>
      <c r="W35" s="190">
        <f>VLOOKUP(M35,'8.匯率'!A:C,3,)</f>
        <v>1</v>
      </c>
      <c r="X35" s="232">
        <f t="shared" si="0"/>
        <v>-133860</v>
      </c>
    </row>
    <row r="36" spans="1:24" hidden="1">
      <c r="A36" s="219" t="s">
        <v>215</v>
      </c>
      <c r="B36" s="219" t="s">
        <v>216</v>
      </c>
      <c r="C36" s="219" t="s">
        <v>238</v>
      </c>
      <c r="D36" s="219" t="s">
        <v>227</v>
      </c>
      <c r="E36" s="221">
        <v>45678</v>
      </c>
      <c r="F36" s="221">
        <v>45678</v>
      </c>
      <c r="G36" s="219" t="s">
        <v>219</v>
      </c>
      <c r="H36" s="219"/>
      <c r="I36" s="219"/>
      <c r="J36" s="219" t="s">
        <v>182</v>
      </c>
      <c r="K36" s="219" t="s">
        <v>220</v>
      </c>
      <c r="L36" s="241">
        <v>-110660</v>
      </c>
      <c r="M36" s="219" t="s">
        <v>220</v>
      </c>
      <c r="N36" s="241">
        <v>-110660</v>
      </c>
      <c r="O36" s="219" t="s">
        <v>239</v>
      </c>
      <c r="P36" s="219" t="s">
        <v>240</v>
      </c>
      <c r="Q36" s="219"/>
      <c r="R36" s="219" t="s">
        <v>241</v>
      </c>
      <c r="S36" s="219"/>
      <c r="T36" s="221"/>
      <c r="U36" s="219" t="s">
        <v>224</v>
      </c>
      <c r="V36" s="219" t="s">
        <v>225</v>
      </c>
      <c r="W36" s="190">
        <f>VLOOKUP(M36,'8.匯率'!A:C,3,)</f>
        <v>1</v>
      </c>
      <c r="X36" s="232">
        <f t="shared" si="0"/>
        <v>-110660</v>
      </c>
    </row>
    <row r="37" spans="1:24" hidden="1">
      <c r="A37" s="219" t="s">
        <v>215</v>
      </c>
      <c r="B37" s="219" t="s">
        <v>216</v>
      </c>
      <c r="C37" s="219" t="s">
        <v>238</v>
      </c>
      <c r="D37" s="219" t="s">
        <v>227</v>
      </c>
      <c r="E37" s="221">
        <v>45678</v>
      </c>
      <c r="F37" s="221">
        <v>45678</v>
      </c>
      <c r="G37" s="219" t="s">
        <v>219</v>
      </c>
      <c r="H37" s="219"/>
      <c r="I37" s="219"/>
      <c r="J37" s="219" t="s">
        <v>182</v>
      </c>
      <c r="K37" s="219" t="s">
        <v>220</v>
      </c>
      <c r="L37" s="241">
        <v>-112884</v>
      </c>
      <c r="M37" s="219" t="s">
        <v>220</v>
      </c>
      <c r="N37" s="241">
        <v>-112884</v>
      </c>
      <c r="O37" s="219" t="s">
        <v>239</v>
      </c>
      <c r="P37" s="219" t="s">
        <v>240</v>
      </c>
      <c r="Q37" s="219"/>
      <c r="R37" s="219" t="s">
        <v>241</v>
      </c>
      <c r="S37" s="219"/>
      <c r="T37" s="221"/>
      <c r="U37" s="219" t="s">
        <v>224</v>
      </c>
      <c r="V37" s="219" t="s">
        <v>225</v>
      </c>
      <c r="W37" s="190">
        <f>VLOOKUP(M37,'8.匯率'!A:C,3,)</f>
        <v>1</v>
      </c>
      <c r="X37" s="232">
        <f t="shared" si="0"/>
        <v>-112884</v>
      </c>
    </row>
    <row r="38" spans="1:24" hidden="1">
      <c r="A38" s="219" t="s">
        <v>215</v>
      </c>
      <c r="B38" s="219" t="s">
        <v>216</v>
      </c>
      <c r="C38" s="219" t="s">
        <v>238</v>
      </c>
      <c r="D38" s="219" t="s">
        <v>227</v>
      </c>
      <c r="E38" s="221">
        <v>45678</v>
      </c>
      <c r="F38" s="221">
        <v>45678</v>
      </c>
      <c r="G38" s="219" t="s">
        <v>219</v>
      </c>
      <c r="H38" s="219"/>
      <c r="I38" s="219"/>
      <c r="J38" s="219" t="s">
        <v>182</v>
      </c>
      <c r="K38" s="219" t="s">
        <v>220</v>
      </c>
      <c r="L38" s="241">
        <v>-130134</v>
      </c>
      <c r="M38" s="219" t="s">
        <v>220</v>
      </c>
      <c r="N38" s="241">
        <v>-130134</v>
      </c>
      <c r="O38" s="219" t="s">
        <v>239</v>
      </c>
      <c r="P38" s="219" t="s">
        <v>240</v>
      </c>
      <c r="Q38" s="219"/>
      <c r="R38" s="219" t="s">
        <v>241</v>
      </c>
      <c r="S38" s="219"/>
      <c r="T38" s="221"/>
      <c r="U38" s="219" t="s">
        <v>224</v>
      </c>
      <c r="V38" s="219" t="s">
        <v>225</v>
      </c>
      <c r="W38" s="190">
        <f>VLOOKUP(M38,'8.匯率'!A:C,3,)</f>
        <v>1</v>
      </c>
      <c r="X38" s="232">
        <f t="shared" si="0"/>
        <v>-130134</v>
      </c>
    </row>
    <row r="39" spans="1:24" hidden="1">
      <c r="A39" s="219" t="s">
        <v>215</v>
      </c>
      <c r="B39" s="219" t="s">
        <v>216</v>
      </c>
      <c r="C39" s="219" t="s">
        <v>238</v>
      </c>
      <c r="D39" s="219" t="s">
        <v>227</v>
      </c>
      <c r="E39" s="221">
        <v>45678</v>
      </c>
      <c r="F39" s="221">
        <v>45678</v>
      </c>
      <c r="G39" s="219" t="s">
        <v>219</v>
      </c>
      <c r="H39" s="219"/>
      <c r="I39" s="219"/>
      <c r="J39" s="219" t="s">
        <v>182</v>
      </c>
      <c r="K39" s="219" t="s">
        <v>220</v>
      </c>
      <c r="L39" s="241">
        <v>-105050</v>
      </c>
      <c r="M39" s="219" t="s">
        <v>220</v>
      </c>
      <c r="N39" s="241">
        <v>-105050</v>
      </c>
      <c r="O39" s="219" t="s">
        <v>239</v>
      </c>
      <c r="P39" s="219" t="s">
        <v>240</v>
      </c>
      <c r="Q39" s="219"/>
      <c r="R39" s="219" t="s">
        <v>241</v>
      </c>
      <c r="S39" s="219"/>
      <c r="T39" s="221"/>
      <c r="U39" s="219" t="s">
        <v>224</v>
      </c>
      <c r="V39" s="219" t="s">
        <v>225</v>
      </c>
      <c r="W39" s="190">
        <f>VLOOKUP(M39,'8.匯率'!A:C,3,)</f>
        <v>1</v>
      </c>
      <c r="X39" s="232">
        <f t="shared" si="0"/>
        <v>-105050</v>
      </c>
    </row>
    <row r="40" spans="1:24" hidden="1">
      <c r="A40" s="219" t="s">
        <v>215</v>
      </c>
      <c r="B40" s="219" t="s">
        <v>216</v>
      </c>
      <c r="C40" s="219" t="s">
        <v>238</v>
      </c>
      <c r="D40" s="219" t="s">
        <v>227</v>
      </c>
      <c r="E40" s="221">
        <v>45678</v>
      </c>
      <c r="F40" s="221">
        <v>45678</v>
      </c>
      <c r="G40" s="219" t="s">
        <v>219</v>
      </c>
      <c r="H40" s="219"/>
      <c r="I40" s="219"/>
      <c r="J40" s="219" t="s">
        <v>182</v>
      </c>
      <c r="K40" s="219" t="s">
        <v>220</v>
      </c>
      <c r="L40" s="241">
        <v>-126960</v>
      </c>
      <c r="M40" s="219" t="s">
        <v>220</v>
      </c>
      <c r="N40" s="241">
        <v>-126960</v>
      </c>
      <c r="O40" s="219" t="s">
        <v>239</v>
      </c>
      <c r="P40" s="219" t="s">
        <v>240</v>
      </c>
      <c r="Q40" s="219"/>
      <c r="R40" s="219" t="s">
        <v>241</v>
      </c>
      <c r="S40" s="219"/>
      <c r="T40" s="221"/>
      <c r="U40" s="219" t="s">
        <v>224</v>
      </c>
      <c r="V40" s="219" t="s">
        <v>225</v>
      </c>
      <c r="W40" s="190">
        <f>VLOOKUP(M40,'8.匯率'!A:C,3,)</f>
        <v>1</v>
      </c>
      <c r="X40" s="232">
        <f t="shared" si="0"/>
        <v>-126960</v>
      </c>
    </row>
    <row r="41" spans="1:24" hidden="1">
      <c r="A41" s="219" t="s">
        <v>215</v>
      </c>
      <c r="B41" s="219" t="s">
        <v>216</v>
      </c>
      <c r="C41" s="219" t="s">
        <v>238</v>
      </c>
      <c r="D41" s="219" t="s">
        <v>227</v>
      </c>
      <c r="E41" s="221">
        <v>45678</v>
      </c>
      <c r="F41" s="221">
        <v>45678</v>
      </c>
      <c r="G41" s="219" t="s">
        <v>219</v>
      </c>
      <c r="H41" s="219"/>
      <c r="I41" s="219"/>
      <c r="J41" s="219" t="s">
        <v>182</v>
      </c>
      <c r="K41" s="219" t="s">
        <v>220</v>
      </c>
      <c r="L41" s="241">
        <v>-137330</v>
      </c>
      <c r="M41" s="219" t="s">
        <v>220</v>
      </c>
      <c r="N41" s="241">
        <v>-137330</v>
      </c>
      <c r="O41" s="219" t="s">
        <v>239</v>
      </c>
      <c r="P41" s="219" t="s">
        <v>240</v>
      </c>
      <c r="Q41" s="219"/>
      <c r="R41" s="219" t="s">
        <v>241</v>
      </c>
      <c r="S41" s="219"/>
      <c r="T41" s="221"/>
      <c r="U41" s="219" t="s">
        <v>224</v>
      </c>
      <c r="V41" s="219" t="s">
        <v>225</v>
      </c>
      <c r="W41" s="190">
        <f>VLOOKUP(M41,'8.匯率'!A:C,3,)</f>
        <v>1</v>
      </c>
      <c r="X41" s="232">
        <f t="shared" si="0"/>
        <v>-137330</v>
      </c>
    </row>
    <row r="42" spans="1:24" hidden="1">
      <c r="A42" s="219" t="s">
        <v>215</v>
      </c>
      <c r="B42" s="219" t="s">
        <v>216</v>
      </c>
      <c r="C42" s="219" t="s">
        <v>238</v>
      </c>
      <c r="D42" s="219" t="s">
        <v>227</v>
      </c>
      <c r="E42" s="221">
        <v>45678</v>
      </c>
      <c r="F42" s="221">
        <v>45678</v>
      </c>
      <c r="G42" s="219" t="s">
        <v>219</v>
      </c>
      <c r="H42" s="219"/>
      <c r="I42" s="219"/>
      <c r="J42" s="219" t="s">
        <v>182</v>
      </c>
      <c r="K42" s="219" t="s">
        <v>220</v>
      </c>
      <c r="L42" s="241">
        <v>-134826</v>
      </c>
      <c r="M42" s="219" t="s">
        <v>220</v>
      </c>
      <c r="N42" s="241">
        <v>-134826</v>
      </c>
      <c r="O42" s="219" t="s">
        <v>239</v>
      </c>
      <c r="P42" s="219" t="s">
        <v>240</v>
      </c>
      <c r="Q42" s="219"/>
      <c r="R42" s="219" t="s">
        <v>241</v>
      </c>
      <c r="S42" s="219"/>
      <c r="T42" s="221"/>
      <c r="U42" s="219" t="s">
        <v>224</v>
      </c>
      <c r="V42" s="219" t="s">
        <v>225</v>
      </c>
      <c r="W42" s="190">
        <f>VLOOKUP(M42,'8.匯率'!A:C,3,)</f>
        <v>1</v>
      </c>
      <c r="X42" s="232">
        <f t="shared" si="0"/>
        <v>-134826</v>
      </c>
    </row>
    <row r="43" spans="1:24" hidden="1">
      <c r="A43" s="219" t="s">
        <v>215</v>
      </c>
      <c r="B43" s="219" t="s">
        <v>216</v>
      </c>
      <c r="C43" s="219" t="s">
        <v>238</v>
      </c>
      <c r="D43" s="219" t="s">
        <v>227</v>
      </c>
      <c r="E43" s="221">
        <v>45678</v>
      </c>
      <c r="F43" s="221">
        <v>45678</v>
      </c>
      <c r="G43" s="219" t="s">
        <v>219</v>
      </c>
      <c r="H43" s="219"/>
      <c r="I43" s="219"/>
      <c r="J43" s="219" t="s">
        <v>182</v>
      </c>
      <c r="K43" s="219" t="s">
        <v>220</v>
      </c>
      <c r="L43" s="241">
        <v>-108130</v>
      </c>
      <c r="M43" s="219" t="s">
        <v>220</v>
      </c>
      <c r="N43" s="241">
        <v>-108130</v>
      </c>
      <c r="O43" s="219" t="s">
        <v>239</v>
      </c>
      <c r="P43" s="219" t="s">
        <v>240</v>
      </c>
      <c r="Q43" s="219"/>
      <c r="R43" s="219" t="s">
        <v>241</v>
      </c>
      <c r="S43" s="219"/>
      <c r="T43" s="221"/>
      <c r="U43" s="219" t="s">
        <v>224</v>
      </c>
      <c r="V43" s="219" t="s">
        <v>225</v>
      </c>
      <c r="W43" s="190">
        <f>VLOOKUP(M43,'8.匯率'!A:C,3,)</f>
        <v>1</v>
      </c>
      <c r="X43" s="232">
        <f t="shared" si="0"/>
        <v>-108130</v>
      </c>
    </row>
    <row r="44" spans="1:24" hidden="1">
      <c r="A44" s="219" t="s">
        <v>215</v>
      </c>
      <c r="B44" s="219" t="s">
        <v>216</v>
      </c>
      <c r="C44" s="219" t="s">
        <v>238</v>
      </c>
      <c r="D44" s="219" t="s">
        <v>227</v>
      </c>
      <c r="E44" s="221">
        <v>45678</v>
      </c>
      <c r="F44" s="221">
        <v>45678</v>
      </c>
      <c r="G44" s="219" t="s">
        <v>219</v>
      </c>
      <c r="H44" s="219"/>
      <c r="I44" s="219"/>
      <c r="J44" s="219" t="s">
        <v>182</v>
      </c>
      <c r="K44" s="219" t="s">
        <v>220</v>
      </c>
      <c r="L44" s="241">
        <v>-139190</v>
      </c>
      <c r="M44" s="219" t="s">
        <v>220</v>
      </c>
      <c r="N44" s="241">
        <v>-139190</v>
      </c>
      <c r="O44" s="219" t="s">
        <v>239</v>
      </c>
      <c r="P44" s="219" t="s">
        <v>240</v>
      </c>
      <c r="Q44" s="219"/>
      <c r="R44" s="219" t="s">
        <v>241</v>
      </c>
      <c r="S44" s="219"/>
      <c r="T44" s="221"/>
      <c r="U44" s="219" t="s">
        <v>224</v>
      </c>
      <c r="V44" s="219" t="s">
        <v>225</v>
      </c>
      <c r="W44" s="190">
        <f>VLOOKUP(M44,'8.匯率'!A:C,3,)</f>
        <v>1</v>
      </c>
      <c r="X44" s="232">
        <f t="shared" si="0"/>
        <v>-139190</v>
      </c>
    </row>
    <row r="45" spans="1:24" hidden="1">
      <c r="A45" s="219" t="s">
        <v>215</v>
      </c>
      <c r="B45" s="219" t="s">
        <v>216</v>
      </c>
      <c r="C45" s="219" t="s">
        <v>238</v>
      </c>
      <c r="D45" s="219" t="s">
        <v>227</v>
      </c>
      <c r="E45" s="221">
        <v>45678</v>
      </c>
      <c r="F45" s="221">
        <v>45678</v>
      </c>
      <c r="G45" s="219" t="s">
        <v>219</v>
      </c>
      <c r="H45" s="219"/>
      <c r="I45" s="219"/>
      <c r="J45" s="219" t="s">
        <v>182</v>
      </c>
      <c r="K45" s="219" t="s">
        <v>220</v>
      </c>
      <c r="L45" s="241">
        <v>-110000</v>
      </c>
      <c r="M45" s="219" t="s">
        <v>220</v>
      </c>
      <c r="N45" s="241">
        <v>-110000</v>
      </c>
      <c r="O45" s="219" t="s">
        <v>239</v>
      </c>
      <c r="P45" s="219" t="s">
        <v>240</v>
      </c>
      <c r="Q45" s="219"/>
      <c r="R45" s="219" t="s">
        <v>241</v>
      </c>
      <c r="S45" s="219"/>
      <c r="T45" s="221"/>
      <c r="U45" s="219" t="s">
        <v>224</v>
      </c>
      <c r="V45" s="219" t="s">
        <v>225</v>
      </c>
      <c r="W45" s="190">
        <f>VLOOKUP(M45,'8.匯率'!A:C,3,)</f>
        <v>1</v>
      </c>
      <c r="X45" s="232">
        <f t="shared" si="0"/>
        <v>-110000</v>
      </c>
    </row>
    <row r="46" spans="1:24" hidden="1">
      <c r="A46" s="219" t="s">
        <v>215</v>
      </c>
      <c r="B46" s="219" t="s">
        <v>216</v>
      </c>
      <c r="C46" s="219" t="s">
        <v>238</v>
      </c>
      <c r="D46" s="219" t="s">
        <v>227</v>
      </c>
      <c r="E46" s="221">
        <v>45678</v>
      </c>
      <c r="F46" s="221">
        <v>45678</v>
      </c>
      <c r="G46" s="219" t="s">
        <v>219</v>
      </c>
      <c r="H46" s="219"/>
      <c r="I46" s="219"/>
      <c r="J46" s="219" t="s">
        <v>182</v>
      </c>
      <c r="K46" s="219" t="s">
        <v>220</v>
      </c>
      <c r="L46" s="241">
        <v>-99990</v>
      </c>
      <c r="M46" s="219" t="s">
        <v>220</v>
      </c>
      <c r="N46" s="241">
        <v>-99990</v>
      </c>
      <c r="O46" s="219" t="s">
        <v>239</v>
      </c>
      <c r="P46" s="219" t="s">
        <v>240</v>
      </c>
      <c r="Q46" s="219"/>
      <c r="R46" s="219" t="s">
        <v>241</v>
      </c>
      <c r="S46" s="219"/>
      <c r="T46" s="221"/>
      <c r="U46" s="219" t="s">
        <v>224</v>
      </c>
      <c r="V46" s="219" t="s">
        <v>225</v>
      </c>
      <c r="W46" s="190">
        <f>VLOOKUP(M46,'8.匯率'!A:C,3,)</f>
        <v>1</v>
      </c>
      <c r="X46" s="232">
        <f t="shared" si="0"/>
        <v>-99990</v>
      </c>
    </row>
    <row r="47" spans="1:24" hidden="1">
      <c r="A47" s="219" t="s">
        <v>215</v>
      </c>
      <c r="B47" s="219" t="s">
        <v>216</v>
      </c>
      <c r="C47" s="219" t="s">
        <v>238</v>
      </c>
      <c r="D47" s="219" t="s">
        <v>227</v>
      </c>
      <c r="E47" s="221">
        <v>45678</v>
      </c>
      <c r="F47" s="221">
        <v>45678</v>
      </c>
      <c r="G47" s="219" t="s">
        <v>219</v>
      </c>
      <c r="H47" s="219"/>
      <c r="I47" s="219"/>
      <c r="J47" s="219" t="s">
        <v>182</v>
      </c>
      <c r="K47" s="219" t="s">
        <v>220</v>
      </c>
      <c r="L47" s="241">
        <v>-134136</v>
      </c>
      <c r="M47" s="219" t="s">
        <v>220</v>
      </c>
      <c r="N47" s="241">
        <v>-134136</v>
      </c>
      <c r="O47" s="219" t="s">
        <v>239</v>
      </c>
      <c r="P47" s="219" t="s">
        <v>240</v>
      </c>
      <c r="Q47" s="219"/>
      <c r="R47" s="219" t="s">
        <v>241</v>
      </c>
      <c r="S47" s="219"/>
      <c r="T47" s="221"/>
      <c r="U47" s="219" t="s">
        <v>224</v>
      </c>
      <c r="V47" s="219" t="s">
        <v>225</v>
      </c>
      <c r="W47" s="190">
        <f>VLOOKUP(M47,'8.匯率'!A:C,3,)</f>
        <v>1</v>
      </c>
      <c r="X47" s="232">
        <f t="shared" si="0"/>
        <v>-134136</v>
      </c>
    </row>
    <row r="48" spans="1:24" hidden="1">
      <c r="A48" s="219" t="s">
        <v>215</v>
      </c>
      <c r="B48" s="219" t="s">
        <v>216</v>
      </c>
      <c r="C48" s="219" t="s">
        <v>238</v>
      </c>
      <c r="D48" s="219" t="s">
        <v>227</v>
      </c>
      <c r="E48" s="221">
        <v>45678</v>
      </c>
      <c r="F48" s="221">
        <v>45678</v>
      </c>
      <c r="G48" s="219" t="s">
        <v>219</v>
      </c>
      <c r="H48" s="219"/>
      <c r="I48" s="219"/>
      <c r="J48" s="219" t="s">
        <v>182</v>
      </c>
      <c r="K48" s="219" t="s">
        <v>220</v>
      </c>
      <c r="L48" s="241">
        <v>-123096</v>
      </c>
      <c r="M48" s="219" t="s">
        <v>220</v>
      </c>
      <c r="N48" s="241">
        <v>-123096</v>
      </c>
      <c r="O48" s="219" t="s">
        <v>239</v>
      </c>
      <c r="P48" s="219" t="s">
        <v>240</v>
      </c>
      <c r="Q48" s="219"/>
      <c r="R48" s="219" t="s">
        <v>241</v>
      </c>
      <c r="S48" s="219"/>
      <c r="T48" s="221"/>
      <c r="U48" s="219" t="s">
        <v>224</v>
      </c>
      <c r="V48" s="219" t="s">
        <v>225</v>
      </c>
      <c r="W48" s="190">
        <f>VLOOKUP(M48,'8.匯率'!A:C,3,)</f>
        <v>1</v>
      </c>
      <c r="X48" s="232">
        <f t="shared" si="0"/>
        <v>-123096</v>
      </c>
    </row>
    <row r="49" spans="1:24" hidden="1">
      <c r="A49" s="219" t="s">
        <v>215</v>
      </c>
      <c r="B49" s="219" t="s">
        <v>216</v>
      </c>
      <c r="C49" s="219" t="s">
        <v>238</v>
      </c>
      <c r="D49" s="219" t="s">
        <v>227</v>
      </c>
      <c r="E49" s="221">
        <v>45678</v>
      </c>
      <c r="F49" s="221">
        <v>45678</v>
      </c>
      <c r="G49" s="219" t="s">
        <v>219</v>
      </c>
      <c r="H49" s="219"/>
      <c r="I49" s="219"/>
      <c r="J49" s="219" t="s">
        <v>182</v>
      </c>
      <c r="K49" s="219" t="s">
        <v>220</v>
      </c>
      <c r="L49" s="241">
        <v>-130134</v>
      </c>
      <c r="M49" s="219" t="s">
        <v>220</v>
      </c>
      <c r="N49" s="241">
        <v>-130134</v>
      </c>
      <c r="O49" s="219" t="s">
        <v>239</v>
      </c>
      <c r="P49" s="219" t="s">
        <v>240</v>
      </c>
      <c r="Q49" s="219"/>
      <c r="R49" s="219" t="s">
        <v>241</v>
      </c>
      <c r="S49" s="219"/>
      <c r="T49" s="221"/>
      <c r="U49" s="219" t="s">
        <v>224</v>
      </c>
      <c r="V49" s="219" t="s">
        <v>225</v>
      </c>
      <c r="W49" s="190">
        <f>VLOOKUP(M49,'8.匯率'!A:C,3,)</f>
        <v>1</v>
      </c>
      <c r="X49" s="232">
        <f t="shared" si="0"/>
        <v>-130134</v>
      </c>
    </row>
    <row r="50" spans="1:24" hidden="1">
      <c r="A50" s="219" t="s">
        <v>215</v>
      </c>
      <c r="B50" s="219" t="s">
        <v>216</v>
      </c>
      <c r="C50" s="219" t="s">
        <v>238</v>
      </c>
      <c r="D50" s="219" t="s">
        <v>227</v>
      </c>
      <c r="E50" s="221">
        <v>45678</v>
      </c>
      <c r="F50" s="221">
        <v>45678</v>
      </c>
      <c r="G50" s="219" t="s">
        <v>219</v>
      </c>
      <c r="H50" s="219"/>
      <c r="I50" s="219"/>
      <c r="J50" s="219" t="s">
        <v>182</v>
      </c>
      <c r="K50" s="219" t="s">
        <v>220</v>
      </c>
      <c r="L50" s="241">
        <v>-137500</v>
      </c>
      <c r="M50" s="219" t="s">
        <v>220</v>
      </c>
      <c r="N50" s="241">
        <v>-137500</v>
      </c>
      <c r="O50" s="219" t="s">
        <v>239</v>
      </c>
      <c r="P50" s="219" t="s">
        <v>240</v>
      </c>
      <c r="Q50" s="219"/>
      <c r="R50" s="219" t="s">
        <v>241</v>
      </c>
      <c r="S50" s="219"/>
      <c r="T50" s="221"/>
      <c r="U50" s="219" t="s">
        <v>224</v>
      </c>
      <c r="V50" s="219" t="s">
        <v>225</v>
      </c>
      <c r="W50" s="190">
        <f>VLOOKUP(M50,'8.匯率'!A:C,3,)</f>
        <v>1</v>
      </c>
      <c r="X50" s="232">
        <f t="shared" si="0"/>
        <v>-137500</v>
      </c>
    </row>
    <row r="51" spans="1:24" hidden="1">
      <c r="A51" s="219" t="s">
        <v>215</v>
      </c>
      <c r="B51" s="219" t="s">
        <v>216</v>
      </c>
      <c r="C51" s="219" t="s">
        <v>238</v>
      </c>
      <c r="D51" s="219" t="s">
        <v>227</v>
      </c>
      <c r="E51" s="221">
        <v>45678</v>
      </c>
      <c r="F51" s="221">
        <v>45678</v>
      </c>
      <c r="G51" s="219" t="s">
        <v>219</v>
      </c>
      <c r="H51" s="219"/>
      <c r="I51" s="219"/>
      <c r="J51" s="219" t="s">
        <v>182</v>
      </c>
      <c r="K51" s="219" t="s">
        <v>220</v>
      </c>
      <c r="L51" s="241">
        <v>-149420</v>
      </c>
      <c r="M51" s="219" t="s">
        <v>220</v>
      </c>
      <c r="N51" s="241">
        <v>-149420</v>
      </c>
      <c r="O51" s="219" t="s">
        <v>239</v>
      </c>
      <c r="P51" s="219" t="s">
        <v>240</v>
      </c>
      <c r="Q51" s="219"/>
      <c r="R51" s="219" t="s">
        <v>241</v>
      </c>
      <c r="S51" s="219"/>
      <c r="T51" s="221"/>
      <c r="U51" s="219" t="s">
        <v>224</v>
      </c>
      <c r="V51" s="219" t="s">
        <v>225</v>
      </c>
      <c r="W51" s="190">
        <f>VLOOKUP(M51,'8.匯率'!A:C,3,)</f>
        <v>1</v>
      </c>
      <c r="X51" s="232">
        <f t="shared" si="0"/>
        <v>-149420</v>
      </c>
    </row>
    <row r="52" spans="1:24" hidden="1">
      <c r="A52" s="219" t="s">
        <v>215</v>
      </c>
      <c r="B52" s="219" t="s">
        <v>216</v>
      </c>
      <c r="C52" s="219" t="s">
        <v>238</v>
      </c>
      <c r="D52" s="219" t="s">
        <v>227</v>
      </c>
      <c r="E52" s="221">
        <v>45678</v>
      </c>
      <c r="F52" s="221">
        <v>45678</v>
      </c>
      <c r="G52" s="219" t="s">
        <v>219</v>
      </c>
      <c r="H52" s="219"/>
      <c r="I52" s="219"/>
      <c r="J52" s="219" t="s">
        <v>182</v>
      </c>
      <c r="K52" s="219" t="s">
        <v>220</v>
      </c>
      <c r="L52" s="241">
        <v>-106400</v>
      </c>
      <c r="M52" s="219" t="s">
        <v>220</v>
      </c>
      <c r="N52" s="241">
        <v>-106400</v>
      </c>
      <c r="O52" s="219" t="s">
        <v>239</v>
      </c>
      <c r="P52" s="219" t="s">
        <v>240</v>
      </c>
      <c r="Q52" s="219"/>
      <c r="R52" s="219" t="s">
        <v>241</v>
      </c>
      <c r="S52" s="219"/>
      <c r="T52" s="221"/>
      <c r="U52" s="219" t="s">
        <v>224</v>
      </c>
      <c r="V52" s="219" t="s">
        <v>225</v>
      </c>
      <c r="W52" s="190">
        <f>VLOOKUP(M52,'8.匯率'!A:C,3,)</f>
        <v>1</v>
      </c>
      <c r="X52" s="232">
        <f t="shared" si="0"/>
        <v>-106400</v>
      </c>
    </row>
    <row r="53" spans="1:24" hidden="1">
      <c r="A53" s="219" t="s">
        <v>215</v>
      </c>
      <c r="B53" s="219" t="s">
        <v>216</v>
      </c>
      <c r="C53" s="219" t="s">
        <v>238</v>
      </c>
      <c r="D53" s="219" t="s">
        <v>227</v>
      </c>
      <c r="E53" s="221">
        <v>45678</v>
      </c>
      <c r="F53" s="221">
        <v>45678</v>
      </c>
      <c r="G53" s="219" t="s">
        <v>219</v>
      </c>
      <c r="H53" s="219"/>
      <c r="I53" s="219"/>
      <c r="J53" s="219" t="s">
        <v>182</v>
      </c>
      <c r="K53" s="219" t="s">
        <v>220</v>
      </c>
      <c r="L53" s="241">
        <v>-124740</v>
      </c>
      <c r="M53" s="219" t="s">
        <v>220</v>
      </c>
      <c r="N53" s="241">
        <v>-124740</v>
      </c>
      <c r="O53" s="219" t="s">
        <v>239</v>
      </c>
      <c r="P53" s="219" t="s">
        <v>240</v>
      </c>
      <c r="Q53" s="219"/>
      <c r="R53" s="219" t="s">
        <v>241</v>
      </c>
      <c r="S53" s="219"/>
      <c r="T53" s="221"/>
      <c r="U53" s="219" t="s">
        <v>224</v>
      </c>
      <c r="V53" s="219" t="s">
        <v>225</v>
      </c>
      <c r="W53" s="190">
        <f>VLOOKUP(M53,'8.匯率'!A:C,3,)</f>
        <v>1</v>
      </c>
      <c r="X53" s="232">
        <f t="shared" si="0"/>
        <v>-124740</v>
      </c>
    </row>
    <row r="54" spans="1:24" hidden="1">
      <c r="A54" s="219" t="s">
        <v>215</v>
      </c>
      <c r="B54" s="219" t="s">
        <v>216</v>
      </c>
      <c r="C54" s="219" t="s">
        <v>238</v>
      </c>
      <c r="D54" s="219" t="s">
        <v>227</v>
      </c>
      <c r="E54" s="221">
        <v>45678</v>
      </c>
      <c r="F54" s="221">
        <v>45678</v>
      </c>
      <c r="G54" s="219" t="s">
        <v>219</v>
      </c>
      <c r="H54" s="219"/>
      <c r="I54" s="219"/>
      <c r="J54" s="219" t="s">
        <v>182</v>
      </c>
      <c r="K54" s="219" t="s">
        <v>220</v>
      </c>
      <c r="L54" s="241">
        <v>-110000</v>
      </c>
      <c r="M54" s="219" t="s">
        <v>220</v>
      </c>
      <c r="N54" s="241">
        <v>-110000</v>
      </c>
      <c r="O54" s="219" t="s">
        <v>239</v>
      </c>
      <c r="P54" s="219" t="s">
        <v>240</v>
      </c>
      <c r="Q54" s="219"/>
      <c r="R54" s="219" t="s">
        <v>241</v>
      </c>
      <c r="S54" s="219"/>
      <c r="T54" s="221"/>
      <c r="U54" s="219" t="s">
        <v>224</v>
      </c>
      <c r="V54" s="219" t="s">
        <v>225</v>
      </c>
      <c r="W54" s="190">
        <f>VLOOKUP(M54,'8.匯率'!A:C,3,)</f>
        <v>1</v>
      </c>
      <c r="X54" s="232">
        <f t="shared" si="0"/>
        <v>-110000</v>
      </c>
    </row>
    <row r="55" spans="1:24" hidden="1">
      <c r="A55" s="219" t="s">
        <v>215</v>
      </c>
      <c r="B55" s="219" t="s">
        <v>216</v>
      </c>
      <c r="C55" s="219" t="s">
        <v>238</v>
      </c>
      <c r="D55" s="219" t="s">
        <v>227</v>
      </c>
      <c r="E55" s="221">
        <v>45678</v>
      </c>
      <c r="F55" s="221">
        <v>45678</v>
      </c>
      <c r="G55" s="219" t="s">
        <v>219</v>
      </c>
      <c r="H55" s="219"/>
      <c r="I55" s="219"/>
      <c r="J55" s="219" t="s">
        <v>182</v>
      </c>
      <c r="K55" s="219" t="s">
        <v>220</v>
      </c>
      <c r="L55" s="241">
        <v>-125442</v>
      </c>
      <c r="M55" s="219" t="s">
        <v>220</v>
      </c>
      <c r="N55" s="241">
        <v>-125442</v>
      </c>
      <c r="O55" s="219" t="s">
        <v>239</v>
      </c>
      <c r="P55" s="219" t="s">
        <v>240</v>
      </c>
      <c r="Q55" s="219"/>
      <c r="R55" s="219" t="s">
        <v>241</v>
      </c>
      <c r="S55" s="219"/>
      <c r="T55" s="221"/>
      <c r="U55" s="219" t="s">
        <v>224</v>
      </c>
      <c r="V55" s="219" t="s">
        <v>225</v>
      </c>
      <c r="W55" s="190">
        <f>VLOOKUP(M55,'8.匯率'!A:C,3,)</f>
        <v>1</v>
      </c>
      <c r="X55" s="232">
        <f t="shared" si="0"/>
        <v>-125442</v>
      </c>
    </row>
    <row r="56" spans="1:24" hidden="1">
      <c r="A56" s="219" t="s">
        <v>215</v>
      </c>
      <c r="B56" s="219" t="s">
        <v>216</v>
      </c>
      <c r="C56" s="219" t="s">
        <v>238</v>
      </c>
      <c r="D56" s="219" t="s">
        <v>227</v>
      </c>
      <c r="E56" s="221">
        <v>45678</v>
      </c>
      <c r="F56" s="221">
        <v>45678</v>
      </c>
      <c r="G56" s="219" t="s">
        <v>219</v>
      </c>
      <c r="H56" s="219"/>
      <c r="I56" s="219"/>
      <c r="J56" s="219" t="s">
        <v>182</v>
      </c>
      <c r="K56" s="219" t="s">
        <v>220</v>
      </c>
      <c r="L56" s="241">
        <v>-125442</v>
      </c>
      <c r="M56" s="219" t="s">
        <v>220</v>
      </c>
      <c r="N56" s="241">
        <v>-125442</v>
      </c>
      <c r="O56" s="219" t="s">
        <v>239</v>
      </c>
      <c r="P56" s="219" t="s">
        <v>240</v>
      </c>
      <c r="Q56" s="219"/>
      <c r="R56" s="219" t="s">
        <v>241</v>
      </c>
      <c r="S56" s="219"/>
      <c r="T56" s="221"/>
      <c r="U56" s="219" t="s">
        <v>224</v>
      </c>
      <c r="V56" s="219" t="s">
        <v>225</v>
      </c>
      <c r="W56" s="190">
        <f>VLOOKUP(M56,'8.匯率'!A:C,3,)</f>
        <v>1</v>
      </c>
      <c r="X56" s="232">
        <f t="shared" si="0"/>
        <v>-125442</v>
      </c>
    </row>
    <row r="57" spans="1:24" hidden="1">
      <c r="A57" s="219" t="s">
        <v>215</v>
      </c>
      <c r="B57" s="219" t="s">
        <v>216</v>
      </c>
      <c r="C57" s="219" t="s">
        <v>238</v>
      </c>
      <c r="D57" s="219" t="s">
        <v>227</v>
      </c>
      <c r="E57" s="221">
        <v>45678</v>
      </c>
      <c r="F57" s="221">
        <v>45678</v>
      </c>
      <c r="G57" s="219" t="s">
        <v>219</v>
      </c>
      <c r="H57" s="219"/>
      <c r="I57" s="219"/>
      <c r="J57" s="219" t="s">
        <v>182</v>
      </c>
      <c r="K57" s="219" t="s">
        <v>220</v>
      </c>
      <c r="L57" s="241">
        <v>-89980</v>
      </c>
      <c r="M57" s="219" t="s">
        <v>220</v>
      </c>
      <c r="N57" s="241">
        <v>-89980</v>
      </c>
      <c r="O57" s="219" t="s">
        <v>239</v>
      </c>
      <c r="P57" s="219" t="s">
        <v>240</v>
      </c>
      <c r="Q57" s="219"/>
      <c r="R57" s="219" t="s">
        <v>241</v>
      </c>
      <c r="S57" s="219"/>
      <c r="T57" s="221"/>
      <c r="U57" s="219" t="s">
        <v>224</v>
      </c>
      <c r="V57" s="219" t="s">
        <v>225</v>
      </c>
      <c r="W57" s="190">
        <f>VLOOKUP(M57,'8.匯率'!A:C,3,)</f>
        <v>1</v>
      </c>
      <c r="X57" s="232">
        <f t="shared" si="0"/>
        <v>-89980</v>
      </c>
    </row>
    <row r="58" spans="1:24" hidden="1">
      <c r="A58" s="219" t="s">
        <v>215</v>
      </c>
      <c r="B58" s="219" t="s">
        <v>216</v>
      </c>
      <c r="C58" s="219" t="s">
        <v>238</v>
      </c>
      <c r="D58" s="219" t="s">
        <v>227</v>
      </c>
      <c r="E58" s="221">
        <v>45678</v>
      </c>
      <c r="F58" s="221">
        <v>45678</v>
      </c>
      <c r="G58" s="219" t="s">
        <v>219</v>
      </c>
      <c r="H58" s="219"/>
      <c r="I58" s="219"/>
      <c r="J58" s="219" t="s">
        <v>182</v>
      </c>
      <c r="K58" s="219" t="s">
        <v>220</v>
      </c>
      <c r="L58" s="241">
        <v>-131790</v>
      </c>
      <c r="M58" s="219" t="s">
        <v>220</v>
      </c>
      <c r="N58" s="241">
        <v>-131790</v>
      </c>
      <c r="O58" s="219" t="s">
        <v>239</v>
      </c>
      <c r="P58" s="219" t="s">
        <v>240</v>
      </c>
      <c r="Q58" s="219"/>
      <c r="R58" s="219" t="s">
        <v>241</v>
      </c>
      <c r="S58" s="219"/>
      <c r="T58" s="221"/>
      <c r="U58" s="219" t="s">
        <v>224</v>
      </c>
      <c r="V58" s="219" t="s">
        <v>225</v>
      </c>
      <c r="W58" s="190">
        <f>VLOOKUP(M58,'8.匯率'!A:C,3,)</f>
        <v>1</v>
      </c>
      <c r="X58" s="232">
        <f t="shared" si="0"/>
        <v>-131790</v>
      </c>
    </row>
    <row r="59" spans="1:24" hidden="1">
      <c r="A59" s="219" t="s">
        <v>215</v>
      </c>
      <c r="B59" s="219" t="s">
        <v>216</v>
      </c>
      <c r="C59" s="219" t="s">
        <v>238</v>
      </c>
      <c r="D59" s="219" t="s">
        <v>227</v>
      </c>
      <c r="E59" s="221">
        <v>45678</v>
      </c>
      <c r="F59" s="221">
        <v>45678</v>
      </c>
      <c r="G59" s="219" t="s">
        <v>219</v>
      </c>
      <c r="H59" s="219"/>
      <c r="I59" s="219"/>
      <c r="J59" s="219" t="s">
        <v>182</v>
      </c>
      <c r="K59" s="219" t="s">
        <v>220</v>
      </c>
      <c r="L59" s="241">
        <v>-131790</v>
      </c>
      <c r="M59" s="219" t="s">
        <v>220</v>
      </c>
      <c r="N59" s="241">
        <v>-131790</v>
      </c>
      <c r="O59" s="219" t="s">
        <v>239</v>
      </c>
      <c r="P59" s="219" t="s">
        <v>240</v>
      </c>
      <c r="Q59" s="219"/>
      <c r="R59" s="219" t="s">
        <v>241</v>
      </c>
      <c r="S59" s="219"/>
      <c r="T59" s="221"/>
      <c r="U59" s="219" t="s">
        <v>224</v>
      </c>
      <c r="V59" s="219" t="s">
        <v>225</v>
      </c>
      <c r="W59" s="190">
        <f>VLOOKUP(M59,'8.匯率'!A:C,3,)</f>
        <v>1</v>
      </c>
      <c r="X59" s="232">
        <f t="shared" si="0"/>
        <v>-131790</v>
      </c>
    </row>
    <row r="60" spans="1:24" hidden="1">
      <c r="A60" s="219" t="s">
        <v>215</v>
      </c>
      <c r="B60" s="219" t="s">
        <v>216</v>
      </c>
      <c r="C60" s="219" t="s">
        <v>242</v>
      </c>
      <c r="D60" s="219" t="s">
        <v>227</v>
      </c>
      <c r="E60" s="221">
        <v>45678</v>
      </c>
      <c r="F60" s="221">
        <v>45678</v>
      </c>
      <c r="G60" s="219" t="s">
        <v>219</v>
      </c>
      <c r="H60" s="219"/>
      <c r="I60" s="219"/>
      <c r="J60" s="219" t="s">
        <v>182</v>
      </c>
      <c r="K60" s="219" t="s">
        <v>220</v>
      </c>
      <c r="L60" s="241">
        <v>-85030</v>
      </c>
      <c r="M60" s="219" t="s">
        <v>220</v>
      </c>
      <c r="N60" s="241">
        <v>-85030</v>
      </c>
      <c r="O60" s="219" t="s">
        <v>243</v>
      </c>
      <c r="P60" s="219" t="s">
        <v>244</v>
      </c>
      <c r="Q60" s="219"/>
      <c r="R60" s="219" t="s">
        <v>245</v>
      </c>
      <c r="S60" s="219"/>
      <c r="T60" s="221"/>
      <c r="U60" s="219" t="s">
        <v>224</v>
      </c>
      <c r="V60" s="219" t="s">
        <v>225</v>
      </c>
      <c r="W60" s="190">
        <f>VLOOKUP(M60,'8.匯率'!A:C,3,)</f>
        <v>1</v>
      </c>
      <c r="X60" s="232">
        <f t="shared" si="0"/>
        <v>-85030</v>
      </c>
    </row>
    <row r="61" spans="1:24" hidden="1">
      <c r="A61" s="219" t="s">
        <v>215</v>
      </c>
      <c r="B61" s="219" t="s">
        <v>216</v>
      </c>
      <c r="C61" s="219" t="s">
        <v>242</v>
      </c>
      <c r="D61" s="219" t="s">
        <v>227</v>
      </c>
      <c r="E61" s="221">
        <v>45678</v>
      </c>
      <c r="F61" s="221">
        <v>45678</v>
      </c>
      <c r="G61" s="219" t="s">
        <v>219</v>
      </c>
      <c r="H61" s="219"/>
      <c r="I61" s="219"/>
      <c r="J61" s="219" t="s">
        <v>182</v>
      </c>
      <c r="K61" s="219" t="s">
        <v>220</v>
      </c>
      <c r="L61" s="241">
        <v>-99990</v>
      </c>
      <c r="M61" s="219" t="s">
        <v>220</v>
      </c>
      <c r="N61" s="241">
        <v>-99990</v>
      </c>
      <c r="O61" s="219" t="s">
        <v>243</v>
      </c>
      <c r="P61" s="219" t="s">
        <v>244</v>
      </c>
      <c r="Q61" s="219"/>
      <c r="R61" s="219" t="s">
        <v>245</v>
      </c>
      <c r="S61" s="219"/>
      <c r="T61" s="221"/>
      <c r="U61" s="219" t="s">
        <v>224</v>
      </c>
      <c r="V61" s="219" t="s">
        <v>225</v>
      </c>
      <c r="W61" s="190">
        <f>VLOOKUP(M61,'8.匯率'!A:C,3,)</f>
        <v>1</v>
      </c>
      <c r="X61" s="232">
        <f t="shared" si="0"/>
        <v>-99990</v>
      </c>
    </row>
    <row r="62" spans="1:24" hidden="1">
      <c r="A62" s="219" t="s">
        <v>215</v>
      </c>
      <c r="B62" s="219" t="s">
        <v>216</v>
      </c>
      <c r="C62" s="219" t="s">
        <v>242</v>
      </c>
      <c r="D62" s="219" t="s">
        <v>227</v>
      </c>
      <c r="E62" s="221">
        <v>45678</v>
      </c>
      <c r="F62" s="221">
        <v>45678</v>
      </c>
      <c r="G62" s="219" t="s">
        <v>219</v>
      </c>
      <c r="H62" s="219"/>
      <c r="I62" s="219"/>
      <c r="J62" s="219" t="s">
        <v>182</v>
      </c>
      <c r="K62" s="219" t="s">
        <v>220</v>
      </c>
      <c r="L62" s="241">
        <v>-125442</v>
      </c>
      <c r="M62" s="219" t="s">
        <v>220</v>
      </c>
      <c r="N62" s="241">
        <v>-125442</v>
      </c>
      <c r="O62" s="219" t="s">
        <v>243</v>
      </c>
      <c r="P62" s="219" t="s">
        <v>244</v>
      </c>
      <c r="Q62" s="219"/>
      <c r="R62" s="219" t="s">
        <v>245</v>
      </c>
      <c r="S62" s="219"/>
      <c r="T62" s="221"/>
      <c r="U62" s="219" t="s">
        <v>224</v>
      </c>
      <c r="V62" s="219" t="s">
        <v>225</v>
      </c>
      <c r="W62" s="190">
        <f>VLOOKUP(M62,'8.匯率'!A:C,3,)</f>
        <v>1</v>
      </c>
      <c r="X62" s="232">
        <f t="shared" si="0"/>
        <v>-125442</v>
      </c>
    </row>
    <row r="63" spans="1:24" hidden="1">
      <c r="A63" s="219" t="s">
        <v>215</v>
      </c>
      <c r="B63" s="219" t="s">
        <v>216</v>
      </c>
      <c r="C63" s="219" t="s">
        <v>242</v>
      </c>
      <c r="D63" s="219" t="s">
        <v>227</v>
      </c>
      <c r="E63" s="221">
        <v>45678</v>
      </c>
      <c r="F63" s="221">
        <v>45678</v>
      </c>
      <c r="G63" s="219" t="s">
        <v>219</v>
      </c>
      <c r="H63" s="219"/>
      <c r="I63" s="219"/>
      <c r="J63" s="219" t="s">
        <v>182</v>
      </c>
      <c r="K63" s="219" t="s">
        <v>220</v>
      </c>
      <c r="L63" s="241">
        <v>-73080</v>
      </c>
      <c r="M63" s="219" t="s">
        <v>220</v>
      </c>
      <c r="N63" s="241">
        <v>-73080</v>
      </c>
      <c r="O63" s="219" t="s">
        <v>243</v>
      </c>
      <c r="P63" s="219" t="s">
        <v>244</v>
      </c>
      <c r="Q63" s="219"/>
      <c r="R63" s="219" t="s">
        <v>245</v>
      </c>
      <c r="S63" s="219"/>
      <c r="T63" s="221"/>
      <c r="U63" s="219" t="s">
        <v>224</v>
      </c>
      <c r="V63" s="219" t="s">
        <v>225</v>
      </c>
      <c r="W63" s="190">
        <f>VLOOKUP(M63,'8.匯率'!A:C,3,)</f>
        <v>1</v>
      </c>
      <c r="X63" s="232">
        <f t="shared" si="0"/>
        <v>-73080</v>
      </c>
    </row>
    <row r="64" spans="1:24" hidden="1">
      <c r="A64" s="219" t="s">
        <v>215</v>
      </c>
      <c r="B64" s="219" t="s">
        <v>216</v>
      </c>
      <c r="C64" s="219" t="s">
        <v>242</v>
      </c>
      <c r="D64" s="219" t="s">
        <v>227</v>
      </c>
      <c r="E64" s="221">
        <v>45678</v>
      </c>
      <c r="F64" s="221">
        <v>45678</v>
      </c>
      <c r="G64" s="219" t="s">
        <v>219</v>
      </c>
      <c r="H64" s="219"/>
      <c r="I64" s="219"/>
      <c r="J64" s="219" t="s">
        <v>182</v>
      </c>
      <c r="K64" s="219" t="s">
        <v>220</v>
      </c>
      <c r="L64" s="241">
        <v>-79740</v>
      </c>
      <c r="M64" s="219" t="s">
        <v>220</v>
      </c>
      <c r="N64" s="241">
        <v>-79740</v>
      </c>
      <c r="O64" s="219" t="s">
        <v>243</v>
      </c>
      <c r="P64" s="219" t="s">
        <v>244</v>
      </c>
      <c r="Q64" s="219"/>
      <c r="R64" s="219" t="s">
        <v>245</v>
      </c>
      <c r="S64" s="219"/>
      <c r="T64" s="221"/>
      <c r="U64" s="219" t="s">
        <v>224</v>
      </c>
      <c r="V64" s="219" t="s">
        <v>225</v>
      </c>
      <c r="W64" s="190">
        <f>VLOOKUP(M64,'8.匯率'!A:C,3,)</f>
        <v>1</v>
      </c>
      <c r="X64" s="232">
        <f t="shared" si="0"/>
        <v>-79740</v>
      </c>
    </row>
    <row r="65" spans="1:24" hidden="1">
      <c r="A65" s="219" t="s">
        <v>215</v>
      </c>
      <c r="B65" s="219" t="s">
        <v>216</v>
      </c>
      <c r="C65" s="219" t="s">
        <v>242</v>
      </c>
      <c r="D65" s="219" t="s">
        <v>227</v>
      </c>
      <c r="E65" s="221">
        <v>45678</v>
      </c>
      <c r="F65" s="221">
        <v>45678</v>
      </c>
      <c r="G65" s="219" t="s">
        <v>219</v>
      </c>
      <c r="H65" s="219"/>
      <c r="I65" s="219"/>
      <c r="J65" s="219" t="s">
        <v>182</v>
      </c>
      <c r="K65" s="219" t="s">
        <v>220</v>
      </c>
      <c r="L65" s="241">
        <v>-97460</v>
      </c>
      <c r="M65" s="219" t="s">
        <v>220</v>
      </c>
      <c r="N65" s="241">
        <v>-97460</v>
      </c>
      <c r="O65" s="219" t="s">
        <v>243</v>
      </c>
      <c r="P65" s="219" t="s">
        <v>244</v>
      </c>
      <c r="Q65" s="219"/>
      <c r="R65" s="219" t="s">
        <v>245</v>
      </c>
      <c r="S65" s="219"/>
      <c r="T65" s="221"/>
      <c r="U65" s="219" t="s">
        <v>224</v>
      </c>
      <c r="V65" s="219" t="s">
        <v>225</v>
      </c>
      <c r="W65" s="190">
        <f>VLOOKUP(M65,'8.匯率'!A:C,3,)</f>
        <v>1</v>
      </c>
      <c r="X65" s="232">
        <f t="shared" si="0"/>
        <v>-97460</v>
      </c>
    </row>
    <row r="66" spans="1:24" hidden="1">
      <c r="A66" s="219" t="s">
        <v>215</v>
      </c>
      <c r="B66" s="219" t="s">
        <v>216</v>
      </c>
      <c r="C66" s="219" t="s">
        <v>242</v>
      </c>
      <c r="D66" s="219" t="s">
        <v>227</v>
      </c>
      <c r="E66" s="221">
        <v>45678</v>
      </c>
      <c r="F66" s="221">
        <v>45678</v>
      </c>
      <c r="G66" s="219" t="s">
        <v>219</v>
      </c>
      <c r="H66" s="219"/>
      <c r="I66" s="219"/>
      <c r="J66" s="219" t="s">
        <v>182</v>
      </c>
      <c r="K66" s="219" t="s">
        <v>220</v>
      </c>
      <c r="L66" s="241">
        <v>-130962</v>
      </c>
      <c r="M66" s="219" t="s">
        <v>220</v>
      </c>
      <c r="N66" s="241">
        <v>-130962</v>
      </c>
      <c r="O66" s="219" t="s">
        <v>243</v>
      </c>
      <c r="P66" s="219" t="s">
        <v>244</v>
      </c>
      <c r="Q66" s="219"/>
      <c r="R66" s="219" t="s">
        <v>245</v>
      </c>
      <c r="S66" s="219"/>
      <c r="T66" s="221"/>
      <c r="U66" s="219" t="s">
        <v>224</v>
      </c>
      <c r="V66" s="219" t="s">
        <v>225</v>
      </c>
      <c r="W66" s="190">
        <f>VLOOKUP(M66,'8.匯率'!A:C,3,)</f>
        <v>1</v>
      </c>
      <c r="X66" s="232">
        <f t="shared" si="0"/>
        <v>-130962</v>
      </c>
    </row>
    <row r="67" spans="1:24" hidden="1">
      <c r="A67" s="219" t="s">
        <v>215</v>
      </c>
      <c r="B67" s="219" t="s">
        <v>216</v>
      </c>
      <c r="C67" s="219" t="s">
        <v>242</v>
      </c>
      <c r="D67" s="219" t="s">
        <v>227</v>
      </c>
      <c r="E67" s="221">
        <v>45678</v>
      </c>
      <c r="F67" s="221">
        <v>45678</v>
      </c>
      <c r="G67" s="219" t="s">
        <v>219</v>
      </c>
      <c r="H67" s="219"/>
      <c r="I67" s="219"/>
      <c r="J67" s="219" t="s">
        <v>182</v>
      </c>
      <c r="K67" s="219" t="s">
        <v>220</v>
      </c>
      <c r="L67" s="241">
        <v>-99990</v>
      </c>
      <c r="M67" s="219" t="s">
        <v>220</v>
      </c>
      <c r="N67" s="241">
        <v>-99990</v>
      </c>
      <c r="O67" s="219" t="s">
        <v>243</v>
      </c>
      <c r="P67" s="219" t="s">
        <v>244</v>
      </c>
      <c r="Q67" s="219"/>
      <c r="R67" s="219" t="s">
        <v>245</v>
      </c>
      <c r="S67" s="219"/>
      <c r="T67" s="221"/>
      <c r="U67" s="219" t="s">
        <v>224</v>
      </c>
      <c r="V67" s="219" t="s">
        <v>225</v>
      </c>
      <c r="W67" s="190">
        <f>VLOOKUP(M67,'8.匯率'!A:C,3,)</f>
        <v>1</v>
      </c>
      <c r="X67" s="232">
        <f t="shared" si="0"/>
        <v>-99990</v>
      </c>
    </row>
    <row r="68" spans="1:24" hidden="1">
      <c r="A68" s="219" t="s">
        <v>215</v>
      </c>
      <c r="B68" s="219" t="s">
        <v>216</v>
      </c>
      <c r="C68" s="219" t="s">
        <v>242</v>
      </c>
      <c r="D68" s="219" t="s">
        <v>227</v>
      </c>
      <c r="E68" s="221">
        <v>45678</v>
      </c>
      <c r="F68" s="221">
        <v>45678</v>
      </c>
      <c r="G68" s="219" t="s">
        <v>219</v>
      </c>
      <c r="H68" s="219"/>
      <c r="I68" s="219"/>
      <c r="J68" s="219" t="s">
        <v>182</v>
      </c>
      <c r="K68" s="219" t="s">
        <v>220</v>
      </c>
      <c r="L68" s="241">
        <v>-119232</v>
      </c>
      <c r="M68" s="219" t="s">
        <v>220</v>
      </c>
      <c r="N68" s="241">
        <v>-119232</v>
      </c>
      <c r="O68" s="219" t="s">
        <v>243</v>
      </c>
      <c r="P68" s="219" t="s">
        <v>244</v>
      </c>
      <c r="Q68" s="219"/>
      <c r="R68" s="219" t="s">
        <v>245</v>
      </c>
      <c r="S68" s="219"/>
      <c r="T68" s="221"/>
      <c r="U68" s="219" t="s">
        <v>224</v>
      </c>
      <c r="V68" s="219" t="s">
        <v>225</v>
      </c>
      <c r="W68" s="190">
        <f>VLOOKUP(M68,'8.匯率'!A:C,3,)</f>
        <v>1</v>
      </c>
      <c r="X68" s="232">
        <f t="shared" si="0"/>
        <v>-119232</v>
      </c>
    </row>
    <row r="69" spans="1:24" hidden="1">
      <c r="A69" s="219" t="s">
        <v>215</v>
      </c>
      <c r="B69" s="219" t="s">
        <v>216</v>
      </c>
      <c r="C69" s="219" t="s">
        <v>242</v>
      </c>
      <c r="D69" s="219" t="s">
        <v>227</v>
      </c>
      <c r="E69" s="221">
        <v>45678</v>
      </c>
      <c r="F69" s="221">
        <v>45678</v>
      </c>
      <c r="G69" s="219" t="s">
        <v>219</v>
      </c>
      <c r="H69" s="219"/>
      <c r="I69" s="219"/>
      <c r="J69" s="219" t="s">
        <v>182</v>
      </c>
      <c r="K69" s="219" t="s">
        <v>220</v>
      </c>
      <c r="L69" s="241">
        <v>-140034</v>
      </c>
      <c r="M69" s="219" t="s">
        <v>220</v>
      </c>
      <c r="N69" s="241">
        <v>-140034</v>
      </c>
      <c r="O69" s="219" t="s">
        <v>243</v>
      </c>
      <c r="P69" s="219" t="s">
        <v>244</v>
      </c>
      <c r="Q69" s="219"/>
      <c r="R69" s="219" t="s">
        <v>245</v>
      </c>
      <c r="S69" s="219"/>
      <c r="T69" s="221"/>
      <c r="U69" s="219" t="s">
        <v>224</v>
      </c>
      <c r="V69" s="219" t="s">
        <v>225</v>
      </c>
      <c r="W69" s="190">
        <f>VLOOKUP(M69,'8.匯率'!A:C,3,)</f>
        <v>1</v>
      </c>
      <c r="X69" s="232">
        <f t="shared" si="0"/>
        <v>-140034</v>
      </c>
    </row>
    <row r="70" spans="1:24" hidden="1">
      <c r="A70" s="219" t="s">
        <v>215</v>
      </c>
      <c r="B70" s="219" t="s">
        <v>216</v>
      </c>
      <c r="C70" s="219" t="s">
        <v>242</v>
      </c>
      <c r="D70" s="219" t="s">
        <v>227</v>
      </c>
      <c r="E70" s="221">
        <v>45678</v>
      </c>
      <c r="F70" s="221">
        <v>45678</v>
      </c>
      <c r="G70" s="219" t="s">
        <v>219</v>
      </c>
      <c r="H70" s="219"/>
      <c r="I70" s="219"/>
      <c r="J70" s="219" t="s">
        <v>182</v>
      </c>
      <c r="K70" s="219" t="s">
        <v>220</v>
      </c>
      <c r="L70" s="241">
        <v>-116710</v>
      </c>
      <c r="M70" s="219" t="s">
        <v>220</v>
      </c>
      <c r="N70" s="241">
        <v>-116710</v>
      </c>
      <c r="O70" s="219" t="s">
        <v>243</v>
      </c>
      <c r="P70" s="219" t="s">
        <v>244</v>
      </c>
      <c r="Q70" s="219"/>
      <c r="R70" s="219" t="s">
        <v>245</v>
      </c>
      <c r="S70" s="219"/>
      <c r="T70" s="221"/>
      <c r="U70" s="219" t="s">
        <v>224</v>
      </c>
      <c r="V70" s="219" t="s">
        <v>225</v>
      </c>
      <c r="W70" s="190">
        <f>VLOOKUP(M70,'8.匯率'!A:C,3,)</f>
        <v>1</v>
      </c>
      <c r="X70" s="232">
        <f t="shared" si="0"/>
        <v>-116710</v>
      </c>
    </row>
    <row r="71" spans="1:24" hidden="1">
      <c r="A71" s="219" t="s">
        <v>215</v>
      </c>
      <c r="B71" s="219" t="s">
        <v>216</v>
      </c>
      <c r="C71" s="219" t="s">
        <v>242</v>
      </c>
      <c r="D71" s="219" t="s">
        <v>227</v>
      </c>
      <c r="E71" s="221">
        <v>45678</v>
      </c>
      <c r="F71" s="221">
        <v>45678</v>
      </c>
      <c r="G71" s="219" t="s">
        <v>219</v>
      </c>
      <c r="H71" s="219"/>
      <c r="I71" s="219"/>
      <c r="J71" s="219" t="s">
        <v>182</v>
      </c>
      <c r="K71" s="219" t="s">
        <v>220</v>
      </c>
      <c r="L71" s="241">
        <v>-138000</v>
      </c>
      <c r="M71" s="219" t="s">
        <v>220</v>
      </c>
      <c r="N71" s="241">
        <v>-138000</v>
      </c>
      <c r="O71" s="219" t="s">
        <v>243</v>
      </c>
      <c r="P71" s="219" t="s">
        <v>244</v>
      </c>
      <c r="Q71" s="219"/>
      <c r="R71" s="219" t="s">
        <v>245</v>
      </c>
      <c r="S71" s="219"/>
      <c r="T71" s="221"/>
      <c r="U71" s="219" t="s">
        <v>224</v>
      </c>
      <c r="V71" s="219" t="s">
        <v>225</v>
      </c>
      <c r="W71" s="190">
        <f>VLOOKUP(M71,'8.匯率'!A:C,3,)</f>
        <v>1</v>
      </c>
      <c r="X71" s="232">
        <f t="shared" si="0"/>
        <v>-138000</v>
      </c>
    </row>
    <row r="72" spans="1:24" hidden="1">
      <c r="A72" s="219" t="s">
        <v>215</v>
      </c>
      <c r="B72" s="219" t="s">
        <v>216</v>
      </c>
      <c r="C72" s="219" t="s">
        <v>242</v>
      </c>
      <c r="D72" s="219" t="s">
        <v>227</v>
      </c>
      <c r="E72" s="221">
        <v>45678</v>
      </c>
      <c r="F72" s="221">
        <v>45678</v>
      </c>
      <c r="G72" s="219" t="s">
        <v>219</v>
      </c>
      <c r="H72" s="219"/>
      <c r="I72" s="219"/>
      <c r="J72" s="219" t="s">
        <v>182</v>
      </c>
      <c r="K72" s="219" t="s">
        <v>220</v>
      </c>
      <c r="L72" s="241">
        <v>-89980</v>
      </c>
      <c r="M72" s="219" t="s">
        <v>220</v>
      </c>
      <c r="N72" s="241">
        <v>-89980</v>
      </c>
      <c r="O72" s="219" t="s">
        <v>243</v>
      </c>
      <c r="P72" s="219" t="s">
        <v>244</v>
      </c>
      <c r="Q72" s="219"/>
      <c r="R72" s="219" t="s">
        <v>245</v>
      </c>
      <c r="S72" s="219"/>
      <c r="T72" s="221"/>
      <c r="U72" s="219" t="s">
        <v>224</v>
      </c>
      <c r="V72" s="219" t="s">
        <v>225</v>
      </c>
      <c r="W72" s="190">
        <f>VLOOKUP(M72,'8.匯率'!A:C,3,)</f>
        <v>1</v>
      </c>
      <c r="X72" s="232">
        <f t="shared" si="0"/>
        <v>-89980</v>
      </c>
    </row>
    <row r="73" spans="1:24" hidden="1">
      <c r="A73" s="219" t="s">
        <v>215</v>
      </c>
      <c r="B73" s="219" t="s">
        <v>216</v>
      </c>
      <c r="C73" s="219" t="s">
        <v>242</v>
      </c>
      <c r="D73" s="219" t="s">
        <v>227</v>
      </c>
      <c r="E73" s="221">
        <v>45678</v>
      </c>
      <c r="F73" s="221">
        <v>45678</v>
      </c>
      <c r="G73" s="219" t="s">
        <v>219</v>
      </c>
      <c r="H73" s="219"/>
      <c r="I73" s="219"/>
      <c r="J73" s="219" t="s">
        <v>182</v>
      </c>
      <c r="K73" s="219" t="s">
        <v>220</v>
      </c>
      <c r="L73" s="241">
        <v>-95040</v>
      </c>
      <c r="M73" s="219" t="s">
        <v>220</v>
      </c>
      <c r="N73" s="241">
        <v>-95040</v>
      </c>
      <c r="O73" s="219" t="s">
        <v>243</v>
      </c>
      <c r="P73" s="219" t="s">
        <v>244</v>
      </c>
      <c r="Q73" s="219"/>
      <c r="R73" s="219" t="s">
        <v>245</v>
      </c>
      <c r="S73" s="219"/>
      <c r="T73" s="221"/>
      <c r="U73" s="219" t="s">
        <v>224</v>
      </c>
      <c r="V73" s="219" t="s">
        <v>225</v>
      </c>
      <c r="W73" s="190">
        <f>VLOOKUP(M73,'8.匯率'!A:C,3,)</f>
        <v>1</v>
      </c>
      <c r="X73" s="232">
        <f t="shared" si="0"/>
        <v>-95040</v>
      </c>
    </row>
    <row r="74" spans="1:24" hidden="1">
      <c r="A74" s="219" t="s">
        <v>215</v>
      </c>
      <c r="B74" s="219" t="s">
        <v>216</v>
      </c>
      <c r="C74" s="219" t="s">
        <v>242</v>
      </c>
      <c r="D74" s="219" t="s">
        <v>227</v>
      </c>
      <c r="E74" s="221">
        <v>45678</v>
      </c>
      <c r="F74" s="221">
        <v>45678</v>
      </c>
      <c r="G74" s="219" t="s">
        <v>219</v>
      </c>
      <c r="H74" s="219"/>
      <c r="I74" s="219"/>
      <c r="J74" s="219" t="s">
        <v>182</v>
      </c>
      <c r="K74" s="219" t="s">
        <v>220</v>
      </c>
      <c r="L74" s="241">
        <v>-138000</v>
      </c>
      <c r="M74" s="219" t="s">
        <v>220</v>
      </c>
      <c r="N74" s="241">
        <v>-138000</v>
      </c>
      <c r="O74" s="219" t="s">
        <v>243</v>
      </c>
      <c r="P74" s="219" t="s">
        <v>244</v>
      </c>
      <c r="Q74" s="219"/>
      <c r="R74" s="219" t="s">
        <v>245</v>
      </c>
      <c r="S74" s="219"/>
      <c r="T74" s="221"/>
      <c r="U74" s="219" t="s">
        <v>224</v>
      </c>
      <c r="V74" s="219" t="s">
        <v>225</v>
      </c>
      <c r="W74" s="190">
        <f>VLOOKUP(M74,'8.匯率'!A:C,3,)</f>
        <v>1</v>
      </c>
      <c r="X74" s="232">
        <f t="shared" ref="X74:X137" si="1">N74*W74</f>
        <v>-138000</v>
      </c>
    </row>
    <row r="75" spans="1:24" hidden="1">
      <c r="A75" s="219" t="s">
        <v>215</v>
      </c>
      <c r="B75" s="219" t="s">
        <v>216</v>
      </c>
      <c r="C75" s="219" t="s">
        <v>242</v>
      </c>
      <c r="D75" s="219" t="s">
        <v>227</v>
      </c>
      <c r="E75" s="221">
        <v>45678</v>
      </c>
      <c r="F75" s="221">
        <v>45678</v>
      </c>
      <c r="G75" s="219" t="s">
        <v>219</v>
      </c>
      <c r="H75" s="219"/>
      <c r="I75" s="219"/>
      <c r="J75" s="219" t="s">
        <v>182</v>
      </c>
      <c r="K75" s="219" t="s">
        <v>220</v>
      </c>
      <c r="L75" s="241">
        <v>-105050</v>
      </c>
      <c r="M75" s="219" t="s">
        <v>220</v>
      </c>
      <c r="N75" s="241">
        <v>-105050</v>
      </c>
      <c r="O75" s="219" t="s">
        <v>243</v>
      </c>
      <c r="P75" s="219" t="s">
        <v>244</v>
      </c>
      <c r="Q75" s="219"/>
      <c r="R75" s="219" t="s">
        <v>245</v>
      </c>
      <c r="S75" s="219"/>
      <c r="T75" s="221"/>
      <c r="U75" s="219" t="s">
        <v>224</v>
      </c>
      <c r="V75" s="219" t="s">
        <v>225</v>
      </c>
      <c r="W75" s="190">
        <f>VLOOKUP(M75,'8.匯率'!A:C,3,)</f>
        <v>1</v>
      </c>
      <c r="X75" s="232">
        <f t="shared" si="1"/>
        <v>-105050</v>
      </c>
    </row>
    <row r="76" spans="1:24" hidden="1">
      <c r="A76" s="219" t="s">
        <v>215</v>
      </c>
      <c r="B76" s="219" t="s">
        <v>216</v>
      </c>
      <c r="C76" s="219" t="s">
        <v>242</v>
      </c>
      <c r="D76" s="219" t="s">
        <v>227</v>
      </c>
      <c r="E76" s="221">
        <v>45678</v>
      </c>
      <c r="F76" s="221">
        <v>45678</v>
      </c>
      <c r="G76" s="219" t="s">
        <v>219</v>
      </c>
      <c r="H76" s="219"/>
      <c r="I76" s="219"/>
      <c r="J76" s="219" t="s">
        <v>182</v>
      </c>
      <c r="K76" s="219" t="s">
        <v>220</v>
      </c>
      <c r="L76" s="241">
        <v>-90000</v>
      </c>
      <c r="M76" s="219" t="s">
        <v>220</v>
      </c>
      <c r="N76" s="241">
        <v>-90000</v>
      </c>
      <c r="O76" s="219" t="s">
        <v>243</v>
      </c>
      <c r="P76" s="219" t="s">
        <v>244</v>
      </c>
      <c r="Q76" s="219"/>
      <c r="R76" s="219" t="s">
        <v>245</v>
      </c>
      <c r="S76" s="219"/>
      <c r="T76" s="221"/>
      <c r="U76" s="219" t="s">
        <v>224</v>
      </c>
      <c r="V76" s="219" t="s">
        <v>225</v>
      </c>
      <c r="W76" s="190">
        <f>VLOOKUP(M76,'8.匯率'!A:C,3,)</f>
        <v>1</v>
      </c>
      <c r="X76" s="232">
        <f t="shared" si="1"/>
        <v>-90000</v>
      </c>
    </row>
    <row r="77" spans="1:24" hidden="1">
      <c r="A77" s="219" t="s">
        <v>215</v>
      </c>
      <c r="B77" s="219" t="s">
        <v>216</v>
      </c>
      <c r="C77" s="219" t="s">
        <v>242</v>
      </c>
      <c r="D77" s="219" t="s">
        <v>227</v>
      </c>
      <c r="E77" s="221">
        <v>45678</v>
      </c>
      <c r="F77" s="221">
        <v>45678</v>
      </c>
      <c r="G77" s="219" t="s">
        <v>219</v>
      </c>
      <c r="H77" s="219"/>
      <c r="I77" s="219"/>
      <c r="J77" s="219" t="s">
        <v>182</v>
      </c>
      <c r="K77" s="219" t="s">
        <v>220</v>
      </c>
      <c r="L77" s="241">
        <v>-85950</v>
      </c>
      <c r="M77" s="219" t="s">
        <v>220</v>
      </c>
      <c r="N77" s="241">
        <v>-85950</v>
      </c>
      <c r="O77" s="219" t="s">
        <v>243</v>
      </c>
      <c r="P77" s="219" t="s">
        <v>244</v>
      </c>
      <c r="Q77" s="219"/>
      <c r="R77" s="219" t="s">
        <v>245</v>
      </c>
      <c r="S77" s="219"/>
      <c r="T77" s="221"/>
      <c r="U77" s="219" t="s">
        <v>224</v>
      </c>
      <c r="V77" s="219" t="s">
        <v>225</v>
      </c>
      <c r="W77" s="190">
        <f>VLOOKUP(M77,'8.匯率'!A:C,3,)</f>
        <v>1</v>
      </c>
      <c r="X77" s="232">
        <f t="shared" si="1"/>
        <v>-85950</v>
      </c>
    </row>
    <row r="78" spans="1:24" hidden="1">
      <c r="A78" s="219" t="s">
        <v>215</v>
      </c>
      <c r="B78" s="219" t="s">
        <v>216</v>
      </c>
      <c r="C78" s="219" t="s">
        <v>242</v>
      </c>
      <c r="D78" s="219" t="s">
        <v>227</v>
      </c>
      <c r="E78" s="221">
        <v>45678</v>
      </c>
      <c r="F78" s="221">
        <v>45678</v>
      </c>
      <c r="G78" s="219" t="s">
        <v>219</v>
      </c>
      <c r="H78" s="219"/>
      <c r="I78" s="219"/>
      <c r="J78" s="219" t="s">
        <v>182</v>
      </c>
      <c r="K78" s="219" t="s">
        <v>220</v>
      </c>
      <c r="L78" s="241">
        <v>-85030</v>
      </c>
      <c r="M78" s="219" t="s">
        <v>220</v>
      </c>
      <c r="N78" s="241">
        <v>-85030</v>
      </c>
      <c r="O78" s="219" t="s">
        <v>239</v>
      </c>
      <c r="P78" s="219" t="s">
        <v>240</v>
      </c>
      <c r="Q78" s="219"/>
      <c r="R78" s="219" t="s">
        <v>245</v>
      </c>
      <c r="S78" s="219"/>
      <c r="T78" s="221"/>
      <c r="U78" s="219" t="s">
        <v>224</v>
      </c>
      <c r="V78" s="219" t="s">
        <v>225</v>
      </c>
      <c r="W78" s="190">
        <f>VLOOKUP(M78,'8.匯率'!A:C,3,)</f>
        <v>1</v>
      </c>
      <c r="X78" s="232">
        <f t="shared" si="1"/>
        <v>-85030</v>
      </c>
    </row>
    <row r="79" spans="1:24" hidden="1">
      <c r="A79" s="219" t="s">
        <v>215</v>
      </c>
      <c r="B79" s="219" t="s">
        <v>216</v>
      </c>
      <c r="C79" s="219" t="s">
        <v>242</v>
      </c>
      <c r="D79" s="219" t="s">
        <v>227</v>
      </c>
      <c r="E79" s="221">
        <v>45678</v>
      </c>
      <c r="F79" s="221">
        <v>45678</v>
      </c>
      <c r="G79" s="219" t="s">
        <v>219</v>
      </c>
      <c r="H79" s="219"/>
      <c r="I79" s="219"/>
      <c r="J79" s="219" t="s">
        <v>182</v>
      </c>
      <c r="K79" s="219" t="s">
        <v>220</v>
      </c>
      <c r="L79" s="241">
        <v>-120780</v>
      </c>
      <c r="M79" s="219" t="s">
        <v>220</v>
      </c>
      <c r="N79" s="241">
        <v>-120780</v>
      </c>
      <c r="O79" s="219" t="s">
        <v>243</v>
      </c>
      <c r="P79" s="219" t="s">
        <v>244</v>
      </c>
      <c r="Q79" s="219"/>
      <c r="R79" s="219" t="s">
        <v>245</v>
      </c>
      <c r="S79" s="219"/>
      <c r="T79" s="221"/>
      <c r="U79" s="219" t="s">
        <v>224</v>
      </c>
      <c r="V79" s="219" t="s">
        <v>225</v>
      </c>
      <c r="W79" s="190">
        <f>VLOOKUP(M79,'8.匯率'!A:C,3,)</f>
        <v>1</v>
      </c>
      <c r="X79" s="232">
        <f t="shared" si="1"/>
        <v>-120780</v>
      </c>
    </row>
    <row r="80" spans="1:24" hidden="1">
      <c r="A80" s="219" t="s">
        <v>215</v>
      </c>
      <c r="B80" s="219" t="s">
        <v>216</v>
      </c>
      <c r="C80" s="219" t="s">
        <v>246</v>
      </c>
      <c r="D80" s="219" t="s">
        <v>227</v>
      </c>
      <c r="E80" s="221">
        <v>45679</v>
      </c>
      <c r="F80" s="221">
        <v>45679</v>
      </c>
      <c r="G80" s="219" t="s">
        <v>219</v>
      </c>
      <c r="H80" s="219"/>
      <c r="I80" s="219"/>
      <c r="J80" s="219" t="s">
        <v>182</v>
      </c>
      <c r="K80" s="219" t="s">
        <v>220</v>
      </c>
      <c r="L80" s="241">
        <v>-188480</v>
      </c>
      <c r="M80" s="219" t="s">
        <v>220</v>
      </c>
      <c r="N80" s="241">
        <v>-188480</v>
      </c>
      <c r="O80" s="219" t="s">
        <v>234</v>
      </c>
      <c r="P80" s="219" t="s">
        <v>229</v>
      </c>
      <c r="Q80" s="219"/>
      <c r="R80" s="219" t="s">
        <v>247</v>
      </c>
      <c r="S80" s="219"/>
      <c r="T80" s="221"/>
      <c r="U80" s="219" t="s">
        <v>224</v>
      </c>
      <c r="V80" s="219" t="s">
        <v>225</v>
      </c>
      <c r="W80" s="190">
        <f>VLOOKUP(M80,'8.匯率'!A:C,3,)</f>
        <v>1</v>
      </c>
      <c r="X80" s="232">
        <f t="shared" si="1"/>
        <v>-188480</v>
      </c>
    </row>
    <row r="81" spans="1:24" hidden="1">
      <c r="A81" s="219" t="s">
        <v>215</v>
      </c>
      <c r="B81" s="219" t="s">
        <v>216</v>
      </c>
      <c r="C81" s="219" t="s">
        <v>246</v>
      </c>
      <c r="D81" s="219" t="s">
        <v>227</v>
      </c>
      <c r="E81" s="221">
        <v>45679</v>
      </c>
      <c r="F81" s="221">
        <v>45679</v>
      </c>
      <c r="G81" s="219" t="s">
        <v>219</v>
      </c>
      <c r="H81" s="219"/>
      <c r="I81" s="219"/>
      <c r="J81" s="219" t="s">
        <v>182</v>
      </c>
      <c r="K81" s="219" t="s">
        <v>220</v>
      </c>
      <c r="L81" s="241">
        <v>-185535</v>
      </c>
      <c r="M81" s="219" t="s">
        <v>220</v>
      </c>
      <c r="N81" s="241">
        <v>-185535</v>
      </c>
      <c r="O81" s="219" t="s">
        <v>234</v>
      </c>
      <c r="P81" s="219" t="s">
        <v>229</v>
      </c>
      <c r="Q81" s="219"/>
      <c r="R81" s="219" t="s">
        <v>247</v>
      </c>
      <c r="S81" s="219"/>
      <c r="T81" s="221"/>
      <c r="U81" s="219" t="s">
        <v>224</v>
      </c>
      <c r="V81" s="219" t="s">
        <v>225</v>
      </c>
      <c r="W81" s="190">
        <f>VLOOKUP(M81,'8.匯率'!A:C,3,)</f>
        <v>1</v>
      </c>
      <c r="X81" s="232">
        <f t="shared" si="1"/>
        <v>-185535</v>
      </c>
    </row>
    <row r="82" spans="1:24" hidden="1">
      <c r="A82" s="219" t="s">
        <v>215</v>
      </c>
      <c r="B82" s="219" t="s">
        <v>216</v>
      </c>
      <c r="C82" s="219" t="s">
        <v>246</v>
      </c>
      <c r="D82" s="219" t="s">
        <v>227</v>
      </c>
      <c r="E82" s="221">
        <v>45679</v>
      </c>
      <c r="F82" s="221">
        <v>45679</v>
      </c>
      <c r="G82" s="219" t="s">
        <v>219</v>
      </c>
      <c r="H82" s="219"/>
      <c r="I82" s="219"/>
      <c r="J82" s="219" t="s">
        <v>182</v>
      </c>
      <c r="K82" s="219" t="s">
        <v>220</v>
      </c>
      <c r="L82" s="241">
        <v>-136206</v>
      </c>
      <c r="M82" s="219" t="s">
        <v>220</v>
      </c>
      <c r="N82" s="241">
        <v>-136206</v>
      </c>
      <c r="O82" s="219" t="s">
        <v>234</v>
      </c>
      <c r="P82" s="219" t="s">
        <v>229</v>
      </c>
      <c r="Q82" s="219"/>
      <c r="R82" s="219" t="s">
        <v>247</v>
      </c>
      <c r="S82" s="219"/>
      <c r="T82" s="221"/>
      <c r="U82" s="219" t="s">
        <v>224</v>
      </c>
      <c r="V82" s="219" t="s">
        <v>225</v>
      </c>
      <c r="W82" s="190">
        <f>VLOOKUP(M82,'8.匯率'!A:C,3,)</f>
        <v>1</v>
      </c>
      <c r="X82" s="232">
        <f t="shared" si="1"/>
        <v>-136206</v>
      </c>
    </row>
    <row r="83" spans="1:24" hidden="1">
      <c r="A83" s="219" t="s">
        <v>215</v>
      </c>
      <c r="B83" s="219" t="s">
        <v>216</v>
      </c>
      <c r="C83" s="219" t="s">
        <v>246</v>
      </c>
      <c r="D83" s="219" t="s">
        <v>227</v>
      </c>
      <c r="E83" s="221">
        <v>45679</v>
      </c>
      <c r="F83" s="221">
        <v>45679</v>
      </c>
      <c r="G83" s="219" t="s">
        <v>219</v>
      </c>
      <c r="H83" s="219"/>
      <c r="I83" s="219"/>
      <c r="J83" s="219" t="s">
        <v>182</v>
      </c>
      <c r="K83" s="219" t="s">
        <v>220</v>
      </c>
      <c r="L83" s="241">
        <v>-194198</v>
      </c>
      <c r="M83" s="219" t="s">
        <v>220</v>
      </c>
      <c r="N83" s="241">
        <v>-194198</v>
      </c>
      <c r="O83" s="219" t="s">
        <v>234</v>
      </c>
      <c r="P83" s="219" t="s">
        <v>229</v>
      </c>
      <c r="Q83" s="219"/>
      <c r="R83" s="219" t="s">
        <v>247</v>
      </c>
      <c r="S83" s="219"/>
      <c r="T83" s="221"/>
      <c r="U83" s="219" t="s">
        <v>224</v>
      </c>
      <c r="V83" s="219" t="s">
        <v>225</v>
      </c>
      <c r="W83" s="190">
        <f>VLOOKUP(M83,'8.匯率'!A:C,3,)</f>
        <v>1</v>
      </c>
      <c r="X83" s="232">
        <f t="shared" si="1"/>
        <v>-194198</v>
      </c>
    </row>
    <row r="84" spans="1:24" hidden="1">
      <c r="A84" s="219" t="s">
        <v>215</v>
      </c>
      <c r="B84" s="219" t="s">
        <v>216</v>
      </c>
      <c r="C84" s="219" t="s">
        <v>246</v>
      </c>
      <c r="D84" s="219" t="s">
        <v>227</v>
      </c>
      <c r="E84" s="221">
        <v>45679</v>
      </c>
      <c r="F84" s="221">
        <v>45679</v>
      </c>
      <c r="G84" s="219" t="s">
        <v>219</v>
      </c>
      <c r="H84" s="219"/>
      <c r="I84" s="219"/>
      <c r="J84" s="219" t="s">
        <v>182</v>
      </c>
      <c r="K84" s="219" t="s">
        <v>220</v>
      </c>
      <c r="L84" s="241">
        <v>-148025</v>
      </c>
      <c r="M84" s="219" t="s">
        <v>220</v>
      </c>
      <c r="N84" s="241">
        <v>-148025</v>
      </c>
      <c r="O84" s="219" t="s">
        <v>234</v>
      </c>
      <c r="P84" s="219" t="s">
        <v>229</v>
      </c>
      <c r="Q84" s="219"/>
      <c r="R84" s="219" t="s">
        <v>247</v>
      </c>
      <c r="S84" s="219"/>
      <c r="T84" s="221"/>
      <c r="U84" s="219" t="s">
        <v>224</v>
      </c>
      <c r="V84" s="219" t="s">
        <v>225</v>
      </c>
      <c r="W84" s="190">
        <f>VLOOKUP(M84,'8.匯率'!A:C,3,)</f>
        <v>1</v>
      </c>
      <c r="X84" s="232">
        <f t="shared" si="1"/>
        <v>-148025</v>
      </c>
    </row>
    <row r="85" spans="1:24" hidden="1">
      <c r="A85" s="219" t="s">
        <v>215</v>
      </c>
      <c r="B85" s="219" t="s">
        <v>216</v>
      </c>
      <c r="C85" s="219" t="s">
        <v>246</v>
      </c>
      <c r="D85" s="219" t="s">
        <v>227</v>
      </c>
      <c r="E85" s="221">
        <v>45679</v>
      </c>
      <c r="F85" s="221">
        <v>45679</v>
      </c>
      <c r="G85" s="219" t="s">
        <v>219</v>
      </c>
      <c r="H85" s="219"/>
      <c r="I85" s="219"/>
      <c r="J85" s="219" t="s">
        <v>182</v>
      </c>
      <c r="K85" s="219" t="s">
        <v>220</v>
      </c>
      <c r="L85" s="241">
        <v>-200250</v>
      </c>
      <c r="M85" s="219" t="s">
        <v>220</v>
      </c>
      <c r="N85" s="241">
        <v>-200250</v>
      </c>
      <c r="O85" s="219" t="s">
        <v>234</v>
      </c>
      <c r="P85" s="219" t="s">
        <v>229</v>
      </c>
      <c r="Q85" s="219"/>
      <c r="R85" s="219" t="s">
        <v>247</v>
      </c>
      <c r="S85" s="219"/>
      <c r="T85" s="221"/>
      <c r="U85" s="219" t="s">
        <v>224</v>
      </c>
      <c r="V85" s="219" t="s">
        <v>225</v>
      </c>
      <c r="W85" s="190">
        <f>VLOOKUP(M85,'8.匯率'!A:C,3,)</f>
        <v>1</v>
      </c>
      <c r="X85" s="232">
        <f t="shared" si="1"/>
        <v>-200250</v>
      </c>
    </row>
    <row r="86" spans="1:24" hidden="1">
      <c r="A86" s="219" t="s">
        <v>215</v>
      </c>
      <c r="B86" s="219" t="s">
        <v>216</v>
      </c>
      <c r="C86" s="219" t="s">
        <v>246</v>
      </c>
      <c r="D86" s="219" t="s">
        <v>227</v>
      </c>
      <c r="E86" s="221">
        <v>45679</v>
      </c>
      <c r="F86" s="221">
        <v>45679</v>
      </c>
      <c r="G86" s="219" t="s">
        <v>219</v>
      </c>
      <c r="H86" s="219"/>
      <c r="I86" s="219"/>
      <c r="J86" s="219" t="s">
        <v>182</v>
      </c>
      <c r="K86" s="219" t="s">
        <v>220</v>
      </c>
      <c r="L86" s="241">
        <v>-168485</v>
      </c>
      <c r="M86" s="219" t="s">
        <v>220</v>
      </c>
      <c r="N86" s="241">
        <v>-168485</v>
      </c>
      <c r="O86" s="219" t="s">
        <v>234</v>
      </c>
      <c r="P86" s="219" t="s">
        <v>229</v>
      </c>
      <c r="Q86" s="219"/>
      <c r="R86" s="219" t="s">
        <v>247</v>
      </c>
      <c r="S86" s="219"/>
      <c r="T86" s="221"/>
      <c r="U86" s="219" t="s">
        <v>224</v>
      </c>
      <c r="V86" s="219" t="s">
        <v>225</v>
      </c>
      <c r="W86" s="190">
        <f>VLOOKUP(M86,'8.匯率'!A:C,3,)</f>
        <v>1</v>
      </c>
      <c r="X86" s="232">
        <f t="shared" si="1"/>
        <v>-168485</v>
      </c>
    </row>
    <row r="87" spans="1:24" hidden="1">
      <c r="A87" s="219" t="s">
        <v>215</v>
      </c>
      <c r="B87" s="219" t="s">
        <v>216</v>
      </c>
      <c r="C87" s="219" t="s">
        <v>246</v>
      </c>
      <c r="D87" s="219" t="s">
        <v>227</v>
      </c>
      <c r="E87" s="221">
        <v>45679</v>
      </c>
      <c r="F87" s="221">
        <v>45679</v>
      </c>
      <c r="G87" s="219" t="s">
        <v>219</v>
      </c>
      <c r="H87" s="219"/>
      <c r="I87" s="219"/>
      <c r="J87" s="219" t="s">
        <v>182</v>
      </c>
      <c r="K87" s="219" t="s">
        <v>220</v>
      </c>
      <c r="L87" s="241">
        <v>-199640</v>
      </c>
      <c r="M87" s="219" t="s">
        <v>220</v>
      </c>
      <c r="N87" s="241">
        <v>-199640</v>
      </c>
      <c r="O87" s="219" t="s">
        <v>234</v>
      </c>
      <c r="P87" s="219" t="s">
        <v>229</v>
      </c>
      <c r="Q87" s="219"/>
      <c r="R87" s="219" t="s">
        <v>247</v>
      </c>
      <c r="S87" s="219"/>
      <c r="T87" s="221"/>
      <c r="U87" s="219" t="s">
        <v>224</v>
      </c>
      <c r="V87" s="219" t="s">
        <v>225</v>
      </c>
      <c r="W87" s="190">
        <f>VLOOKUP(M87,'8.匯率'!A:C,3,)</f>
        <v>1</v>
      </c>
      <c r="X87" s="232">
        <f t="shared" si="1"/>
        <v>-199640</v>
      </c>
    </row>
    <row r="88" spans="1:24" hidden="1">
      <c r="A88" s="219" t="s">
        <v>215</v>
      </c>
      <c r="B88" s="219" t="s">
        <v>216</v>
      </c>
      <c r="C88" s="219" t="s">
        <v>246</v>
      </c>
      <c r="D88" s="219" t="s">
        <v>227</v>
      </c>
      <c r="E88" s="221">
        <v>45679</v>
      </c>
      <c r="F88" s="221">
        <v>45679</v>
      </c>
      <c r="G88" s="219" t="s">
        <v>219</v>
      </c>
      <c r="H88" s="219"/>
      <c r="I88" s="219"/>
      <c r="J88" s="219" t="s">
        <v>182</v>
      </c>
      <c r="K88" s="219" t="s">
        <v>220</v>
      </c>
      <c r="L88" s="241">
        <v>-20570</v>
      </c>
      <c r="M88" s="219" t="s">
        <v>220</v>
      </c>
      <c r="N88" s="241">
        <v>-20570</v>
      </c>
      <c r="O88" s="219" t="s">
        <v>234</v>
      </c>
      <c r="P88" s="219" t="s">
        <v>229</v>
      </c>
      <c r="Q88" s="219"/>
      <c r="R88" s="219" t="s">
        <v>247</v>
      </c>
      <c r="S88" s="219"/>
      <c r="T88" s="221"/>
      <c r="U88" s="219" t="s">
        <v>224</v>
      </c>
      <c r="V88" s="219" t="s">
        <v>225</v>
      </c>
      <c r="W88" s="190">
        <f>VLOOKUP(M88,'8.匯率'!A:C,3,)</f>
        <v>1</v>
      </c>
      <c r="X88" s="232">
        <f t="shared" si="1"/>
        <v>-20570</v>
      </c>
    </row>
    <row r="89" spans="1:24" hidden="1">
      <c r="A89" s="219" t="s">
        <v>215</v>
      </c>
      <c r="B89" s="219" t="s">
        <v>216</v>
      </c>
      <c r="C89" s="219" t="s">
        <v>246</v>
      </c>
      <c r="D89" s="219" t="s">
        <v>227</v>
      </c>
      <c r="E89" s="221">
        <v>45679</v>
      </c>
      <c r="F89" s="221">
        <v>45679</v>
      </c>
      <c r="G89" s="219" t="s">
        <v>219</v>
      </c>
      <c r="H89" s="219"/>
      <c r="I89" s="219"/>
      <c r="J89" s="219" t="s">
        <v>182</v>
      </c>
      <c r="K89" s="219" t="s">
        <v>220</v>
      </c>
      <c r="L89" s="241">
        <v>-20629</v>
      </c>
      <c r="M89" s="219" t="s">
        <v>220</v>
      </c>
      <c r="N89" s="241">
        <v>-20629</v>
      </c>
      <c r="O89" s="219" t="s">
        <v>234</v>
      </c>
      <c r="P89" s="219" t="s">
        <v>229</v>
      </c>
      <c r="Q89" s="219"/>
      <c r="R89" s="219" t="s">
        <v>247</v>
      </c>
      <c r="S89" s="219"/>
      <c r="T89" s="221"/>
      <c r="U89" s="219" t="s">
        <v>224</v>
      </c>
      <c r="V89" s="219" t="s">
        <v>225</v>
      </c>
      <c r="W89" s="190">
        <f>VLOOKUP(M89,'8.匯率'!A:C,3,)</f>
        <v>1</v>
      </c>
      <c r="X89" s="232">
        <f t="shared" si="1"/>
        <v>-20629</v>
      </c>
    </row>
    <row r="90" spans="1:24" hidden="1">
      <c r="A90" s="219" t="s">
        <v>215</v>
      </c>
      <c r="B90" s="219" t="s">
        <v>216</v>
      </c>
      <c r="C90" s="219" t="s">
        <v>246</v>
      </c>
      <c r="D90" s="219" t="s">
        <v>227</v>
      </c>
      <c r="E90" s="221">
        <v>45679</v>
      </c>
      <c r="F90" s="221">
        <v>45679</v>
      </c>
      <c r="G90" s="219" t="s">
        <v>219</v>
      </c>
      <c r="H90" s="219"/>
      <c r="I90" s="219"/>
      <c r="J90" s="219" t="s">
        <v>182</v>
      </c>
      <c r="K90" s="219" t="s">
        <v>220</v>
      </c>
      <c r="L90" s="241">
        <v>-4934</v>
      </c>
      <c r="M90" s="219" t="s">
        <v>220</v>
      </c>
      <c r="N90" s="241">
        <v>-4934</v>
      </c>
      <c r="O90" s="219" t="s">
        <v>234</v>
      </c>
      <c r="P90" s="219" t="s">
        <v>229</v>
      </c>
      <c r="Q90" s="219"/>
      <c r="R90" s="219" t="s">
        <v>247</v>
      </c>
      <c r="S90" s="219"/>
      <c r="T90" s="221"/>
      <c r="U90" s="219" t="s">
        <v>224</v>
      </c>
      <c r="V90" s="219" t="s">
        <v>225</v>
      </c>
      <c r="W90" s="190">
        <f>VLOOKUP(M90,'8.匯率'!A:C,3,)</f>
        <v>1</v>
      </c>
      <c r="X90" s="232">
        <f t="shared" si="1"/>
        <v>-4934</v>
      </c>
    </row>
    <row r="91" spans="1:24" hidden="1">
      <c r="A91" s="219" t="s">
        <v>215</v>
      </c>
      <c r="B91" s="219" t="s">
        <v>216</v>
      </c>
      <c r="C91" s="219" t="s">
        <v>246</v>
      </c>
      <c r="D91" s="219" t="s">
        <v>227</v>
      </c>
      <c r="E91" s="221">
        <v>45679</v>
      </c>
      <c r="F91" s="221">
        <v>45679</v>
      </c>
      <c r="G91" s="219" t="s">
        <v>219</v>
      </c>
      <c r="H91" s="219"/>
      <c r="I91" s="219"/>
      <c r="J91" s="219" t="s">
        <v>182</v>
      </c>
      <c r="K91" s="219" t="s">
        <v>220</v>
      </c>
      <c r="L91" s="241">
        <v>-11087</v>
      </c>
      <c r="M91" s="219" t="s">
        <v>220</v>
      </c>
      <c r="N91" s="241">
        <v>-11087</v>
      </c>
      <c r="O91" s="219" t="s">
        <v>234</v>
      </c>
      <c r="P91" s="219" t="s">
        <v>229</v>
      </c>
      <c r="Q91" s="219"/>
      <c r="R91" s="219" t="s">
        <v>247</v>
      </c>
      <c r="S91" s="219"/>
      <c r="T91" s="221"/>
      <c r="U91" s="219" t="s">
        <v>224</v>
      </c>
      <c r="V91" s="219" t="s">
        <v>225</v>
      </c>
      <c r="W91" s="190">
        <f>VLOOKUP(M91,'8.匯率'!A:C,3,)</f>
        <v>1</v>
      </c>
      <c r="X91" s="232">
        <f t="shared" si="1"/>
        <v>-11087</v>
      </c>
    </row>
    <row r="92" spans="1:24" hidden="1">
      <c r="A92" s="219" t="s">
        <v>215</v>
      </c>
      <c r="B92" s="219" t="s">
        <v>216</v>
      </c>
      <c r="C92" s="219" t="s">
        <v>246</v>
      </c>
      <c r="D92" s="219" t="s">
        <v>227</v>
      </c>
      <c r="E92" s="221">
        <v>45679</v>
      </c>
      <c r="F92" s="221">
        <v>45679</v>
      </c>
      <c r="G92" s="219" t="s">
        <v>219</v>
      </c>
      <c r="H92" s="219"/>
      <c r="I92" s="219"/>
      <c r="J92" s="219" t="s">
        <v>182</v>
      </c>
      <c r="K92" s="219" t="s">
        <v>220</v>
      </c>
      <c r="L92" s="241">
        <v>-69304</v>
      </c>
      <c r="M92" s="219" t="s">
        <v>220</v>
      </c>
      <c r="N92" s="241">
        <v>-69304</v>
      </c>
      <c r="O92" s="219" t="s">
        <v>234</v>
      </c>
      <c r="P92" s="219" t="s">
        <v>229</v>
      </c>
      <c r="Q92" s="219"/>
      <c r="R92" s="219" t="s">
        <v>247</v>
      </c>
      <c r="S92" s="219"/>
      <c r="T92" s="221"/>
      <c r="U92" s="219" t="s">
        <v>224</v>
      </c>
      <c r="V92" s="219" t="s">
        <v>225</v>
      </c>
      <c r="W92" s="190">
        <f>VLOOKUP(M92,'8.匯率'!A:C,3,)</f>
        <v>1</v>
      </c>
      <c r="X92" s="232">
        <f t="shared" si="1"/>
        <v>-69304</v>
      </c>
    </row>
    <row r="93" spans="1:24" hidden="1">
      <c r="A93" s="219" t="s">
        <v>215</v>
      </c>
      <c r="B93" s="219" t="s">
        <v>216</v>
      </c>
      <c r="C93" s="219" t="s">
        <v>248</v>
      </c>
      <c r="D93" s="219" t="s">
        <v>227</v>
      </c>
      <c r="E93" s="221">
        <v>45671</v>
      </c>
      <c r="F93" s="221">
        <v>45671</v>
      </c>
      <c r="G93" s="219" t="s">
        <v>219</v>
      </c>
      <c r="H93" s="219"/>
      <c r="I93" s="219"/>
      <c r="J93" s="219" t="s">
        <v>185</v>
      </c>
      <c r="K93" s="219" t="s">
        <v>220</v>
      </c>
      <c r="L93" s="241">
        <v>-91850</v>
      </c>
      <c r="M93" s="219" t="s">
        <v>220</v>
      </c>
      <c r="N93" s="241">
        <v>-91850</v>
      </c>
      <c r="O93" s="219" t="s">
        <v>249</v>
      </c>
      <c r="P93" s="219" t="s">
        <v>250</v>
      </c>
      <c r="Q93" s="219"/>
      <c r="R93" s="219" t="s">
        <v>251</v>
      </c>
      <c r="S93" s="219"/>
      <c r="T93" s="221"/>
      <c r="U93" s="219" t="s">
        <v>224</v>
      </c>
      <c r="V93" s="219" t="s">
        <v>252</v>
      </c>
      <c r="W93" s="190">
        <f>VLOOKUP(M93,'8.匯率'!A:C,3,)</f>
        <v>1</v>
      </c>
      <c r="X93" s="232">
        <f t="shared" si="1"/>
        <v>-91850</v>
      </c>
    </row>
    <row r="94" spans="1:24" hidden="1">
      <c r="A94" s="219" t="s">
        <v>215</v>
      </c>
      <c r="B94" s="219" t="s">
        <v>216</v>
      </c>
      <c r="C94" s="219" t="s">
        <v>248</v>
      </c>
      <c r="D94" s="219" t="s">
        <v>227</v>
      </c>
      <c r="E94" s="221">
        <v>45671</v>
      </c>
      <c r="F94" s="221">
        <v>45671</v>
      </c>
      <c r="G94" s="219" t="s">
        <v>219</v>
      </c>
      <c r="H94" s="219"/>
      <c r="I94" s="219"/>
      <c r="J94" s="219" t="s">
        <v>185</v>
      </c>
      <c r="K94" s="219" t="s">
        <v>220</v>
      </c>
      <c r="L94" s="241">
        <v>-145590</v>
      </c>
      <c r="M94" s="219" t="s">
        <v>220</v>
      </c>
      <c r="N94" s="241">
        <v>-145590</v>
      </c>
      <c r="O94" s="219" t="s">
        <v>249</v>
      </c>
      <c r="P94" s="219" t="s">
        <v>250</v>
      </c>
      <c r="Q94" s="219"/>
      <c r="R94" s="219" t="s">
        <v>251</v>
      </c>
      <c r="S94" s="219"/>
      <c r="T94" s="221"/>
      <c r="U94" s="219" t="s">
        <v>224</v>
      </c>
      <c r="V94" s="219" t="s">
        <v>252</v>
      </c>
      <c r="W94" s="190">
        <f>VLOOKUP(M94,'8.匯率'!A:C,3,)</f>
        <v>1</v>
      </c>
      <c r="X94" s="232">
        <f t="shared" si="1"/>
        <v>-145590</v>
      </c>
    </row>
    <row r="95" spans="1:24" hidden="1">
      <c r="A95" s="219" t="s">
        <v>215</v>
      </c>
      <c r="B95" s="219" t="s">
        <v>216</v>
      </c>
      <c r="C95" s="219" t="s">
        <v>248</v>
      </c>
      <c r="D95" s="219" t="s">
        <v>227</v>
      </c>
      <c r="E95" s="221">
        <v>45671</v>
      </c>
      <c r="F95" s="221">
        <v>45671</v>
      </c>
      <c r="G95" s="219" t="s">
        <v>219</v>
      </c>
      <c r="H95" s="219"/>
      <c r="I95" s="219"/>
      <c r="J95" s="219" t="s">
        <v>185</v>
      </c>
      <c r="K95" s="219" t="s">
        <v>220</v>
      </c>
      <c r="L95" s="241">
        <v>-107910</v>
      </c>
      <c r="M95" s="219" t="s">
        <v>220</v>
      </c>
      <c r="N95" s="241">
        <v>-107910</v>
      </c>
      <c r="O95" s="219" t="s">
        <v>249</v>
      </c>
      <c r="P95" s="219" t="s">
        <v>250</v>
      </c>
      <c r="Q95" s="219"/>
      <c r="R95" s="219" t="s">
        <v>251</v>
      </c>
      <c r="S95" s="219"/>
      <c r="T95" s="221"/>
      <c r="U95" s="219" t="s">
        <v>224</v>
      </c>
      <c r="V95" s="219" t="s">
        <v>252</v>
      </c>
      <c r="W95" s="190">
        <f>VLOOKUP(M95,'8.匯率'!A:C,3,)</f>
        <v>1</v>
      </c>
      <c r="X95" s="232">
        <f t="shared" si="1"/>
        <v>-107910</v>
      </c>
    </row>
    <row r="96" spans="1:24" hidden="1">
      <c r="A96" s="219" t="s">
        <v>215</v>
      </c>
      <c r="B96" s="219" t="s">
        <v>216</v>
      </c>
      <c r="C96" s="219" t="s">
        <v>248</v>
      </c>
      <c r="D96" s="219" t="s">
        <v>227</v>
      </c>
      <c r="E96" s="221">
        <v>45671</v>
      </c>
      <c r="F96" s="221">
        <v>45671</v>
      </c>
      <c r="G96" s="219" t="s">
        <v>219</v>
      </c>
      <c r="H96" s="219"/>
      <c r="I96" s="219"/>
      <c r="J96" s="219" t="s">
        <v>185</v>
      </c>
      <c r="K96" s="219" t="s">
        <v>220</v>
      </c>
      <c r="L96" s="241">
        <v>-127512</v>
      </c>
      <c r="M96" s="219" t="s">
        <v>220</v>
      </c>
      <c r="N96" s="241">
        <v>-127512</v>
      </c>
      <c r="O96" s="219" t="s">
        <v>249</v>
      </c>
      <c r="P96" s="219" t="s">
        <v>250</v>
      </c>
      <c r="Q96" s="219"/>
      <c r="R96" s="219" t="s">
        <v>251</v>
      </c>
      <c r="S96" s="219"/>
      <c r="T96" s="221"/>
      <c r="U96" s="219" t="s">
        <v>224</v>
      </c>
      <c r="V96" s="219" t="s">
        <v>252</v>
      </c>
      <c r="W96" s="190">
        <f>VLOOKUP(M96,'8.匯率'!A:C,3,)</f>
        <v>1</v>
      </c>
      <c r="X96" s="232">
        <f t="shared" si="1"/>
        <v>-127512</v>
      </c>
    </row>
    <row r="97" spans="1:24" hidden="1">
      <c r="A97" s="219" t="s">
        <v>215</v>
      </c>
      <c r="B97" s="219" t="s">
        <v>216</v>
      </c>
      <c r="C97" s="219" t="s">
        <v>248</v>
      </c>
      <c r="D97" s="219" t="s">
        <v>227</v>
      </c>
      <c r="E97" s="221">
        <v>45671</v>
      </c>
      <c r="F97" s="221">
        <v>45671</v>
      </c>
      <c r="G97" s="219" t="s">
        <v>219</v>
      </c>
      <c r="H97" s="219"/>
      <c r="I97" s="219"/>
      <c r="J97" s="219" t="s">
        <v>185</v>
      </c>
      <c r="K97" s="219" t="s">
        <v>220</v>
      </c>
      <c r="L97" s="241">
        <v>-110000</v>
      </c>
      <c r="M97" s="219" t="s">
        <v>220</v>
      </c>
      <c r="N97" s="241">
        <v>-110000</v>
      </c>
      <c r="O97" s="219" t="s">
        <v>249</v>
      </c>
      <c r="P97" s="219" t="s">
        <v>250</v>
      </c>
      <c r="Q97" s="219"/>
      <c r="R97" s="219" t="s">
        <v>251</v>
      </c>
      <c r="S97" s="219"/>
      <c r="T97" s="221"/>
      <c r="U97" s="219" t="s">
        <v>224</v>
      </c>
      <c r="V97" s="219" t="s">
        <v>252</v>
      </c>
      <c r="W97" s="190">
        <f>VLOOKUP(M97,'8.匯率'!A:C,3,)</f>
        <v>1</v>
      </c>
      <c r="X97" s="232">
        <f t="shared" si="1"/>
        <v>-110000</v>
      </c>
    </row>
    <row r="98" spans="1:24" hidden="1">
      <c r="A98" s="219" t="s">
        <v>215</v>
      </c>
      <c r="B98" s="219" t="s">
        <v>216</v>
      </c>
      <c r="C98" s="219" t="s">
        <v>248</v>
      </c>
      <c r="D98" s="219" t="s">
        <v>227</v>
      </c>
      <c r="E98" s="221">
        <v>45671</v>
      </c>
      <c r="F98" s="221">
        <v>45671</v>
      </c>
      <c r="G98" s="219" t="s">
        <v>219</v>
      </c>
      <c r="H98" s="219"/>
      <c r="I98" s="219"/>
      <c r="J98" s="219" t="s">
        <v>185</v>
      </c>
      <c r="K98" s="219" t="s">
        <v>220</v>
      </c>
      <c r="L98" s="241">
        <v>-142692</v>
      </c>
      <c r="M98" s="219" t="s">
        <v>220</v>
      </c>
      <c r="N98" s="241">
        <v>-142692</v>
      </c>
      <c r="O98" s="219" t="s">
        <v>249</v>
      </c>
      <c r="P98" s="219" t="s">
        <v>250</v>
      </c>
      <c r="Q98" s="219"/>
      <c r="R98" s="219" t="s">
        <v>251</v>
      </c>
      <c r="S98" s="219"/>
      <c r="T98" s="221"/>
      <c r="U98" s="219" t="s">
        <v>224</v>
      </c>
      <c r="V98" s="219" t="s">
        <v>252</v>
      </c>
      <c r="W98" s="190">
        <f>VLOOKUP(M98,'8.匯率'!A:C,3,)</f>
        <v>1</v>
      </c>
      <c r="X98" s="232">
        <f t="shared" si="1"/>
        <v>-142692</v>
      </c>
    </row>
    <row r="99" spans="1:24" hidden="1">
      <c r="A99" s="219" t="s">
        <v>215</v>
      </c>
      <c r="B99" s="219" t="s">
        <v>216</v>
      </c>
      <c r="C99" s="219" t="s">
        <v>253</v>
      </c>
      <c r="D99" s="219" t="s">
        <v>227</v>
      </c>
      <c r="E99" s="221">
        <v>45671</v>
      </c>
      <c r="F99" s="221">
        <v>45671</v>
      </c>
      <c r="G99" s="219" t="s">
        <v>219</v>
      </c>
      <c r="H99" s="219"/>
      <c r="I99" s="219"/>
      <c r="J99" s="219" t="s">
        <v>185</v>
      </c>
      <c r="K99" s="219" t="s">
        <v>220</v>
      </c>
      <c r="L99" s="241">
        <v>-138000</v>
      </c>
      <c r="M99" s="219" t="s">
        <v>220</v>
      </c>
      <c r="N99" s="241">
        <v>-138000</v>
      </c>
      <c r="O99" s="219" t="s">
        <v>249</v>
      </c>
      <c r="P99" s="219" t="s">
        <v>250</v>
      </c>
      <c r="Q99" s="219"/>
      <c r="R99" s="219" t="s">
        <v>254</v>
      </c>
      <c r="S99" s="219"/>
      <c r="T99" s="221"/>
      <c r="U99" s="219" t="s">
        <v>224</v>
      </c>
      <c r="V99" s="219" t="s">
        <v>252</v>
      </c>
      <c r="W99" s="190">
        <f>VLOOKUP(M99,'8.匯率'!A:C,3,)</f>
        <v>1</v>
      </c>
      <c r="X99" s="232">
        <f t="shared" si="1"/>
        <v>-138000</v>
      </c>
    </row>
    <row r="100" spans="1:24" hidden="1">
      <c r="A100" s="219" t="s">
        <v>215</v>
      </c>
      <c r="B100" s="219" t="s">
        <v>216</v>
      </c>
      <c r="C100" s="219" t="s">
        <v>253</v>
      </c>
      <c r="D100" s="219" t="s">
        <v>227</v>
      </c>
      <c r="E100" s="221">
        <v>45671</v>
      </c>
      <c r="F100" s="221">
        <v>45671</v>
      </c>
      <c r="G100" s="219" t="s">
        <v>219</v>
      </c>
      <c r="H100" s="219"/>
      <c r="I100" s="219"/>
      <c r="J100" s="219" t="s">
        <v>185</v>
      </c>
      <c r="K100" s="219" t="s">
        <v>220</v>
      </c>
      <c r="L100" s="241">
        <v>-131100</v>
      </c>
      <c r="M100" s="219" t="s">
        <v>220</v>
      </c>
      <c r="N100" s="241">
        <v>-131100</v>
      </c>
      <c r="O100" s="219" t="s">
        <v>249</v>
      </c>
      <c r="P100" s="219" t="s">
        <v>250</v>
      </c>
      <c r="Q100" s="219"/>
      <c r="R100" s="219" t="s">
        <v>254</v>
      </c>
      <c r="S100" s="219"/>
      <c r="T100" s="221"/>
      <c r="U100" s="219" t="s">
        <v>224</v>
      </c>
      <c r="V100" s="219" t="s">
        <v>252</v>
      </c>
      <c r="W100" s="190">
        <f>VLOOKUP(M100,'8.匯率'!A:C,3,)</f>
        <v>1</v>
      </c>
      <c r="X100" s="232">
        <f t="shared" si="1"/>
        <v>-131100</v>
      </c>
    </row>
    <row r="101" spans="1:24" hidden="1">
      <c r="A101" s="219" t="s">
        <v>215</v>
      </c>
      <c r="B101" s="219" t="s">
        <v>216</v>
      </c>
      <c r="C101" s="219" t="s">
        <v>253</v>
      </c>
      <c r="D101" s="219" t="s">
        <v>227</v>
      </c>
      <c r="E101" s="221">
        <v>45671</v>
      </c>
      <c r="F101" s="221">
        <v>45671</v>
      </c>
      <c r="G101" s="219" t="s">
        <v>219</v>
      </c>
      <c r="H101" s="219"/>
      <c r="I101" s="219"/>
      <c r="J101" s="219" t="s">
        <v>185</v>
      </c>
      <c r="K101" s="219" t="s">
        <v>220</v>
      </c>
      <c r="L101" s="241">
        <v>-110000</v>
      </c>
      <c r="M101" s="219" t="s">
        <v>220</v>
      </c>
      <c r="N101" s="241">
        <v>-110000</v>
      </c>
      <c r="O101" s="219" t="s">
        <v>249</v>
      </c>
      <c r="P101" s="219" t="s">
        <v>250</v>
      </c>
      <c r="Q101" s="219"/>
      <c r="R101" s="219" t="s">
        <v>254</v>
      </c>
      <c r="S101" s="219"/>
      <c r="T101" s="221"/>
      <c r="U101" s="219" t="s">
        <v>224</v>
      </c>
      <c r="V101" s="219" t="s">
        <v>252</v>
      </c>
      <c r="W101" s="190">
        <f>VLOOKUP(M101,'8.匯率'!A:C,3,)</f>
        <v>1</v>
      </c>
      <c r="X101" s="232">
        <f t="shared" si="1"/>
        <v>-110000</v>
      </c>
    </row>
    <row r="102" spans="1:24" hidden="1">
      <c r="A102" s="219" t="s">
        <v>215</v>
      </c>
      <c r="B102" s="219" t="s">
        <v>216</v>
      </c>
      <c r="C102" s="219" t="s">
        <v>255</v>
      </c>
      <c r="D102" s="219" t="s">
        <v>227</v>
      </c>
      <c r="E102" s="221">
        <v>45671</v>
      </c>
      <c r="F102" s="221">
        <v>45671</v>
      </c>
      <c r="G102" s="219" t="s">
        <v>219</v>
      </c>
      <c r="H102" s="219"/>
      <c r="I102" s="219"/>
      <c r="J102" s="219" t="s">
        <v>185</v>
      </c>
      <c r="K102" s="219" t="s">
        <v>220</v>
      </c>
      <c r="L102" s="241">
        <v>-147250</v>
      </c>
      <c r="M102" s="219" t="s">
        <v>220</v>
      </c>
      <c r="N102" s="241">
        <v>-147250</v>
      </c>
      <c r="O102" s="219" t="s">
        <v>249</v>
      </c>
      <c r="P102" s="219" t="s">
        <v>250</v>
      </c>
      <c r="Q102" s="219"/>
      <c r="R102" s="219" t="s">
        <v>256</v>
      </c>
      <c r="S102" s="219"/>
      <c r="T102" s="221"/>
      <c r="U102" s="219" t="s">
        <v>224</v>
      </c>
      <c r="V102" s="219" t="s">
        <v>252</v>
      </c>
      <c r="W102" s="190">
        <f>VLOOKUP(M102,'8.匯率'!A:C,3,)</f>
        <v>1</v>
      </c>
      <c r="X102" s="232">
        <f t="shared" si="1"/>
        <v>-147250</v>
      </c>
    </row>
    <row r="103" spans="1:24" hidden="1">
      <c r="A103" s="219" t="s">
        <v>215</v>
      </c>
      <c r="B103" s="219" t="s">
        <v>216</v>
      </c>
      <c r="C103" s="219" t="s">
        <v>255</v>
      </c>
      <c r="D103" s="219" t="s">
        <v>227</v>
      </c>
      <c r="E103" s="221">
        <v>45671</v>
      </c>
      <c r="F103" s="221">
        <v>45671</v>
      </c>
      <c r="G103" s="219" t="s">
        <v>219</v>
      </c>
      <c r="H103" s="219"/>
      <c r="I103" s="219"/>
      <c r="J103" s="219" t="s">
        <v>185</v>
      </c>
      <c r="K103" s="219" t="s">
        <v>220</v>
      </c>
      <c r="L103" s="241">
        <v>-131652</v>
      </c>
      <c r="M103" s="219" t="s">
        <v>220</v>
      </c>
      <c r="N103" s="241">
        <v>-131652</v>
      </c>
      <c r="O103" s="219" t="s">
        <v>249</v>
      </c>
      <c r="P103" s="219" t="s">
        <v>250</v>
      </c>
      <c r="Q103" s="219"/>
      <c r="R103" s="219" t="s">
        <v>256</v>
      </c>
      <c r="S103" s="219"/>
      <c r="T103" s="221"/>
      <c r="U103" s="219" t="s">
        <v>224</v>
      </c>
      <c r="V103" s="219" t="s">
        <v>252</v>
      </c>
      <c r="W103" s="190">
        <f>VLOOKUP(M103,'8.匯率'!A:C,3,)</f>
        <v>1</v>
      </c>
      <c r="X103" s="232">
        <f t="shared" si="1"/>
        <v>-131652</v>
      </c>
    </row>
    <row r="104" spans="1:24" hidden="1">
      <c r="A104" s="219" t="s">
        <v>215</v>
      </c>
      <c r="B104" s="219" t="s">
        <v>216</v>
      </c>
      <c r="C104" s="219" t="s">
        <v>255</v>
      </c>
      <c r="D104" s="219" t="s">
        <v>227</v>
      </c>
      <c r="E104" s="221">
        <v>45671</v>
      </c>
      <c r="F104" s="221">
        <v>45671</v>
      </c>
      <c r="G104" s="219" t="s">
        <v>219</v>
      </c>
      <c r="H104" s="219"/>
      <c r="I104" s="219"/>
      <c r="J104" s="219" t="s">
        <v>185</v>
      </c>
      <c r="K104" s="219" t="s">
        <v>220</v>
      </c>
      <c r="L104" s="241">
        <v>-138828</v>
      </c>
      <c r="M104" s="219" t="s">
        <v>220</v>
      </c>
      <c r="N104" s="241">
        <v>-138828</v>
      </c>
      <c r="O104" s="219" t="s">
        <v>249</v>
      </c>
      <c r="P104" s="219" t="s">
        <v>250</v>
      </c>
      <c r="Q104" s="219"/>
      <c r="R104" s="219" t="s">
        <v>256</v>
      </c>
      <c r="S104" s="219"/>
      <c r="T104" s="221"/>
      <c r="U104" s="219" t="s">
        <v>224</v>
      </c>
      <c r="V104" s="219" t="s">
        <v>252</v>
      </c>
      <c r="W104" s="190">
        <f>VLOOKUP(M104,'8.匯率'!A:C,3,)</f>
        <v>1</v>
      </c>
      <c r="X104" s="232">
        <f t="shared" si="1"/>
        <v>-138828</v>
      </c>
    </row>
    <row r="105" spans="1:24" hidden="1">
      <c r="A105" s="219" t="s">
        <v>215</v>
      </c>
      <c r="B105" s="219" t="s">
        <v>216</v>
      </c>
      <c r="C105" s="219" t="s">
        <v>255</v>
      </c>
      <c r="D105" s="219" t="s">
        <v>227</v>
      </c>
      <c r="E105" s="221">
        <v>45671</v>
      </c>
      <c r="F105" s="221">
        <v>45671</v>
      </c>
      <c r="G105" s="219" t="s">
        <v>219</v>
      </c>
      <c r="H105" s="219"/>
      <c r="I105" s="219"/>
      <c r="J105" s="219" t="s">
        <v>185</v>
      </c>
      <c r="K105" s="219" t="s">
        <v>220</v>
      </c>
      <c r="L105" s="241">
        <v>-93500</v>
      </c>
      <c r="M105" s="219" t="s">
        <v>220</v>
      </c>
      <c r="N105" s="241">
        <v>-93500</v>
      </c>
      <c r="O105" s="219" t="s">
        <v>249</v>
      </c>
      <c r="P105" s="219" t="s">
        <v>250</v>
      </c>
      <c r="Q105" s="219"/>
      <c r="R105" s="219" t="s">
        <v>256</v>
      </c>
      <c r="S105" s="219"/>
      <c r="T105" s="221"/>
      <c r="U105" s="219" t="s">
        <v>224</v>
      </c>
      <c r="V105" s="219" t="s">
        <v>252</v>
      </c>
      <c r="W105" s="190">
        <f>VLOOKUP(M105,'8.匯率'!A:C,3,)</f>
        <v>1</v>
      </c>
      <c r="X105" s="232">
        <f t="shared" si="1"/>
        <v>-93500</v>
      </c>
    </row>
    <row r="106" spans="1:24" hidden="1">
      <c r="A106" s="219" t="s">
        <v>215</v>
      </c>
      <c r="B106" s="219" t="s">
        <v>216</v>
      </c>
      <c r="C106" s="219" t="s">
        <v>255</v>
      </c>
      <c r="D106" s="219" t="s">
        <v>227</v>
      </c>
      <c r="E106" s="221">
        <v>45671</v>
      </c>
      <c r="F106" s="221">
        <v>45671</v>
      </c>
      <c r="G106" s="219" t="s">
        <v>219</v>
      </c>
      <c r="H106" s="219"/>
      <c r="I106" s="219"/>
      <c r="J106" s="219" t="s">
        <v>185</v>
      </c>
      <c r="K106" s="219" t="s">
        <v>220</v>
      </c>
      <c r="L106" s="241">
        <v>-101970</v>
      </c>
      <c r="M106" s="219" t="s">
        <v>220</v>
      </c>
      <c r="N106" s="241">
        <v>-101970</v>
      </c>
      <c r="O106" s="219" t="s">
        <v>249</v>
      </c>
      <c r="P106" s="219" t="s">
        <v>250</v>
      </c>
      <c r="Q106" s="219"/>
      <c r="R106" s="219" t="s">
        <v>256</v>
      </c>
      <c r="S106" s="219"/>
      <c r="T106" s="221"/>
      <c r="U106" s="219" t="s">
        <v>224</v>
      </c>
      <c r="V106" s="219" t="s">
        <v>252</v>
      </c>
      <c r="W106" s="190">
        <f>VLOOKUP(M106,'8.匯率'!A:C,3,)</f>
        <v>1</v>
      </c>
      <c r="X106" s="232">
        <f t="shared" si="1"/>
        <v>-101970</v>
      </c>
    </row>
    <row r="107" spans="1:24" hidden="1">
      <c r="A107" s="219" t="s">
        <v>215</v>
      </c>
      <c r="B107" s="219" t="s">
        <v>216</v>
      </c>
      <c r="C107" s="219" t="s">
        <v>255</v>
      </c>
      <c r="D107" s="219" t="s">
        <v>227</v>
      </c>
      <c r="E107" s="221">
        <v>45671</v>
      </c>
      <c r="F107" s="221">
        <v>45671</v>
      </c>
      <c r="G107" s="219" t="s">
        <v>219</v>
      </c>
      <c r="H107" s="219"/>
      <c r="I107" s="219"/>
      <c r="J107" s="219" t="s">
        <v>185</v>
      </c>
      <c r="K107" s="219" t="s">
        <v>220</v>
      </c>
      <c r="L107" s="241">
        <v>-103180</v>
      </c>
      <c r="M107" s="219" t="s">
        <v>220</v>
      </c>
      <c r="N107" s="241">
        <v>-103180</v>
      </c>
      <c r="O107" s="219" t="s">
        <v>249</v>
      </c>
      <c r="P107" s="219" t="s">
        <v>250</v>
      </c>
      <c r="Q107" s="219"/>
      <c r="R107" s="219" t="s">
        <v>256</v>
      </c>
      <c r="S107" s="219"/>
      <c r="T107" s="221"/>
      <c r="U107" s="219" t="s">
        <v>224</v>
      </c>
      <c r="V107" s="219" t="s">
        <v>252</v>
      </c>
      <c r="W107" s="190">
        <f>VLOOKUP(M107,'8.匯率'!A:C,3,)</f>
        <v>1</v>
      </c>
      <c r="X107" s="232">
        <f t="shared" si="1"/>
        <v>-103180</v>
      </c>
    </row>
    <row r="108" spans="1:24" hidden="1">
      <c r="A108" s="219" t="s">
        <v>215</v>
      </c>
      <c r="B108" s="219" t="s">
        <v>216</v>
      </c>
      <c r="C108" s="219" t="s">
        <v>255</v>
      </c>
      <c r="D108" s="219" t="s">
        <v>227</v>
      </c>
      <c r="E108" s="221">
        <v>45671</v>
      </c>
      <c r="F108" s="221">
        <v>45671</v>
      </c>
      <c r="G108" s="219" t="s">
        <v>219</v>
      </c>
      <c r="H108" s="219"/>
      <c r="I108" s="219"/>
      <c r="J108" s="219" t="s">
        <v>185</v>
      </c>
      <c r="K108" s="219" t="s">
        <v>220</v>
      </c>
      <c r="L108" s="241">
        <v>-196926</v>
      </c>
      <c r="M108" s="219" t="s">
        <v>220</v>
      </c>
      <c r="N108" s="241">
        <v>-196926</v>
      </c>
      <c r="O108" s="219" t="s">
        <v>249</v>
      </c>
      <c r="P108" s="219" t="s">
        <v>250</v>
      </c>
      <c r="Q108" s="219"/>
      <c r="R108" s="219" t="s">
        <v>256</v>
      </c>
      <c r="S108" s="219"/>
      <c r="T108" s="221"/>
      <c r="U108" s="219" t="s">
        <v>224</v>
      </c>
      <c r="V108" s="219" t="s">
        <v>252</v>
      </c>
      <c r="W108" s="190">
        <f>VLOOKUP(M108,'8.匯率'!A:C,3,)</f>
        <v>1</v>
      </c>
      <c r="X108" s="232">
        <f t="shared" si="1"/>
        <v>-196926</v>
      </c>
    </row>
    <row r="109" spans="1:24" hidden="1">
      <c r="A109" s="219" t="s">
        <v>215</v>
      </c>
      <c r="B109" s="219" t="s">
        <v>216</v>
      </c>
      <c r="C109" s="219" t="s">
        <v>255</v>
      </c>
      <c r="D109" s="219" t="s">
        <v>227</v>
      </c>
      <c r="E109" s="221">
        <v>45671</v>
      </c>
      <c r="F109" s="221">
        <v>45671</v>
      </c>
      <c r="G109" s="219" t="s">
        <v>219</v>
      </c>
      <c r="H109" s="219"/>
      <c r="I109" s="219"/>
      <c r="J109" s="219" t="s">
        <v>185</v>
      </c>
      <c r="K109" s="219" t="s">
        <v>220</v>
      </c>
      <c r="L109" s="241">
        <v>-110400</v>
      </c>
      <c r="M109" s="219" t="s">
        <v>220</v>
      </c>
      <c r="N109" s="241">
        <v>-110400</v>
      </c>
      <c r="O109" s="219" t="s">
        <v>249</v>
      </c>
      <c r="P109" s="219" t="s">
        <v>250</v>
      </c>
      <c r="Q109" s="219"/>
      <c r="R109" s="219" t="s">
        <v>256</v>
      </c>
      <c r="S109" s="219"/>
      <c r="T109" s="221"/>
      <c r="U109" s="219" t="s">
        <v>224</v>
      </c>
      <c r="V109" s="219" t="s">
        <v>252</v>
      </c>
      <c r="W109" s="190">
        <f>VLOOKUP(M109,'8.匯率'!A:C,3,)</f>
        <v>1</v>
      </c>
      <c r="X109" s="232">
        <f t="shared" si="1"/>
        <v>-110400</v>
      </c>
    </row>
    <row r="110" spans="1:24" hidden="1">
      <c r="A110" s="219" t="s">
        <v>215</v>
      </c>
      <c r="B110" s="219" t="s">
        <v>216</v>
      </c>
      <c r="C110" s="219" t="s">
        <v>255</v>
      </c>
      <c r="D110" s="219" t="s">
        <v>227</v>
      </c>
      <c r="E110" s="221">
        <v>45671</v>
      </c>
      <c r="F110" s="221">
        <v>45671</v>
      </c>
      <c r="G110" s="219" t="s">
        <v>219</v>
      </c>
      <c r="H110" s="219"/>
      <c r="I110" s="219"/>
      <c r="J110" s="219" t="s">
        <v>185</v>
      </c>
      <c r="K110" s="219" t="s">
        <v>220</v>
      </c>
      <c r="L110" s="241">
        <v>-142002</v>
      </c>
      <c r="M110" s="219" t="s">
        <v>220</v>
      </c>
      <c r="N110" s="241">
        <v>-142002</v>
      </c>
      <c r="O110" s="219" t="s">
        <v>249</v>
      </c>
      <c r="P110" s="219" t="s">
        <v>250</v>
      </c>
      <c r="Q110" s="219"/>
      <c r="R110" s="219" t="s">
        <v>256</v>
      </c>
      <c r="S110" s="219"/>
      <c r="T110" s="221"/>
      <c r="U110" s="219" t="s">
        <v>224</v>
      </c>
      <c r="V110" s="219" t="s">
        <v>252</v>
      </c>
      <c r="W110" s="190">
        <f>VLOOKUP(M110,'8.匯率'!A:C,3,)</f>
        <v>1</v>
      </c>
      <c r="X110" s="232">
        <f t="shared" si="1"/>
        <v>-142002</v>
      </c>
    </row>
    <row r="111" spans="1:24" hidden="1">
      <c r="A111" s="219" t="s">
        <v>215</v>
      </c>
      <c r="B111" s="219" t="s">
        <v>216</v>
      </c>
      <c r="C111" s="219" t="s">
        <v>255</v>
      </c>
      <c r="D111" s="219" t="s">
        <v>227</v>
      </c>
      <c r="E111" s="221">
        <v>45671</v>
      </c>
      <c r="F111" s="221">
        <v>45671</v>
      </c>
      <c r="G111" s="219" t="s">
        <v>219</v>
      </c>
      <c r="H111" s="219"/>
      <c r="I111" s="219"/>
      <c r="J111" s="219" t="s">
        <v>185</v>
      </c>
      <c r="K111" s="219" t="s">
        <v>220</v>
      </c>
      <c r="L111" s="241">
        <v>-155000</v>
      </c>
      <c r="M111" s="219" t="s">
        <v>220</v>
      </c>
      <c r="N111" s="241">
        <v>-155000</v>
      </c>
      <c r="O111" s="219" t="s">
        <v>249</v>
      </c>
      <c r="P111" s="219" t="s">
        <v>250</v>
      </c>
      <c r="Q111" s="219"/>
      <c r="R111" s="219" t="s">
        <v>256</v>
      </c>
      <c r="S111" s="219"/>
      <c r="T111" s="221"/>
      <c r="U111" s="219" t="s">
        <v>224</v>
      </c>
      <c r="V111" s="219" t="s">
        <v>252</v>
      </c>
      <c r="W111" s="190">
        <f>VLOOKUP(M111,'8.匯率'!A:C,3,)</f>
        <v>1</v>
      </c>
      <c r="X111" s="232">
        <f t="shared" si="1"/>
        <v>-155000</v>
      </c>
    </row>
    <row r="112" spans="1:24" hidden="1">
      <c r="A112" s="219" t="s">
        <v>215</v>
      </c>
      <c r="B112" s="219" t="s">
        <v>216</v>
      </c>
      <c r="C112" s="219" t="s">
        <v>255</v>
      </c>
      <c r="D112" s="219" t="s">
        <v>227</v>
      </c>
      <c r="E112" s="221">
        <v>45671</v>
      </c>
      <c r="F112" s="221">
        <v>45671</v>
      </c>
      <c r="G112" s="219" t="s">
        <v>219</v>
      </c>
      <c r="H112" s="219"/>
      <c r="I112" s="219"/>
      <c r="J112" s="219" t="s">
        <v>185</v>
      </c>
      <c r="K112" s="219" t="s">
        <v>220</v>
      </c>
      <c r="L112" s="241">
        <v>-69000</v>
      </c>
      <c r="M112" s="219" t="s">
        <v>220</v>
      </c>
      <c r="N112" s="241">
        <v>-69000</v>
      </c>
      <c r="O112" s="219" t="s">
        <v>249</v>
      </c>
      <c r="P112" s="219" t="s">
        <v>250</v>
      </c>
      <c r="Q112" s="219"/>
      <c r="R112" s="219" t="s">
        <v>256</v>
      </c>
      <c r="S112" s="219"/>
      <c r="T112" s="221"/>
      <c r="U112" s="219" t="s">
        <v>224</v>
      </c>
      <c r="V112" s="219" t="s">
        <v>252</v>
      </c>
      <c r="W112" s="190">
        <f>VLOOKUP(M112,'8.匯率'!A:C,3,)</f>
        <v>1</v>
      </c>
      <c r="X112" s="232">
        <f t="shared" si="1"/>
        <v>-69000</v>
      </c>
    </row>
    <row r="113" spans="1:24" hidden="1">
      <c r="A113" s="219" t="s">
        <v>215</v>
      </c>
      <c r="B113" s="219" t="s">
        <v>216</v>
      </c>
      <c r="C113" s="219" t="s">
        <v>257</v>
      </c>
      <c r="D113" s="219" t="s">
        <v>227</v>
      </c>
      <c r="E113" s="221">
        <v>45671</v>
      </c>
      <c r="F113" s="221">
        <v>45671</v>
      </c>
      <c r="G113" s="219" t="s">
        <v>219</v>
      </c>
      <c r="H113" s="219"/>
      <c r="I113" s="219"/>
      <c r="J113" s="219" t="s">
        <v>185</v>
      </c>
      <c r="K113" s="219" t="s">
        <v>220</v>
      </c>
      <c r="L113" s="241">
        <v>-87875</v>
      </c>
      <c r="M113" s="219" t="s">
        <v>220</v>
      </c>
      <c r="N113" s="241">
        <v>-87875</v>
      </c>
      <c r="O113" s="219" t="s">
        <v>249</v>
      </c>
      <c r="P113" s="219" t="s">
        <v>250</v>
      </c>
      <c r="Q113" s="219"/>
      <c r="R113" s="219" t="s">
        <v>258</v>
      </c>
      <c r="S113" s="219"/>
      <c r="T113" s="221"/>
      <c r="U113" s="219" t="s">
        <v>224</v>
      </c>
      <c r="V113" s="219" t="s">
        <v>252</v>
      </c>
      <c r="W113" s="190">
        <f>VLOOKUP(M113,'8.匯率'!A:C,3,)</f>
        <v>1</v>
      </c>
      <c r="X113" s="232">
        <f t="shared" si="1"/>
        <v>-87875</v>
      </c>
    </row>
    <row r="114" spans="1:24" hidden="1">
      <c r="A114" s="219" t="s">
        <v>215</v>
      </c>
      <c r="B114" s="219" t="s">
        <v>216</v>
      </c>
      <c r="C114" s="219" t="s">
        <v>257</v>
      </c>
      <c r="D114" s="219" t="s">
        <v>227</v>
      </c>
      <c r="E114" s="221">
        <v>45671</v>
      </c>
      <c r="F114" s="221">
        <v>45671</v>
      </c>
      <c r="G114" s="219" t="s">
        <v>219</v>
      </c>
      <c r="H114" s="219"/>
      <c r="I114" s="219"/>
      <c r="J114" s="219" t="s">
        <v>185</v>
      </c>
      <c r="K114" s="219" t="s">
        <v>220</v>
      </c>
      <c r="L114" s="241">
        <v>-82500</v>
      </c>
      <c r="M114" s="219" t="s">
        <v>220</v>
      </c>
      <c r="N114" s="241">
        <v>-82500</v>
      </c>
      <c r="O114" s="219" t="s">
        <v>249</v>
      </c>
      <c r="P114" s="219" t="s">
        <v>250</v>
      </c>
      <c r="Q114" s="219"/>
      <c r="R114" s="219" t="s">
        <v>258</v>
      </c>
      <c r="S114" s="219"/>
      <c r="T114" s="221"/>
      <c r="U114" s="219" t="s">
        <v>224</v>
      </c>
      <c r="V114" s="219" t="s">
        <v>252</v>
      </c>
      <c r="W114" s="190">
        <f>VLOOKUP(M114,'8.匯率'!A:C,3,)</f>
        <v>1</v>
      </c>
      <c r="X114" s="232">
        <f t="shared" si="1"/>
        <v>-82500</v>
      </c>
    </row>
    <row r="115" spans="1:24" hidden="1">
      <c r="A115" s="219" t="s">
        <v>215</v>
      </c>
      <c r="B115" s="219" t="s">
        <v>216</v>
      </c>
      <c r="C115" s="219" t="s">
        <v>257</v>
      </c>
      <c r="D115" s="219" t="s">
        <v>227</v>
      </c>
      <c r="E115" s="221">
        <v>45671</v>
      </c>
      <c r="F115" s="221">
        <v>45671</v>
      </c>
      <c r="G115" s="219" t="s">
        <v>219</v>
      </c>
      <c r="H115" s="219"/>
      <c r="I115" s="219"/>
      <c r="J115" s="219" t="s">
        <v>185</v>
      </c>
      <c r="K115" s="219" t="s">
        <v>220</v>
      </c>
      <c r="L115" s="241">
        <v>-87875</v>
      </c>
      <c r="M115" s="219" t="s">
        <v>220</v>
      </c>
      <c r="N115" s="241">
        <v>-87875</v>
      </c>
      <c r="O115" s="219" t="s">
        <v>249</v>
      </c>
      <c r="P115" s="219" t="s">
        <v>250</v>
      </c>
      <c r="Q115" s="219"/>
      <c r="R115" s="219" t="s">
        <v>258</v>
      </c>
      <c r="S115" s="219"/>
      <c r="T115" s="221"/>
      <c r="U115" s="219" t="s">
        <v>224</v>
      </c>
      <c r="V115" s="219" t="s">
        <v>252</v>
      </c>
      <c r="W115" s="190">
        <f>VLOOKUP(M115,'8.匯率'!A:C,3,)</f>
        <v>1</v>
      </c>
      <c r="X115" s="232">
        <f t="shared" si="1"/>
        <v>-87875</v>
      </c>
    </row>
    <row r="116" spans="1:24" hidden="1">
      <c r="A116" s="219" t="s">
        <v>215</v>
      </c>
      <c r="B116" s="219" t="s">
        <v>216</v>
      </c>
      <c r="C116" s="219" t="s">
        <v>259</v>
      </c>
      <c r="D116" s="219" t="s">
        <v>227</v>
      </c>
      <c r="E116" s="221">
        <v>45671</v>
      </c>
      <c r="F116" s="221">
        <v>45671</v>
      </c>
      <c r="G116" s="219" t="s">
        <v>219</v>
      </c>
      <c r="H116" s="219"/>
      <c r="I116" s="219"/>
      <c r="J116" s="219" t="s">
        <v>185</v>
      </c>
      <c r="K116" s="219" t="s">
        <v>220</v>
      </c>
      <c r="L116" s="241">
        <v>-24970</v>
      </c>
      <c r="M116" s="219" t="s">
        <v>220</v>
      </c>
      <c r="N116" s="241">
        <v>-24970</v>
      </c>
      <c r="O116" s="219" t="s">
        <v>249</v>
      </c>
      <c r="P116" s="219" t="s">
        <v>250</v>
      </c>
      <c r="Q116" s="219"/>
      <c r="R116" s="219" t="s">
        <v>260</v>
      </c>
      <c r="S116" s="219"/>
      <c r="T116" s="221"/>
      <c r="U116" s="219" t="s">
        <v>224</v>
      </c>
      <c r="V116" s="219" t="s">
        <v>252</v>
      </c>
      <c r="W116" s="190">
        <f>VLOOKUP(M116,'8.匯率'!A:C,3,)</f>
        <v>1</v>
      </c>
      <c r="X116" s="232">
        <f t="shared" si="1"/>
        <v>-24970</v>
      </c>
    </row>
    <row r="117" spans="1:24" hidden="1">
      <c r="A117" s="219" t="s">
        <v>215</v>
      </c>
      <c r="B117" s="219" t="s">
        <v>216</v>
      </c>
      <c r="C117" s="219" t="s">
        <v>259</v>
      </c>
      <c r="D117" s="219" t="s">
        <v>227</v>
      </c>
      <c r="E117" s="221">
        <v>45671</v>
      </c>
      <c r="F117" s="221">
        <v>45671</v>
      </c>
      <c r="G117" s="219" t="s">
        <v>219</v>
      </c>
      <c r="H117" s="219"/>
      <c r="I117" s="219"/>
      <c r="J117" s="219" t="s">
        <v>185</v>
      </c>
      <c r="K117" s="219" t="s">
        <v>220</v>
      </c>
      <c r="L117" s="241">
        <v>-99990</v>
      </c>
      <c r="M117" s="219" t="s">
        <v>220</v>
      </c>
      <c r="N117" s="241">
        <v>-99990</v>
      </c>
      <c r="O117" s="219" t="s">
        <v>249</v>
      </c>
      <c r="P117" s="219" t="s">
        <v>250</v>
      </c>
      <c r="Q117" s="219"/>
      <c r="R117" s="219" t="s">
        <v>260</v>
      </c>
      <c r="S117" s="219"/>
      <c r="T117" s="221"/>
      <c r="U117" s="219" t="s">
        <v>224</v>
      </c>
      <c r="V117" s="219" t="s">
        <v>252</v>
      </c>
      <c r="W117" s="190">
        <f>VLOOKUP(M117,'8.匯率'!A:C,3,)</f>
        <v>1</v>
      </c>
      <c r="X117" s="232">
        <f t="shared" si="1"/>
        <v>-99990</v>
      </c>
    </row>
    <row r="118" spans="1:24" hidden="1">
      <c r="A118" s="219" t="s">
        <v>215</v>
      </c>
      <c r="B118" s="219" t="s">
        <v>216</v>
      </c>
      <c r="C118" s="219" t="s">
        <v>259</v>
      </c>
      <c r="D118" s="219" t="s">
        <v>227</v>
      </c>
      <c r="E118" s="221">
        <v>45671</v>
      </c>
      <c r="F118" s="221">
        <v>45671</v>
      </c>
      <c r="G118" s="219" t="s">
        <v>219</v>
      </c>
      <c r="H118" s="219"/>
      <c r="I118" s="219"/>
      <c r="J118" s="219" t="s">
        <v>185</v>
      </c>
      <c r="K118" s="219" t="s">
        <v>220</v>
      </c>
      <c r="L118" s="241">
        <v>-148025</v>
      </c>
      <c r="M118" s="219" t="s">
        <v>220</v>
      </c>
      <c r="N118" s="241">
        <v>-148025</v>
      </c>
      <c r="O118" s="219" t="s">
        <v>249</v>
      </c>
      <c r="P118" s="219" t="s">
        <v>250</v>
      </c>
      <c r="Q118" s="219"/>
      <c r="R118" s="219" t="s">
        <v>260</v>
      </c>
      <c r="S118" s="219"/>
      <c r="T118" s="221"/>
      <c r="U118" s="219" t="s">
        <v>224</v>
      </c>
      <c r="V118" s="219" t="s">
        <v>252</v>
      </c>
      <c r="W118" s="190">
        <f>VLOOKUP(M118,'8.匯率'!A:C,3,)</f>
        <v>1</v>
      </c>
      <c r="X118" s="232">
        <f t="shared" si="1"/>
        <v>-148025</v>
      </c>
    </row>
    <row r="119" spans="1:24" hidden="1">
      <c r="A119" s="219" t="s">
        <v>215</v>
      </c>
      <c r="B119" s="219" t="s">
        <v>216</v>
      </c>
      <c r="C119" s="219" t="s">
        <v>261</v>
      </c>
      <c r="D119" s="219" t="s">
        <v>227</v>
      </c>
      <c r="E119" s="221">
        <v>45679</v>
      </c>
      <c r="F119" s="221">
        <v>45679</v>
      </c>
      <c r="G119" s="219" t="s">
        <v>219</v>
      </c>
      <c r="H119" s="219"/>
      <c r="I119" s="219"/>
      <c r="J119" s="219" t="s">
        <v>185</v>
      </c>
      <c r="K119" s="219" t="s">
        <v>220</v>
      </c>
      <c r="L119" s="241">
        <v>-278442</v>
      </c>
      <c r="M119" s="219" t="s">
        <v>220</v>
      </c>
      <c r="N119" s="241">
        <v>-278442</v>
      </c>
      <c r="O119" s="219" t="s">
        <v>249</v>
      </c>
      <c r="P119" s="219" t="s">
        <v>250</v>
      </c>
      <c r="Q119" s="219"/>
      <c r="R119" s="219" t="s">
        <v>262</v>
      </c>
      <c r="S119" s="219"/>
      <c r="T119" s="221"/>
      <c r="U119" s="219" t="s">
        <v>224</v>
      </c>
      <c r="V119" s="219" t="s">
        <v>252</v>
      </c>
      <c r="W119" s="190">
        <f>VLOOKUP(M119,'8.匯率'!A:C,3,)</f>
        <v>1</v>
      </c>
      <c r="X119" s="232">
        <f t="shared" si="1"/>
        <v>-278442</v>
      </c>
    </row>
    <row r="120" spans="1:24" hidden="1">
      <c r="A120" s="219" t="s">
        <v>215</v>
      </c>
      <c r="B120" s="219" t="s">
        <v>216</v>
      </c>
      <c r="C120" s="219" t="s">
        <v>261</v>
      </c>
      <c r="D120" s="219" t="s">
        <v>227</v>
      </c>
      <c r="E120" s="221">
        <v>45679</v>
      </c>
      <c r="F120" s="221">
        <v>45679</v>
      </c>
      <c r="G120" s="219" t="s">
        <v>219</v>
      </c>
      <c r="H120" s="219"/>
      <c r="I120" s="219"/>
      <c r="J120" s="219" t="s">
        <v>185</v>
      </c>
      <c r="K120" s="219" t="s">
        <v>220</v>
      </c>
      <c r="L120" s="241">
        <v>-91248</v>
      </c>
      <c r="M120" s="219" t="s">
        <v>220</v>
      </c>
      <c r="N120" s="241">
        <v>-91248</v>
      </c>
      <c r="O120" s="219" t="s">
        <v>249</v>
      </c>
      <c r="P120" s="219" t="s">
        <v>250</v>
      </c>
      <c r="Q120" s="219"/>
      <c r="R120" s="219" t="s">
        <v>262</v>
      </c>
      <c r="S120" s="219"/>
      <c r="T120" s="221"/>
      <c r="U120" s="219" t="s">
        <v>224</v>
      </c>
      <c r="V120" s="219" t="s">
        <v>252</v>
      </c>
      <c r="W120" s="190">
        <f>VLOOKUP(M120,'8.匯率'!A:C,3,)</f>
        <v>1</v>
      </c>
      <c r="X120" s="232">
        <f t="shared" si="1"/>
        <v>-91248</v>
      </c>
    </row>
    <row r="121" spans="1:24" hidden="1">
      <c r="A121" s="219" t="s">
        <v>215</v>
      </c>
      <c r="B121" s="219" t="s">
        <v>216</v>
      </c>
      <c r="C121" s="219" t="s">
        <v>261</v>
      </c>
      <c r="D121" s="219" t="s">
        <v>227</v>
      </c>
      <c r="E121" s="221">
        <v>45679</v>
      </c>
      <c r="F121" s="221">
        <v>45679</v>
      </c>
      <c r="G121" s="219" t="s">
        <v>219</v>
      </c>
      <c r="H121" s="219"/>
      <c r="I121" s="219"/>
      <c r="J121" s="219" t="s">
        <v>185</v>
      </c>
      <c r="K121" s="219" t="s">
        <v>220</v>
      </c>
      <c r="L121" s="241">
        <v>-480252</v>
      </c>
      <c r="M121" s="219" t="s">
        <v>220</v>
      </c>
      <c r="N121" s="241">
        <v>-480252</v>
      </c>
      <c r="O121" s="219" t="s">
        <v>249</v>
      </c>
      <c r="P121" s="219" t="s">
        <v>250</v>
      </c>
      <c r="Q121" s="219"/>
      <c r="R121" s="219" t="s">
        <v>262</v>
      </c>
      <c r="S121" s="219"/>
      <c r="T121" s="221"/>
      <c r="U121" s="219" t="s">
        <v>224</v>
      </c>
      <c r="V121" s="219" t="s">
        <v>252</v>
      </c>
      <c r="W121" s="190">
        <f>VLOOKUP(M121,'8.匯率'!A:C,3,)</f>
        <v>1</v>
      </c>
      <c r="X121" s="232">
        <f t="shared" si="1"/>
        <v>-480252</v>
      </c>
    </row>
    <row r="122" spans="1:24" hidden="1">
      <c r="A122" s="219" t="s">
        <v>215</v>
      </c>
      <c r="B122" s="219" t="s">
        <v>216</v>
      </c>
      <c r="C122" s="219" t="s">
        <v>263</v>
      </c>
      <c r="D122" s="219" t="s">
        <v>227</v>
      </c>
      <c r="E122" s="221">
        <v>45670</v>
      </c>
      <c r="F122" s="221">
        <v>45670</v>
      </c>
      <c r="G122" s="219" t="s">
        <v>219</v>
      </c>
      <c r="H122" s="219"/>
      <c r="I122" s="219"/>
      <c r="J122" s="219" t="s">
        <v>187</v>
      </c>
      <c r="K122" s="219" t="s">
        <v>220</v>
      </c>
      <c r="L122" s="241">
        <v>-100326</v>
      </c>
      <c r="M122" s="219" t="s">
        <v>220</v>
      </c>
      <c r="N122" s="241">
        <v>-100326</v>
      </c>
      <c r="O122" s="219" t="s">
        <v>264</v>
      </c>
      <c r="P122" s="219" t="s">
        <v>229</v>
      </c>
      <c r="Q122" s="219"/>
      <c r="R122" s="219" t="s">
        <v>265</v>
      </c>
      <c r="S122" s="219"/>
      <c r="T122" s="221"/>
      <c r="U122" s="219" t="s">
        <v>224</v>
      </c>
      <c r="V122" s="219" t="s">
        <v>266</v>
      </c>
      <c r="W122" s="190">
        <f>VLOOKUP(M122,'8.匯率'!A:C,3,)</f>
        <v>1</v>
      </c>
      <c r="X122" s="232">
        <f t="shared" si="1"/>
        <v>-100326</v>
      </c>
    </row>
    <row r="123" spans="1:24" hidden="1">
      <c r="A123" s="219" t="s">
        <v>215</v>
      </c>
      <c r="B123" s="219" t="s">
        <v>216</v>
      </c>
      <c r="C123" s="219" t="s">
        <v>267</v>
      </c>
      <c r="D123" s="219" t="s">
        <v>268</v>
      </c>
      <c r="E123" s="221">
        <v>45624</v>
      </c>
      <c r="F123" s="221">
        <v>45660</v>
      </c>
      <c r="G123" s="219" t="s">
        <v>269</v>
      </c>
      <c r="H123" s="219"/>
      <c r="I123" s="219"/>
      <c r="J123" s="219" t="s">
        <v>182</v>
      </c>
      <c r="K123" s="219" t="s">
        <v>220</v>
      </c>
      <c r="L123" s="241">
        <v>110000</v>
      </c>
      <c r="M123" s="219" t="s">
        <v>220</v>
      </c>
      <c r="N123" s="241">
        <v>110000</v>
      </c>
      <c r="O123" s="219" t="s">
        <v>228</v>
      </c>
      <c r="P123" s="219" t="s">
        <v>229</v>
      </c>
      <c r="Q123" s="219"/>
      <c r="R123" s="219" t="s">
        <v>270</v>
      </c>
      <c r="S123" s="219"/>
      <c r="T123" s="221"/>
      <c r="U123" s="219" t="s">
        <v>224</v>
      </c>
      <c r="V123" s="219" t="s">
        <v>225</v>
      </c>
      <c r="W123" s="190">
        <f>VLOOKUP(M123,'8.匯率'!A:C,3,)</f>
        <v>1</v>
      </c>
      <c r="X123" s="232">
        <f t="shared" si="1"/>
        <v>110000</v>
      </c>
    </row>
    <row r="124" spans="1:24" hidden="1">
      <c r="A124" s="219" t="s">
        <v>215</v>
      </c>
      <c r="B124" s="219" t="s">
        <v>216</v>
      </c>
      <c r="C124" s="219" t="s">
        <v>271</v>
      </c>
      <c r="D124" s="219" t="s">
        <v>268</v>
      </c>
      <c r="E124" s="221">
        <v>45653</v>
      </c>
      <c r="F124" s="221">
        <v>45660</v>
      </c>
      <c r="G124" s="219" t="s">
        <v>269</v>
      </c>
      <c r="H124" s="219"/>
      <c r="I124" s="219"/>
      <c r="J124" s="219" t="s">
        <v>182</v>
      </c>
      <c r="K124" s="219" t="s">
        <v>220</v>
      </c>
      <c r="L124" s="241">
        <v>100001</v>
      </c>
      <c r="M124" s="219" t="s">
        <v>220</v>
      </c>
      <c r="N124" s="241">
        <v>100001</v>
      </c>
      <c r="O124" s="219" t="s">
        <v>228</v>
      </c>
      <c r="P124" s="219" t="s">
        <v>229</v>
      </c>
      <c r="Q124" s="219"/>
      <c r="R124" s="219" t="s">
        <v>272</v>
      </c>
      <c r="S124" s="219"/>
      <c r="T124" s="221"/>
      <c r="U124" s="219" t="s">
        <v>224</v>
      </c>
      <c r="V124" s="219" t="s">
        <v>225</v>
      </c>
      <c r="W124" s="190">
        <f>VLOOKUP(M124,'8.匯率'!A:C,3,)</f>
        <v>1</v>
      </c>
      <c r="X124" s="232">
        <f t="shared" si="1"/>
        <v>100001</v>
      </c>
    </row>
    <row r="125" spans="1:24" hidden="1">
      <c r="A125" s="219" t="s">
        <v>215</v>
      </c>
      <c r="B125" s="219" t="s">
        <v>216</v>
      </c>
      <c r="C125" s="219" t="s">
        <v>273</v>
      </c>
      <c r="D125" s="219" t="s">
        <v>268</v>
      </c>
      <c r="E125" s="221">
        <v>45626</v>
      </c>
      <c r="F125" s="221">
        <v>45673</v>
      </c>
      <c r="G125" s="219" t="s">
        <v>269</v>
      </c>
      <c r="H125" s="219"/>
      <c r="I125" s="219"/>
      <c r="J125" s="219" t="s">
        <v>182</v>
      </c>
      <c r="K125" s="219" t="s">
        <v>220</v>
      </c>
      <c r="L125" s="241">
        <v>155000</v>
      </c>
      <c r="M125" s="219" t="s">
        <v>220</v>
      </c>
      <c r="N125" s="241">
        <v>155000</v>
      </c>
      <c r="O125" s="219" t="s">
        <v>234</v>
      </c>
      <c r="P125" s="219" t="s">
        <v>229</v>
      </c>
      <c r="Q125" s="219"/>
      <c r="R125" s="219" t="s">
        <v>274</v>
      </c>
      <c r="S125" s="219"/>
      <c r="T125" s="221"/>
      <c r="U125" s="219" t="s">
        <v>224</v>
      </c>
      <c r="V125" s="219" t="s">
        <v>225</v>
      </c>
      <c r="W125" s="190">
        <f>VLOOKUP(M125,'8.匯率'!A:C,3,)</f>
        <v>1</v>
      </c>
      <c r="X125" s="232">
        <f t="shared" si="1"/>
        <v>155000</v>
      </c>
    </row>
    <row r="126" spans="1:24" hidden="1">
      <c r="A126" s="219" t="s">
        <v>215</v>
      </c>
      <c r="B126" s="219" t="s">
        <v>216</v>
      </c>
      <c r="C126" s="219" t="s">
        <v>275</v>
      </c>
      <c r="D126" s="219" t="s">
        <v>268</v>
      </c>
      <c r="E126" s="221">
        <v>45626</v>
      </c>
      <c r="F126" s="221">
        <v>45673</v>
      </c>
      <c r="G126" s="219" t="s">
        <v>269</v>
      </c>
      <c r="H126" s="219"/>
      <c r="I126" s="219"/>
      <c r="J126" s="219" t="s">
        <v>182</v>
      </c>
      <c r="K126" s="219" t="s">
        <v>220</v>
      </c>
      <c r="L126" s="241">
        <v>155000</v>
      </c>
      <c r="M126" s="219" t="s">
        <v>220</v>
      </c>
      <c r="N126" s="241">
        <v>155000</v>
      </c>
      <c r="O126" s="219" t="s">
        <v>234</v>
      </c>
      <c r="P126" s="219" t="s">
        <v>229</v>
      </c>
      <c r="Q126" s="219"/>
      <c r="R126" s="219" t="s">
        <v>276</v>
      </c>
      <c r="S126" s="219"/>
      <c r="T126" s="221"/>
      <c r="U126" s="219" t="s">
        <v>224</v>
      </c>
      <c r="V126" s="219" t="s">
        <v>225</v>
      </c>
      <c r="W126" s="190">
        <f>VLOOKUP(M126,'8.匯率'!A:C,3,)</f>
        <v>1</v>
      </c>
      <c r="X126" s="232">
        <f t="shared" si="1"/>
        <v>155000</v>
      </c>
    </row>
    <row r="127" spans="1:24" hidden="1">
      <c r="A127" s="219" t="s">
        <v>215</v>
      </c>
      <c r="B127" s="219" t="s">
        <v>216</v>
      </c>
      <c r="C127" s="219" t="s">
        <v>277</v>
      </c>
      <c r="D127" s="219" t="s">
        <v>268</v>
      </c>
      <c r="E127" s="221">
        <v>45626</v>
      </c>
      <c r="F127" s="221">
        <v>45673</v>
      </c>
      <c r="G127" s="219" t="s">
        <v>269</v>
      </c>
      <c r="H127" s="219"/>
      <c r="I127" s="219"/>
      <c r="J127" s="219" t="s">
        <v>182</v>
      </c>
      <c r="K127" s="219" t="s">
        <v>220</v>
      </c>
      <c r="L127" s="241">
        <v>138000</v>
      </c>
      <c r="M127" s="219" t="s">
        <v>220</v>
      </c>
      <c r="N127" s="241">
        <v>138000</v>
      </c>
      <c r="O127" s="219" t="s">
        <v>234</v>
      </c>
      <c r="P127" s="219" t="s">
        <v>229</v>
      </c>
      <c r="Q127" s="219"/>
      <c r="R127" s="219" t="s">
        <v>278</v>
      </c>
      <c r="S127" s="219"/>
      <c r="T127" s="221"/>
      <c r="U127" s="219" t="s">
        <v>224</v>
      </c>
      <c r="V127" s="219" t="s">
        <v>225</v>
      </c>
      <c r="W127" s="190">
        <f>VLOOKUP(M127,'8.匯率'!A:C,3,)</f>
        <v>1</v>
      </c>
      <c r="X127" s="232">
        <f t="shared" si="1"/>
        <v>138000</v>
      </c>
    </row>
    <row r="128" spans="1:24" hidden="1">
      <c r="A128" s="219" t="s">
        <v>215</v>
      </c>
      <c r="B128" s="219" t="s">
        <v>216</v>
      </c>
      <c r="C128" s="219" t="s">
        <v>279</v>
      </c>
      <c r="D128" s="219" t="s">
        <v>268</v>
      </c>
      <c r="E128" s="221">
        <v>45626</v>
      </c>
      <c r="F128" s="221">
        <v>45673</v>
      </c>
      <c r="G128" s="219" t="s">
        <v>269</v>
      </c>
      <c r="H128" s="219"/>
      <c r="I128" s="219"/>
      <c r="J128" s="219" t="s">
        <v>182</v>
      </c>
      <c r="K128" s="219" t="s">
        <v>220</v>
      </c>
      <c r="L128" s="241">
        <v>178000</v>
      </c>
      <c r="M128" s="219" t="s">
        <v>220</v>
      </c>
      <c r="N128" s="241">
        <v>178000</v>
      </c>
      <c r="O128" s="219" t="s">
        <v>234</v>
      </c>
      <c r="P128" s="219" t="s">
        <v>229</v>
      </c>
      <c r="Q128" s="219"/>
      <c r="R128" s="219" t="s">
        <v>280</v>
      </c>
      <c r="S128" s="219"/>
      <c r="T128" s="221"/>
      <c r="U128" s="219" t="s">
        <v>224</v>
      </c>
      <c r="V128" s="219" t="s">
        <v>225</v>
      </c>
      <c r="W128" s="190">
        <f>VLOOKUP(M128,'8.匯率'!A:C,3,)</f>
        <v>1</v>
      </c>
      <c r="X128" s="232">
        <f t="shared" si="1"/>
        <v>178000</v>
      </c>
    </row>
    <row r="129" spans="1:24" hidden="1">
      <c r="A129" s="219" t="s">
        <v>215</v>
      </c>
      <c r="B129" s="219" t="s">
        <v>216</v>
      </c>
      <c r="C129" s="219" t="s">
        <v>281</v>
      </c>
      <c r="D129" s="219" t="s">
        <v>268</v>
      </c>
      <c r="E129" s="221">
        <v>45626</v>
      </c>
      <c r="F129" s="221">
        <v>45673</v>
      </c>
      <c r="G129" s="219" t="s">
        <v>269</v>
      </c>
      <c r="H129" s="219"/>
      <c r="I129" s="219"/>
      <c r="J129" s="219" t="s">
        <v>182</v>
      </c>
      <c r="K129" s="219" t="s">
        <v>220</v>
      </c>
      <c r="L129" s="241">
        <v>155000</v>
      </c>
      <c r="M129" s="219" t="s">
        <v>220</v>
      </c>
      <c r="N129" s="241">
        <v>155000</v>
      </c>
      <c r="O129" s="219" t="s">
        <v>234</v>
      </c>
      <c r="P129" s="219" t="s">
        <v>229</v>
      </c>
      <c r="Q129" s="219"/>
      <c r="R129" s="219" t="s">
        <v>282</v>
      </c>
      <c r="S129" s="219"/>
      <c r="T129" s="221"/>
      <c r="U129" s="219" t="s">
        <v>224</v>
      </c>
      <c r="V129" s="219" t="s">
        <v>225</v>
      </c>
      <c r="W129" s="190">
        <f>VLOOKUP(M129,'8.匯率'!A:C,3,)</f>
        <v>1</v>
      </c>
      <c r="X129" s="232">
        <f t="shared" si="1"/>
        <v>155000</v>
      </c>
    </row>
    <row r="130" spans="1:24" hidden="1">
      <c r="A130" s="219" t="s">
        <v>215</v>
      </c>
      <c r="B130" s="219" t="s">
        <v>216</v>
      </c>
      <c r="C130" s="219" t="s">
        <v>283</v>
      </c>
      <c r="D130" s="219" t="s">
        <v>268</v>
      </c>
      <c r="E130" s="221">
        <v>45626</v>
      </c>
      <c r="F130" s="221">
        <v>45673</v>
      </c>
      <c r="G130" s="219" t="s">
        <v>269</v>
      </c>
      <c r="H130" s="219"/>
      <c r="I130" s="219"/>
      <c r="J130" s="219" t="s">
        <v>182</v>
      </c>
      <c r="K130" s="219" t="s">
        <v>220</v>
      </c>
      <c r="L130" s="241">
        <v>169509</v>
      </c>
      <c r="M130" s="219" t="s">
        <v>220</v>
      </c>
      <c r="N130" s="241">
        <v>169509</v>
      </c>
      <c r="O130" s="219" t="s">
        <v>234</v>
      </c>
      <c r="P130" s="219" t="s">
        <v>229</v>
      </c>
      <c r="Q130" s="219"/>
      <c r="R130" s="219" t="s">
        <v>284</v>
      </c>
      <c r="S130" s="219"/>
      <c r="T130" s="221"/>
      <c r="U130" s="219" t="s">
        <v>224</v>
      </c>
      <c r="V130" s="219" t="s">
        <v>225</v>
      </c>
      <c r="W130" s="190">
        <f>VLOOKUP(M130,'8.匯率'!A:C,3,)</f>
        <v>1</v>
      </c>
      <c r="X130" s="232">
        <f t="shared" si="1"/>
        <v>169509</v>
      </c>
    </row>
    <row r="131" spans="1:24" hidden="1">
      <c r="A131" s="219" t="s">
        <v>215</v>
      </c>
      <c r="B131" s="219" t="s">
        <v>216</v>
      </c>
      <c r="C131" s="219" t="s">
        <v>285</v>
      </c>
      <c r="D131" s="219" t="s">
        <v>268</v>
      </c>
      <c r="E131" s="221">
        <v>45626</v>
      </c>
      <c r="F131" s="221">
        <v>45673</v>
      </c>
      <c r="G131" s="219" t="s">
        <v>269</v>
      </c>
      <c r="H131" s="219"/>
      <c r="I131" s="219"/>
      <c r="J131" s="219" t="s">
        <v>182</v>
      </c>
      <c r="K131" s="219" t="s">
        <v>220</v>
      </c>
      <c r="L131" s="241">
        <v>155000</v>
      </c>
      <c r="M131" s="219" t="s">
        <v>220</v>
      </c>
      <c r="N131" s="241">
        <v>155000</v>
      </c>
      <c r="O131" s="219" t="s">
        <v>234</v>
      </c>
      <c r="P131" s="219" t="s">
        <v>229</v>
      </c>
      <c r="Q131" s="219"/>
      <c r="R131" s="219" t="s">
        <v>286</v>
      </c>
      <c r="S131" s="219"/>
      <c r="T131" s="221"/>
      <c r="U131" s="219" t="s">
        <v>224</v>
      </c>
      <c r="V131" s="219" t="s">
        <v>225</v>
      </c>
      <c r="W131" s="190">
        <f>VLOOKUP(M131,'8.匯率'!A:C,3,)</f>
        <v>1</v>
      </c>
      <c r="X131" s="232">
        <f t="shared" si="1"/>
        <v>155000</v>
      </c>
    </row>
    <row r="132" spans="1:24" hidden="1">
      <c r="A132" s="219" t="s">
        <v>215</v>
      </c>
      <c r="B132" s="219" t="s">
        <v>216</v>
      </c>
      <c r="C132" s="219" t="s">
        <v>287</v>
      </c>
      <c r="D132" s="219" t="s">
        <v>268</v>
      </c>
      <c r="E132" s="221">
        <v>45626</v>
      </c>
      <c r="F132" s="221">
        <v>45673</v>
      </c>
      <c r="G132" s="219" t="s">
        <v>269</v>
      </c>
      <c r="H132" s="219"/>
      <c r="I132" s="219"/>
      <c r="J132" s="219" t="s">
        <v>182</v>
      </c>
      <c r="K132" s="219" t="s">
        <v>220</v>
      </c>
      <c r="L132" s="241">
        <v>103323</v>
      </c>
      <c r="M132" s="219" t="s">
        <v>220</v>
      </c>
      <c r="N132" s="241">
        <v>103323</v>
      </c>
      <c r="O132" s="219" t="s">
        <v>234</v>
      </c>
      <c r="P132" s="219" t="s">
        <v>229</v>
      </c>
      <c r="Q132" s="219"/>
      <c r="R132" s="219" t="s">
        <v>288</v>
      </c>
      <c r="S132" s="219"/>
      <c r="T132" s="221"/>
      <c r="U132" s="219" t="s">
        <v>224</v>
      </c>
      <c r="V132" s="219" t="s">
        <v>225</v>
      </c>
      <c r="W132" s="190">
        <f>VLOOKUP(M132,'8.匯率'!A:C,3,)</f>
        <v>1</v>
      </c>
      <c r="X132" s="232">
        <f t="shared" si="1"/>
        <v>103323</v>
      </c>
    </row>
    <row r="133" spans="1:24" hidden="1">
      <c r="A133" s="219" t="s">
        <v>215</v>
      </c>
      <c r="B133" s="219" t="s">
        <v>216</v>
      </c>
      <c r="C133" s="219" t="s">
        <v>289</v>
      </c>
      <c r="D133" s="219" t="s">
        <v>268</v>
      </c>
      <c r="E133" s="221">
        <v>45653</v>
      </c>
      <c r="F133" s="221">
        <v>45673</v>
      </c>
      <c r="G133" s="219" t="s">
        <v>269</v>
      </c>
      <c r="H133" s="219"/>
      <c r="I133" s="219"/>
      <c r="J133" s="219" t="s">
        <v>182</v>
      </c>
      <c r="K133" s="219" t="s">
        <v>220</v>
      </c>
      <c r="L133" s="241">
        <v>6565</v>
      </c>
      <c r="M133" s="219" t="s">
        <v>220</v>
      </c>
      <c r="N133" s="241">
        <v>6565</v>
      </c>
      <c r="O133" s="219" t="s">
        <v>234</v>
      </c>
      <c r="P133" s="219" t="s">
        <v>229</v>
      </c>
      <c r="Q133" s="219"/>
      <c r="R133" s="219" t="s">
        <v>290</v>
      </c>
      <c r="S133" s="219"/>
      <c r="T133" s="221"/>
      <c r="U133" s="219" t="s">
        <v>224</v>
      </c>
      <c r="V133" s="219" t="s">
        <v>225</v>
      </c>
      <c r="W133" s="190">
        <f>VLOOKUP(M133,'8.匯率'!A:C,3,)</f>
        <v>1</v>
      </c>
      <c r="X133" s="232">
        <f t="shared" si="1"/>
        <v>6565</v>
      </c>
    </row>
    <row r="134" spans="1:24" hidden="1">
      <c r="A134" s="219" t="s">
        <v>215</v>
      </c>
      <c r="B134" s="219" t="s">
        <v>216</v>
      </c>
      <c r="C134" s="219" t="s">
        <v>291</v>
      </c>
      <c r="D134" s="219" t="s">
        <v>268</v>
      </c>
      <c r="E134" s="221">
        <v>45653</v>
      </c>
      <c r="F134" s="221">
        <v>45673</v>
      </c>
      <c r="G134" s="219" t="s">
        <v>269</v>
      </c>
      <c r="H134" s="219"/>
      <c r="I134" s="219"/>
      <c r="J134" s="219" t="s">
        <v>182</v>
      </c>
      <c r="K134" s="219" t="s">
        <v>220</v>
      </c>
      <c r="L134" s="241">
        <v>19005</v>
      </c>
      <c r="M134" s="219" t="s">
        <v>220</v>
      </c>
      <c r="N134" s="241">
        <v>19005</v>
      </c>
      <c r="O134" s="219" t="s">
        <v>234</v>
      </c>
      <c r="P134" s="219" t="s">
        <v>229</v>
      </c>
      <c r="Q134" s="219"/>
      <c r="R134" s="219" t="s">
        <v>292</v>
      </c>
      <c r="S134" s="219"/>
      <c r="T134" s="221"/>
      <c r="U134" s="219" t="s">
        <v>224</v>
      </c>
      <c r="V134" s="219" t="s">
        <v>225</v>
      </c>
      <c r="W134" s="190">
        <f>VLOOKUP(M134,'8.匯率'!A:C,3,)</f>
        <v>1</v>
      </c>
      <c r="X134" s="232">
        <f t="shared" si="1"/>
        <v>19005</v>
      </c>
    </row>
    <row r="135" spans="1:24" hidden="1">
      <c r="A135" s="219" t="s">
        <v>215</v>
      </c>
      <c r="B135" s="219" t="s">
        <v>216</v>
      </c>
      <c r="C135" s="219" t="s">
        <v>293</v>
      </c>
      <c r="D135" s="219" t="s">
        <v>268</v>
      </c>
      <c r="E135" s="221">
        <v>45653</v>
      </c>
      <c r="F135" s="221">
        <v>45673</v>
      </c>
      <c r="G135" s="219" t="s">
        <v>269</v>
      </c>
      <c r="H135" s="219"/>
      <c r="I135" s="219"/>
      <c r="J135" s="219" t="s">
        <v>182</v>
      </c>
      <c r="K135" s="219" t="s">
        <v>220</v>
      </c>
      <c r="L135" s="241">
        <v>18968</v>
      </c>
      <c r="M135" s="219" t="s">
        <v>220</v>
      </c>
      <c r="N135" s="241">
        <v>18968</v>
      </c>
      <c r="O135" s="219" t="s">
        <v>234</v>
      </c>
      <c r="P135" s="219" t="s">
        <v>229</v>
      </c>
      <c r="Q135" s="219"/>
      <c r="R135" s="219" t="s">
        <v>294</v>
      </c>
      <c r="S135" s="219"/>
      <c r="T135" s="221"/>
      <c r="U135" s="219" t="s">
        <v>224</v>
      </c>
      <c r="V135" s="219" t="s">
        <v>225</v>
      </c>
      <c r="W135" s="190">
        <f>VLOOKUP(M135,'8.匯率'!A:C,3,)</f>
        <v>1</v>
      </c>
      <c r="X135" s="232">
        <f t="shared" si="1"/>
        <v>18968</v>
      </c>
    </row>
    <row r="136" spans="1:24" hidden="1">
      <c r="A136" s="219" t="s">
        <v>215</v>
      </c>
      <c r="B136" s="219" t="s">
        <v>216</v>
      </c>
      <c r="C136" s="219" t="s">
        <v>295</v>
      </c>
      <c r="D136" s="219" t="s">
        <v>268</v>
      </c>
      <c r="E136" s="221">
        <v>45653</v>
      </c>
      <c r="F136" s="221">
        <v>45673</v>
      </c>
      <c r="G136" s="219" t="s">
        <v>269</v>
      </c>
      <c r="H136" s="219"/>
      <c r="I136" s="219"/>
      <c r="J136" s="219" t="s">
        <v>182</v>
      </c>
      <c r="K136" s="219" t="s">
        <v>220</v>
      </c>
      <c r="L136" s="241">
        <v>8010</v>
      </c>
      <c r="M136" s="219" t="s">
        <v>220</v>
      </c>
      <c r="N136" s="241">
        <v>8010</v>
      </c>
      <c r="O136" s="219" t="s">
        <v>234</v>
      </c>
      <c r="P136" s="219" t="s">
        <v>229</v>
      </c>
      <c r="Q136" s="219"/>
      <c r="R136" s="219" t="s">
        <v>296</v>
      </c>
      <c r="S136" s="219"/>
      <c r="T136" s="221"/>
      <c r="U136" s="219" t="s">
        <v>224</v>
      </c>
      <c r="V136" s="219" t="s">
        <v>225</v>
      </c>
      <c r="W136" s="190">
        <f>VLOOKUP(M136,'8.匯率'!A:C,3,)</f>
        <v>1</v>
      </c>
      <c r="X136" s="232">
        <f t="shared" si="1"/>
        <v>8010</v>
      </c>
    </row>
    <row r="137" spans="1:24" hidden="1">
      <c r="A137" s="219" t="s">
        <v>215</v>
      </c>
      <c r="B137" s="219" t="s">
        <v>216</v>
      </c>
      <c r="C137" s="219" t="s">
        <v>297</v>
      </c>
      <c r="D137" s="219" t="s">
        <v>268</v>
      </c>
      <c r="E137" s="221">
        <v>45596</v>
      </c>
      <c r="F137" s="221">
        <v>45673</v>
      </c>
      <c r="G137" s="219" t="s">
        <v>269</v>
      </c>
      <c r="H137" s="219"/>
      <c r="I137" s="219"/>
      <c r="J137" s="219" t="s">
        <v>182</v>
      </c>
      <c r="K137" s="219" t="s">
        <v>220</v>
      </c>
      <c r="L137" s="241">
        <v>155000</v>
      </c>
      <c r="M137" s="219" t="s">
        <v>220</v>
      </c>
      <c r="N137" s="241">
        <v>155000</v>
      </c>
      <c r="O137" s="219" t="s">
        <v>234</v>
      </c>
      <c r="P137" s="219" t="s">
        <v>229</v>
      </c>
      <c r="Q137" s="219"/>
      <c r="R137" s="219" t="s">
        <v>298</v>
      </c>
      <c r="S137" s="219"/>
      <c r="T137" s="221"/>
      <c r="U137" s="219" t="s">
        <v>224</v>
      </c>
      <c r="V137" s="219" t="s">
        <v>225</v>
      </c>
      <c r="W137" s="190">
        <f>VLOOKUP(M137,'8.匯率'!A:C,3,)</f>
        <v>1</v>
      </c>
      <c r="X137" s="232">
        <f t="shared" si="1"/>
        <v>155000</v>
      </c>
    </row>
    <row r="138" spans="1:24" hidden="1">
      <c r="A138" s="219" t="s">
        <v>215</v>
      </c>
      <c r="B138" s="219" t="s">
        <v>216</v>
      </c>
      <c r="C138" s="219" t="s">
        <v>299</v>
      </c>
      <c r="D138" s="219" t="s">
        <v>268</v>
      </c>
      <c r="E138" s="221">
        <v>45596</v>
      </c>
      <c r="F138" s="221">
        <v>45673</v>
      </c>
      <c r="G138" s="219" t="s">
        <v>269</v>
      </c>
      <c r="H138" s="219"/>
      <c r="I138" s="219"/>
      <c r="J138" s="219" t="s">
        <v>182</v>
      </c>
      <c r="K138" s="219" t="s">
        <v>220</v>
      </c>
      <c r="L138" s="241">
        <v>155000</v>
      </c>
      <c r="M138" s="219" t="s">
        <v>220</v>
      </c>
      <c r="N138" s="241">
        <v>155000</v>
      </c>
      <c r="O138" s="219" t="s">
        <v>234</v>
      </c>
      <c r="P138" s="219" t="s">
        <v>229</v>
      </c>
      <c r="Q138" s="219"/>
      <c r="R138" s="219" t="s">
        <v>300</v>
      </c>
      <c r="S138" s="219"/>
      <c r="T138" s="221"/>
      <c r="U138" s="219" t="s">
        <v>224</v>
      </c>
      <c r="V138" s="219" t="s">
        <v>225</v>
      </c>
      <c r="W138" s="190">
        <f>VLOOKUP(M138,'8.匯率'!A:C,3,)</f>
        <v>1</v>
      </c>
      <c r="X138" s="232">
        <f t="shared" ref="X138:X201" si="2">N138*W138</f>
        <v>155000</v>
      </c>
    </row>
    <row r="139" spans="1:24" hidden="1">
      <c r="A139" s="219" t="s">
        <v>215</v>
      </c>
      <c r="B139" s="219" t="s">
        <v>216</v>
      </c>
      <c r="C139" s="219" t="s">
        <v>301</v>
      </c>
      <c r="D139" s="219" t="s">
        <v>268</v>
      </c>
      <c r="E139" s="221">
        <v>45596</v>
      </c>
      <c r="F139" s="221">
        <v>45673</v>
      </c>
      <c r="G139" s="219" t="s">
        <v>269</v>
      </c>
      <c r="H139" s="219"/>
      <c r="I139" s="219"/>
      <c r="J139" s="219" t="s">
        <v>182</v>
      </c>
      <c r="K139" s="219" t="s">
        <v>220</v>
      </c>
      <c r="L139" s="241">
        <v>138000</v>
      </c>
      <c r="M139" s="219" t="s">
        <v>220</v>
      </c>
      <c r="N139" s="241">
        <v>138000</v>
      </c>
      <c r="O139" s="219" t="s">
        <v>234</v>
      </c>
      <c r="P139" s="219" t="s">
        <v>229</v>
      </c>
      <c r="Q139" s="219"/>
      <c r="R139" s="219" t="s">
        <v>302</v>
      </c>
      <c r="S139" s="219"/>
      <c r="T139" s="221"/>
      <c r="U139" s="219" t="s">
        <v>224</v>
      </c>
      <c r="V139" s="219" t="s">
        <v>225</v>
      </c>
      <c r="W139" s="190">
        <f>VLOOKUP(M139,'8.匯率'!A:C,3,)</f>
        <v>1</v>
      </c>
      <c r="X139" s="232">
        <f t="shared" si="2"/>
        <v>138000</v>
      </c>
    </row>
    <row r="140" spans="1:24" hidden="1">
      <c r="A140" s="219" t="s">
        <v>215</v>
      </c>
      <c r="B140" s="219" t="s">
        <v>216</v>
      </c>
      <c r="C140" s="219" t="s">
        <v>303</v>
      </c>
      <c r="D140" s="219" t="s">
        <v>268</v>
      </c>
      <c r="E140" s="221">
        <v>45596</v>
      </c>
      <c r="F140" s="221">
        <v>45673</v>
      </c>
      <c r="G140" s="219" t="s">
        <v>269</v>
      </c>
      <c r="H140" s="219"/>
      <c r="I140" s="219"/>
      <c r="J140" s="219" t="s">
        <v>182</v>
      </c>
      <c r="K140" s="219" t="s">
        <v>220</v>
      </c>
      <c r="L140" s="241">
        <v>178000</v>
      </c>
      <c r="M140" s="219" t="s">
        <v>220</v>
      </c>
      <c r="N140" s="241">
        <v>178000</v>
      </c>
      <c r="O140" s="219" t="s">
        <v>234</v>
      </c>
      <c r="P140" s="219" t="s">
        <v>229</v>
      </c>
      <c r="Q140" s="219"/>
      <c r="R140" s="219" t="s">
        <v>304</v>
      </c>
      <c r="S140" s="219"/>
      <c r="T140" s="221"/>
      <c r="U140" s="219" t="s">
        <v>224</v>
      </c>
      <c r="V140" s="219" t="s">
        <v>225</v>
      </c>
      <c r="W140" s="190">
        <f>VLOOKUP(M140,'8.匯率'!A:C,3,)</f>
        <v>1</v>
      </c>
      <c r="X140" s="232">
        <f t="shared" si="2"/>
        <v>178000</v>
      </c>
    </row>
    <row r="141" spans="1:24" hidden="1">
      <c r="A141" s="219" t="s">
        <v>215</v>
      </c>
      <c r="B141" s="219" t="s">
        <v>216</v>
      </c>
      <c r="C141" s="219" t="s">
        <v>305</v>
      </c>
      <c r="D141" s="219" t="s">
        <v>268</v>
      </c>
      <c r="E141" s="221">
        <v>45596</v>
      </c>
      <c r="F141" s="221">
        <v>45673</v>
      </c>
      <c r="G141" s="219" t="s">
        <v>269</v>
      </c>
      <c r="H141" s="219"/>
      <c r="I141" s="219"/>
      <c r="J141" s="219" t="s">
        <v>182</v>
      </c>
      <c r="K141" s="219" t="s">
        <v>220</v>
      </c>
      <c r="L141" s="241">
        <v>155000</v>
      </c>
      <c r="M141" s="219" t="s">
        <v>220</v>
      </c>
      <c r="N141" s="241">
        <v>155000</v>
      </c>
      <c r="O141" s="219" t="s">
        <v>234</v>
      </c>
      <c r="P141" s="219" t="s">
        <v>229</v>
      </c>
      <c r="Q141" s="219"/>
      <c r="R141" s="219" t="s">
        <v>306</v>
      </c>
      <c r="S141" s="219"/>
      <c r="T141" s="221"/>
      <c r="U141" s="219" t="s">
        <v>224</v>
      </c>
      <c r="V141" s="219" t="s">
        <v>225</v>
      </c>
      <c r="W141" s="190">
        <f>VLOOKUP(M141,'8.匯率'!A:C,3,)</f>
        <v>1</v>
      </c>
      <c r="X141" s="232">
        <f t="shared" si="2"/>
        <v>155000</v>
      </c>
    </row>
    <row r="142" spans="1:24" hidden="1">
      <c r="A142" s="219" t="s">
        <v>215</v>
      </c>
      <c r="B142" s="219" t="s">
        <v>216</v>
      </c>
      <c r="C142" s="219" t="s">
        <v>307</v>
      </c>
      <c r="D142" s="219" t="s">
        <v>268</v>
      </c>
      <c r="E142" s="221">
        <v>45596</v>
      </c>
      <c r="F142" s="221">
        <v>45673</v>
      </c>
      <c r="G142" s="219" t="s">
        <v>269</v>
      </c>
      <c r="H142" s="219"/>
      <c r="I142" s="219"/>
      <c r="J142" s="219" t="s">
        <v>182</v>
      </c>
      <c r="K142" s="219" t="s">
        <v>220</v>
      </c>
      <c r="L142" s="241">
        <v>105180</v>
      </c>
      <c r="M142" s="219" t="s">
        <v>220</v>
      </c>
      <c r="N142" s="241">
        <v>105180</v>
      </c>
      <c r="O142" s="219" t="s">
        <v>234</v>
      </c>
      <c r="P142" s="219" t="s">
        <v>229</v>
      </c>
      <c r="Q142" s="219"/>
      <c r="R142" s="219" t="s">
        <v>308</v>
      </c>
      <c r="S142" s="219"/>
      <c r="T142" s="221"/>
      <c r="U142" s="219" t="s">
        <v>224</v>
      </c>
      <c r="V142" s="219" t="s">
        <v>225</v>
      </c>
      <c r="W142" s="190">
        <f>VLOOKUP(M142,'8.匯率'!A:C,3,)</f>
        <v>1</v>
      </c>
      <c r="X142" s="232">
        <f t="shared" si="2"/>
        <v>105180</v>
      </c>
    </row>
    <row r="143" spans="1:24" hidden="1">
      <c r="A143" s="219" t="s">
        <v>215</v>
      </c>
      <c r="B143" s="219" t="s">
        <v>216</v>
      </c>
      <c r="C143" s="219" t="s">
        <v>309</v>
      </c>
      <c r="D143" s="219" t="s">
        <v>268</v>
      </c>
      <c r="E143" s="221">
        <v>45596</v>
      </c>
      <c r="F143" s="221">
        <v>45673</v>
      </c>
      <c r="G143" s="219" t="s">
        <v>269</v>
      </c>
      <c r="H143" s="219"/>
      <c r="I143" s="219"/>
      <c r="J143" s="219" t="s">
        <v>182</v>
      </c>
      <c r="K143" s="219" t="s">
        <v>220</v>
      </c>
      <c r="L143" s="241">
        <v>133858</v>
      </c>
      <c r="M143" s="219" t="s">
        <v>220</v>
      </c>
      <c r="N143" s="241">
        <v>133858</v>
      </c>
      <c r="O143" s="219" t="s">
        <v>234</v>
      </c>
      <c r="P143" s="219" t="s">
        <v>229</v>
      </c>
      <c r="Q143" s="219"/>
      <c r="R143" s="219" t="s">
        <v>310</v>
      </c>
      <c r="S143" s="219"/>
      <c r="T143" s="221"/>
      <c r="U143" s="219" t="s">
        <v>224</v>
      </c>
      <c r="V143" s="219" t="s">
        <v>225</v>
      </c>
      <c r="W143" s="190">
        <f>VLOOKUP(M143,'8.匯率'!A:C,3,)</f>
        <v>1</v>
      </c>
      <c r="X143" s="232">
        <f t="shared" si="2"/>
        <v>133858</v>
      </c>
    </row>
    <row r="144" spans="1:24" hidden="1">
      <c r="A144" s="219" t="s">
        <v>215</v>
      </c>
      <c r="B144" s="219" t="s">
        <v>216</v>
      </c>
      <c r="C144" s="219" t="s">
        <v>311</v>
      </c>
      <c r="D144" s="219" t="s">
        <v>268</v>
      </c>
      <c r="E144" s="221">
        <v>45653</v>
      </c>
      <c r="F144" s="221">
        <v>45678</v>
      </c>
      <c r="G144" s="219" t="s">
        <v>269</v>
      </c>
      <c r="H144" s="219"/>
      <c r="I144" s="219"/>
      <c r="J144" s="219" t="s">
        <v>182</v>
      </c>
      <c r="K144" s="219" t="s">
        <v>220</v>
      </c>
      <c r="L144" s="241">
        <v>153233</v>
      </c>
      <c r="M144" s="219" t="s">
        <v>220</v>
      </c>
      <c r="N144" s="241">
        <v>153233</v>
      </c>
      <c r="O144" s="219" t="s">
        <v>239</v>
      </c>
      <c r="P144" s="219" t="s">
        <v>240</v>
      </c>
      <c r="Q144" s="219"/>
      <c r="R144" s="219" t="s">
        <v>312</v>
      </c>
      <c r="S144" s="219"/>
      <c r="T144" s="221"/>
      <c r="U144" s="219" t="s">
        <v>224</v>
      </c>
      <c r="V144" s="219" t="s">
        <v>225</v>
      </c>
      <c r="W144" s="190">
        <f>VLOOKUP(M144,'8.匯率'!A:C,3,)</f>
        <v>1</v>
      </c>
      <c r="X144" s="232">
        <f t="shared" si="2"/>
        <v>153233</v>
      </c>
    </row>
    <row r="145" spans="1:24" hidden="1">
      <c r="A145" s="219" t="s">
        <v>215</v>
      </c>
      <c r="B145" s="219" t="s">
        <v>216</v>
      </c>
      <c r="C145" s="219" t="s">
        <v>313</v>
      </c>
      <c r="D145" s="219" t="s">
        <v>268</v>
      </c>
      <c r="E145" s="221">
        <v>45653</v>
      </c>
      <c r="F145" s="221">
        <v>45678</v>
      </c>
      <c r="G145" s="219" t="s">
        <v>269</v>
      </c>
      <c r="H145" s="219"/>
      <c r="I145" s="219"/>
      <c r="J145" s="219" t="s">
        <v>182</v>
      </c>
      <c r="K145" s="219" t="s">
        <v>220</v>
      </c>
      <c r="L145" s="241">
        <v>105073</v>
      </c>
      <c r="M145" s="219" t="s">
        <v>220</v>
      </c>
      <c r="N145" s="241">
        <v>105073</v>
      </c>
      <c r="O145" s="219" t="s">
        <v>239</v>
      </c>
      <c r="P145" s="219" t="s">
        <v>240</v>
      </c>
      <c r="Q145" s="219"/>
      <c r="R145" s="219" t="s">
        <v>314</v>
      </c>
      <c r="S145" s="219"/>
      <c r="T145" s="221"/>
      <c r="U145" s="219" t="s">
        <v>224</v>
      </c>
      <c r="V145" s="219" t="s">
        <v>225</v>
      </c>
      <c r="W145" s="190">
        <f>VLOOKUP(M145,'8.匯率'!A:C,3,)</f>
        <v>1</v>
      </c>
      <c r="X145" s="232">
        <f t="shared" si="2"/>
        <v>105073</v>
      </c>
    </row>
    <row r="146" spans="1:24" hidden="1">
      <c r="A146" s="219" t="s">
        <v>215</v>
      </c>
      <c r="B146" s="219" t="s">
        <v>216</v>
      </c>
      <c r="C146" s="219" t="s">
        <v>315</v>
      </c>
      <c r="D146" s="219" t="s">
        <v>268</v>
      </c>
      <c r="E146" s="221">
        <v>45653</v>
      </c>
      <c r="F146" s="221">
        <v>45678</v>
      </c>
      <c r="G146" s="219" t="s">
        <v>269</v>
      </c>
      <c r="H146" s="219"/>
      <c r="I146" s="219"/>
      <c r="J146" s="219" t="s">
        <v>182</v>
      </c>
      <c r="K146" s="219" t="s">
        <v>220</v>
      </c>
      <c r="L146" s="241">
        <v>131721</v>
      </c>
      <c r="M146" s="219" t="s">
        <v>220</v>
      </c>
      <c r="N146" s="241">
        <v>131721</v>
      </c>
      <c r="O146" s="219" t="s">
        <v>239</v>
      </c>
      <c r="P146" s="219" t="s">
        <v>240</v>
      </c>
      <c r="Q146" s="219"/>
      <c r="R146" s="219" t="s">
        <v>316</v>
      </c>
      <c r="S146" s="219"/>
      <c r="T146" s="221"/>
      <c r="U146" s="219" t="s">
        <v>224</v>
      </c>
      <c r="V146" s="219" t="s">
        <v>225</v>
      </c>
      <c r="W146" s="190">
        <f>VLOOKUP(M146,'8.匯率'!A:C,3,)</f>
        <v>1</v>
      </c>
      <c r="X146" s="232">
        <f t="shared" si="2"/>
        <v>131721</v>
      </c>
    </row>
    <row r="147" spans="1:24" hidden="1">
      <c r="A147" s="219" t="s">
        <v>215</v>
      </c>
      <c r="B147" s="219" t="s">
        <v>216</v>
      </c>
      <c r="C147" s="219" t="s">
        <v>317</v>
      </c>
      <c r="D147" s="219" t="s">
        <v>268</v>
      </c>
      <c r="E147" s="221">
        <v>45653</v>
      </c>
      <c r="F147" s="221">
        <v>45678</v>
      </c>
      <c r="G147" s="219" t="s">
        <v>269</v>
      </c>
      <c r="H147" s="219"/>
      <c r="I147" s="219"/>
      <c r="J147" s="219" t="s">
        <v>182</v>
      </c>
      <c r="K147" s="219" t="s">
        <v>220</v>
      </c>
      <c r="L147" s="241">
        <v>131721</v>
      </c>
      <c r="M147" s="219" t="s">
        <v>220</v>
      </c>
      <c r="N147" s="241">
        <v>131721</v>
      </c>
      <c r="O147" s="219" t="s">
        <v>239</v>
      </c>
      <c r="P147" s="219" t="s">
        <v>240</v>
      </c>
      <c r="Q147" s="219"/>
      <c r="R147" s="219" t="s">
        <v>318</v>
      </c>
      <c r="S147" s="219"/>
      <c r="T147" s="221"/>
      <c r="U147" s="219" t="s">
        <v>224</v>
      </c>
      <c r="V147" s="219" t="s">
        <v>225</v>
      </c>
      <c r="W147" s="190">
        <f>VLOOKUP(M147,'8.匯率'!A:C,3,)</f>
        <v>1</v>
      </c>
      <c r="X147" s="232">
        <f t="shared" si="2"/>
        <v>131721</v>
      </c>
    </row>
    <row r="148" spans="1:24" hidden="1">
      <c r="A148" s="219" t="s">
        <v>215</v>
      </c>
      <c r="B148" s="219" t="s">
        <v>216</v>
      </c>
      <c r="C148" s="219" t="s">
        <v>319</v>
      </c>
      <c r="D148" s="219" t="s">
        <v>268</v>
      </c>
      <c r="E148" s="221">
        <v>45653</v>
      </c>
      <c r="F148" s="221">
        <v>45678</v>
      </c>
      <c r="G148" s="219" t="s">
        <v>269</v>
      </c>
      <c r="H148" s="219"/>
      <c r="I148" s="219"/>
      <c r="J148" s="219" t="s">
        <v>182</v>
      </c>
      <c r="K148" s="219" t="s">
        <v>220</v>
      </c>
      <c r="L148" s="241">
        <v>108119</v>
      </c>
      <c r="M148" s="219" t="s">
        <v>220</v>
      </c>
      <c r="N148" s="241">
        <v>108119</v>
      </c>
      <c r="O148" s="219" t="s">
        <v>239</v>
      </c>
      <c r="P148" s="219" t="s">
        <v>240</v>
      </c>
      <c r="Q148" s="219"/>
      <c r="R148" s="219" t="s">
        <v>320</v>
      </c>
      <c r="S148" s="219"/>
      <c r="T148" s="221"/>
      <c r="U148" s="219" t="s">
        <v>224</v>
      </c>
      <c r="V148" s="219" t="s">
        <v>225</v>
      </c>
      <c r="W148" s="190">
        <f>VLOOKUP(M148,'8.匯率'!A:C,3,)</f>
        <v>1</v>
      </c>
      <c r="X148" s="232">
        <f t="shared" si="2"/>
        <v>108119</v>
      </c>
    </row>
    <row r="149" spans="1:24" hidden="1">
      <c r="A149" s="219" t="s">
        <v>215</v>
      </c>
      <c r="B149" s="219" t="s">
        <v>216</v>
      </c>
      <c r="C149" s="219" t="s">
        <v>321</v>
      </c>
      <c r="D149" s="219" t="s">
        <v>268</v>
      </c>
      <c r="E149" s="221">
        <v>45653</v>
      </c>
      <c r="F149" s="221">
        <v>45678</v>
      </c>
      <c r="G149" s="219" t="s">
        <v>269</v>
      </c>
      <c r="H149" s="219"/>
      <c r="I149" s="219"/>
      <c r="J149" s="219" t="s">
        <v>182</v>
      </c>
      <c r="K149" s="219" t="s">
        <v>220</v>
      </c>
      <c r="L149" s="241">
        <v>119204</v>
      </c>
      <c r="M149" s="219" t="s">
        <v>220</v>
      </c>
      <c r="N149" s="241">
        <v>119204</v>
      </c>
      <c r="O149" s="219" t="s">
        <v>239</v>
      </c>
      <c r="P149" s="219" t="s">
        <v>240</v>
      </c>
      <c r="Q149" s="219"/>
      <c r="R149" s="219" t="s">
        <v>322</v>
      </c>
      <c r="S149" s="219"/>
      <c r="T149" s="221"/>
      <c r="U149" s="219" t="s">
        <v>224</v>
      </c>
      <c r="V149" s="219" t="s">
        <v>225</v>
      </c>
      <c r="W149" s="190">
        <f>VLOOKUP(M149,'8.匯率'!A:C,3,)</f>
        <v>1</v>
      </c>
      <c r="X149" s="232">
        <f t="shared" si="2"/>
        <v>119204</v>
      </c>
    </row>
    <row r="150" spans="1:24" hidden="1">
      <c r="A150" s="219" t="s">
        <v>215</v>
      </c>
      <c r="B150" s="219" t="s">
        <v>216</v>
      </c>
      <c r="C150" s="219" t="s">
        <v>323</v>
      </c>
      <c r="D150" s="219" t="s">
        <v>268</v>
      </c>
      <c r="E150" s="221">
        <v>45653</v>
      </c>
      <c r="F150" s="221">
        <v>45678</v>
      </c>
      <c r="G150" s="219" t="s">
        <v>269</v>
      </c>
      <c r="H150" s="219"/>
      <c r="I150" s="219"/>
      <c r="J150" s="219" t="s">
        <v>182</v>
      </c>
      <c r="K150" s="219" t="s">
        <v>220</v>
      </c>
      <c r="L150" s="241">
        <v>130175</v>
      </c>
      <c r="M150" s="219" t="s">
        <v>220</v>
      </c>
      <c r="N150" s="241">
        <v>130175</v>
      </c>
      <c r="O150" s="219" t="s">
        <v>239</v>
      </c>
      <c r="P150" s="219" t="s">
        <v>240</v>
      </c>
      <c r="Q150" s="219"/>
      <c r="R150" s="219" t="s">
        <v>324</v>
      </c>
      <c r="S150" s="219"/>
      <c r="T150" s="221"/>
      <c r="U150" s="219" t="s">
        <v>224</v>
      </c>
      <c r="V150" s="219" t="s">
        <v>225</v>
      </c>
      <c r="W150" s="190">
        <f>VLOOKUP(M150,'8.匯率'!A:C,3,)</f>
        <v>1</v>
      </c>
      <c r="X150" s="232">
        <f t="shared" si="2"/>
        <v>130175</v>
      </c>
    </row>
    <row r="151" spans="1:24" hidden="1">
      <c r="A151" s="219" t="s">
        <v>215</v>
      </c>
      <c r="B151" s="219" t="s">
        <v>216</v>
      </c>
      <c r="C151" s="219" t="s">
        <v>325</v>
      </c>
      <c r="D151" s="219" t="s">
        <v>268</v>
      </c>
      <c r="E151" s="221">
        <v>45653</v>
      </c>
      <c r="F151" s="221">
        <v>45678</v>
      </c>
      <c r="G151" s="219" t="s">
        <v>269</v>
      </c>
      <c r="H151" s="219"/>
      <c r="I151" s="219"/>
      <c r="J151" s="219" t="s">
        <v>182</v>
      </c>
      <c r="K151" s="219" t="s">
        <v>220</v>
      </c>
      <c r="L151" s="241">
        <v>105006</v>
      </c>
      <c r="M151" s="219" t="s">
        <v>220</v>
      </c>
      <c r="N151" s="241">
        <v>105006</v>
      </c>
      <c r="O151" s="219" t="s">
        <v>239</v>
      </c>
      <c r="P151" s="219" t="s">
        <v>240</v>
      </c>
      <c r="Q151" s="219"/>
      <c r="R151" s="219" t="s">
        <v>326</v>
      </c>
      <c r="S151" s="219"/>
      <c r="T151" s="221"/>
      <c r="U151" s="219" t="s">
        <v>224</v>
      </c>
      <c r="V151" s="219" t="s">
        <v>225</v>
      </c>
      <c r="W151" s="190">
        <f>VLOOKUP(M151,'8.匯率'!A:C,3,)</f>
        <v>1</v>
      </c>
      <c r="X151" s="232">
        <f t="shared" si="2"/>
        <v>105006</v>
      </c>
    </row>
    <row r="152" spans="1:24" hidden="1">
      <c r="A152" s="219" t="s">
        <v>215</v>
      </c>
      <c r="B152" s="219" t="s">
        <v>216</v>
      </c>
      <c r="C152" s="219" t="s">
        <v>327</v>
      </c>
      <c r="D152" s="219" t="s">
        <v>268</v>
      </c>
      <c r="E152" s="221">
        <v>45653</v>
      </c>
      <c r="F152" s="221">
        <v>45678</v>
      </c>
      <c r="G152" s="219" t="s">
        <v>269</v>
      </c>
      <c r="H152" s="219"/>
      <c r="I152" s="219"/>
      <c r="J152" s="219" t="s">
        <v>182</v>
      </c>
      <c r="K152" s="219" t="s">
        <v>220</v>
      </c>
      <c r="L152" s="241">
        <v>131735</v>
      </c>
      <c r="M152" s="219" t="s">
        <v>220</v>
      </c>
      <c r="N152" s="241">
        <v>131735</v>
      </c>
      <c r="O152" s="219" t="s">
        <v>239</v>
      </c>
      <c r="P152" s="219" t="s">
        <v>240</v>
      </c>
      <c r="Q152" s="219"/>
      <c r="R152" s="219" t="s">
        <v>328</v>
      </c>
      <c r="S152" s="219"/>
      <c r="T152" s="221"/>
      <c r="U152" s="219" t="s">
        <v>224</v>
      </c>
      <c r="V152" s="219" t="s">
        <v>225</v>
      </c>
      <c r="W152" s="190">
        <f>VLOOKUP(M152,'8.匯率'!A:C,3,)</f>
        <v>1</v>
      </c>
      <c r="X152" s="232">
        <f t="shared" si="2"/>
        <v>131735</v>
      </c>
    </row>
    <row r="153" spans="1:24" hidden="1">
      <c r="A153" s="219" t="s">
        <v>215</v>
      </c>
      <c r="B153" s="219" t="s">
        <v>216</v>
      </c>
      <c r="C153" s="219" t="s">
        <v>329</v>
      </c>
      <c r="D153" s="219" t="s">
        <v>268</v>
      </c>
      <c r="E153" s="221">
        <v>45653</v>
      </c>
      <c r="F153" s="221">
        <v>45678</v>
      </c>
      <c r="G153" s="219" t="s">
        <v>269</v>
      </c>
      <c r="H153" s="219"/>
      <c r="I153" s="219"/>
      <c r="J153" s="219" t="s">
        <v>182</v>
      </c>
      <c r="K153" s="219" t="s">
        <v>220</v>
      </c>
      <c r="L153" s="241">
        <v>126242</v>
      </c>
      <c r="M153" s="219" t="s">
        <v>220</v>
      </c>
      <c r="N153" s="241">
        <v>126242</v>
      </c>
      <c r="O153" s="219" t="s">
        <v>239</v>
      </c>
      <c r="P153" s="219" t="s">
        <v>240</v>
      </c>
      <c r="Q153" s="219"/>
      <c r="R153" s="219" t="s">
        <v>330</v>
      </c>
      <c r="S153" s="219"/>
      <c r="T153" s="221"/>
      <c r="U153" s="219" t="s">
        <v>224</v>
      </c>
      <c r="V153" s="219" t="s">
        <v>225</v>
      </c>
      <c r="W153" s="190">
        <f>VLOOKUP(M153,'8.匯率'!A:C,3,)</f>
        <v>1</v>
      </c>
      <c r="X153" s="232">
        <f t="shared" si="2"/>
        <v>126242</v>
      </c>
    </row>
    <row r="154" spans="1:24" hidden="1">
      <c r="A154" s="219" t="s">
        <v>215</v>
      </c>
      <c r="B154" s="219" t="s">
        <v>216</v>
      </c>
      <c r="C154" s="219" t="s">
        <v>331</v>
      </c>
      <c r="D154" s="219" t="s">
        <v>268</v>
      </c>
      <c r="E154" s="221">
        <v>45653</v>
      </c>
      <c r="F154" s="221">
        <v>45678</v>
      </c>
      <c r="G154" s="219" t="s">
        <v>269</v>
      </c>
      <c r="H154" s="219"/>
      <c r="I154" s="219"/>
      <c r="J154" s="219" t="s">
        <v>182</v>
      </c>
      <c r="K154" s="219" t="s">
        <v>220</v>
      </c>
      <c r="L154" s="241">
        <v>138000</v>
      </c>
      <c r="M154" s="219" t="s">
        <v>220</v>
      </c>
      <c r="N154" s="241">
        <v>138000</v>
      </c>
      <c r="O154" s="219" t="s">
        <v>239</v>
      </c>
      <c r="P154" s="219" t="s">
        <v>240</v>
      </c>
      <c r="Q154" s="219"/>
      <c r="R154" s="219" t="s">
        <v>332</v>
      </c>
      <c r="S154" s="219"/>
      <c r="T154" s="221"/>
      <c r="U154" s="219" t="s">
        <v>224</v>
      </c>
      <c r="V154" s="219" t="s">
        <v>225</v>
      </c>
      <c r="W154" s="190">
        <f>VLOOKUP(M154,'8.匯率'!A:C,3,)</f>
        <v>1</v>
      </c>
      <c r="X154" s="232">
        <f t="shared" si="2"/>
        <v>138000</v>
      </c>
    </row>
    <row r="155" spans="1:24" hidden="1">
      <c r="A155" s="219" t="s">
        <v>215</v>
      </c>
      <c r="B155" s="219" t="s">
        <v>216</v>
      </c>
      <c r="C155" s="219" t="s">
        <v>333</v>
      </c>
      <c r="D155" s="219" t="s">
        <v>268</v>
      </c>
      <c r="E155" s="221">
        <v>45653</v>
      </c>
      <c r="F155" s="221">
        <v>45678</v>
      </c>
      <c r="G155" s="219" t="s">
        <v>269</v>
      </c>
      <c r="H155" s="219"/>
      <c r="I155" s="219"/>
      <c r="J155" s="219" t="s">
        <v>182</v>
      </c>
      <c r="K155" s="219" t="s">
        <v>220</v>
      </c>
      <c r="L155" s="241">
        <v>110000</v>
      </c>
      <c r="M155" s="219" t="s">
        <v>220</v>
      </c>
      <c r="N155" s="241">
        <v>110000</v>
      </c>
      <c r="O155" s="219" t="s">
        <v>239</v>
      </c>
      <c r="P155" s="219" t="s">
        <v>240</v>
      </c>
      <c r="Q155" s="219"/>
      <c r="R155" s="219" t="s">
        <v>334</v>
      </c>
      <c r="S155" s="219"/>
      <c r="T155" s="221"/>
      <c r="U155" s="219" t="s">
        <v>224</v>
      </c>
      <c r="V155" s="219" t="s">
        <v>225</v>
      </c>
      <c r="W155" s="190">
        <f>VLOOKUP(M155,'8.匯率'!A:C,3,)</f>
        <v>1</v>
      </c>
      <c r="X155" s="232">
        <f t="shared" si="2"/>
        <v>110000</v>
      </c>
    </row>
    <row r="156" spans="1:24" hidden="1">
      <c r="A156" s="219" t="s">
        <v>215</v>
      </c>
      <c r="B156" s="219" t="s">
        <v>216</v>
      </c>
      <c r="C156" s="219" t="s">
        <v>335</v>
      </c>
      <c r="D156" s="219" t="s">
        <v>268</v>
      </c>
      <c r="E156" s="221">
        <v>45653</v>
      </c>
      <c r="F156" s="221">
        <v>45678</v>
      </c>
      <c r="G156" s="219" t="s">
        <v>269</v>
      </c>
      <c r="H156" s="219"/>
      <c r="I156" s="219"/>
      <c r="J156" s="219" t="s">
        <v>182</v>
      </c>
      <c r="K156" s="219" t="s">
        <v>220</v>
      </c>
      <c r="L156" s="241">
        <v>155000</v>
      </c>
      <c r="M156" s="219" t="s">
        <v>220</v>
      </c>
      <c r="N156" s="241">
        <v>155000</v>
      </c>
      <c r="O156" s="219" t="s">
        <v>239</v>
      </c>
      <c r="P156" s="219" t="s">
        <v>240</v>
      </c>
      <c r="Q156" s="219"/>
      <c r="R156" s="219" t="s">
        <v>336</v>
      </c>
      <c r="S156" s="219"/>
      <c r="T156" s="221"/>
      <c r="U156" s="219" t="s">
        <v>224</v>
      </c>
      <c r="V156" s="219" t="s">
        <v>225</v>
      </c>
      <c r="W156" s="190">
        <f>VLOOKUP(M156,'8.匯率'!A:C,3,)</f>
        <v>1</v>
      </c>
      <c r="X156" s="232">
        <f t="shared" si="2"/>
        <v>155000</v>
      </c>
    </row>
    <row r="157" spans="1:24" hidden="1">
      <c r="A157" s="219" t="s">
        <v>215</v>
      </c>
      <c r="B157" s="219" t="s">
        <v>216</v>
      </c>
      <c r="C157" s="219" t="s">
        <v>337</v>
      </c>
      <c r="D157" s="219" t="s">
        <v>268</v>
      </c>
      <c r="E157" s="221">
        <v>45653</v>
      </c>
      <c r="F157" s="221">
        <v>45678</v>
      </c>
      <c r="G157" s="219" t="s">
        <v>269</v>
      </c>
      <c r="H157" s="219"/>
      <c r="I157" s="219"/>
      <c r="J157" s="219" t="s">
        <v>182</v>
      </c>
      <c r="K157" s="219" t="s">
        <v>220</v>
      </c>
      <c r="L157" s="241">
        <v>110000</v>
      </c>
      <c r="M157" s="219" t="s">
        <v>220</v>
      </c>
      <c r="N157" s="241">
        <v>110000</v>
      </c>
      <c r="O157" s="219" t="s">
        <v>239</v>
      </c>
      <c r="P157" s="219" t="s">
        <v>240</v>
      </c>
      <c r="Q157" s="219"/>
      <c r="R157" s="219" t="s">
        <v>338</v>
      </c>
      <c r="S157" s="219"/>
      <c r="T157" s="221"/>
      <c r="U157" s="219" t="s">
        <v>224</v>
      </c>
      <c r="V157" s="219" t="s">
        <v>225</v>
      </c>
      <c r="W157" s="190">
        <f>VLOOKUP(M157,'8.匯率'!A:C,3,)</f>
        <v>1</v>
      </c>
      <c r="X157" s="232">
        <f t="shared" si="2"/>
        <v>110000</v>
      </c>
    </row>
    <row r="158" spans="1:24" hidden="1">
      <c r="A158" s="219" t="s">
        <v>215</v>
      </c>
      <c r="B158" s="219" t="s">
        <v>216</v>
      </c>
      <c r="C158" s="219" t="s">
        <v>339</v>
      </c>
      <c r="D158" s="219" t="s">
        <v>268</v>
      </c>
      <c r="E158" s="221">
        <v>45653</v>
      </c>
      <c r="F158" s="221">
        <v>45678</v>
      </c>
      <c r="G158" s="219" t="s">
        <v>269</v>
      </c>
      <c r="H158" s="219"/>
      <c r="I158" s="219"/>
      <c r="J158" s="219" t="s">
        <v>182</v>
      </c>
      <c r="K158" s="219" t="s">
        <v>220</v>
      </c>
      <c r="L158" s="241">
        <v>99990</v>
      </c>
      <c r="M158" s="219" t="s">
        <v>220</v>
      </c>
      <c r="N158" s="241">
        <v>99990</v>
      </c>
      <c r="O158" s="219" t="s">
        <v>239</v>
      </c>
      <c r="P158" s="219" t="s">
        <v>240</v>
      </c>
      <c r="Q158" s="219"/>
      <c r="R158" s="219" t="s">
        <v>340</v>
      </c>
      <c r="S158" s="219"/>
      <c r="T158" s="221"/>
      <c r="U158" s="219" t="s">
        <v>224</v>
      </c>
      <c r="V158" s="219" t="s">
        <v>225</v>
      </c>
      <c r="W158" s="190">
        <f>VLOOKUP(M158,'8.匯率'!A:C,3,)</f>
        <v>1</v>
      </c>
      <c r="X158" s="232">
        <f t="shared" si="2"/>
        <v>99990</v>
      </c>
    </row>
    <row r="159" spans="1:24" hidden="1">
      <c r="A159" s="219" t="s">
        <v>215</v>
      </c>
      <c r="B159" s="219" t="s">
        <v>216</v>
      </c>
      <c r="C159" s="219" t="s">
        <v>341</v>
      </c>
      <c r="D159" s="219" t="s">
        <v>268</v>
      </c>
      <c r="E159" s="221">
        <v>45653</v>
      </c>
      <c r="F159" s="221">
        <v>45678</v>
      </c>
      <c r="G159" s="219" t="s">
        <v>269</v>
      </c>
      <c r="H159" s="219"/>
      <c r="I159" s="219"/>
      <c r="J159" s="219" t="s">
        <v>182</v>
      </c>
      <c r="K159" s="219" t="s">
        <v>220</v>
      </c>
      <c r="L159" s="241">
        <v>138000</v>
      </c>
      <c r="M159" s="219" t="s">
        <v>220</v>
      </c>
      <c r="N159" s="241">
        <v>138000</v>
      </c>
      <c r="O159" s="219" t="s">
        <v>239</v>
      </c>
      <c r="P159" s="219" t="s">
        <v>240</v>
      </c>
      <c r="Q159" s="219"/>
      <c r="R159" s="219" t="s">
        <v>342</v>
      </c>
      <c r="S159" s="219"/>
      <c r="T159" s="221"/>
      <c r="U159" s="219" t="s">
        <v>224</v>
      </c>
      <c r="V159" s="219" t="s">
        <v>225</v>
      </c>
      <c r="W159" s="190">
        <f>VLOOKUP(M159,'8.匯率'!A:C,3,)</f>
        <v>1</v>
      </c>
      <c r="X159" s="232">
        <f t="shared" si="2"/>
        <v>138000</v>
      </c>
    </row>
    <row r="160" spans="1:24" hidden="1">
      <c r="A160" s="219" t="s">
        <v>215</v>
      </c>
      <c r="B160" s="219" t="s">
        <v>216</v>
      </c>
      <c r="C160" s="219" t="s">
        <v>343</v>
      </c>
      <c r="D160" s="219" t="s">
        <v>268</v>
      </c>
      <c r="E160" s="221">
        <v>45653</v>
      </c>
      <c r="F160" s="221">
        <v>45678</v>
      </c>
      <c r="G160" s="219" t="s">
        <v>269</v>
      </c>
      <c r="H160" s="219"/>
      <c r="I160" s="219"/>
      <c r="J160" s="219" t="s">
        <v>182</v>
      </c>
      <c r="K160" s="219" t="s">
        <v>220</v>
      </c>
      <c r="L160" s="241">
        <v>131721</v>
      </c>
      <c r="M160" s="219" t="s">
        <v>220</v>
      </c>
      <c r="N160" s="241">
        <v>131721</v>
      </c>
      <c r="O160" s="219" t="s">
        <v>239</v>
      </c>
      <c r="P160" s="219" t="s">
        <v>240</v>
      </c>
      <c r="Q160" s="219"/>
      <c r="R160" s="219" t="s">
        <v>344</v>
      </c>
      <c r="S160" s="219"/>
      <c r="T160" s="221"/>
      <c r="U160" s="219" t="s">
        <v>224</v>
      </c>
      <c r="V160" s="219" t="s">
        <v>225</v>
      </c>
      <c r="W160" s="190">
        <f>VLOOKUP(M160,'8.匯率'!A:C,3,)</f>
        <v>1</v>
      </c>
      <c r="X160" s="232">
        <f t="shared" si="2"/>
        <v>131721</v>
      </c>
    </row>
    <row r="161" spans="1:24" hidden="1">
      <c r="A161" s="219" t="s">
        <v>215</v>
      </c>
      <c r="B161" s="219" t="s">
        <v>216</v>
      </c>
      <c r="C161" s="219" t="s">
        <v>345</v>
      </c>
      <c r="D161" s="219" t="s">
        <v>268</v>
      </c>
      <c r="E161" s="221">
        <v>45653</v>
      </c>
      <c r="F161" s="221">
        <v>45678</v>
      </c>
      <c r="G161" s="219" t="s">
        <v>269</v>
      </c>
      <c r="H161" s="219"/>
      <c r="I161" s="219"/>
      <c r="J161" s="219" t="s">
        <v>182</v>
      </c>
      <c r="K161" s="219" t="s">
        <v>220</v>
      </c>
      <c r="L161" s="241">
        <v>132508</v>
      </c>
      <c r="M161" s="219" t="s">
        <v>220</v>
      </c>
      <c r="N161" s="241">
        <v>132508</v>
      </c>
      <c r="O161" s="219" t="s">
        <v>239</v>
      </c>
      <c r="P161" s="219" t="s">
        <v>240</v>
      </c>
      <c r="Q161" s="219"/>
      <c r="R161" s="219" t="s">
        <v>346</v>
      </c>
      <c r="S161" s="219"/>
      <c r="T161" s="221"/>
      <c r="U161" s="219" t="s">
        <v>224</v>
      </c>
      <c r="V161" s="219" t="s">
        <v>225</v>
      </c>
      <c r="W161" s="190">
        <f>VLOOKUP(M161,'8.匯率'!A:C,3,)</f>
        <v>1</v>
      </c>
      <c r="X161" s="232">
        <f t="shared" si="2"/>
        <v>132508</v>
      </c>
    </row>
    <row r="162" spans="1:24" hidden="1">
      <c r="A162" s="219" t="s">
        <v>215</v>
      </c>
      <c r="B162" s="219" t="s">
        <v>216</v>
      </c>
      <c r="C162" s="219" t="s">
        <v>347</v>
      </c>
      <c r="D162" s="219" t="s">
        <v>268</v>
      </c>
      <c r="E162" s="221">
        <v>45653</v>
      </c>
      <c r="F162" s="221">
        <v>45678</v>
      </c>
      <c r="G162" s="219" t="s">
        <v>269</v>
      </c>
      <c r="H162" s="219"/>
      <c r="I162" s="219"/>
      <c r="J162" s="219" t="s">
        <v>182</v>
      </c>
      <c r="K162" s="219" t="s">
        <v>220</v>
      </c>
      <c r="L162" s="241">
        <v>100000</v>
      </c>
      <c r="M162" s="219" t="s">
        <v>220</v>
      </c>
      <c r="N162" s="241">
        <v>100000</v>
      </c>
      <c r="O162" s="219" t="s">
        <v>239</v>
      </c>
      <c r="P162" s="219" t="s">
        <v>240</v>
      </c>
      <c r="Q162" s="219"/>
      <c r="R162" s="219" t="s">
        <v>348</v>
      </c>
      <c r="S162" s="219"/>
      <c r="T162" s="221"/>
      <c r="U162" s="219" t="s">
        <v>224</v>
      </c>
      <c r="V162" s="219" t="s">
        <v>225</v>
      </c>
      <c r="W162" s="190">
        <f>VLOOKUP(M162,'8.匯率'!A:C,3,)</f>
        <v>1</v>
      </c>
      <c r="X162" s="232">
        <f t="shared" si="2"/>
        <v>100000</v>
      </c>
    </row>
    <row r="163" spans="1:24" hidden="1">
      <c r="A163" s="219" t="s">
        <v>215</v>
      </c>
      <c r="B163" s="219" t="s">
        <v>216</v>
      </c>
      <c r="C163" s="219" t="s">
        <v>349</v>
      </c>
      <c r="D163" s="219" t="s">
        <v>268</v>
      </c>
      <c r="E163" s="221">
        <v>45653</v>
      </c>
      <c r="F163" s="221">
        <v>45678</v>
      </c>
      <c r="G163" s="219" t="s">
        <v>269</v>
      </c>
      <c r="H163" s="219"/>
      <c r="I163" s="219"/>
      <c r="J163" s="219" t="s">
        <v>182</v>
      </c>
      <c r="K163" s="219" t="s">
        <v>220</v>
      </c>
      <c r="L163" s="241">
        <v>155000</v>
      </c>
      <c r="M163" s="219" t="s">
        <v>220</v>
      </c>
      <c r="N163" s="241">
        <v>155000</v>
      </c>
      <c r="O163" s="219" t="s">
        <v>239</v>
      </c>
      <c r="P163" s="219" t="s">
        <v>240</v>
      </c>
      <c r="Q163" s="219"/>
      <c r="R163" s="219" t="s">
        <v>350</v>
      </c>
      <c r="S163" s="219"/>
      <c r="T163" s="221"/>
      <c r="U163" s="219" t="s">
        <v>224</v>
      </c>
      <c r="V163" s="219" t="s">
        <v>225</v>
      </c>
      <c r="W163" s="190">
        <f>VLOOKUP(M163,'8.匯率'!A:C,3,)</f>
        <v>1</v>
      </c>
      <c r="X163" s="232">
        <f t="shared" si="2"/>
        <v>155000</v>
      </c>
    </row>
    <row r="164" spans="1:24" hidden="1">
      <c r="A164" s="219" t="s">
        <v>215</v>
      </c>
      <c r="B164" s="219" t="s">
        <v>216</v>
      </c>
      <c r="C164" s="219" t="s">
        <v>351</v>
      </c>
      <c r="D164" s="219" t="s">
        <v>268</v>
      </c>
      <c r="E164" s="221">
        <v>45653</v>
      </c>
      <c r="F164" s="221">
        <v>45678</v>
      </c>
      <c r="G164" s="219" t="s">
        <v>269</v>
      </c>
      <c r="H164" s="219"/>
      <c r="I164" s="219"/>
      <c r="J164" s="219" t="s">
        <v>182</v>
      </c>
      <c r="K164" s="219" t="s">
        <v>220</v>
      </c>
      <c r="L164" s="241">
        <v>100000</v>
      </c>
      <c r="M164" s="219" t="s">
        <v>220</v>
      </c>
      <c r="N164" s="241">
        <v>100000</v>
      </c>
      <c r="O164" s="219" t="s">
        <v>239</v>
      </c>
      <c r="P164" s="219" t="s">
        <v>240</v>
      </c>
      <c r="Q164" s="219"/>
      <c r="R164" s="219" t="s">
        <v>352</v>
      </c>
      <c r="S164" s="219"/>
      <c r="T164" s="221"/>
      <c r="U164" s="219" t="s">
        <v>224</v>
      </c>
      <c r="V164" s="219" t="s">
        <v>225</v>
      </c>
      <c r="W164" s="190">
        <f>VLOOKUP(M164,'8.匯率'!A:C,3,)</f>
        <v>1</v>
      </c>
      <c r="X164" s="232">
        <f t="shared" si="2"/>
        <v>100000</v>
      </c>
    </row>
    <row r="165" spans="1:24" hidden="1">
      <c r="A165" s="219" t="s">
        <v>215</v>
      </c>
      <c r="B165" s="219" t="s">
        <v>216</v>
      </c>
      <c r="C165" s="219" t="s">
        <v>353</v>
      </c>
      <c r="D165" s="219" t="s">
        <v>268</v>
      </c>
      <c r="E165" s="221">
        <v>45653</v>
      </c>
      <c r="F165" s="221">
        <v>45678</v>
      </c>
      <c r="G165" s="219" t="s">
        <v>269</v>
      </c>
      <c r="H165" s="219"/>
      <c r="I165" s="219"/>
      <c r="J165" s="219" t="s">
        <v>182</v>
      </c>
      <c r="K165" s="219" t="s">
        <v>220</v>
      </c>
      <c r="L165" s="241">
        <v>110000</v>
      </c>
      <c r="M165" s="219" t="s">
        <v>220</v>
      </c>
      <c r="N165" s="241">
        <v>110000</v>
      </c>
      <c r="O165" s="219" t="s">
        <v>239</v>
      </c>
      <c r="P165" s="219" t="s">
        <v>240</v>
      </c>
      <c r="Q165" s="219"/>
      <c r="R165" s="219" t="s">
        <v>354</v>
      </c>
      <c r="S165" s="219"/>
      <c r="T165" s="221"/>
      <c r="U165" s="219" t="s">
        <v>224</v>
      </c>
      <c r="V165" s="219" t="s">
        <v>225</v>
      </c>
      <c r="W165" s="190">
        <f>VLOOKUP(M165,'8.匯率'!A:C,3,)</f>
        <v>1</v>
      </c>
      <c r="X165" s="232">
        <f t="shared" si="2"/>
        <v>110000</v>
      </c>
    </row>
    <row r="166" spans="1:24" hidden="1">
      <c r="A166" s="219" t="s">
        <v>215</v>
      </c>
      <c r="B166" s="219" t="s">
        <v>216</v>
      </c>
      <c r="C166" s="219" t="s">
        <v>355</v>
      </c>
      <c r="D166" s="219" t="s">
        <v>268</v>
      </c>
      <c r="E166" s="221">
        <v>45653</v>
      </c>
      <c r="F166" s="221">
        <v>45678</v>
      </c>
      <c r="G166" s="219" t="s">
        <v>269</v>
      </c>
      <c r="H166" s="219"/>
      <c r="I166" s="219"/>
      <c r="J166" s="219" t="s">
        <v>182</v>
      </c>
      <c r="K166" s="219" t="s">
        <v>220</v>
      </c>
      <c r="L166" s="241">
        <v>110000</v>
      </c>
      <c r="M166" s="219" t="s">
        <v>220</v>
      </c>
      <c r="N166" s="241">
        <v>110000</v>
      </c>
      <c r="O166" s="219" t="s">
        <v>239</v>
      </c>
      <c r="P166" s="219" t="s">
        <v>240</v>
      </c>
      <c r="Q166" s="219"/>
      <c r="R166" s="219" t="s">
        <v>356</v>
      </c>
      <c r="S166" s="219"/>
      <c r="T166" s="221"/>
      <c r="U166" s="219" t="s">
        <v>224</v>
      </c>
      <c r="V166" s="219" t="s">
        <v>225</v>
      </c>
      <c r="W166" s="190">
        <f>VLOOKUP(M166,'8.匯率'!A:C,3,)</f>
        <v>1</v>
      </c>
      <c r="X166" s="232">
        <f t="shared" si="2"/>
        <v>110000</v>
      </c>
    </row>
    <row r="167" spans="1:24" hidden="1">
      <c r="A167" s="219" t="s">
        <v>215</v>
      </c>
      <c r="B167" s="219" t="s">
        <v>216</v>
      </c>
      <c r="C167" s="219" t="s">
        <v>357</v>
      </c>
      <c r="D167" s="219" t="s">
        <v>268</v>
      </c>
      <c r="E167" s="221">
        <v>45653</v>
      </c>
      <c r="F167" s="221">
        <v>45678</v>
      </c>
      <c r="G167" s="219" t="s">
        <v>269</v>
      </c>
      <c r="H167" s="219"/>
      <c r="I167" s="219"/>
      <c r="J167" s="219" t="s">
        <v>182</v>
      </c>
      <c r="K167" s="219" t="s">
        <v>220</v>
      </c>
      <c r="L167" s="241">
        <v>125442</v>
      </c>
      <c r="M167" s="219" t="s">
        <v>220</v>
      </c>
      <c r="N167" s="241">
        <v>125442</v>
      </c>
      <c r="O167" s="219" t="s">
        <v>239</v>
      </c>
      <c r="P167" s="219" t="s">
        <v>240</v>
      </c>
      <c r="Q167" s="219"/>
      <c r="R167" s="219" t="s">
        <v>358</v>
      </c>
      <c r="S167" s="219"/>
      <c r="T167" s="221"/>
      <c r="U167" s="219" t="s">
        <v>224</v>
      </c>
      <c r="V167" s="219" t="s">
        <v>225</v>
      </c>
      <c r="W167" s="190">
        <f>VLOOKUP(M167,'8.匯率'!A:C,3,)</f>
        <v>1</v>
      </c>
      <c r="X167" s="232">
        <f t="shared" si="2"/>
        <v>125442</v>
      </c>
    </row>
    <row r="168" spans="1:24" hidden="1">
      <c r="A168" s="219" t="s">
        <v>215</v>
      </c>
      <c r="B168" s="219" t="s">
        <v>216</v>
      </c>
      <c r="C168" s="219" t="s">
        <v>359</v>
      </c>
      <c r="D168" s="219" t="s">
        <v>268</v>
      </c>
      <c r="E168" s="221">
        <v>45653</v>
      </c>
      <c r="F168" s="221">
        <v>45678</v>
      </c>
      <c r="G168" s="219" t="s">
        <v>269</v>
      </c>
      <c r="H168" s="219"/>
      <c r="I168" s="219"/>
      <c r="J168" s="219" t="s">
        <v>182</v>
      </c>
      <c r="K168" s="219" t="s">
        <v>220</v>
      </c>
      <c r="L168" s="241">
        <v>138000</v>
      </c>
      <c r="M168" s="219" t="s">
        <v>220</v>
      </c>
      <c r="N168" s="241">
        <v>138000</v>
      </c>
      <c r="O168" s="219" t="s">
        <v>239</v>
      </c>
      <c r="P168" s="219" t="s">
        <v>240</v>
      </c>
      <c r="Q168" s="219"/>
      <c r="R168" s="219" t="s">
        <v>360</v>
      </c>
      <c r="S168" s="219"/>
      <c r="T168" s="221"/>
      <c r="U168" s="219" t="s">
        <v>224</v>
      </c>
      <c r="V168" s="219" t="s">
        <v>225</v>
      </c>
      <c r="W168" s="190">
        <f>VLOOKUP(M168,'8.匯率'!A:C,3,)</f>
        <v>1</v>
      </c>
      <c r="X168" s="232">
        <f t="shared" si="2"/>
        <v>138000</v>
      </c>
    </row>
    <row r="169" spans="1:24" hidden="1">
      <c r="A169" s="219" t="s">
        <v>215</v>
      </c>
      <c r="B169" s="219" t="s">
        <v>216</v>
      </c>
      <c r="C169" s="219" t="s">
        <v>361</v>
      </c>
      <c r="D169" s="219" t="s">
        <v>268</v>
      </c>
      <c r="E169" s="221">
        <v>45653</v>
      </c>
      <c r="F169" s="221">
        <v>45678</v>
      </c>
      <c r="G169" s="219" t="s">
        <v>269</v>
      </c>
      <c r="H169" s="219"/>
      <c r="I169" s="219"/>
      <c r="J169" s="219" t="s">
        <v>182</v>
      </c>
      <c r="K169" s="219" t="s">
        <v>220</v>
      </c>
      <c r="L169" s="241">
        <v>99990</v>
      </c>
      <c r="M169" s="219" t="s">
        <v>220</v>
      </c>
      <c r="N169" s="241">
        <v>99990</v>
      </c>
      <c r="O169" s="219" t="s">
        <v>239</v>
      </c>
      <c r="P169" s="219" t="s">
        <v>240</v>
      </c>
      <c r="Q169" s="219"/>
      <c r="R169" s="219" t="s">
        <v>362</v>
      </c>
      <c r="S169" s="219"/>
      <c r="T169" s="221"/>
      <c r="U169" s="219" t="s">
        <v>224</v>
      </c>
      <c r="V169" s="219" t="s">
        <v>225</v>
      </c>
      <c r="W169" s="190">
        <f>VLOOKUP(M169,'8.匯率'!A:C,3,)</f>
        <v>1</v>
      </c>
      <c r="X169" s="232">
        <f t="shared" si="2"/>
        <v>99990</v>
      </c>
    </row>
    <row r="170" spans="1:24" hidden="1">
      <c r="A170" s="219" t="s">
        <v>215</v>
      </c>
      <c r="B170" s="219" t="s">
        <v>216</v>
      </c>
      <c r="C170" s="219" t="s">
        <v>363</v>
      </c>
      <c r="D170" s="219" t="s">
        <v>268</v>
      </c>
      <c r="E170" s="221">
        <v>45653</v>
      </c>
      <c r="F170" s="221">
        <v>45678</v>
      </c>
      <c r="G170" s="219" t="s">
        <v>269</v>
      </c>
      <c r="H170" s="219"/>
      <c r="I170" s="219"/>
      <c r="J170" s="219" t="s">
        <v>182</v>
      </c>
      <c r="K170" s="219" t="s">
        <v>220</v>
      </c>
      <c r="L170" s="241">
        <v>131735</v>
      </c>
      <c r="M170" s="219" t="s">
        <v>220</v>
      </c>
      <c r="N170" s="241">
        <v>131735</v>
      </c>
      <c r="O170" s="219" t="s">
        <v>239</v>
      </c>
      <c r="P170" s="219" t="s">
        <v>240</v>
      </c>
      <c r="Q170" s="219"/>
      <c r="R170" s="219" t="s">
        <v>364</v>
      </c>
      <c r="S170" s="219"/>
      <c r="T170" s="221"/>
      <c r="U170" s="219" t="s">
        <v>224</v>
      </c>
      <c r="V170" s="219" t="s">
        <v>225</v>
      </c>
      <c r="W170" s="190">
        <f>VLOOKUP(M170,'8.匯率'!A:C,3,)</f>
        <v>1</v>
      </c>
      <c r="X170" s="232">
        <f t="shared" si="2"/>
        <v>131735</v>
      </c>
    </row>
    <row r="171" spans="1:24" hidden="1">
      <c r="A171" s="219" t="s">
        <v>215</v>
      </c>
      <c r="B171" s="219" t="s">
        <v>216</v>
      </c>
      <c r="C171" s="219" t="s">
        <v>365</v>
      </c>
      <c r="D171" s="219" t="s">
        <v>268</v>
      </c>
      <c r="E171" s="221">
        <v>45653</v>
      </c>
      <c r="F171" s="221">
        <v>45678</v>
      </c>
      <c r="G171" s="219" t="s">
        <v>269</v>
      </c>
      <c r="H171" s="219"/>
      <c r="I171" s="219"/>
      <c r="J171" s="219" t="s">
        <v>182</v>
      </c>
      <c r="K171" s="219" t="s">
        <v>220</v>
      </c>
      <c r="L171" s="241">
        <v>131735</v>
      </c>
      <c r="M171" s="219" t="s">
        <v>220</v>
      </c>
      <c r="N171" s="241">
        <v>131735</v>
      </c>
      <c r="O171" s="219" t="s">
        <v>239</v>
      </c>
      <c r="P171" s="219" t="s">
        <v>240</v>
      </c>
      <c r="Q171" s="219"/>
      <c r="R171" s="219" t="s">
        <v>366</v>
      </c>
      <c r="S171" s="219"/>
      <c r="T171" s="221"/>
      <c r="U171" s="219" t="s">
        <v>224</v>
      </c>
      <c r="V171" s="219" t="s">
        <v>225</v>
      </c>
      <c r="W171" s="190">
        <f>VLOOKUP(M171,'8.匯率'!A:C,3,)</f>
        <v>1</v>
      </c>
      <c r="X171" s="232">
        <f t="shared" si="2"/>
        <v>131735</v>
      </c>
    </row>
    <row r="172" spans="1:24" hidden="1">
      <c r="A172" s="219" t="s">
        <v>215</v>
      </c>
      <c r="B172" s="219" t="s">
        <v>216</v>
      </c>
      <c r="C172" s="219" t="s">
        <v>367</v>
      </c>
      <c r="D172" s="219" t="s">
        <v>268</v>
      </c>
      <c r="E172" s="221">
        <v>45653</v>
      </c>
      <c r="F172" s="221">
        <v>45678</v>
      </c>
      <c r="G172" s="219" t="s">
        <v>269</v>
      </c>
      <c r="H172" s="219"/>
      <c r="I172" s="219"/>
      <c r="J172" s="219" t="s">
        <v>182</v>
      </c>
      <c r="K172" s="219" t="s">
        <v>220</v>
      </c>
      <c r="L172" s="241">
        <v>85008</v>
      </c>
      <c r="M172" s="219" t="s">
        <v>220</v>
      </c>
      <c r="N172" s="241">
        <v>85008</v>
      </c>
      <c r="O172" s="219" t="s">
        <v>243</v>
      </c>
      <c r="P172" s="219" t="s">
        <v>244</v>
      </c>
      <c r="Q172" s="219"/>
      <c r="R172" s="219" t="s">
        <v>368</v>
      </c>
      <c r="S172" s="219"/>
      <c r="T172" s="221"/>
      <c r="U172" s="219" t="s">
        <v>224</v>
      </c>
      <c r="V172" s="219" t="s">
        <v>225</v>
      </c>
      <c r="W172" s="190">
        <f>VLOOKUP(M172,'8.匯率'!A:C,3,)</f>
        <v>1</v>
      </c>
      <c r="X172" s="232">
        <f t="shared" si="2"/>
        <v>85008</v>
      </c>
    </row>
    <row r="173" spans="1:24" hidden="1">
      <c r="A173" s="219" t="s">
        <v>215</v>
      </c>
      <c r="B173" s="219" t="s">
        <v>216</v>
      </c>
      <c r="C173" s="219" t="s">
        <v>369</v>
      </c>
      <c r="D173" s="219" t="s">
        <v>268</v>
      </c>
      <c r="E173" s="221">
        <v>45653</v>
      </c>
      <c r="F173" s="221">
        <v>45678</v>
      </c>
      <c r="G173" s="219" t="s">
        <v>269</v>
      </c>
      <c r="H173" s="219"/>
      <c r="I173" s="219"/>
      <c r="J173" s="219" t="s">
        <v>182</v>
      </c>
      <c r="K173" s="219" t="s">
        <v>220</v>
      </c>
      <c r="L173" s="241">
        <v>99990</v>
      </c>
      <c r="M173" s="219" t="s">
        <v>220</v>
      </c>
      <c r="N173" s="241">
        <v>99990</v>
      </c>
      <c r="O173" s="219" t="s">
        <v>243</v>
      </c>
      <c r="P173" s="219" t="s">
        <v>244</v>
      </c>
      <c r="Q173" s="219"/>
      <c r="R173" s="219" t="s">
        <v>370</v>
      </c>
      <c r="S173" s="219"/>
      <c r="T173" s="221"/>
      <c r="U173" s="219" t="s">
        <v>224</v>
      </c>
      <c r="V173" s="219" t="s">
        <v>225</v>
      </c>
      <c r="W173" s="190">
        <f>VLOOKUP(M173,'8.匯率'!A:C,3,)</f>
        <v>1</v>
      </c>
      <c r="X173" s="232">
        <f t="shared" si="2"/>
        <v>99990</v>
      </c>
    </row>
    <row r="174" spans="1:24" hidden="1">
      <c r="A174" s="219" t="s">
        <v>215</v>
      </c>
      <c r="B174" s="219" t="s">
        <v>216</v>
      </c>
      <c r="C174" s="219" t="s">
        <v>371</v>
      </c>
      <c r="D174" s="219" t="s">
        <v>268</v>
      </c>
      <c r="E174" s="221">
        <v>45653</v>
      </c>
      <c r="F174" s="221">
        <v>45678</v>
      </c>
      <c r="G174" s="219" t="s">
        <v>269</v>
      </c>
      <c r="H174" s="219"/>
      <c r="I174" s="219"/>
      <c r="J174" s="219" t="s">
        <v>182</v>
      </c>
      <c r="K174" s="219" t="s">
        <v>220</v>
      </c>
      <c r="L174" s="241">
        <v>131735</v>
      </c>
      <c r="M174" s="219" t="s">
        <v>220</v>
      </c>
      <c r="N174" s="241">
        <v>131735</v>
      </c>
      <c r="O174" s="219" t="s">
        <v>243</v>
      </c>
      <c r="P174" s="219" t="s">
        <v>244</v>
      </c>
      <c r="Q174" s="219"/>
      <c r="R174" s="219" t="s">
        <v>372</v>
      </c>
      <c r="S174" s="219"/>
      <c r="T174" s="221"/>
      <c r="U174" s="219" t="s">
        <v>224</v>
      </c>
      <c r="V174" s="219" t="s">
        <v>225</v>
      </c>
      <c r="W174" s="190">
        <f>VLOOKUP(M174,'8.匯率'!A:C,3,)</f>
        <v>1</v>
      </c>
      <c r="X174" s="232">
        <f t="shared" si="2"/>
        <v>131735</v>
      </c>
    </row>
    <row r="175" spans="1:24" hidden="1">
      <c r="A175" s="219" t="s">
        <v>215</v>
      </c>
      <c r="B175" s="219" t="s">
        <v>216</v>
      </c>
      <c r="C175" s="219" t="s">
        <v>373</v>
      </c>
      <c r="D175" s="219" t="s">
        <v>268</v>
      </c>
      <c r="E175" s="221">
        <v>45653</v>
      </c>
      <c r="F175" s="221">
        <v>45678</v>
      </c>
      <c r="G175" s="219" t="s">
        <v>269</v>
      </c>
      <c r="H175" s="219"/>
      <c r="I175" s="219"/>
      <c r="J175" s="219" t="s">
        <v>182</v>
      </c>
      <c r="K175" s="219" t="s">
        <v>220</v>
      </c>
      <c r="L175" s="241">
        <v>69552</v>
      </c>
      <c r="M175" s="219" t="s">
        <v>220</v>
      </c>
      <c r="N175" s="241">
        <v>69552</v>
      </c>
      <c r="O175" s="219" t="s">
        <v>243</v>
      </c>
      <c r="P175" s="219" t="s">
        <v>244</v>
      </c>
      <c r="Q175" s="219"/>
      <c r="R175" s="219" t="s">
        <v>374</v>
      </c>
      <c r="S175" s="219"/>
      <c r="T175" s="221"/>
      <c r="U175" s="219" t="s">
        <v>224</v>
      </c>
      <c r="V175" s="219" t="s">
        <v>225</v>
      </c>
      <c r="W175" s="190">
        <f>VLOOKUP(M175,'8.匯率'!A:C,3,)</f>
        <v>1</v>
      </c>
      <c r="X175" s="232">
        <f t="shared" si="2"/>
        <v>69552</v>
      </c>
    </row>
    <row r="176" spans="1:24" hidden="1">
      <c r="A176" s="219" t="s">
        <v>215</v>
      </c>
      <c r="B176" s="219" t="s">
        <v>216</v>
      </c>
      <c r="C176" s="219" t="s">
        <v>375</v>
      </c>
      <c r="D176" s="219" t="s">
        <v>268</v>
      </c>
      <c r="E176" s="221">
        <v>45653</v>
      </c>
      <c r="F176" s="221">
        <v>45678</v>
      </c>
      <c r="G176" s="219" t="s">
        <v>269</v>
      </c>
      <c r="H176" s="219"/>
      <c r="I176" s="219"/>
      <c r="J176" s="219" t="s">
        <v>182</v>
      </c>
      <c r="K176" s="219" t="s">
        <v>220</v>
      </c>
      <c r="L176" s="241">
        <v>90000</v>
      </c>
      <c r="M176" s="219" t="s">
        <v>220</v>
      </c>
      <c r="N176" s="241">
        <v>90000</v>
      </c>
      <c r="O176" s="219" t="s">
        <v>243</v>
      </c>
      <c r="P176" s="219" t="s">
        <v>244</v>
      </c>
      <c r="Q176" s="219"/>
      <c r="R176" s="219" t="s">
        <v>376</v>
      </c>
      <c r="S176" s="219"/>
      <c r="T176" s="221"/>
      <c r="U176" s="219" t="s">
        <v>224</v>
      </c>
      <c r="V176" s="219" t="s">
        <v>225</v>
      </c>
      <c r="W176" s="190">
        <f>VLOOKUP(M176,'8.匯率'!A:C,3,)</f>
        <v>1</v>
      </c>
      <c r="X176" s="232">
        <f t="shared" si="2"/>
        <v>90000</v>
      </c>
    </row>
    <row r="177" spans="1:24" hidden="1">
      <c r="A177" s="219" t="s">
        <v>215</v>
      </c>
      <c r="B177" s="219" t="s">
        <v>216</v>
      </c>
      <c r="C177" s="219" t="s">
        <v>377</v>
      </c>
      <c r="D177" s="219" t="s">
        <v>268</v>
      </c>
      <c r="E177" s="221">
        <v>45653</v>
      </c>
      <c r="F177" s="221">
        <v>45678</v>
      </c>
      <c r="G177" s="219" t="s">
        <v>269</v>
      </c>
      <c r="H177" s="219"/>
      <c r="I177" s="219"/>
      <c r="J177" s="219" t="s">
        <v>182</v>
      </c>
      <c r="K177" s="219" t="s">
        <v>220</v>
      </c>
      <c r="L177" s="241">
        <v>97493</v>
      </c>
      <c r="M177" s="219" t="s">
        <v>220</v>
      </c>
      <c r="N177" s="241">
        <v>97493</v>
      </c>
      <c r="O177" s="219" t="s">
        <v>243</v>
      </c>
      <c r="P177" s="219" t="s">
        <v>244</v>
      </c>
      <c r="Q177" s="219"/>
      <c r="R177" s="219" t="s">
        <v>378</v>
      </c>
      <c r="S177" s="219"/>
      <c r="T177" s="221"/>
      <c r="U177" s="219" t="s">
        <v>224</v>
      </c>
      <c r="V177" s="219" t="s">
        <v>225</v>
      </c>
      <c r="W177" s="190">
        <f>VLOOKUP(M177,'8.匯率'!A:C,3,)</f>
        <v>1</v>
      </c>
      <c r="X177" s="232">
        <f t="shared" si="2"/>
        <v>97493</v>
      </c>
    </row>
    <row r="178" spans="1:24" hidden="1">
      <c r="A178" s="219" t="s">
        <v>215</v>
      </c>
      <c r="B178" s="219" t="s">
        <v>216</v>
      </c>
      <c r="C178" s="219" t="s">
        <v>379</v>
      </c>
      <c r="D178" s="219" t="s">
        <v>268</v>
      </c>
      <c r="E178" s="221">
        <v>45653</v>
      </c>
      <c r="F178" s="221">
        <v>45678</v>
      </c>
      <c r="G178" s="219" t="s">
        <v>269</v>
      </c>
      <c r="H178" s="219"/>
      <c r="I178" s="219"/>
      <c r="J178" s="219" t="s">
        <v>182</v>
      </c>
      <c r="K178" s="219" t="s">
        <v>220</v>
      </c>
      <c r="L178" s="241">
        <v>137213</v>
      </c>
      <c r="M178" s="219" t="s">
        <v>220</v>
      </c>
      <c r="N178" s="241">
        <v>137213</v>
      </c>
      <c r="O178" s="219" t="s">
        <v>243</v>
      </c>
      <c r="P178" s="219" t="s">
        <v>244</v>
      </c>
      <c r="Q178" s="219"/>
      <c r="R178" s="219" t="s">
        <v>380</v>
      </c>
      <c r="S178" s="219"/>
      <c r="T178" s="221"/>
      <c r="U178" s="219" t="s">
        <v>224</v>
      </c>
      <c r="V178" s="219" t="s">
        <v>225</v>
      </c>
      <c r="W178" s="190">
        <f>VLOOKUP(M178,'8.匯率'!A:C,3,)</f>
        <v>1</v>
      </c>
      <c r="X178" s="232">
        <f t="shared" si="2"/>
        <v>137213</v>
      </c>
    </row>
    <row r="179" spans="1:24" hidden="1">
      <c r="A179" s="219" t="s">
        <v>215</v>
      </c>
      <c r="B179" s="219" t="s">
        <v>216</v>
      </c>
      <c r="C179" s="219" t="s">
        <v>381</v>
      </c>
      <c r="D179" s="219" t="s">
        <v>268</v>
      </c>
      <c r="E179" s="221">
        <v>45653</v>
      </c>
      <c r="F179" s="221">
        <v>45678</v>
      </c>
      <c r="G179" s="219" t="s">
        <v>269</v>
      </c>
      <c r="H179" s="219"/>
      <c r="I179" s="219"/>
      <c r="J179" s="219" t="s">
        <v>182</v>
      </c>
      <c r="K179" s="219" t="s">
        <v>220</v>
      </c>
      <c r="L179" s="241">
        <v>104995</v>
      </c>
      <c r="M179" s="219" t="s">
        <v>220</v>
      </c>
      <c r="N179" s="241">
        <v>104995</v>
      </c>
      <c r="O179" s="219" t="s">
        <v>243</v>
      </c>
      <c r="P179" s="219" t="s">
        <v>244</v>
      </c>
      <c r="Q179" s="219"/>
      <c r="R179" s="219" t="s">
        <v>382</v>
      </c>
      <c r="S179" s="219"/>
      <c r="T179" s="221"/>
      <c r="U179" s="219" t="s">
        <v>224</v>
      </c>
      <c r="V179" s="219" t="s">
        <v>225</v>
      </c>
      <c r="W179" s="190">
        <f>VLOOKUP(M179,'8.匯率'!A:C,3,)</f>
        <v>1</v>
      </c>
      <c r="X179" s="232">
        <f t="shared" si="2"/>
        <v>104995</v>
      </c>
    </row>
    <row r="180" spans="1:24" hidden="1">
      <c r="A180" s="219" t="s">
        <v>215</v>
      </c>
      <c r="B180" s="219" t="s">
        <v>216</v>
      </c>
      <c r="C180" s="219" t="s">
        <v>383</v>
      </c>
      <c r="D180" s="219" t="s">
        <v>268</v>
      </c>
      <c r="E180" s="221">
        <v>45653</v>
      </c>
      <c r="F180" s="221">
        <v>45678</v>
      </c>
      <c r="G180" s="219" t="s">
        <v>269</v>
      </c>
      <c r="H180" s="219"/>
      <c r="I180" s="219"/>
      <c r="J180" s="219" t="s">
        <v>182</v>
      </c>
      <c r="K180" s="219" t="s">
        <v>220</v>
      </c>
      <c r="L180" s="241">
        <v>131721</v>
      </c>
      <c r="M180" s="219" t="s">
        <v>220</v>
      </c>
      <c r="N180" s="241">
        <v>131721</v>
      </c>
      <c r="O180" s="219" t="s">
        <v>243</v>
      </c>
      <c r="P180" s="219" t="s">
        <v>244</v>
      </c>
      <c r="Q180" s="219"/>
      <c r="R180" s="219" t="s">
        <v>384</v>
      </c>
      <c r="S180" s="219"/>
      <c r="T180" s="221"/>
      <c r="U180" s="219" t="s">
        <v>224</v>
      </c>
      <c r="V180" s="219" t="s">
        <v>225</v>
      </c>
      <c r="W180" s="190">
        <f>VLOOKUP(M180,'8.匯率'!A:C,3,)</f>
        <v>1</v>
      </c>
      <c r="X180" s="232">
        <f t="shared" si="2"/>
        <v>131721</v>
      </c>
    </row>
    <row r="181" spans="1:24" hidden="1">
      <c r="A181" s="219" t="s">
        <v>215</v>
      </c>
      <c r="B181" s="219" t="s">
        <v>216</v>
      </c>
      <c r="C181" s="219" t="s">
        <v>385</v>
      </c>
      <c r="D181" s="219" t="s">
        <v>268</v>
      </c>
      <c r="E181" s="221">
        <v>45653</v>
      </c>
      <c r="F181" s="221">
        <v>45678</v>
      </c>
      <c r="G181" s="219" t="s">
        <v>269</v>
      </c>
      <c r="H181" s="219"/>
      <c r="I181" s="219"/>
      <c r="J181" s="219" t="s">
        <v>182</v>
      </c>
      <c r="K181" s="219" t="s">
        <v>220</v>
      </c>
      <c r="L181" s="241">
        <v>131721</v>
      </c>
      <c r="M181" s="219" t="s">
        <v>220</v>
      </c>
      <c r="N181" s="241">
        <v>131721</v>
      </c>
      <c r="O181" s="219" t="s">
        <v>243</v>
      </c>
      <c r="P181" s="219" t="s">
        <v>244</v>
      </c>
      <c r="Q181" s="219"/>
      <c r="R181" s="219" t="s">
        <v>386</v>
      </c>
      <c r="S181" s="219"/>
      <c r="T181" s="221"/>
      <c r="U181" s="219" t="s">
        <v>224</v>
      </c>
      <c r="V181" s="219" t="s">
        <v>225</v>
      </c>
      <c r="W181" s="190">
        <f>VLOOKUP(M181,'8.匯率'!A:C,3,)</f>
        <v>1</v>
      </c>
      <c r="X181" s="232">
        <f t="shared" si="2"/>
        <v>131721</v>
      </c>
    </row>
    <row r="182" spans="1:24" hidden="1">
      <c r="A182" s="219" t="s">
        <v>215</v>
      </c>
      <c r="B182" s="219" t="s">
        <v>216</v>
      </c>
      <c r="C182" s="219" t="s">
        <v>387</v>
      </c>
      <c r="D182" s="219" t="s">
        <v>268</v>
      </c>
      <c r="E182" s="221">
        <v>45653</v>
      </c>
      <c r="F182" s="221">
        <v>45678</v>
      </c>
      <c r="G182" s="219" t="s">
        <v>269</v>
      </c>
      <c r="H182" s="219"/>
      <c r="I182" s="219"/>
      <c r="J182" s="219" t="s">
        <v>182</v>
      </c>
      <c r="K182" s="219" t="s">
        <v>220</v>
      </c>
      <c r="L182" s="241">
        <v>107492</v>
      </c>
      <c r="M182" s="219" t="s">
        <v>220</v>
      </c>
      <c r="N182" s="241">
        <v>107492</v>
      </c>
      <c r="O182" s="219" t="s">
        <v>243</v>
      </c>
      <c r="P182" s="219" t="s">
        <v>244</v>
      </c>
      <c r="Q182" s="219"/>
      <c r="R182" s="219" t="s">
        <v>388</v>
      </c>
      <c r="S182" s="219"/>
      <c r="T182" s="221"/>
      <c r="U182" s="219" t="s">
        <v>224</v>
      </c>
      <c r="V182" s="219" t="s">
        <v>225</v>
      </c>
      <c r="W182" s="190">
        <f>VLOOKUP(M182,'8.匯率'!A:C,3,)</f>
        <v>1</v>
      </c>
      <c r="X182" s="232">
        <f t="shared" si="2"/>
        <v>107492</v>
      </c>
    </row>
    <row r="183" spans="1:24" hidden="1">
      <c r="A183" s="219" t="s">
        <v>215</v>
      </c>
      <c r="B183" s="219" t="s">
        <v>216</v>
      </c>
      <c r="C183" s="219" t="s">
        <v>389</v>
      </c>
      <c r="D183" s="219" t="s">
        <v>268</v>
      </c>
      <c r="E183" s="221">
        <v>45653</v>
      </c>
      <c r="F183" s="221">
        <v>45678</v>
      </c>
      <c r="G183" s="219" t="s">
        <v>269</v>
      </c>
      <c r="H183" s="219"/>
      <c r="I183" s="219"/>
      <c r="J183" s="219" t="s">
        <v>182</v>
      </c>
      <c r="K183" s="219" t="s">
        <v>220</v>
      </c>
      <c r="L183" s="241">
        <v>138000</v>
      </c>
      <c r="M183" s="219" t="s">
        <v>220</v>
      </c>
      <c r="N183" s="241">
        <v>138000</v>
      </c>
      <c r="O183" s="219" t="s">
        <v>243</v>
      </c>
      <c r="P183" s="219" t="s">
        <v>244</v>
      </c>
      <c r="Q183" s="219"/>
      <c r="R183" s="219" t="s">
        <v>390</v>
      </c>
      <c r="S183" s="219"/>
      <c r="T183" s="221"/>
      <c r="U183" s="219" t="s">
        <v>224</v>
      </c>
      <c r="V183" s="219" t="s">
        <v>225</v>
      </c>
      <c r="W183" s="190">
        <f>VLOOKUP(M183,'8.匯率'!A:C,3,)</f>
        <v>1</v>
      </c>
      <c r="X183" s="232">
        <f t="shared" si="2"/>
        <v>138000</v>
      </c>
    </row>
    <row r="184" spans="1:24" hidden="1">
      <c r="A184" s="219" t="s">
        <v>215</v>
      </c>
      <c r="B184" s="219" t="s">
        <v>216</v>
      </c>
      <c r="C184" s="219" t="s">
        <v>391</v>
      </c>
      <c r="D184" s="219" t="s">
        <v>268</v>
      </c>
      <c r="E184" s="221">
        <v>45653</v>
      </c>
      <c r="F184" s="221">
        <v>45678</v>
      </c>
      <c r="G184" s="219" t="s">
        <v>269</v>
      </c>
      <c r="H184" s="219"/>
      <c r="I184" s="219"/>
      <c r="J184" s="219" t="s">
        <v>182</v>
      </c>
      <c r="K184" s="219" t="s">
        <v>220</v>
      </c>
      <c r="L184" s="241">
        <v>110000</v>
      </c>
      <c r="M184" s="219" t="s">
        <v>220</v>
      </c>
      <c r="N184" s="241">
        <v>110000</v>
      </c>
      <c r="O184" s="219" t="s">
        <v>243</v>
      </c>
      <c r="P184" s="219" t="s">
        <v>244</v>
      </c>
      <c r="Q184" s="219"/>
      <c r="R184" s="219" t="s">
        <v>392</v>
      </c>
      <c r="S184" s="219"/>
      <c r="T184" s="221"/>
      <c r="U184" s="219" t="s">
        <v>224</v>
      </c>
      <c r="V184" s="219" t="s">
        <v>225</v>
      </c>
      <c r="W184" s="190">
        <f>VLOOKUP(M184,'8.匯率'!A:C,3,)</f>
        <v>1</v>
      </c>
      <c r="X184" s="232">
        <f t="shared" si="2"/>
        <v>110000</v>
      </c>
    </row>
    <row r="185" spans="1:24" hidden="1">
      <c r="A185" s="219" t="s">
        <v>215</v>
      </c>
      <c r="B185" s="219" t="s">
        <v>216</v>
      </c>
      <c r="C185" s="219" t="s">
        <v>393</v>
      </c>
      <c r="D185" s="219" t="s">
        <v>268</v>
      </c>
      <c r="E185" s="221">
        <v>45653</v>
      </c>
      <c r="F185" s="221">
        <v>45678</v>
      </c>
      <c r="G185" s="219" t="s">
        <v>269</v>
      </c>
      <c r="H185" s="219"/>
      <c r="I185" s="219"/>
      <c r="J185" s="219" t="s">
        <v>182</v>
      </c>
      <c r="K185" s="219" t="s">
        <v>220</v>
      </c>
      <c r="L185" s="241">
        <v>94996</v>
      </c>
      <c r="M185" s="219" t="s">
        <v>220</v>
      </c>
      <c r="N185" s="241">
        <v>94996</v>
      </c>
      <c r="O185" s="219" t="s">
        <v>243</v>
      </c>
      <c r="P185" s="219" t="s">
        <v>244</v>
      </c>
      <c r="Q185" s="219"/>
      <c r="R185" s="219" t="s">
        <v>394</v>
      </c>
      <c r="S185" s="219"/>
      <c r="T185" s="221"/>
      <c r="U185" s="219" t="s">
        <v>224</v>
      </c>
      <c r="V185" s="219" t="s">
        <v>225</v>
      </c>
      <c r="W185" s="190">
        <f>VLOOKUP(M185,'8.匯率'!A:C,3,)</f>
        <v>1</v>
      </c>
      <c r="X185" s="232">
        <f t="shared" si="2"/>
        <v>94996</v>
      </c>
    </row>
    <row r="186" spans="1:24" hidden="1">
      <c r="A186" s="219" t="s">
        <v>215</v>
      </c>
      <c r="B186" s="219" t="s">
        <v>216</v>
      </c>
      <c r="C186" s="219" t="s">
        <v>395</v>
      </c>
      <c r="D186" s="219" t="s">
        <v>268</v>
      </c>
      <c r="E186" s="221">
        <v>45653</v>
      </c>
      <c r="F186" s="221">
        <v>45678</v>
      </c>
      <c r="G186" s="219" t="s">
        <v>269</v>
      </c>
      <c r="H186" s="219"/>
      <c r="I186" s="219"/>
      <c r="J186" s="219" t="s">
        <v>182</v>
      </c>
      <c r="K186" s="219" t="s">
        <v>220</v>
      </c>
      <c r="L186" s="241">
        <v>131749</v>
      </c>
      <c r="M186" s="219" t="s">
        <v>220</v>
      </c>
      <c r="N186" s="241">
        <v>131749</v>
      </c>
      <c r="O186" s="219" t="s">
        <v>243</v>
      </c>
      <c r="P186" s="219" t="s">
        <v>244</v>
      </c>
      <c r="Q186" s="219"/>
      <c r="R186" s="219" t="s">
        <v>396</v>
      </c>
      <c r="S186" s="219"/>
      <c r="T186" s="221"/>
      <c r="U186" s="219" t="s">
        <v>224</v>
      </c>
      <c r="V186" s="219" t="s">
        <v>225</v>
      </c>
      <c r="W186" s="190">
        <f>VLOOKUP(M186,'8.匯率'!A:C,3,)</f>
        <v>1</v>
      </c>
      <c r="X186" s="232">
        <f t="shared" si="2"/>
        <v>131749</v>
      </c>
    </row>
    <row r="187" spans="1:24" hidden="1">
      <c r="A187" s="219" t="s">
        <v>215</v>
      </c>
      <c r="B187" s="219" t="s">
        <v>216</v>
      </c>
      <c r="C187" s="219" t="s">
        <v>397</v>
      </c>
      <c r="D187" s="219" t="s">
        <v>268</v>
      </c>
      <c r="E187" s="221">
        <v>45653</v>
      </c>
      <c r="F187" s="221">
        <v>45678</v>
      </c>
      <c r="G187" s="219" t="s">
        <v>269</v>
      </c>
      <c r="H187" s="219"/>
      <c r="I187" s="219"/>
      <c r="J187" s="219" t="s">
        <v>182</v>
      </c>
      <c r="K187" s="219" t="s">
        <v>220</v>
      </c>
      <c r="L187" s="241">
        <v>110000</v>
      </c>
      <c r="M187" s="219" t="s">
        <v>220</v>
      </c>
      <c r="N187" s="241">
        <v>110000</v>
      </c>
      <c r="O187" s="219" t="s">
        <v>243</v>
      </c>
      <c r="P187" s="219" t="s">
        <v>244</v>
      </c>
      <c r="Q187" s="219"/>
      <c r="R187" s="219" t="s">
        <v>398</v>
      </c>
      <c r="S187" s="219"/>
      <c r="T187" s="221"/>
      <c r="U187" s="219" t="s">
        <v>224</v>
      </c>
      <c r="V187" s="219" t="s">
        <v>225</v>
      </c>
      <c r="W187" s="190">
        <f>VLOOKUP(M187,'8.匯率'!A:C,3,)</f>
        <v>1</v>
      </c>
      <c r="X187" s="232">
        <f t="shared" si="2"/>
        <v>110000</v>
      </c>
    </row>
    <row r="188" spans="1:24" hidden="1">
      <c r="A188" s="219" t="s">
        <v>215</v>
      </c>
      <c r="B188" s="219" t="s">
        <v>216</v>
      </c>
      <c r="C188" s="219" t="s">
        <v>399</v>
      </c>
      <c r="D188" s="219" t="s">
        <v>268</v>
      </c>
      <c r="E188" s="221">
        <v>45653</v>
      </c>
      <c r="F188" s="221">
        <v>45678</v>
      </c>
      <c r="G188" s="219" t="s">
        <v>269</v>
      </c>
      <c r="H188" s="219"/>
      <c r="I188" s="219"/>
      <c r="J188" s="219" t="s">
        <v>182</v>
      </c>
      <c r="K188" s="219" t="s">
        <v>220</v>
      </c>
      <c r="L188" s="241">
        <v>90000</v>
      </c>
      <c r="M188" s="219" t="s">
        <v>220</v>
      </c>
      <c r="N188" s="241">
        <v>90000</v>
      </c>
      <c r="O188" s="219" t="s">
        <v>243</v>
      </c>
      <c r="P188" s="219" t="s">
        <v>244</v>
      </c>
      <c r="Q188" s="219"/>
      <c r="R188" s="219" t="s">
        <v>400</v>
      </c>
      <c r="S188" s="219"/>
      <c r="T188" s="221"/>
      <c r="U188" s="219" t="s">
        <v>224</v>
      </c>
      <c r="V188" s="219" t="s">
        <v>225</v>
      </c>
      <c r="W188" s="190">
        <f>VLOOKUP(M188,'8.匯率'!A:C,3,)</f>
        <v>1</v>
      </c>
      <c r="X188" s="232">
        <f t="shared" si="2"/>
        <v>90000</v>
      </c>
    </row>
    <row r="189" spans="1:24" hidden="1">
      <c r="A189" s="219" t="s">
        <v>215</v>
      </c>
      <c r="B189" s="219" t="s">
        <v>216</v>
      </c>
      <c r="C189" s="219" t="s">
        <v>401</v>
      </c>
      <c r="D189" s="219" t="s">
        <v>268</v>
      </c>
      <c r="E189" s="221">
        <v>45653</v>
      </c>
      <c r="F189" s="221">
        <v>45678</v>
      </c>
      <c r="G189" s="219" t="s">
        <v>269</v>
      </c>
      <c r="H189" s="219"/>
      <c r="I189" s="219"/>
      <c r="J189" s="219" t="s">
        <v>182</v>
      </c>
      <c r="K189" s="219" t="s">
        <v>220</v>
      </c>
      <c r="L189" s="241">
        <v>85923</v>
      </c>
      <c r="M189" s="219" t="s">
        <v>220</v>
      </c>
      <c r="N189" s="241">
        <v>85923</v>
      </c>
      <c r="O189" s="219" t="s">
        <v>243</v>
      </c>
      <c r="P189" s="219" t="s">
        <v>244</v>
      </c>
      <c r="Q189" s="219"/>
      <c r="R189" s="219" t="s">
        <v>402</v>
      </c>
      <c r="S189" s="219"/>
      <c r="T189" s="221"/>
      <c r="U189" s="219" t="s">
        <v>224</v>
      </c>
      <c r="V189" s="219" t="s">
        <v>225</v>
      </c>
      <c r="W189" s="190">
        <f>VLOOKUP(M189,'8.匯率'!A:C,3,)</f>
        <v>1</v>
      </c>
      <c r="X189" s="232">
        <f t="shared" si="2"/>
        <v>85923</v>
      </c>
    </row>
    <row r="190" spans="1:24" hidden="1">
      <c r="A190" s="219" t="s">
        <v>215</v>
      </c>
      <c r="B190" s="219" t="s">
        <v>216</v>
      </c>
      <c r="C190" s="219" t="s">
        <v>403</v>
      </c>
      <c r="D190" s="219" t="s">
        <v>268</v>
      </c>
      <c r="E190" s="221">
        <v>45653</v>
      </c>
      <c r="F190" s="221">
        <v>45678</v>
      </c>
      <c r="G190" s="219" t="s">
        <v>269</v>
      </c>
      <c r="H190" s="219"/>
      <c r="I190" s="219"/>
      <c r="J190" s="219" t="s">
        <v>182</v>
      </c>
      <c r="K190" s="219" t="s">
        <v>220</v>
      </c>
      <c r="L190" s="241">
        <v>89991</v>
      </c>
      <c r="M190" s="219" t="s">
        <v>220</v>
      </c>
      <c r="N190" s="241">
        <v>89991</v>
      </c>
      <c r="O190" s="219" t="s">
        <v>239</v>
      </c>
      <c r="P190" s="219" t="s">
        <v>240</v>
      </c>
      <c r="Q190" s="219"/>
      <c r="R190" s="219" t="s">
        <v>404</v>
      </c>
      <c r="S190" s="219"/>
      <c r="T190" s="221"/>
      <c r="U190" s="219" t="s">
        <v>224</v>
      </c>
      <c r="V190" s="219" t="s">
        <v>225</v>
      </c>
      <c r="W190" s="190">
        <f>VLOOKUP(M190,'8.匯率'!A:C,3,)</f>
        <v>1</v>
      </c>
      <c r="X190" s="232">
        <f t="shared" si="2"/>
        <v>89991</v>
      </c>
    </row>
    <row r="191" spans="1:24" hidden="1">
      <c r="A191" s="219" t="s">
        <v>215</v>
      </c>
      <c r="B191" s="219" t="s">
        <v>216</v>
      </c>
      <c r="C191" s="219" t="s">
        <v>405</v>
      </c>
      <c r="D191" s="219" t="s">
        <v>268</v>
      </c>
      <c r="E191" s="221">
        <v>45653</v>
      </c>
      <c r="F191" s="221">
        <v>45678</v>
      </c>
      <c r="G191" s="219" t="s">
        <v>269</v>
      </c>
      <c r="H191" s="219"/>
      <c r="I191" s="219"/>
      <c r="J191" s="219" t="s">
        <v>182</v>
      </c>
      <c r="K191" s="219" t="s">
        <v>220</v>
      </c>
      <c r="L191" s="241">
        <v>110000</v>
      </c>
      <c r="M191" s="219" t="s">
        <v>220</v>
      </c>
      <c r="N191" s="241">
        <v>110000</v>
      </c>
      <c r="O191" s="219" t="s">
        <v>243</v>
      </c>
      <c r="P191" s="219" t="s">
        <v>244</v>
      </c>
      <c r="Q191" s="219"/>
      <c r="R191" s="219" t="s">
        <v>406</v>
      </c>
      <c r="S191" s="219"/>
      <c r="T191" s="221"/>
      <c r="U191" s="219" t="s">
        <v>224</v>
      </c>
      <c r="V191" s="219" t="s">
        <v>225</v>
      </c>
      <c r="W191" s="190">
        <f>VLOOKUP(M191,'8.匯率'!A:C,3,)</f>
        <v>1</v>
      </c>
      <c r="X191" s="232">
        <f t="shared" si="2"/>
        <v>110000</v>
      </c>
    </row>
    <row r="192" spans="1:24" hidden="1">
      <c r="A192" s="219" t="s">
        <v>215</v>
      </c>
      <c r="B192" s="219" t="s">
        <v>216</v>
      </c>
      <c r="C192" s="219" t="s">
        <v>407</v>
      </c>
      <c r="D192" s="219" t="s">
        <v>268</v>
      </c>
      <c r="E192" s="221">
        <v>45653</v>
      </c>
      <c r="F192" s="221">
        <v>45679</v>
      </c>
      <c r="G192" s="219" t="s">
        <v>269</v>
      </c>
      <c r="H192" s="219"/>
      <c r="I192" s="219"/>
      <c r="J192" s="219" t="s">
        <v>182</v>
      </c>
      <c r="K192" s="219" t="s">
        <v>220</v>
      </c>
      <c r="L192" s="241">
        <v>155000</v>
      </c>
      <c r="M192" s="219" t="s">
        <v>220</v>
      </c>
      <c r="N192" s="241">
        <v>155000</v>
      </c>
      <c r="O192" s="219" t="s">
        <v>234</v>
      </c>
      <c r="P192" s="219" t="s">
        <v>229</v>
      </c>
      <c r="Q192" s="219"/>
      <c r="R192" s="219" t="s">
        <v>408</v>
      </c>
      <c r="S192" s="219"/>
      <c r="T192" s="221"/>
      <c r="U192" s="219" t="s">
        <v>224</v>
      </c>
      <c r="V192" s="219" t="s">
        <v>225</v>
      </c>
      <c r="W192" s="190">
        <f>VLOOKUP(M192,'8.匯率'!A:C,3,)</f>
        <v>1</v>
      </c>
      <c r="X192" s="232">
        <f t="shared" si="2"/>
        <v>155000</v>
      </c>
    </row>
    <row r="193" spans="1:24" hidden="1">
      <c r="A193" s="219" t="s">
        <v>215</v>
      </c>
      <c r="B193" s="219" t="s">
        <v>216</v>
      </c>
      <c r="C193" s="219" t="s">
        <v>409</v>
      </c>
      <c r="D193" s="219" t="s">
        <v>268</v>
      </c>
      <c r="E193" s="221">
        <v>45653</v>
      </c>
      <c r="F193" s="221">
        <v>45679</v>
      </c>
      <c r="G193" s="219" t="s">
        <v>269</v>
      </c>
      <c r="H193" s="219"/>
      <c r="I193" s="219"/>
      <c r="J193" s="219" t="s">
        <v>182</v>
      </c>
      <c r="K193" s="219" t="s">
        <v>220</v>
      </c>
      <c r="L193" s="241">
        <v>155000</v>
      </c>
      <c r="M193" s="219" t="s">
        <v>220</v>
      </c>
      <c r="N193" s="241">
        <v>155000</v>
      </c>
      <c r="O193" s="219" t="s">
        <v>234</v>
      </c>
      <c r="P193" s="219" t="s">
        <v>229</v>
      </c>
      <c r="Q193" s="219"/>
      <c r="R193" s="219" t="s">
        <v>410</v>
      </c>
      <c r="S193" s="219"/>
      <c r="T193" s="221"/>
      <c r="U193" s="219" t="s">
        <v>224</v>
      </c>
      <c r="V193" s="219" t="s">
        <v>225</v>
      </c>
      <c r="W193" s="190">
        <f>VLOOKUP(M193,'8.匯率'!A:C,3,)</f>
        <v>1</v>
      </c>
      <c r="X193" s="232">
        <f t="shared" si="2"/>
        <v>155000</v>
      </c>
    </row>
    <row r="194" spans="1:24" hidden="1">
      <c r="A194" s="219" t="s">
        <v>215</v>
      </c>
      <c r="B194" s="219" t="s">
        <v>216</v>
      </c>
      <c r="C194" s="219" t="s">
        <v>411</v>
      </c>
      <c r="D194" s="219" t="s">
        <v>268</v>
      </c>
      <c r="E194" s="221">
        <v>45653</v>
      </c>
      <c r="F194" s="221">
        <v>45679</v>
      </c>
      <c r="G194" s="219" t="s">
        <v>269</v>
      </c>
      <c r="H194" s="219"/>
      <c r="I194" s="219"/>
      <c r="J194" s="219" t="s">
        <v>182</v>
      </c>
      <c r="K194" s="219" t="s">
        <v>220</v>
      </c>
      <c r="L194" s="241">
        <v>138000</v>
      </c>
      <c r="M194" s="219" t="s">
        <v>220</v>
      </c>
      <c r="N194" s="241">
        <v>138000</v>
      </c>
      <c r="O194" s="219" t="s">
        <v>234</v>
      </c>
      <c r="P194" s="219" t="s">
        <v>229</v>
      </c>
      <c r="Q194" s="219"/>
      <c r="R194" s="219" t="s">
        <v>412</v>
      </c>
      <c r="S194" s="219"/>
      <c r="T194" s="221"/>
      <c r="U194" s="219" t="s">
        <v>224</v>
      </c>
      <c r="V194" s="219" t="s">
        <v>225</v>
      </c>
      <c r="W194" s="190">
        <f>VLOOKUP(M194,'8.匯率'!A:C,3,)</f>
        <v>1</v>
      </c>
      <c r="X194" s="232">
        <f t="shared" si="2"/>
        <v>138000</v>
      </c>
    </row>
    <row r="195" spans="1:24" hidden="1">
      <c r="A195" s="219" t="s">
        <v>215</v>
      </c>
      <c r="B195" s="219" t="s">
        <v>216</v>
      </c>
      <c r="C195" s="219" t="s">
        <v>413</v>
      </c>
      <c r="D195" s="219" t="s">
        <v>268</v>
      </c>
      <c r="E195" s="221">
        <v>45653</v>
      </c>
      <c r="F195" s="221">
        <v>45679</v>
      </c>
      <c r="G195" s="219" t="s">
        <v>269</v>
      </c>
      <c r="H195" s="219"/>
      <c r="I195" s="219"/>
      <c r="J195" s="219" t="s">
        <v>182</v>
      </c>
      <c r="K195" s="219" t="s">
        <v>220</v>
      </c>
      <c r="L195" s="241">
        <v>169901</v>
      </c>
      <c r="M195" s="219" t="s">
        <v>220</v>
      </c>
      <c r="N195" s="241">
        <v>169901</v>
      </c>
      <c r="O195" s="219" t="s">
        <v>234</v>
      </c>
      <c r="P195" s="219" t="s">
        <v>229</v>
      </c>
      <c r="Q195" s="219"/>
      <c r="R195" s="219" t="s">
        <v>414</v>
      </c>
      <c r="S195" s="219"/>
      <c r="T195" s="221"/>
      <c r="U195" s="219" t="s">
        <v>224</v>
      </c>
      <c r="V195" s="219" t="s">
        <v>225</v>
      </c>
      <c r="W195" s="190">
        <f>VLOOKUP(M195,'8.匯率'!A:C,3,)</f>
        <v>1</v>
      </c>
      <c r="X195" s="232">
        <f t="shared" si="2"/>
        <v>169901</v>
      </c>
    </row>
    <row r="196" spans="1:24" hidden="1">
      <c r="A196" s="219" t="s">
        <v>215</v>
      </c>
      <c r="B196" s="219" t="s">
        <v>216</v>
      </c>
      <c r="C196" s="219" t="s">
        <v>415</v>
      </c>
      <c r="D196" s="219" t="s">
        <v>268</v>
      </c>
      <c r="E196" s="221">
        <v>45653</v>
      </c>
      <c r="F196" s="221">
        <v>45679</v>
      </c>
      <c r="G196" s="219" t="s">
        <v>269</v>
      </c>
      <c r="H196" s="219"/>
      <c r="I196" s="219"/>
      <c r="J196" s="219" t="s">
        <v>182</v>
      </c>
      <c r="K196" s="219" t="s">
        <v>220</v>
      </c>
      <c r="L196" s="241">
        <v>155000</v>
      </c>
      <c r="M196" s="219" t="s">
        <v>220</v>
      </c>
      <c r="N196" s="241">
        <v>155000</v>
      </c>
      <c r="O196" s="219" t="s">
        <v>234</v>
      </c>
      <c r="P196" s="219" t="s">
        <v>229</v>
      </c>
      <c r="Q196" s="219"/>
      <c r="R196" s="219" t="s">
        <v>416</v>
      </c>
      <c r="S196" s="219"/>
      <c r="T196" s="221"/>
      <c r="U196" s="219" t="s">
        <v>224</v>
      </c>
      <c r="V196" s="219" t="s">
        <v>225</v>
      </c>
      <c r="W196" s="190">
        <f>VLOOKUP(M196,'8.匯率'!A:C,3,)</f>
        <v>1</v>
      </c>
      <c r="X196" s="232">
        <f t="shared" si="2"/>
        <v>155000</v>
      </c>
    </row>
    <row r="197" spans="1:24" hidden="1">
      <c r="A197" s="219" t="s">
        <v>215</v>
      </c>
      <c r="B197" s="219" t="s">
        <v>216</v>
      </c>
      <c r="C197" s="219" t="s">
        <v>417</v>
      </c>
      <c r="D197" s="219" t="s">
        <v>268</v>
      </c>
      <c r="E197" s="221">
        <v>45653</v>
      </c>
      <c r="F197" s="221">
        <v>45679</v>
      </c>
      <c r="G197" s="219" t="s">
        <v>269</v>
      </c>
      <c r="H197" s="219"/>
      <c r="I197" s="219"/>
      <c r="J197" s="219" t="s">
        <v>182</v>
      </c>
      <c r="K197" s="219" t="s">
        <v>220</v>
      </c>
      <c r="L197" s="241">
        <v>178000</v>
      </c>
      <c r="M197" s="219" t="s">
        <v>220</v>
      </c>
      <c r="N197" s="241">
        <v>178000</v>
      </c>
      <c r="O197" s="219" t="s">
        <v>234</v>
      </c>
      <c r="P197" s="219" t="s">
        <v>229</v>
      </c>
      <c r="Q197" s="219"/>
      <c r="R197" s="219" t="s">
        <v>418</v>
      </c>
      <c r="S197" s="219"/>
      <c r="T197" s="221"/>
      <c r="U197" s="219" t="s">
        <v>224</v>
      </c>
      <c r="V197" s="219" t="s">
        <v>225</v>
      </c>
      <c r="W197" s="190">
        <f>VLOOKUP(M197,'8.匯率'!A:C,3,)</f>
        <v>1</v>
      </c>
      <c r="X197" s="232">
        <f t="shared" si="2"/>
        <v>178000</v>
      </c>
    </row>
    <row r="198" spans="1:24" hidden="1">
      <c r="A198" s="219" t="s">
        <v>215</v>
      </c>
      <c r="B198" s="219" t="s">
        <v>216</v>
      </c>
      <c r="C198" s="219" t="s">
        <v>419</v>
      </c>
      <c r="D198" s="219" t="s">
        <v>268</v>
      </c>
      <c r="E198" s="221">
        <v>45653</v>
      </c>
      <c r="F198" s="221">
        <v>45679</v>
      </c>
      <c r="G198" s="219" t="s">
        <v>269</v>
      </c>
      <c r="H198" s="219"/>
      <c r="I198" s="219"/>
      <c r="J198" s="219" t="s">
        <v>182</v>
      </c>
      <c r="K198" s="219" t="s">
        <v>220</v>
      </c>
      <c r="L198" s="241">
        <v>147963</v>
      </c>
      <c r="M198" s="219" t="s">
        <v>220</v>
      </c>
      <c r="N198" s="241">
        <v>147963</v>
      </c>
      <c r="O198" s="219" t="s">
        <v>234</v>
      </c>
      <c r="P198" s="219" t="s">
        <v>229</v>
      </c>
      <c r="Q198" s="219"/>
      <c r="R198" s="219" t="s">
        <v>420</v>
      </c>
      <c r="S198" s="219"/>
      <c r="T198" s="221"/>
      <c r="U198" s="219" t="s">
        <v>224</v>
      </c>
      <c r="V198" s="219" t="s">
        <v>225</v>
      </c>
      <c r="W198" s="190">
        <f>VLOOKUP(M198,'8.匯率'!A:C,3,)</f>
        <v>1</v>
      </c>
      <c r="X198" s="232">
        <f t="shared" si="2"/>
        <v>147963</v>
      </c>
    </row>
    <row r="199" spans="1:24" hidden="1">
      <c r="A199" s="219" t="s">
        <v>215</v>
      </c>
      <c r="B199" s="219" t="s">
        <v>216</v>
      </c>
      <c r="C199" s="219" t="s">
        <v>421</v>
      </c>
      <c r="D199" s="219" t="s">
        <v>268</v>
      </c>
      <c r="E199" s="221">
        <v>45653</v>
      </c>
      <c r="F199" s="221">
        <v>45679</v>
      </c>
      <c r="G199" s="219" t="s">
        <v>269</v>
      </c>
      <c r="H199" s="219"/>
      <c r="I199" s="219"/>
      <c r="J199" s="219" t="s">
        <v>182</v>
      </c>
      <c r="K199" s="219" t="s">
        <v>220</v>
      </c>
      <c r="L199" s="241">
        <v>147963</v>
      </c>
      <c r="M199" s="219" t="s">
        <v>220</v>
      </c>
      <c r="N199" s="241">
        <v>147963</v>
      </c>
      <c r="O199" s="219" t="s">
        <v>234</v>
      </c>
      <c r="P199" s="219" t="s">
        <v>229</v>
      </c>
      <c r="Q199" s="219"/>
      <c r="R199" s="219" t="s">
        <v>422</v>
      </c>
      <c r="S199" s="219"/>
      <c r="T199" s="221"/>
      <c r="U199" s="219" t="s">
        <v>224</v>
      </c>
      <c r="V199" s="219" t="s">
        <v>225</v>
      </c>
      <c r="W199" s="190">
        <f>VLOOKUP(M199,'8.匯率'!A:C,3,)</f>
        <v>1</v>
      </c>
      <c r="X199" s="232">
        <f t="shared" si="2"/>
        <v>147963</v>
      </c>
    </row>
    <row r="200" spans="1:24" hidden="1">
      <c r="A200" s="219" t="s">
        <v>215</v>
      </c>
      <c r="B200" s="219" t="s">
        <v>216</v>
      </c>
      <c r="C200" s="219" t="s">
        <v>423</v>
      </c>
      <c r="D200" s="219" t="s">
        <v>268</v>
      </c>
      <c r="E200" s="221">
        <v>45653</v>
      </c>
      <c r="F200" s="221">
        <v>45679</v>
      </c>
      <c r="G200" s="219" t="s">
        <v>269</v>
      </c>
      <c r="H200" s="219"/>
      <c r="I200" s="219"/>
      <c r="J200" s="219" t="s">
        <v>182</v>
      </c>
      <c r="K200" s="219" t="s">
        <v>220</v>
      </c>
      <c r="L200" s="241">
        <v>20570</v>
      </c>
      <c r="M200" s="219" t="s">
        <v>220</v>
      </c>
      <c r="N200" s="241">
        <v>20570</v>
      </c>
      <c r="O200" s="219" t="s">
        <v>234</v>
      </c>
      <c r="P200" s="219" t="s">
        <v>229</v>
      </c>
      <c r="Q200" s="219"/>
      <c r="R200" s="219" t="s">
        <v>424</v>
      </c>
      <c r="S200" s="219"/>
      <c r="T200" s="221"/>
      <c r="U200" s="219" t="s">
        <v>224</v>
      </c>
      <c r="V200" s="219" t="s">
        <v>225</v>
      </c>
      <c r="W200" s="190">
        <f>VLOOKUP(M200,'8.匯率'!A:C,3,)</f>
        <v>1</v>
      </c>
      <c r="X200" s="232">
        <f t="shared" si="2"/>
        <v>20570</v>
      </c>
    </row>
    <row r="201" spans="1:24" hidden="1">
      <c r="A201" s="219" t="s">
        <v>215</v>
      </c>
      <c r="B201" s="219" t="s">
        <v>216</v>
      </c>
      <c r="C201" s="219" t="s">
        <v>425</v>
      </c>
      <c r="D201" s="219" t="s">
        <v>268</v>
      </c>
      <c r="E201" s="221">
        <v>45653</v>
      </c>
      <c r="F201" s="221">
        <v>45679</v>
      </c>
      <c r="G201" s="219" t="s">
        <v>269</v>
      </c>
      <c r="H201" s="219"/>
      <c r="I201" s="219"/>
      <c r="J201" s="219" t="s">
        <v>182</v>
      </c>
      <c r="K201" s="219" t="s">
        <v>220</v>
      </c>
      <c r="L201" s="241">
        <v>20629</v>
      </c>
      <c r="M201" s="219" t="s">
        <v>220</v>
      </c>
      <c r="N201" s="241">
        <v>20629</v>
      </c>
      <c r="O201" s="219" t="s">
        <v>234</v>
      </c>
      <c r="P201" s="219" t="s">
        <v>229</v>
      </c>
      <c r="Q201" s="219"/>
      <c r="R201" s="219" t="s">
        <v>426</v>
      </c>
      <c r="S201" s="219"/>
      <c r="T201" s="221"/>
      <c r="U201" s="219" t="s">
        <v>224</v>
      </c>
      <c r="V201" s="219" t="s">
        <v>225</v>
      </c>
      <c r="W201" s="190">
        <f>VLOOKUP(M201,'8.匯率'!A:C,3,)</f>
        <v>1</v>
      </c>
      <c r="X201" s="232">
        <f t="shared" si="2"/>
        <v>20629</v>
      </c>
    </row>
    <row r="202" spans="1:24" hidden="1">
      <c r="A202" s="219" t="s">
        <v>215</v>
      </c>
      <c r="B202" s="219" t="s">
        <v>216</v>
      </c>
      <c r="C202" s="219" t="s">
        <v>427</v>
      </c>
      <c r="D202" s="219" t="s">
        <v>268</v>
      </c>
      <c r="E202" s="221">
        <v>45653</v>
      </c>
      <c r="F202" s="221">
        <v>45679</v>
      </c>
      <c r="G202" s="219" t="s">
        <v>269</v>
      </c>
      <c r="H202" s="219"/>
      <c r="I202" s="219"/>
      <c r="J202" s="219" t="s">
        <v>182</v>
      </c>
      <c r="K202" s="219" t="s">
        <v>220</v>
      </c>
      <c r="L202" s="241">
        <v>4934</v>
      </c>
      <c r="M202" s="219" t="s">
        <v>220</v>
      </c>
      <c r="N202" s="241">
        <v>4934</v>
      </c>
      <c r="O202" s="219" t="s">
        <v>234</v>
      </c>
      <c r="P202" s="219" t="s">
        <v>229</v>
      </c>
      <c r="Q202" s="219"/>
      <c r="R202" s="219" t="s">
        <v>428</v>
      </c>
      <c r="S202" s="219"/>
      <c r="T202" s="221"/>
      <c r="U202" s="219" t="s">
        <v>224</v>
      </c>
      <c r="V202" s="219" t="s">
        <v>225</v>
      </c>
      <c r="W202" s="190">
        <f>VLOOKUP(M202,'8.匯率'!A:C,3,)</f>
        <v>1</v>
      </c>
      <c r="X202" s="232">
        <f t="shared" ref="X202:X265" si="3">N202*W202</f>
        <v>4934</v>
      </c>
    </row>
    <row r="203" spans="1:24" hidden="1">
      <c r="A203" s="219" t="s">
        <v>215</v>
      </c>
      <c r="B203" s="219" t="s">
        <v>216</v>
      </c>
      <c r="C203" s="219" t="s">
        <v>429</v>
      </c>
      <c r="D203" s="219" t="s">
        <v>268</v>
      </c>
      <c r="E203" s="221">
        <v>45679</v>
      </c>
      <c r="F203" s="221">
        <v>45679</v>
      </c>
      <c r="G203" s="219" t="s">
        <v>269</v>
      </c>
      <c r="H203" s="219"/>
      <c r="I203" s="219"/>
      <c r="J203" s="219" t="s">
        <v>182</v>
      </c>
      <c r="K203" s="219" t="s">
        <v>220</v>
      </c>
      <c r="L203" s="241">
        <v>-110000</v>
      </c>
      <c r="M203" s="219" t="s">
        <v>220</v>
      </c>
      <c r="N203" s="241">
        <v>-110000</v>
      </c>
      <c r="O203" s="219" t="s">
        <v>243</v>
      </c>
      <c r="P203" s="219" t="s">
        <v>244</v>
      </c>
      <c r="Q203" s="219"/>
      <c r="R203" s="219" t="s">
        <v>430</v>
      </c>
      <c r="S203" s="219"/>
      <c r="T203" s="221"/>
      <c r="U203" s="219" t="s">
        <v>224</v>
      </c>
      <c r="V203" s="219" t="s">
        <v>225</v>
      </c>
      <c r="W203" s="190">
        <f>VLOOKUP(M203,'8.匯率'!A:C,3,)</f>
        <v>1</v>
      </c>
      <c r="X203" s="232">
        <f t="shared" si="3"/>
        <v>-110000</v>
      </c>
    </row>
    <row r="204" spans="1:24" hidden="1">
      <c r="A204" s="219" t="s">
        <v>215</v>
      </c>
      <c r="B204" s="219" t="s">
        <v>216</v>
      </c>
      <c r="C204" s="219" t="s">
        <v>431</v>
      </c>
      <c r="D204" s="219" t="s">
        <v>268</v>
      </c>
      <c r="E204" s="221">
        <v>45679</v>
      </c>
      <c r="F204" s="221">
        <v>45679</v>
      </c>
      <c r="G204" s="219" t="s">
        <v>269</v>
      </c>
      <c r="H204" s="219"/>
      <c r="I204" s="219"/>
      <c r="J204" s="219" t="s">
        <v>182</v>
      </c>
      <c r="K204" s="219" t="s">
        <v>220</v>
      </c>
      <c r="L204" s="241">
        <v>-105529</v>
      </c>
      <c r="M204" s="219" t="s">
        <v>220</v>
      </c>
      <c r="N204" s="241">
        <v>-105529</v>
      </c>
      <c r="O204" s="219" t="s">
        <v>243</v>
      </c>
      <c r="P204" s="219" t="s">
        <v>244</v>
      </c>
      <c r="Q204" s="219"/>
      <c r="R204" s="219" t="s">
        <v>432</v>
      </c>
      <c r="S204" s="219"/>
      <c r="T204" s="221"/>
      <c r="U204" s="219" t="s">
        <v>224</v>
      </c>
      <c r="V204" s="219" t="s">
        <v>225</v>
      </c>
      <c r="W204" s="190">
        <f>VLOOKUP(M204,'8.匯率'!A:C,3,)</f>
        <v>1</v>
      </c>
      <c r="X204" s="232">
        <f t="shared" si="3"/>
        <v>-105529</v>
      </c>
    </row>
    <row r="205" spans="1:24" hidden="1">
      <c r="A205" s="219" t="s">
        <v>215</v>
      </c>
      <c r="B205" s="219" t="s">
        <v>216</v>
      </c>
      <c r="C205" s="219" t="s">
        <v>433</v>
      </c>
      <c r="D205" s="219" t="s">
        <v>268</v>
      </c>
      <c r="E205" s="221">
        <v>45679</v>
      </c>
      <c r="F205" s="221">
        <v>45679</v>
      </c>
      <c r="G205" s="219" t="s">
        <v>269</v>
      </c>
      <c r="H205" s="219"/>
      <c r="I205" s="219"/>
      <c r="J205" s="219" t="s">
        <v>182</v>
      </c>
      <c r="K205" s="219" t="s">
        <v>220</v>
      </c>
      <c r="L205" s="241">
        <v>-121771</v>
      </c>
      <c r="M205" s="219" t="s">
        <v>220</v>
      </c>
      <c r="N205" s="241">
        <v>-121771</v>
      </c>
      <c r="O205" s="219" t="s">
        <v>243</v>
      </c>
      <c r="P205" s="219" t="s">
        <v>244</v>
      </c>
      <c r="Q205" s="219"/>
      <c r="R205" s="219" t="s">
        <v>434</v>
      </c>
      <c r="S205" s="219"/>
      <c r="T205" s="221"/>
      <c r="U205" s="219" t="s">
        <v>224</v>
      </c>
      <c r="V205" s="219" t="s">
        <v>225</v>
      </c>
      <c r="W205" s="190">
        <f>VLOOKUP(M205,'8.匯率'!A:C,3,)</f>
        <v>1</v>
      </c>
      <c r="X205" s="232">
        <f t="shared" si="3"/>
        <v>-121771</v>
      </c>
    </row>
    <row r="206" spans="1:24" hidden="1">
      <c r="A206" s="219" t="s">
        <v>215</v>
      </c>
      <c r="B206" s="219" t="s">
        <v>216</v>
      </c>
      <c r="C206" s="219" t="s">
        <v>435</v>
      </c>
      <c r="D206" s="219" t="s">
        <v>268</v>
      </c>
      <c r="E206" s="221">
        <v>45679</v>
      </c>
      <c r="F206" s="221">
        <v>45679</v>
      </c>
      <c r="G206" s="219" t="s">
        <v>269</v>
      </c>
      <c r="H206" s="219"/>
      <c r="I206" s="219"/>
      <c r="J206" s="219" t="s">
        <v>182</v>
      </c>
      <c r="K206" s="219" t="s">
        <v>220</v>
      </c>
      <c r="L206" s="241">
        <v>-138000</v>
      </c>
      <c r="M206" s="219" t="s">
        <v>220</v>
      </c>
      <c r="N206" s="241">
        <v>-138000</v>
      </c>
      <c r="O206" s="219" t="s">
        <v>243</v>
      </c>
      <c r="P206" s="219" t="s">
        <v>244</v>
      </c>
      <c r="Q206" s="219"/>
      <c r="R206" s="219" t="s">
        <v>436</v>
      </c>
      <c r="S206" s="219"/>
      <c r="T206" s="221"/>
      <c r="U206" s="219" t="s">
        <v>224</v>
      </c>
      <c r="V206" s="219" t="s">
        <v>225</v>
      </c>
      <c r="W206" s="190">
        <f>VLOOKUP(M206,'8.匯率'!A:C,3,)</f>
        <v>1</v>
      </c>
      <c r="X206" s="232">
        <f t="shared" si="3"/>
        <v>-138000</v>
      </c>
    </row>
    <row r="207" spans="1:24" hidden="1">
      <c r="A207" s="219" t="s">
        <v>215</v>
      </c>
      <c r="B207" s="219" t="s">
        <v>216</v>
      </c>
      <c r="C207" s="219" t="s">
        <v>437</v>
      </c>
      <c r="D207" s="219" t="s">
        <v>268</v>
      </c>
      <c r="E207" s="221">
        <v>45679</v>
      </c>
      <c r="F207" s="221">
        <v>45679</v>
      </c>
      <c r="G207" s="219" t="s">
        <v>269</v>
      </c>
      <c r="H207" s="219"/>
      <c r="I207" s="219"/>
      <c r="J207" s="219" t="s">
        <v>182</v>
      </c>
      <c r="K207" s="219" t="s">
        <v>220</v>
      </c>
      <c r="L207" s="241">
        <v>-90000</v>
      </c>
      <c r="M207" s="219" t="s">
        <v>220</v>
      </c>
      <c r="N207" s="241">
        <v>-90000</v>
      </c>
      <c r="O207" s="219" t="s">
        <v>243</v>
      </c>
      <c r="P207" s="219" t="s">
        <v>244</v>
      </c>
      <c r="Q207" s="219"/>
      <c r="R207" s="219" t="s">
        <v>438</v>
      </c>
      <c r="S207" s="219"/>
      <c r="T207" s="221"/>
      <c r="U207" s="219" t="s">
        <v>224</v>
      </c>
      <c r="V207" s="219" t="s">
        <v>225</v>
      </c>
      <c r="W207" s="190">
        <f>VLOOKUP(M207,'8.匯率'!A:C,3,)</f>
        <v>1</v>
      </c>
      <c r="X207" s="232">
        <f t="shared" si="3"/>
        <v>-90000</v>
      </c>
    </row>
    <row r="208" spans="1:24" hidden="1">
      <c r="A208" s="219" t="s">
        <v>215</v>
      </c>
      <c r="B208" s="219" t="s">
        <v>216</v>
      </c>
      <c r="C208" s="219" t="s">
        <v>439</v>
      </c>
      <c r="D208" s="219" t="s">
        <v>268</v>
      </c>
      <c r="E208" s="221">
        <v>45679</v>
      </c>
      <c r="F208" s="221">
        <v>45679</v>
      </c>
      <c r="G208" s="219" t="s">
        <v>269</v>
      </c>
      <c r="H208" s="219"/>
      <c r="I208" s="219"/>
      <c r="J208" s="219" t="s">
        <v>182</v>
      </c>
      <c r="K208" s="219" t="s">
        <v>220</v>
      </c>
      <c r="L208" s="241">
        <v>-93819</v>
      </c>
      <c r="M208" s="219" t="s">
        <v>220</v>
      </c>
      <c r="N208" s="241">
        <v>-93819</v>
      </c>
      <c r="O208" s="219" t="s">
        <v>243</v>
      </c>
      <c r="P208" s="219" t="s">
        <v>244</v>
      </c>
      <c r="Q208" s="219"/>
      <c r="R208" s="219" t="s">
        <v>440</v>
      </c>
      <c r="S208" s="219"/>
      <c r="T208" s="221"/>
      <c r="U208" s="219" t="s">
        <v>224</v>
      </c>
      <c r="V208" s="219" t="s">
        <v>225</v>
      </c>
      <c r="W208" s="190">
        <f>VLOOKUP(M208,'8.匯率'!A:C,3,)</f>
        <v>1</v>
      </c>
      <c r="X208" s="232">
        <f t="shared" si="3"/>
        <v>-93819</v>
      </c>
    </row>
    <row r="209" spans="1:24" hidden="1">
      <c r="A209" s="219" t="s">
        <v>215</v>
      </c>
      <c r="B209" s="219" t="s">
        <v>216</v>
      </c>
      <c r="C209" s="219" t="s">
        <v>441</v>
      </c>
      <c r="D209" s="219" t="s">
        <v>268</v>
      </c>
      <c r="E209" s="221">
        <v>45679</v>
      </c>
      <c r="F209" s="221">
        <v>45679</v>
      </c>
      <c r="G209" s="219" t="s">
        <v>269</v>
      </c>
      <c r="H209" s="219"/>
      <c r="I209" s="219"/>
      <c r="J209" s="219" t="s">
        <v>182</v>
      </c>
      <c r="K209" s="219" t="s">
        <v>220</v>
      </c>
      <c r="L209" s="241">
        <v>-100000</v>
      </c>
      <c r="M209" s="219" t="s">
        <v>220</v>
      </c>
      <c r="N209" s="241">
        <v>-100000</v>
      </c>
      <c r="O209" s="219" t="s">
        <v>239</v>
      </c>
      <c r="P209" s="219" t="s">
        <v>240</v>
      </c>
      <c r="Q209" s="219"/>
      <c r="R209" s="219" t="s">
        <v>442</v>
      </c>
      <c r="S209" s="219"/>
      <c r="T209" s="221"/>
      <c r="U209" s="219" t="s">
        <v>224</v>
      </c>
      <c r="V209" s="219" t="s">
        <v>225</v>
      </c>
      <c r="W209" s="190">
        <f>VLOOKUP(M209,'8.匯率'!A:C,3,)</f>
        <v>1</v>
      </c>
      <c r="X209" s="232">
        <f t="shared" si="3"/>
        <v>-100000</v>
      </c>
    </row>
    <row r="210" spans="1:24" hidden="1">
      <c r="A210" s="219" t="s">
        <v>215</v>
      </c>
      <c r="B210" s="219" t="s">
        <v>216</v>
      </c>
      <c r="C210" s="219" t="s">
        <v>443</v>
      </c>
      <c r="D210" s="219" t="s">
        <v>268</v>
      </c>
      <c r="E210" s="221">
        <v>45679</v>
      </c>
      <c r="F210" s="221">
        <v>45679</v>
      </c>
      <c r="G210" s="219" t="s">
        <v>269</v>
      </c>
      <c r="H210" s="219"/>
      <c r="I210" s="219"/>
      <c r="J210" s="219" t="s">
        <v>182</v>
      </c>
      <c r="K210" s="219" t="s">
        <v>220</v>
      </c>
      <c r="L210" s="241">
        <v>-113657</v>
      </c>
      <c r="M210" s="219" t="s">
        <v>220</v>
      </c>
      <c r="N210" s="241">
        <v>-113657</v>
      </c>
      <c r="O210" s="219" t="s">
        <v>239</v>
      </c>
      <c r="P210" s="219" t="s">
        <v>240</v>
      </c>
      <c r="Q210" s="219"/>
      <c r="R210" s="219" t="s">
        <v>444</v>
      </c>
      <c r="S210" s="219"/>
      <c r="T210" s="221"/>
      <c r="U210" s="219" t="s">
        <v>224</v>
      </c>
      <c r="V210" s="219" t="s">
        <v>225</v>
      </c>
      <c r="W210" s="190">
        <f>VLOOKUP(M210,'8.匯率'!A:C,3,)</f>
        <v>1</v>
      </c>
      <c r="X210" s="232">
        <f t="shared" si="3"/>
        <v>-113657</v>
      </c>
    </row>
    <row r="211" spans="1:24" hidden="1">
      <c r="A211" s="219" t="s">
        <v>215</v>
      </c>
      <c r="B211" s="219" t="s">
        <v>216</v>
      </c>
      <c r="C211" s="219" t="s">
        <v>445</v>
      </c>
      <c r="D211" s="219" t="s">
        <v>268</v>
      </c>
      <c r="E211" s="221">
        <v>45679</v>
      </c>
      <c r="F211" s="221">
        <v>45679</v>
      </c>
      <c r="G211" s="219" t="s">
        <v>269</v>
      </c>
      <c r="H211" s="219"/>
      <c r="I211" s="219"/>
      <c r="J211" s="219" t="s">
        <v>182</v>
      </c>
      <c r="K211" s="219" t="s">
        <v>220</v>
      </c>
      <c r="L211" s="241">
        <v>-110000</v>
      </c>
      <c r="M211" s="219" t="s">
        <v>220</v>
      </c>
      <c r="N211" s="241">
        <v>-110000</v>
      </c>
      <c r="O211" s="219" t="s">
        <v>239</v>
      </c>
      <c r="P211" s="219" t="s">
        <v>240</v>
      </c>
      <c r="Q211" s="219"/>
      <c r="R211" s="219" t="s">
        <v>446</v>
      </c>
      <c r="S211" s="219"/>
      <c r="T211" s="221"/>
      <c r="U211" s="219" t="s">
        <v>224</v>
      </c>
      <c r="V211" s="219" t="s">
        <v>225</v>
      </c>
      <c r="W211" s="190">
        <f>VLOOKUP(M211,'8.匯率'!A:C,3,)</f>
        <v>1</v>
      </c>
      <c r="X211" s="232">
        <f t="shared" si="3"/>
        <v>-110000</v>
      </c>
    </row>
    <row r="212" spans="1:24" hidden="1">
      <c r="A212" s="219" t="s">
        <v>215</v>
      </c>
      <c r="B212" s="219" t="s">
        <v>216</v>
      </c>
      <c r="C212" s="219" t="s">
        <v>447</v>
      </c>
      <c r="D212" s="219" t="s">
        <v>268</v>
      </c>
      <c r="E212" s="221">
        <v>45679</v>
      </c>
      <c r="F212" s="221">
        <v>45679</v>
      </c>
      <c r="G212" s="219" t="s">
        <v>269</v>
      </c>
      <c r="H212" s="219"/>
      <c r="I212" s="219"/>
      <c r="J212" s="219" t="s">
        <v>182</v>
      </c>
      <c r="K212" s="219" t="s">
        <v>220</v>
      </c>
      <c r="L212" s="241">
        <v>-90000</v>
      </c>
      <c r="M212" s="219" t="s">
        <v>220</v>
      </c>
      <c r="N212" s="241">
        <v>-90000</v>
      </c>
      <c r="O212" s="219" t="s">
        <v>243</v>
      </c>
      <c r="P212" s="219" t="s">
        <v>244</v>
      </c>
      <c r="Q212" s="219"/>
      <c r="R212" s="219" t="s">
        <v>448</v>
      </c>
      <c r="S212" s="219"/>
      <c r="T212" s="221"/>
      <c r="U212" s="219" t="s">
        <v>224</v>
      </c>
      <c r="V212" s="219" t="s">
        <v>225</v>
      </c>
      <c r="W212" s="190">
        <f>VLOOKUP(M212,'8.匯率'!A:C,3,)</f>
        <v>1</v>
      </c>
      <c r="X212" s="232">
        <f t="shared" si="3"/>
        <v>-90000</v>
      </c>
    </row>
    <row r="213" spans="1:24" hidden="1">
      <c r="A213" s="219" t="s">
        <v>215</v>
      </c>
      <c r="B213" s="219" t="s">
        <v>216</v>
      </c>
      <c r="C213" s="219" t="s">
        <v>449</v>
      </c>
      <c r="D213" s="219" t="s">
        <v>268</v>
      </c>
      <c r="E213" s="221">
        <v>45679</v>
      </c>
      <c r="F213" s="221">
        <v>45679</v>
      </c>
      <c r="G213" s="219" t="s">
        <v>269</v>
      </c>
      <c r="H213" s="219"/>
      <c r="I213" s="219"/>
      <c r="J213" s="219" t="s">
        <v>182</v>
      </c>
      <c r="K213" s="219" t="s">
        <v>220</v>
      </c>
      <c r="L213" s="241">
        <v>-110000</v>
      </c>
      <c r="M213" s="219" t="s">
        <v>220</v>
      </c>
      <c r="N213" s="241">
        <v>-110000</v>
      </c>
      <c r="O213" s="219" t="s">
        <v>239</v>
      </c>
      <c r="P213" s="219" t="s">
        <v>240</v>
      </c>
      <c r="Q213" s="219"/>
      <c r="R213" s="219" t="s">
        <v>450</v>
      </c>
      <c r="S213" s="219"/>
      <c r="T213" s="221"/>
      <c r="U213" s="219" t="s">
        <v>224</v>
      </c>
      <c r="V213" s="219" t="s">
        <v>225</v>
      </c>
      <c r="W213" s="190">
        <f>VLOOKUP(M213,'8.匯率'!A:C,3,)</f>
        <v>1</v>
      </c>
      <c r="X213" s="232">
        <f t="shared" si="3"/>
        <v>-110000</v>
      </c>
    </row>
    <row r="214" spans="1:24" hidden="1">
      <c r="A214" s="219" t="s">
        <v>215</v>
      </c>
      <c r="B214" s="219" t="s">
        <v>216</v>
      </c>
      <c r="C214" s="219" t="s">
        <v>451</v>
      </c>
      <c r="D214" s="219" t="s">
        <v>268</v>
      </c>
      <c r="E214" s="221">
        <v>45679</v>
      </c>
      <c r="F214" s="221">
        <v>45679</v>
      </c>
      <c r="G214" s="219" t="s">
        <v>269</v>
      </c>
      <c r="H214" s="219"/>
      <c r="I214" s="219"/>
      <c r="J214" s="219" t="s">
        <v>182</v>
      </c>
      <c r="K214" s="219" t="s">
        <v>220</v>
      </c>
      <c r="L214" s="241">
        <v>-129886</v>
      </c>
      <c r="M214" s="219" t="s">
        <v>220</v>
      </c>
      <c r="N214" s="241">
        <v>-129886</v>
      </c>
      <c r="O214" s="219" t="s">
        <v>239</v>
      </c>
      <c r="P214" s="219" t="s">
        <v>240</v>
      </c>
      <c r="Q214" s="219"/>
      <c r="R214" s="219" t="s">
        <v>452</v>
      </c>
      <c r="S214" s="219"/>
      <c r="T214" s="221"/>
      <c r="U214" s="219" t="s">
        <v>224</v>
      </c>
      <c r="V214" s="219" t="s">
        <v>225</v>
      </c>
      <c r="W214" s="190">
        <f>VLOOKUP(M214,'8.匯率'!A:C,3,)</f>
        <v>1</v>
      </c>
      <c r="X214" s="232">
        <f t="shared" si="3"/>
        <v>-129886</v>
      </c>
    </row>
    <row r="215" spans="1:24" hidden="1">
      <c r="A215" s="219" t="s">
        <v>215</v>
      </c>
      <c r="B215" s="219" t="s">
        <v>216</v>
      </c>
      <c r="C215" s="219" t="s">
        <v>453</v>
      </c>
      <c r="D215" s="219" t="s">
        <v>268</v>
      </c>
      <c r="E215" s="221">
        <v>45679</v>
      </c>
      <c r="F215" s="221">
        <v>45679</v>
      </c>
      <c r="G215" s="219" t="s">
        <v>269</v>
      </c>
      <c r="H215" s="219"/>
      <c r="I215" s="219"/>
      <c r="J215" s="219" t="s">
        <v>182</v>
      </c>
      <c r="K215" s="219" t="s">
        <v>220</v>
      </c>
      <c r="L215" s="241">
        <v>-138000</v>
      </c>
      <c r="M215" s="219" t="s">
        <v>220</v>
      </c>
      <c r="N215" s="241">
        <v>-138000</v>
      </c>
      <c r="O215" s="219" t="s">
        <v>239</v>
      </c>
      <c r="P215" s="219" t="s">
        <v>240</v>
      </c>
      <c r="Q215" s="219"/>
      <c r="R215" s="219" t="s">
        <v>454</v>
      </c>
      <c r="S215" s="219"/>
      <c r="T215" s="221"/>
      <c r="U215" s="219" t="s">
        <v>224</v>
      </c>
      <c r="V215" s="219" t="s">
        <v>225</v>
      </c>
      <c r="W215" s="190">
        <f>VLOOKUP(M215,'8.匯率'!A:C,3,)</f>
        <v>1</v>
      </c>
      <c r="X215" s="232">
        <f t="shared" si="3"/>
        <v>-138000</v>
      </c>
    </row>
    <row r="216" spans="1:24" hidden="1">
      <c r="A216" s="219" t="s">
        <v>215</v>
      </c>
      <c r="B216" s="219" t="s">
        <v>216</v>
      </c>
      <c r="C216" s="219" t="s">
        <v>455</v>
      </c>
      <c r="D216" s="219" t="s">
        <v>268</v>
      </c>
      <c r="E216" s="221">
        <v>45679</v>
      </c>
      <c r="F216" s="221">
        <v>45679</v>
      </c>
      <c r="G216" s="219" t="s">
        <v>269</v>
      </c>
      <c r="H216" s="219"/>
      <c r="I216" s="219"/>
      <c r="J216" s="219" t="s">
        <v>182</v>
      </c>
      <c r="K216" s="219" t="s">
        <v>220</v>
      </c>
      <c r="L216" s="241">
        <v>-145886</v>
      </c>
      <c r="M216" s="219" t="s">
        <v>220</v>
      </c>
      <c r="N216" s="241">
        <v>-145886</v>
      </c>
      <c r="O216" s="219" t="s">
        <v>456</v>
      </c>
      <c r="P216" s="219" t="s">
        <v>229</v>
      </c>
      <c r="Q216" s="219"/>
      <c r="R216" s="219" t="s">
        <v>457</v>
      </c>
      <c r="S216" s="219"/>
      <c r="T216" s="221"/>
      <c r="U216" s="219" t="s">
        <v>224</v>
      </c>
      <c r="V216" s="219" t="s">
        <v>225</v>
      </c>
      <c r="W216" s="190">
        <f>VLOOKUP(M216,'8.匯率'!A:C,3,)</f>
        <v>1</v>
      </c>
      <c r="X216" s="232">
        <f t="shared" si="3"/>
        <v>-145886</v>
      </c>
    </row>
    <row r="217" spans="1:24" hidden="1">
      <c r="A217" s="219" t="s">
        <v>215</v>
      </c>
      <c r="B217" s="219" t="s">
        <v>216</v>
      </c>
      <c r="C217" s="219" t="s">
        <v>458</v>
      </c>
      <c r="D217" s="219" t="s">
        <v>268</v>
      </c>
      <c r="E217" s="221">
        <v>45679</v>
      </c>
      <c r="F217" s="221">
        <v>45679</v>
      </c>
      <c r="G217" s="219" t="s">
        <v>269</v>
      </c>
      <c r="H217" s="219"/>
      <c r="I217" s="219"/>
      <c r="J217" s="219" t="s">
        <v>182</v>
      </c>
      <c r="K217" s="219" t="s">
        <v>220</v>
      </c>
      <c r="L217" s="241">
        <v>-155000</v>
      </c>
      <c r="M217" s="219" t="s">
        <v>220</v>
      </c>
      <c r="N217" s="241">
        <v>-155000</v>
      </c>
      <c r="O217" s="219" t="s">
        <v>456</v>
      </c>
      <c r="P217" s="219" t="s">
        <v>229</v>
      </c>
      <c r="Q217" s="219"/>
      <c r="R217" s="219" t="s">
        <v>459</v>
      </c>
      <c r="S217" s="219"/>
      <c r="T217" s="221"/>
      <c r="U217" s="219" t="s">
        <v>224</v>
      </c>
      <c r="V217" s="219" t="s">
        <v>225</v>
      </c>
      <c r="W217" s="190">
        <f>VLOOKUP(M217,'8.匯率'!A:C,3,)</f>
        <v>1</v>
      </c>
      <c r="X217" s="232">
        <f t="shared" si="3"/>
        <v>-155000</v>
      </c>
    </row>
    <row r="218" spans="1:24" hidden="1">
      <c r="A218" s="219" t="s">
        <v>215</v>
      </c>
      <c r="B218" s="219" t="s">
        <v>216</v>
      </c>
      <c r="C218" s="219" t="s">
        <v>460</v>
      </c>
      <c r="D218" s="219" t="s">
        <v>268</v>
      </c>
      <c r="E218" s="221">
        <v>45679</v>
      </c>
      <c r="F218" s="221">
        <v>45679</v>
      </c>
      <c r="G218" s="219" t="s">
        <v>269</v>
      </c>
      <c r="H218" s="219"/>
      <c r="I218" s="219"/>
      <c r="J218" s="219" t="s">
        <v>182</v>
      </c>
      <c r="K218" s="219" t="s">
        <v>220</v>
      </c>
      <c r="L218" s="241">
        <v>-145871</v>
      </c>
      <c r="M218" s="219" t="s">
        <v>220</v>
      </c>
      <c r="N218" s="241">
        <v>-145871</v>
      </c>
      <c r="O218" s="219" t="s">
        <v>456</v>
      </c>
      <c r="P218" s="219" t="s">
        <v>229</v>
      </c>
      <c r="Q218" s="219"/>
      <c r="R218" s="219" t="s">
        <v>461</v>
      </c>
      <c r="S218" s="219"/>
      <c r="T218" s="221"/>
      <c r="U218" s="219" t="s">
        <v>224</v>
      </c>
      <c r="V218" s="219" t="s">
        <v>225</v>
      </c>
      <c r="W218" s="190">
        <f>VLOOKUP(M218,'8.匯率'!A:C,3,)</f>
        <v>1</v>
      </c>
      <c r="X218" s="232">
        <f t="shared" si="3"/>
        <v>-145871</v>
      </c>
    </row>
    <row r="219" spans="1:24" hidden="1">
      <c r="A219" s="219" t="s">
        <v>215</v>
      </c>
      <c r="B219" s="219" t="s">
        <v>216</v>
      </c>
      <c r="C219" s="219" t="s">
        <v>462</v>
      </c>
      <c r="D219" s="219" t="s">
        <v>268</v>
      </c>
      <c r="E219" s="221">
        <v>45679</v>
      </c>
      <c r="F219" s="221">
        <v>45679</v>
      </c>
      <c r="G219" s="219" t="s">
        <v>269</v>
      </c>
      <c r="H219" s="219"/>
      <c r="I219" s="219"/>
      <c r="J219" s="219" t="s">
        <v>182</v>
      </c>
      <c r="K219" s="219" t="s">
        <v>220</v>
      </c>
      <c r="L219" s="241">
        <v>-110000</v>
      </c>
      <c r="M219" s="219" t="s">
        <v>220</v>
      </c>
      <c r="N219" s="241">
        <v>-110000</v>
      </c>
      <c r="O219" s="219" t="s">
        <v>239</v>
      </c>
      <c r="P219" s="219" t="s">
        <v>240</v>
      </c>
      <c r="Q219" s="219"/>
      <c r="R219" s="219" t="s">
        <v>463</v>
      </c>
      <c r="S219" s="219"/>
      <c r="T219" s="221"/>
      <c r="U219" s="219" t="s">
        <v>224</v>
      </c>
      <c r="V219" s="219" t="s">
        <v>225</v>
      </c>
      <c r="W219" s="190">
        <f>VLOOKUP(M219,'8.匯率'!A:C,3,)</f>
        <v>1</v>
      </c>
      <c r="X219" s="232">
        <f t="shared" si="3"/>
        <v>-110000</v>
      </c>
    </row>
    <row r="220" spans="1:24" hidden="1">
      <c r="A220" s="219" t="s">
        <v>215</v>
      </c>
      <c r="B220" s="219" t="s">
        <v>216</v>
      </c>
      <c r="C220" s="219" t="s">
        <v>464</v>
      </c>
      <c r="D220" s="219" t="s">
        <v>268</v>
      </c>
      <c r="E220" s="221">
        <v>45679</v>
      </c>
      <c r="F220" s="221">
        <v>45679</v>
      </c>
      <c r="G220" s="219" t="s">
        <v>269</v>
      </c>
      <c r="H220" s="219"/>
      <c r="I220" s="219"/>
      <c r="J220" s="219" t="s">
        <v>182</v>
      </c>
      <c r="K220" s="219" t="s">
        <v>220</v>
      </c>
      <c r="L220" s="241">
        <v>-125815</v>
      </c>
      <c r="M220" s="219" t="s">
        <v>220</v>
      </c>
      <c r="N220" s="241">
        <v>-125815</v>
      </c>
      <c r="O220" s="219" t="s">
        <v>456</v>
      </c>
      <c r="P220" s="219" t="s">
        <v>229</v>
      </c>
      <c r="Q220" s="219"/>
      <c r="R220" s="219" t="s">
        <v>465</v>
      </c>
      <c r="S220" s="219"/>
      <c r="T220" s="221"/>
      <c r="U220" s="219" t="s">
        <v>224</v>
      </c>
      <c r="V220" s="219" t="s">
        <v>225</v>
      </c>
      <c r="W220" s="190">
        <f>VLOOKUP(M220,'8.匯率'!A:C,3,)</f>
        <v>1</v>
      </c>
      <c r="X220" s="232">
        <f t="shared" si="3"/>
        <v>-125815</v>
      </c>
    </row>
    <row r="221" spans="1:24" hidden="1">
      <c r="A221" s="219" t="s">
        <v>215</v>
      </c>
      <c r="B221" s="219" t="s">
        <v>216</v>
      </c>
      <c r="C221" s="219" t="s">
        <v>466</v>
      </c>
      <c r="D221" s="219" t="s">
        <v>268</v>
      </c>
      <c r="E221" s="221">
        <v>45679</v>
      </c>
      <c r="F221" s="221">
        <v>45679</v>
      </c>
      <c r="G221" s="219" t="s">
        <v>269</v>
      </c>
      <c r="H221" s="219"/>
      <c r="I221" s="219"/>
      <c r="J221" s="219" t="s">
        <v>182</v>
      </c>
      <c r="K221" s="219" t="s">
        <v>220</v>
      </c>
      <c r="L221" s="241">
        <v>-138000</v>
      </c>
      <c r="M221" s="219" t="s">
        <v>220</v>
      </c>
      <c r="N221" s="241">
        <v>-138000</v>
      </c>
      <c r="O221" s="219" t="s">
        <v>456</v>
      </c>
      <c r="P221" s="219" t="s">
        <v>229</v>
      </c>
      <c r="Q221" s="219"/>
      <c r="R221" s="219" t="s">
        <v>467</v>
      </c>
      <c r="S221" s="219"/>
      <c r="T221" s="221"/>
      <c r="U221" s="219" t="s">
        <v>224</v>
      </c>
      <c r="V221" s="219" t="s">
        <v>225</v>
      </c>
      <c r="W221" s="190">
        <f>VLOOKUP(M221,'8.匯率'!A:C,3,)</f>
        <v>1</v>
      </c>
      <c r="X221" s="232">
        <f t="shared" si="3"/>
        <v>-138000</v>
      </c>
    </row>
    <row r="222" spans="1:24" hidden="1">
      <c r="A222" s="219" t="s">
        <v>215</v>
      </c>
      <c r="B222" s="219" t="s">
        <v>216</v>
      </c>
      <c r="C222" s="219" t="s">
        <v>468</v>
      </c>
      <c r="D222" s="219" t="s">
        <v>268</v>
      </c>
      <c r="E222" s="221">
        <v>45679</v>
      </c>
      <c r="F222" s="221">
        <v>45679</v>
      </c>
      <c r="G222" s="219" t="s">
        <v>269</v>
      </c>
      <c r="H222" s="219"/>
      <c r="I222" s="219"/>
      <c r="J222" s="219" t="s">
        <v>182</v>
      </c>
      <c r="K222" s="219" t="s">
        <v>220</v>
      </c>
      <c r="L222" s="241">
        <v>-103521</v>
      </c>
      <c r="M222" s="219" t="s">
        <v>220</v>
      </c>
      <c r="N222" s="241">
        <v>-103521</v>
      </c>
      <c r="O222" s="219" t="s">
        <v>243</v>
      </c>
      <c r="P222" s="219" t="s">
        <v>244</v>
      </c>
      <c r="Q222" s="219"/>
      <c r="R222" s="219" t="s">
        <v>469</v>
      </c>
      <c r="S222" s="219"/>
      <c r="T222" s="221"/>
      <c r="U222" s="219" t="s">
        <v>224</v>
      </c>
      <c r="V222" s="219" t="s">
        <v>225</v>
      </c>
      <c r="W222" s="190">
        <f>VLOOKUP(M222,'8.匯率'!A:C,3,)</f>
        <v>1</v>
      </c>
      <c r="X222" s="232">
        <f t="shared" si="3"/>
        <v>-103521</v>
      </c>
    </row>
    <row r="223" spans="1:24" hidden="1">
      <c r="A223" s="219" t="s">
        <v>215</v>
      </c>
      <c r="B223" s="219" t="s">
        <v>216</v>
      </c>
      <c r="C223" s="219" t="s">
        <v>470</v>
      </c>
      <c r="D223" s="219" t="s">
        <v>268</v>
      </c>
      <c r="E223" s="221">
        <v>45679</v>
      </c>
      <c r="F223" s="221">
        <v>45679</v>
      </c>
      <c r="G223" s="219" t="s">
        <v>269</v>
      </c>
      <c r="H223" s="219"/>
      <c r="I223" s="219"/>
      <c r="J223" s="219" t="s">
        <v>182</v>
      </c>
      <c r="K223" s="219" t="s">
        <v>220</v>
      </c>
      <c r="L223" s="241">
        <v>-133957</v>
      </c>
      <c r="M223" s="219" t="s">
        <v>220</v>
      </c>
      <c r="N223" s="241">
        <v>-133957</v>
      </c>
      <c r="O223" s="219" t="s">
        <v>239</v>
      </c>
      <c r="P223" s="219" t="s">
        <v>240</v>
      </c>
      <c r="Q223" s="219"/>
      <c r="R223" s="219" t="s">
        <v>471</v>
      </c>
      <c r="S223" s="219"/>
      <c r="T223" s="221"/>
      <c r="U223" s="219" t="s">
        <v>224</v>
      </c>
      <c r="V223" s="219" t="s">
        <v>225</v>
      </c>
      <c r="W223" s="190">
        <f>VLOOKUP(M223,'8.匯率'!A:C,3,)</f>
        <v>1</v>
      </c>
      <c r="X223" s="232">
        <f t="shared" si="3"/>
        <v>-133957</v>
      </c>
    </row>
    <row r="224" spans="1:24" hidden="1">
      <c r="A224" s="219" t="s">
        <v>215</v>
      </c>
      <c r="B224" s="219" t="s">
        <v>216</v>
      </c>
      <c r="C224" s="219" t="s">
        <v>472</v>
      </c>
      <c r="D224" s="219" t="s">
        <v>268</v>
      </c>
      <c r="E224" s="221">
        <v>45679</v>
      </c>
      <c r="F224" s="221">
        <v>45679</v>
      </c>
      <c r="G224" s="219" t="s">
        <v>269</v>
      </c>
      <c r="H224" s="219"/>
      <c r="I224" s="219"/>
      <c r="J224" s="219" t="s">
        <v>182</v>
      </c>
      <c r="K224" s="219" t="s">
        <v>220</v>
      </c>
      <c r="L224" s="241">
        <v>-110000</v>
      </c>
      <c r="M224" s="219" t="s">
        <v>220</v>
      </c>
      <c r="N224" s="241">
        <v>-110000</v>
      </c>
      <c r="O224" s="219" t="s">
        <v>456</v>
      </c>
      <c r="P224" s="219" t="s">
        <v>229</v>
      </c>
      <c r="Q224" s="219"/>
      <c r="R224" s="219" t="s">
        <v>473</v>
      </c>
      <c r="S224" s="219"/>
      <c r="T224" s="221"/>
      <c r="U224" s="219" t="s">
        <v>224</v>
      </c>
      <c r="V224" s="219" t="s">
        <v>225</v>
      </c>
      <c r="W224" s="190">
        <f>VLOOKUP(M224,'8.匯率'!A:C,3,)</f>
        <v>1</v>
      </c>
      <c r="X224" s="232">
        <f t="shared" si="3"/>
        <v>-110000</v>
      </c>
    </row>
    <row r="225" spans="1:24" hidden="1">
      <c r="A225" s="219" t="s">
        <v>215</v>
      </c>
      <c r="B225" s="219" t="s">
        <v>216</v>
      </c>
      <c r="C225" s="219" t="s">
        <v>474</v>
      </c>
      <c r="D225" s="219" t="s">
        <v>268</v>
      </c>
      <c r="E225" s="221">
        <v>45679</v>
      </c>
      <c r="F225" s="221">
        <v>45679</v>
      </c>
      <c r="G225" s="219" t="s">
        <v>269</v>
      </c>
      <c r="H225" s="219"/>
      <c r="I225" s="219"/>
      <c r="J225" s="219" t="s">
        <v>182</v>
      </c>
      <c r="K225" s="219" t="s">
        <v>220</v>
      </c>
      <c r="L225" s="241">
        <v>-138000</v>
      </c>
      <c r="M225" s="219" t="s">
        <v>220</v>
      </c>
      <c r="N225" s="241">
        <v>-138000</v>
      </c>
      <c r="O225" s="219" t="s">
        <v>239</v>
      </c>
      <c r="P225" s="219" t="s">
        <v>240</v>
      </c>
      <c r="Q225" s="219"/>
      <c r="R225" s="219" t="s">
        <v>475</v>
      </c>
      <c r="S225" s="219"/>
      <c r="T225" s="221"/>
      <c r="U225" s="219" t="s">
        <v>224</v>
      </c>
      <c r="V225" s="219" t="s">
        <v>225</v>
      </c>
      <c r="W225" s="190">
        <f>VLOOKUP(M225,'8.匯率'!A:C,3,)</f>
        <v>1</v>
      </c>
      <c r="X225" s="232">
        <f t="shared" si="3"/>
        <v>-138000</v>
      </c>
    </row>
    <row r="226" spans="1:24" hidden="1">
      <c r="A226" s="219" t="s">
        <v>215</v>
      </c>
      <c r="B226" s="219" t="s">
        <v>216</v>
      </c>
      <c r="C226" s="219" t="s">
        <v>476</v>
      </c>
      <c r="D226" s="219" t="s">
        <v>268</v>
      </c>
      <c r="E226" s="221">
        <v>45679</v>
      </c>
      <c r="F226" s="221">
        <v>45679</v>
      </c>
      <c r="G226" s="219" t="s">
        <v>269</v>
      </c>
      <c r="H226" s="219"/>
      <c r="I226" s="219"/>
      <c r="J226" s="219" t="s">
        <v>182</v>
      </c>
      <c r="K226" s="219" t="s">
        <v>220</v>
      </c>
      <c r="L226" s="241">
        <v>-138000</v>
      </c>
      <c r="M226" s="219" t="s">
        <v>220</v>
      </c>
      <c r="N226" s="241">
        <v>-138000</v>
      </c>
      <c r="O226" s="219" t="s">
        <v>243</v>
      </c>
      <c r="P226" s="219" t="s">
        <v>244</v>
      </c>
      <c r="Q226" s="219"/>
      <c r="R226" s="219" t="s">
        <v>477</v>
      </c>
      <c r="S226" s="219"/>
      <c r="T226" s="221"/>
      <c r="U226" s="219" t="s">
        <v>224</v>
      </c>
      <c r="V226" s="219" t="s">
        <v>225</v>
      </c>
      <c r="W226" s="190">
        <f>VLOOKUP(M226,'8.匯率'!A:C,3,)</f>
        <v>1</v>
      </c>
      <c r="X226" s="232">
        <f t="shared" si="3"/>
        <v>-138000</v>
      </c>
    </row>
    <row r="227" spans="1:24" hidden="1">
      <c r="A227" s="219" t="s">
        <v>215</v>
      </c>
      <c r="B227" s="219" t="s">
        <v>216</v>
      </c>
      <c r="C227" s="219" t="s">
        <v>478</v>
      </c>
      <c r="D227" s="219" t="s">
        <v>268</v>
      </c>
      <c r="E227" s="221">
        <v>45679</v>
      </c>
      <c r="F227" s="221">
        <v>45679</v>
      </c>
      <c r="G227" s="219" t="s">
        <v>269</v>
      </c>
      <c r="H227" s="219"/>
      <c r="I227" s="219"/>
      <c r="J227" s="219" t="s">
        <v>182</v>
      </c>
      <c r="K227" s="219" t="s">
        <v>220</v>
      </c>
      <c r="L227" s="241">
        <v>-135971</v>
      </c>
      <c r="M227" s="219" t="s">
        <v>220</v>
      </c>
      <c r="N227" s="241">
        <v>-135971</v>
      </c>
      <c r="O227" s="219" t="s">
        <v>243</v>
      </c>
      <c r="P227" s="219" t="s">
        <v>244</v>
      </c>
      <c r="Q227" s="219"/>
      <c r="R227" s="219" t="s">
        <v>479</v>
      </c>
      <c r="S227" s="219"/>
      <c r="T227" s="221"/>
      <c r="U227" s="219" t="s">
        <v>224</v>
      </c>
      <c r="V227" s="219" t="s">
        <v>225</v>
      </c>
      <c r="W227" s="190">
        <f>VLOOKUP(M227,'8.匯率'!A:C,3,)</f>
        <v>1</v>
      </c>
      <c r="X227" s="232">
        <f t="shared" si="3"/>
        <v>-135971</v>
      </c>
    </row>
    <row r="228" spans="1:24" hidden="1">
      <c r="A228" s="219" t="s">
        <v>215</v>
      </c>
      <c r="B228" s="219" t="s">
        <v>216</v>
      </c>
      <c r="C228" s="219" t="s">
        <v>480</v>
      </c>
      <c r="D228" s="219" t="s">
        <v>268</v>
      </c>
      <c r="E228" s="221">
        <v>45679</v>
      </c>
      <c r="F228" s="221">
        <v>45679</v>
      </c>
      <c r="G228" s="219" t="s">
        <v>269</v>
      </c>
      <c r="H228" s="219"/>
      <c r="I228" s="219"/>
      <c r="J228" s="219" t="s">
        <v>182</v>
      </c>
      <c r="K228" s="219" t="s">
        <v>220</v>
      </c>
      <c r="L228" s="241">
        <v>-90000</v>
      </c>
      <c r="M228" s="219" t="s">
        <v>220</v>
      </c>
      <c r="N228" s="241">
        <v>-90000</v>
      </c>
      <c r="O228" s="219" t="s">
        <v>243</v>
      </c>
      <c r="P228" s="219" t="s">
        <v>244</v>
      </c>
      <c r="Q228" s="219"/>
      <c r="R228" s="219" t="s">
        <v>481</v>
      </c>
      <c r="S228" s="219"/>
      <c r="T228" s="221"/>
      <c r="U228" s="219" t="s">
        <v>224</v>
      </c>
      <c r="V228" s="219" t="s">
        <v>225</v>
      </c>
      <c r="W228" s="190">
        <f>VLOOKUP(M228,'8.匯率'!A:C,3,)</f>
        <v>1</v>
      </c>
      <c r="X228" s="232">
        <f t="shared" si="3"/>
        <v>-90000</v>
      </c>
    </row>
    <row r="229" spans="1:24" hidden="1">
      <c r="A229" s="219" t="s">
        <v>215</v>
      </c>
      <c r="B229" s="219" t="s">
        <v>216</v>
      </c>
      <c r="C229" s="219" t="s">
        <v>482</v>
      </c>
      <c r="D229" s="219" t="s">
        <v>268</v>
      </c>
      <c r="E229" s="221">
        <v>45679</v>
      </c>
      <c r="F229" s="221">
        <v>45679</v>
      </c>
      <c r="G229" s="219" t="s">
        <v>269</v>
      </c>
      <c r="H229" s="219"/>
      <c r="I229" s="219"/>
      <c r="J229" s="219" t="s">
        <v>182</v>
      </c>
      <c r="K229" s="219" t="s">
        <v>220</v>
      </c>
      <c r="L229" s="241">
        <v>-110000</v>
      </c>
      <c r="M229" s="219" t="s">
        <v>220</v>
      </c>
      <c r="N229" s="241">
        <v>-110000</v>
      </c>
      <c r="O229" s="219" t="s">
        <v>243</v>
      </c>
      <c r="P229" s="219" t="s">
        <v>244</v>
      </c>
      <c r="Q229" s="219"/>
      <c r="R229" s="219" t="s">
        <v>483</v>
      </c>
      <c r="S229" s="219"/>
      <c r="T229" s="221"/>
      <c r="U229" s="219" t="s">
        <v>224</v>
      </c>
      <c r="V229" s="219" t="s">
        <v>225</v>
      </c>
      <c r="W229" s="190">
        <f>VLOOKUP(M229,'8.匯率'!A:C,3,)</f>
        <v>1</v>
      </c>
      <c r="X229" s="232">
        <f t="shared" si="3"/>
        <v>-110000</v>
      </c>
    </row>
    <row r="230" spans="1:24" hidden="1">
      <c r="A230" s="219" t="s">
        <v>215</v>
      </c>
      <c r="B230" s="219" t="s">
        <v>216</v>
      </c>
      <c r="C230" s="219" t="s">
        <v>484</v>
      </c>
      <c r="D230" s="219" t="s">
        <v>268</v>
      </c>
      <c r="E230" s="221">
        <v>45679</v>
      </c>
      <c r="F230" s="221">
        <v>45679</v>
      </c>
      <c r="G230" s="219" t="s">
        <v>269</v>
      </c>
      <c r="H230" s="219"/>
      <c r="I230" s="219"/>
      <c r="J230" s="219" t="s">
        <v>182</v>
      </c>
      <c r="K230" s="219" t="s">
        <v>220</v>
      </c>
      <c r="L230" s="241">
        <v>-110000</v>
      </c>
      <c r="M230" s="219" t="s">
        <v>220</v>
      </c>
      <c r="N230" s="241">
        <v>-110000</v>
      </c>
      <c r="O230" s="219" t="s">
        <v>243</v>
      </c>
      <c r="P230" s="219" t="s">
        <v>244</v>
      </c>
      <c r="Q230" s="219"/>
      <c r="R230" s="219" t="s">
        <v>485</v>
      </c>
      <c r="S230" s="219"/>
      <c r="T230" s="221"/>
      <c r="U230" s="219" t="s">
        <v>224</v>
      </c>
      <c r="V230" s="219" t="s">
        <v>225</v>
      </c>
      <c r="W230" s="190">
        <f>VLOOKUP(M230,'8.匯率'!A:C,3,)</f>
        <v>1</v>
      </c>
      <c r="X230" s="232">
        <f t="shared" si="3"/>
        <v>-110000</v>
      </c>
    </row>
    <row r="231" spans="1:24" hidden="1">
      <c r="A231" s="219" t="s">
        <v>215</v>
      </c>
      <c r="B231" s="219" t="s">
        <v>216</v>
      </c>
      <c r="C231" s="219" t="s">
        <v>486</v>
      </c>
      <c r="D231" s="219" t="s">
        <v>268</v>
      </c>
      <c r="E231" s="221">
        <v>45679</v>
      </c>
      <c r="F231" s="221">
        <v>45679</v>
      </c>
      <c r="G231" s="219" t="s">
        <v>269</v>
      </c>
      <c r="H231" s="219"/>
      <c r="I231" s="219"/>
      <c r="J231" s="219" t="s">
        <v>182</v>
      </c>
      <c r="K231" s="219" t="s">
        <v>220</v>
      </c>
      <c r="L231" s="241">
        <v>-129886</v>
      </c>
      <c r="M231" s="219" t="s">
        <v>220</v>
      </c>
      <c r="N231" s="241">
        <v>-129886</v>
      </c>
      <c r="O231" s="219" t="s">
        <v>243</v>
      </c>
      <c r="P231" s="219" t="s">
        <v>244</v>
      </c>
      <c r="Q231" s="219"/>
      <c r="R231" s="219" t="s">
        <v>487</v>
      </c>
      <c r="S231" s="219"/>
      <c r="T231" s="221"/>
      <c r="U231" s="219" t="s">
        <v>224</v>
      </c>
      <c r="V231" s="219" t="s">
        <v>225</v>
      </c>
      <c r="W231" s="190">
        <f>VLOOKUP(M231,'8.匯率'!A:C,3,)</f>
        <v>1</v>
      </c>
      <c r="X231" s="232">
        <f t="shared" si="3"/>
        <v>-129886</v>
      </c>
    </row>
    <row r="232" spans="1:24" hidden="1">
      <c r="A232" s="219" t="s">
        <v>215</v>
      </c>
      <c r="B232" s="219" t="s">
        <v>216</v>
      </c>
      <c r="C232" s="219" t="s">
        <v>488</v>
      </c>
      <c r="D232" s="219" t="s">
        <v>268</v>
      </c>
      <c r="E232" s="221">
        <v>45679</v>
      </c>
      <c r="F232" s="221">
        <v>45679</v>
      </c>
      <c r="G232" s="219" t="s">
        <v>269</v>
      </c>
      <c r="H232" s="219"/>
      <c r="I232" s="219"/>
      <c r="J232" s="219" t="s">
        <v>182</v>
      </c>
      <c r="K232" s="219" t="s">
        <v>220</v>
      </c>
      <c r="L232" s="241">
        <v>-145886</v>
      </c>
      <c r="M232" s="219" t="s">
        <v>220</v>
      </c>
      <c r="N232" s="241">
        <v>-145886</v>
      </c>
      <c r="O232" s="219" t="s">
        <v>243</v>
      </c>
      <c r="P232" s="219" t="s">
        <v>244</v>
      </c>
      <c r="Q232" s="219"/>
      <c r="R232" s="219" t="s">
        <v>489</v>
      </c>
      <c r="S232" s="219"/>
      <c r="T232" s="221"/>
      <c r="U232" s="219" t="s">
        <v>224</v>
      </c>
      <c r="V232" s="219" t="s">
        <v>225</v>
      </c>
      <c r="W232" s="190">
        <f>VLOOKUP(M232,'8.匯率'!A:C,3,)</f>
        <v>1</v>
      </c>
      <c r="X232" s="232">
        <f t="shared" si="3"/>
        <v>-145886</v>
      </c>
    </row>
    <row r="233" spans="1:24" hidden="1">
      <c r="A233" s="219" t="s">
        <v>215</v>
      </c>
      <c r="B233" s="219" t="s">
        <v>216</v>
      </c>
      <c r="C233" s="219" t="s">
        <v>490</v>
      </c>
      <c r="D233" s="219" t="s">
        <v>268</v>
      </c>
      <c r="E233" s="221">
        <v>45679</v>
      </c>
      <c r="F233" s="221">
        <v>45679</v>
      </c>
      <c r="G233" s="219" t="s">
        <v>269</v>
      </c>
      <c r="H233" s="219"/>
      <c r="I233" s="219"/>
      <c r="J233" s="219" t="s">
        <v>182</v>
      </c>
      <c r="K233" s="219" t="s">
        <v>220</v>
      </c>
      <c r="L233" s="241">
        <v>-90000</v>
      </c>
      <c r="M233" s="219" t="s">
        <v>220</v>
      </c>
      <c r="N233" s="241">
        <v>-90000</v>
      </c>
      <c r="O233" s="219" t="s">
        <v>243</v>
      </c>
      <c r="P233" s="219" t="s">
        <v>244</v>
      </c>
      <c r="Q233" s="219"/>
      <c r="R233" s="219" t="s">
        <v>491</v>
      </c>
      <c r="S233" s="219"/>
      <c r="T233" s="221"/>
      <c r="U233" s="219" t="s">
        <v>224</v>
      </c>
      <c r="V233" s="219" t="s">
        <v>225</v>
      </c>
      <c r="W233" s="190">
        <f>VLOOKUP(M233,'8.匯率'!A:C,3,)</f>
        <v>1</v>
      </c>
      <c r="X233" s="232">
        <f t="shared" si="3"/>
        <v>-90000</v>
      </c>
    </row>
    <row r="234" spans="1:24" hidden="1">
      <c r="A234" s="219" t="s">
        <v>215</v>
      </c>
      <c r="B234" s="219" t="s">
        <v>216</v>
      </c>
      <c r="C234" s="219" t="s">
        <v>492</v>
      </c>
      <c r="D234" s="219" t="s">
        <v>268</v>
      </c>
      <c r="E234" s="221">
        <v>45679</v>
      </c>
      <c r="F234" s="221">
        <v>45679</v>
      </c>
      <c r="G234" s="219" t="s">
        <v>269</v>
      </c>
      <c r="H234" s="219"/>
      <c r="I234" s="219"/>
      <c r="J234" s="219" t="s">
        <v>182</v>
      </c>
      <c r="K234" s="219" t="s">
        <v>220</v>
      </c>
      <c r="L234" s="241">
        <v>-138000</v>
      </c>
      <c r="M234" s="219" t="s">
        <v>220</v>
      </c>
      <c r="N234" s="241">
        <v>-138000</v>
      </c>
      <c r="O234" s="219" t="s">
        <v>243</v>
      </c>
      <c r="P234" s="219" t="s">
        <v>244</v>
      </c>
      <c r="Q234" s="219"/>
      <c r="R234" s="219" t="s">
        <v>493</v>
      </c>
      <c r="S234" s="219"/>
      <c r="T234" s="221"/>
      <c r="U234" s="219" t="s">
        <v>224</v>
      </c>
      <c r="V234" s="219" t="s">
        <v>225</v>
      </c>
      <c r="W234" s="190">
        <f>VLOOKUP(M234,'8.匯率'!A:C,3,)</f>
        <v>1</v>
      </c>
      <c r="X234" s="232">
        <f t="shared" si="3"/>
        <v>-138000</v>
      </c>
    </row>
    <row r="235" spans="1:24" hidden="1">
      <c r="A235" s="219" t="s">
        <v>215</v>
      </c>
      <c r="B235" s="219" t="s">
        <v>216</v>
      </c>
      <c r="C235" s="219" t="s">
        <v>494</v>
      </c>
      <c r="D235" s="219" t="s">
        <v>268</v>
      </c>
      <c r="E235" s="221">
        <v>45679</v>
      </c>
      <c r="F235" s="221">
        <v>45679</v>
      </c>
      <c r="G235" s="219" t="s">
        <v>269</v>
      </c>
      <c r="H235" s="219"/>
      <c r="I235" s="219"/>
      <c r="J235" s="219" t="s">
        <v>182</v>
      </c>
      <c r="K235" s="219" t="s">
        <v>220</v>
      </c>
      <c r="L235" s="241">
        <v>-138000</v>
      </c>
      <c r="M235" s="219" t="s">
        <v>220</v>
      </c>
      <c r="N235" s="241">
        <v>-138000</v>
      </c>
      <c r="O235" s="219" t="s">
        <v>243</v>
      </c>
      <c r="P235" s="219" t="s">
        <v>244</v>
      </c>
      <c r="Q235" s="219"/>
      <c r="R235" s="219" t="s">
        <v>495</v>
      </c>
      <c r="S235" s="219"/>
      <c r="T235" s="221"/>
      <c r="U235" s="219" t="s">
        <v>224</v>
      </c>
      <c r="V235" s="219" t="s">
        <v>225</v>
      </c>
      <c r="W235" s="190">
        <f>VLOOKUP(M235,'8.匯率'!A:C,3,)</f>
        <v>1</v>
      </c>
      <c r="X235" s="232">
        <f t="shared" si="3"/>
        <v>-138000</v>
      </c>
    </row>
    <row r="236" spans="1:24" hidden="1">
      <c r="A236" s="219" t="s">
        <v>215</v>
      </c>
      <c r="B236" s="219" t="s">
        <v>216</v>
      </c>
      <c r="C236" s="219" t="s">
        <v>496</v>
      </c>
      <c r="D236" s="219" t="s">
        <v>268</v>
      </c>
      <c r="E236" s="221">
        <v>45679</v>
      </c>
      <c r="F236" s="221">
        <v>45679</v>
      </c>
      <c r="G236" s="219" t="s">
        <v>269</v>
      </c>
      <c r="H236" s="219"/>
      <c r="I236" s="219"/>
      <c r="J236" s="219" t="s">
        <v>182</v>
      </c>
      <c r="K236" s="219" t="s">
        <v>220</v>
      </c>
      <c r="L236" s="241">
        <v>-106766</v>
      </c>
      <c r="M236" s="219" t="s">
        <v>220</v>
      </c>
      <c r="N236" s="241">
        <v>-106766</v>
      </c>
      <c r="O236" s="219" t="s">
        <v>243</v>
      </c>
      <c r="P236" s="219" t="s">
        <v>244</v>
      </c>
      <c r="Q236" s="219"/>
      <c r="R236" s="219" t="s">
        <v>497</v>
      </c>
      <c r="S236" s="219"/>
      <c r="T236" s="221"/>
      <c r="U236" s="219" t="s">
        <v>224</v>
      </c>
      <c r="V236" s="219" t="s">
        <v>225</v>
      </c>
      <c r="W236" s="190">
        <f>VLOOKUP(M236,'8.匯率'!A:C,3,)</f>
        <v>1</v>
      </c>
      <c r="X236" s="232">
        <f t="shared" si="3"/>
        <v>-106766</v>
      </c>
    </row>
    <row r="237" spans="1:24" hidden="1">
      <c r="A237" s="219" t="s">
        <v>215</v>
      </c>
      <c r="B237" s="219" t="s">
        <v>216</v>
      </c>
      <c r="C237" s="219" t="s">
        <v>498</v>
      </c>
      <c r="D237" s="219" t="s">
        <v>268</v>
      </c>
      <c r="E237" s="221">
        <v>45679</v>
      </c>
      <c r="F237" s="221">
        <v>45679</v>
      </c>
      <c r="G237" s="219" t="s">
        <v>269</v>
      </c>
      <c r="H237" s="219"/>
      <c r="I237" s="219"/>
      <c r="J237" s="219" t="s">
        <v>182</v>
      </c>
      <c r="K237" s="219" t="s">
        <v>220</v>
      </c>
      <c r="L237" s="241">
        <v>-93357</v>
      </c>
      <c r="M237" s="219" t="s">
        <v>220</v>
      </c>
      <c r="N237" s="241">
        <v>-93357</v>
      </c>
      <c r="O237" s="219" t="s">
        <v>239</v>
      </c>
      <c r="P237" s="219" t="s">
        <v>240</v>
      </c>
      <c r="Q237" s="219"/>
      <c r="R237" s="219" t="s">
        <v>499</v>
      </c>
      <c r="S237" s="219"/>
      <c r="T237" s="221"/>
      <c r="U237" s="219" t="s">
        <v>224</v>
      </c>
      <c r="V237" s="219" t="s">
        <v>225</v>
      </c>
      <c r="W237" s="190">
        <f>VLOOKUP(M237,'8.匯率'!A:C,3,)</f>
        <v>1</v>
      </c>
      <c r="X237" s="232">
        <f t="shared" si="3"/>
        <v>-93357</v>
      </c>
    </row>
    <row r="238" spans="1:24" hidden="1">
      <c r="A238" s="219" t="s">
        <v>215</v>
      </c>
      <c r="B238" s="219" t="s">
        <v>216</v>
      </c>
      <c r="C238" s="219" t="s">
        <v>500</v>
      </c>
      <c r="D238" s="219" t="s">
        <v>268</v>
      </c>
      <c r="E238" s="221">
        <v>45679</v>
      </c>
      <c r="F238" s="221">
        <v>45679</v>
      </c>
      <c r="G238" s="219" t="s">
        <v>269</v>
      </c>
      <c r="H238" s="219"/>
      <c r="I238" s="219"/>
      <c r="J238" s="219" t="s">
        <v>182</v>
      </c>
      <c r="K238" s="219" t="s">
        <v>220</v>
      </c>
      <c r="L238" s="241">
        <v>-95447</v>
      </c>
      <c r="M238" s="219" t="s">
        <v>220</v>
      </c>
      <c r="N238" s="241">
        <v>-95447</v>
      </c>
      <c r="O238" s="219" t="s">
        <v>239</v>
      </c>
      <c r="P238" s="219" t="s">
        <v>240</v>
      </c>
      <c r="Q238" s="219"/>
      <c r="R238" s="219" t="s">
        <v>501</v>
      </c>
      <c r="S238" s="219"/>
      <c r="T238" s="221"/>
      <c r="U238" s="219" t="s">
        <v>224</v>
      </c>
      <c r="V238" s="219" t="s">
        <v>225</v>
      </c>
      <c r="W238" s="190">
        <f>VLOOKUP(M238,'8.匯率'!A:C,3,)</f>
        <v>1</v>
      </c>
      <c r="X238" s="232">
        <f t="shared" si="3"/>
        <v>-95447</v>
      </c>
    </row>
    <row r="239" spans="1:24" hidden="1">
      <c r="A239" s="219" t="s">
        <v>215</v>
      </c>
      <c r="B239" s="219" t="s">
        <v>216</v>
      </c>
      <c r="C239" s="219" t="s">
        <v>502</v>
      </c>
      <c r="D239" s="219" t="s">
        <v>268</v>
      </c>
      <c r="E239" s="221">
        <v>45679</v>
      </c>
      <c r="F239" s="221">
        <v>45679</v>
      </c>
      <c r="G239" s="219" t="s">
        <v>269</v>
      </c>
      <c r="H239" s="219"/>
      <c r="I239" s="219"/>
      <c r="J239" s="219" t="s">
        <v>182</v>
      </c>
      <c r="K239" s="219" t="s">
        <v>220</v>
      </c>
      <c r="L239" s="241">
        <v>-129886</v>
      </c>
      <c r="M239" s="219" t="s">
        <v>220</v>
      </c>
      <c r="N239" s="241">
        <v>-129886</v>
      </c>
      <c r="O239" s="219" t="s">
        <v>239</v>
      </c>
      <c r="P239" s="219" t="s">
        <v>240</v>
      </c>
      <c r="Q239" s="219"/>
      <c r="R239" s="219" t="s">
        <v>503</v>
      </c>
      <c r="S239" s="219"/>
      <c r="T239" s="221"/>
      <c r="U239" s="219" t="s">
        <v>224</v>
      </c>
      <c r="V239" s="219" t="s">
        <v>225</v>
      </c>
      <c r="W239" s="190">
        <f>VLOOKUP(M239,'8.匯率'!A:C,3,)</f>
        <v>1</v>
      </c>
      <c r="X239" s="232">
        <f t="shared" si="3"/>
        <v>-129886</v>
      </c>
    </row>
    <row r="240" spans="1:24" hidden="1">
      <c r="A240" s="219" t="s">
        <v>215</v>
      </c>
      <c r="B240" s="219" t="s">
        <v>216</v>
      </c>
      <c r="C240" s="219" t="s">
        <v>504</v>
      </c>
      <c r="D240" s="219" t="s">
        <v>268</v>
      </c>
      <c r="E240" s="221">
        <v>45679</v>
      </c>
      <c r="F240" s="221">
        <v>45679</v>
      </c>
      <c r="G240" s="219" t="s">
        <v>269</v>
      </c>
      <c r="H240" s="219"/>
      <c r="I240" s="219"/>
      <c r="J240" s="219" t="s">
        <v>182</v>
      </c>
      <c r="K240" s="219" t="s">
        <v>220</v>
      </c>
      <c r="L240" s="241">
        <v>-100000</v>
      </c>
      <c r="M240" s="219" t="s">
        <v>220</v>
      </c>
      <c r="N240" s="241">
        <v>-100000</v>
      </c>
      <c r="O240" s="219" t="s">
        <v>239</v>
      </c>
      <c r="P240" s="219" t="s">
        <v>240</v>
      </c>
      <c r="Q240" s="219"/>
      <c r="R240" s="219" t="s">
        <v>505</v>
      </c>
      <c r="S240" s="219"/>
      <c r="T240" s="221"/>
      <c r="U240" s="219" t="s">
        <v>224</v>
      </c>
      <c r="V240" s="219" t="s">
        <v>225</v>
      </c>
      <c r="W240" s="190">
        <f>VLOOKUP(M240,'8.匯率'!A:C,3,)</f>
        <v>1</v>
      </c>
      <c r="X240" s="232">
        <f t="shared" si="3"/>
        <v>-100000</v>
      </c>
    </row>
    <row r="241" spans="1:24" hidden="1">
      <c r="A241" s="219" t="s">
        <v>215</v>
      </c>
      <c r="B241" s="219" t="s">
        <v>216</v>
      </c>
      <c r="C241" s="219" t="s">
        <v>506</v>
      </c>
      <c r="D241" s="219" t="s">
        <v>268</v>
      </c>
      <c r="E241" s="221">
        <v>45679</v>
      </c>
      <c r="F241" s="221">
        <v>45679</v>
      </c>
      <c r="G241" s="219" t="s">
        <v>269</v>
      </c>
      <c r="H241" s="219"/>
      <c r="I241" s="219"/>
      <c r="J241" s="219" t="s">
        <v>182</v>
      </c>
      <c r="K241" s="219" t="s">
        <v>220</v>
      </c>
      <c r="L241" s="241">
        <v>-150428</v>
      </c>
      <c r="M241" s="219" t="s">
        <v>220</v>
      </c>
      <c r="N241" s="241">
        <v>-150428</v>
      </c>
      <c r="O241" s="219" t="s">
        <v>239</v>
      </c>
      <c r="P241" s="219" t="s">
        <v>240</v>
      </c>
      <c r="Q241" s="219"/>
      <c r="R241" s="219" t="s">
        <v>507</v>
      </c>
      <c r="S241" s="219"/>
      <c r="T241" s="221"/>
      <c r="U241" s="219" t="s">
        <v>224</v>
      </c>
      <c r="V241" s="219" t="s">
        <v>225</v>
      </c>
      <c r="W241" s="190">
        <f>VLOOKUP(M241,'8.匯率'!A:C,3,)</f>
        <v>1</v>
      </c>
      <c r="X241" s="232">
        <f t="shared" si="3"/>
        <v>-150428</v>
      </c>
    </row>
    <row r="242" spans="1:24" hidden="1">
      <c r="A242" s="219" t="s">
        <v>215</v>
      </c>
      <c r="B242" s="219" t="s">
        <v>216</v>
      </c>
      <c r="C242" s="219" t="s">
        <v>508</v>
      </c>
      <c r="D242" s="219" t="s">
        <v>268</v>
      </c>
      <c r="E242" s="221">
        <v>45679</v>
      </c>
      <c r="F242" s="221">
        <v>45679</v>
      </c>
      <c r="G242" s="219" t="s">
        <v>269</v>
      </c>
      <c r="H242" s="219"/>
      <c r="I242" s="219"/>
      <c r="J242" s="219" t="s">
        <v>182</v>
      </c>
      <c r="K242" s="219" t="s">
        <v>220</v>
      </c>
      <c r="L242" s="241">
        <v>-129886</v>
      </c>
      <c r="M242" s="219" t="s">
        <v>220</v>
      </c>
      <c r="N242" s="241">
        <v>-129886</v>
      </c>
      <c r="O242" s="219" t="s">
        <v>239</v>
      </c>
      <c r="P242" s="219" t="s">
        <v>240</v>
      </c>
      <c r="Q242" s="219"/>
      <c r="R242" s="219" t="s">
        <v>509</v>
      </c>
      <c r="S242" s="219"/>
      <c r="T242" s="221"/>
      <c r="U242" s="219" t="s">
        <v>224</v>
      </c>
      <c r="V242" s="219" t="s">
        <v>225</v>
      </c>
      <c r="W242" s="190">
        <f>VLOOKUP(M242,'8.匯率'!A:C,3,)</f>
        <v>1</v>
      </c>
      <c r="X242" s="232">
        <f t="shared" si="3"/>
        <v>-129886</v>
      </c>
    </row>
    <row r="243" spans="1:24" hidden="1">
      <c r="A243" s="219" t="s">
        <v>215</v>
      </c>
      <c r="B243" s="219" t="s">
        <v>216</v>
      </c>
      <c r="C243" s="219" t="s">
        <v>510</v>
      </c>
      <c r="D243" s="219" t="s">
        <v>268</v>
      </c>
      <c r="E243" s="221">
        <v>45679</v>
      </c>
      <c r="F243" s="221">
        <v>45679</v>
      </c>
      <c r="G243" s="219" t="s">
        <v>269</v>
      </c>
      <c r="H243" s="219"/>
      <c r="I243" s="219"/>
      <c r="J243" s="219" t="s">
        <v>182</v>
      </c>
      <c r="K243" s="219" t="s">
        <v>220</v>
      </c>
      <c r="L243" s="241">
        <v>-155000</v>
      </c>
      <c r="M243" s="219" t="s">
        <v>220</v>
      </c>
      <c r="N243" s="241">
        <v>-155000</v>
      </c>
      <c r="O243" s="219" t="s">
        <v>239</v>
      </c>
      <c r="P243" s="219" t="s">
        <v>240</v>
      </c>
      <c r="Q243" s="219"/>
      <c r="R243" s="219" t="s">
        <v>511</v>
      </c>
      <c r="S243" s="219"/>
      <c r="T243" s="221"/>
      <c r="U243" s="219" t="s">
        <v>224</v>
      </c>
      <c r="V243" s="219" t="s">
        <v>225</v>
      </c>
      <c r="W243" s="190">
        <f>VLOOKUP(M243,'8.匯率'!A:C,3,)</f>
        <v>1</v>
      </c>
      <c r="X243" s="232">
        <f t="shared" si="3"/>
        <v>-155000</v>
      </c>
    </row>
    <row r="244" spans="1:24" hidden="1">
      <c r="A244" s="219" t="s">
        <v>215</v>
      </c>
      <c r="B244" s="219" t="s">
        <v>216</v>
      </c>
      <c r="C244" s="219" t="s">
        <v>512</v>
      </c>
      <c r="D244" s="219" t="s">
        <v>268</v>
      </c>
      <c r="E244" s="221">
        <v>45679</v>
      </c>
      <c r="F244" s="221">
        <v>45679</v>
      </c>
      <c r="G244" s="219" t="s">
        <v>269</v>
      </c>
      <c r="H244" s="219"/>
      <c r="I244" s="219"/>
      <c r="J244" s="219" t="s">
        <v>182</v>
      </c>
      <c r="K244" s="219" t="s">
        <v>220</v>
      </c>
      <c r="L244" s="241">
        <v>-129886</v>
      </c>
      <c r="M244" s="219" t="s">
        <v>220</v>
      </c>
      <c r="N244" s="241">
        <v>-129886</v>
      </c>
      <c r="O244" s="219" t="s">
        <v>239</v>
      </c>
      <c r="P244" s="219" t="s">
        <v>240</v>
      </c>
      <c r="Q244" s="219"/>
      <c r="R244" s="219" t="s">
        <v>513</v>
      </c>
      <c r="S244" s="219"/>
      <c r="T244" s="221"/>
      <c r="U244" s="219" t="s">
        <v>224</v>
      </c>
      <c r="V244" s="219" t="s">
        <v>225</v>
      </c>
      <c r="W244" s="190">
        <f>VLOOKUP(M244,'8.匯率'!A:C,3,)</f>
        <v>1</v>
      </c>
      <c r="X244" s="232">
        <f t="shared" si="3"/>
        <v>-129886</v>
      </c>
    </row>
    <row r="245" spans="1:24" hidden="1">
      <c r="A245" s="219" t="s">
        <v>215</v>
      </c>
      <c r="B245" s="219" t="s">
        <v>216</v>
      </c>
      <c r="C245" s="219" t="s">
        <v>514</v>
      </c>
      <c r="D245" s="219" t="s">
        <v>268</v>
      </c>
      <c r="E245" s="221">
        <v>45679</v>
      </c>
      <c r="F245" s="221">
        <v>45679</v>
      </c>
      <c r="G245" s="219" t="s">
        <v>269</v>
      </c>
      <c r="H245" s="219"/>
      <c r="I245" s="219"/>
      <c r="J245" s="219" t="s">
        <v>182</v>
      </c>
      <c r="K245" s="219" t="s">
        <v>220</v>
      </c>
      <c r="L245" s="241">
        <v>-138000</v>
      </c>
      <c r="M245" s="219" t="s">
        <v>220</v>
      </c>
      <c r="N245" s="241">
        <v>-138000</v>
      </c>
      <c r="O245" s="219" t="s">
        <v>239</v>
      </c>
      <c r="P245" s="219" t="s">
        <v>240</v>
      </c>
      <c r="Q245" s="219"/>
      <c r="R245" s="219" t="s">
        <v>515</v>
      </c>
      <c r="S245" s="219"/>
      <c r="T245" s="221"/>
      <c r="U245" s="219" t="s">
        <v>224</v>
      </c>
      <c r="V245" s="219" t="s">
        <v>225</v>
      </c>
      <c r="W245" s="190">
        <f>VLOOKUP(M245,'8.匯率'!A:C,3,)</f>
        <v>1</v>
      </c>
      <c r="X245" s="232">
        <f t="shared" si="3"/>
        <v>-138000</v>
      </c>
    </row>
    <row r="246" spans="1:24" hidden="1">
      <c r="A246" s="219" t="s">
        <v>215</v>
      </c>
      <c r="B246" s="219" t="s">
        <v>216</v>
      </c>
      <c r="C246" s="219" t="s">
        <v>516</v>
      </c>
      <c r="D246" s="219" t="s">
        <v>268</v>
      </c>
      <c r="E246" s="221">
        <v>45679</v>
      </c>
      <c r="F246" s="221">
        <v>45679</v>
      </c>
      <c r="G246" s="219" t="s">
        <v>269</v>
      </c>
      <c r="H246" s="219"/>
      <c r="I246" s="219"/>
      <c r="J246" s="219" t="s">
        <v>182</v>
      </c>
      <c r="K246" s="219" t="s">
        <v>220</v>
      </c>
      <c r="L246" s="241">
        <v>-150428</v>
      </c>
      <c r="M246" s="219" t="s">
        <v>220</v>
      </c>
      <c r="N246" s="241">
        <v>-150428</v>
      </c>
      <c r="O246" s="219" t="s">
        <v>239</v>
      </c>
      <c r="P246" s="219" t="s">
        <v>240</v>
      </c>
      <c r="Q246" s="219"/>
      <c r="R246" s="219" t="s">
        <v>517</v>
      </c>
      <c r="S246" s="219"/>
      <c r="T246" s="221"/>
      <c r="U246" s="219" t="s">
        <v>224</v>
      </c>
      <c r="V246" s="219" t="s">
        <v>225</v>
      </c>
      <c r="W246" s="190">
        <f>VLOOKUP(M246,'8.匯率'!A:C,3,)</f>
        <v>1</v>
      </c>
      <c r="X246" s="232">
        <f t="shared" si="3"/>
        <v>-150428</v>
      </c>
    </row>
    <row r="247" spans="1:24" hidden="1">
      <c r="A247" s="219" t="s">
        <v>215</v>
      </c>
      <c r="B247" s="219" t="s">
        <v>216</v>
      </c>
      <c r="C247" s="219" t="s">
        <v>518</v>
      </c>
      <c r="D247" s="219" t="s">
        <v>268</v>
      </c>
      <c r="E247" s="221">
        <v>45679</v>
      </c>
      <c r="F247" s="221">
        <v>45679</v>
      </c>
      <c r="G247" s="219" t="s">
        <v>269</v>
      </c>
      <c r="H247" s="219"/>
      <c r="I247" s="219"/>
      <c r="J247" s="219" t="s">
        <v>182</v>
      </c>
      <c r="K247" s="219" t="s">
        <v>220</v>
      </c>
      <c r="L247" s="241">
        <v>-138000</v>
      </c>
      <c r="M247" s="219" t="s">
        <v>220</v>
      </c>
      <c r="N247" s="241">
        <v>-138000</v>
      </c>
      <c r="O247" s="219" t="s">
        <v>239</v>
      </c>
      <c r="P247" s="219" t="s">
        <v>240</v>
      </c>
      <c r="Q247" s="219"/>
      <c r="R247" s="219" t="s">
        <v>519</v>
      </c>
      <c r="S247" s="219"/>
      <c r="T247" s="221"/>
      <c r="U247" s="219" t="s">
        <v>224</v>
      </c>
      <c r="V247" s="219" t="s">
        <v>225</v>
      </c>
      <c r="W247" s="190">
        <f>VLOOKUP(M247,'8.匯率'!A:C,3,)</f>
        <v>1</v>
      </c>
      <c r="X247" s="232">
        <f t="shared" si="3"/>
        <v>-138000</v>
      </c>
    </row>
    <row r="248" spans="1:24" hidden="1">
      <c r="A248" s="219" t="s">
        <v>215</v>
      </c>
      <c r="B248" s="219" t="s">
        <v>216</v>
      </c>
      <c r="C248" s="219" t="s">
        <v>520</v>
      </c>
      <c r="D248" s="219" t="s">
        <v>268</v>
      </c>
      <c r="E248" s="221">
        <v>45679</v>
      </c>
      <c r="F248" s="221">
        <v>45679</v>
      </c>
      <c r="G248" s="219" t="s">
        <v>269</v>
      </c>
      <c r="H248" s="219"/>
      <c r="I248" s="219"/>
      <c r="J248" s="219" t="s">
        <v>182</v>
      </c>
      <c r="K248" s="219" t="s">
        <v>220</v>
      </c>
      <c r="L248" s="241">
        <v>-129886</v>
      </c>
      <c r="M248" s="219" t="s">
        <v>220</v>
      </c>
      <c r="N248" s="241">
        <v>-129886</v>
      </c>
      <c r="O248" s="219" t="s">
        <v>239</v>
      </c>
      <c r="P248" s="219" t="s">
        <v>240</v>
      </c>
      <c r="Q248" s="219"/>
      <c r="R248" s="219" t="s">
        <v>521</v>
      </c>
      <c r="S248" s="219"/>
      <c r="T248" s="221"/>
      <c r="U248" s="219" t="s">
        <v>224</v>
      </c>
      <c r="V248" s="219" t="s">
        <v>225</v>
      </c>
      <c r="W248" s="190">
        <f>VLOOKUP(M248,'8.匯率'!A:C,3,)</f>
        <v>1</v>
      </c>
      <c r="X248" s="232">
        <f t="shared" si="3"/>
        <v>-129886</v>
      </c>
    </row>
    <row r="249" spans="1:24" hidden="1">
      <c r="A249" s="219" t="s">
        <v>215</v>
      </c>
      <c r="B249" s="219" t="s">
        <v>216</v>
      </c>
      <c r="C249" s="219" t="s">
        <v>522</v>
      </c>
      <c r="D249" s="219" t="s">
        <v>268</v>
      </c>
      <c r="E249" s="221">
        <v>45679</v>
      </c>
      <c r="F249" s="221">
        <v>45679</v>
      </c>
      <c r="G249" s="219" t="s">
        <v>269</v>
      </c>
      <c r="H249" s="219"/>
      <c r="I249" s="219"/>
      <c r="J249" s="219" t="s">
        <v>182</v>
      </c>
      <c r="K249" s="219" t="s">
        <v>220</v>
      </c>
      <c r="L249" s="241">
        <v>-138000</v>
      </c>
      <c r="M249" s="219" t="s">
        <v>220</v>
      </c>
      <c r="N249" s="241">
        <v>-138000</v>
      </c>
      <c r="O249" s="219" t="s">
        <v>239</v>
      </c>
      <c r="P249" s="219" t="s">
        <v>240</v>
      </c>
      <c r="Q249" s="219"/>
      <c r="R249" s="219" t="s">
        <v>523</v>
      </c>
      <c r="S249" s="219"/>
      <c r="T249" s="221"/>
      <c r="U249" s="219" t="s">
        <v>224</v>
      </c>
      <c r="V249" s="219" t="s">
        <v>225</v>
      </c>
      <c r="W249" s="190">
        <f>VLOOKUP(M249,'8.匯率'!A:C,3,)</f>
        <v>1</v>
      </c>
      <c r="X249" s="232">
        <f t="shared" si="3"/>
        <v>-138000</v>
      </c>
    </row>
    <row r="250" spans="1:24" hidden="1">
      <c r="A250" s="219" t="s">
        <v>215</v>
      </c>
      <c r="B250" s="219" t="s">
        <v>216</v>
      </c>
      <c r="C250" s="219" t="s">
        <v>524</v>
      </c>
      <c r="D250" s="219" t="s">
        <v>268</v>
      </c>
      <c r="E250" s="221">
        <v>45679</v>
      </c>
      <c r="F250" s="221">
        <v>45679</v>
      </c>
      <c r="G250" s="219" t="s">
        <v>269</v>
      </c>
      <c r="H250" s="219"/>
      <c r="I250" s="219"/>
      <c r="J250" s="219" t="s">
        <v>182</v>
      </c>
      <c r="K250" s="219" t="s">
        <v>220</v>
      </c>
      <c r="L250" s="241">
        <v>-110000</v>
      </c>
      <c r="M250" s="219" t="s">
        <v>220</v>
      </c>
      <c r="N250" s="241">
        <v>-110000</v>
      </c>
      <c r="O250" s="219" t="s">
        <v>239</v>
      </c>
      <c r="P250" s="219" t="s">
        <v>240</v>
      </c>
      <c r="Q250" s="219"/>
      <c r="R250" s="219" t="s">
        <v>525</v>
      </c>
      <c r="S250" s="219"/>
      <c r="T250" s="221"/>
      <c r="U250" s="219" t="s">
        <v>224</v>
      </c>
      <c r="V250" s="219" t="s">
        <v>225</v>
      </c>
      <c r="W250" s="190">
        <f>VLOOKUP(M250,'8.匯率'!A:C,3,)</f>
        <v>1</v>
      </c>
      <c r="X250" s="232">
        <f t="shared" si="3"/>
        <v>-110000</v>
      </c>
    </row>
    <row r="251" spans="1:24" hidden="1">
      <c r="A251" s="219" t="s">
        <v>215</v>
      </c>
      <c r="B251" s="219" t="s">
        <v>216</v>
      </c>
      <c r="C251" s="219" t="s">
        <v>526</v>
      </c>
      <c r="D251" s="219" t="s">
        <v>268</v>
      </c>
      <c r="E251" s="221">
        <v>45679</v>
      </c>
      <c r="F251" s="221">
        <v>45679</v>
      </c>
      <c r="G251" s="219" t="s">
        <v>269</v>
      </c>
      <c r="H251" s="219"/>
      <c r="I251" s="219"/>
      <c r="J251" s="219" t="s">
        <v>182</v>
      </c>
      <c r="K251" s="219" t="s">
        <v>220</v>
      </c>
      <c r="L251" s="241">
        <v>-138000</v>
      </c>
      <c r="M251" s="219" t="s">
        <v>220</v>
      </c>
      <c r="N251" s="241">
        <v>-138000</v>
      </c>
      <c r="O251" s="219" t="s">
        <v>239</v>
      </c>
      <c r="P251" s="219" t="s">
        <v>240</v>
      </c>
      <c r="Q251" s="219"/>
      <c r="R251" s="219" t="s">
        <v>527</v>
      </c>
      <c r="S251" s="219"/>
      <c r="T251" s="221"/>
      <c r="U251" s="219" t="s">
        <v>224</v>
      </c>
      <c r="V251" s="219" t="s">
        <v>225</v>
      </c>
      <c r="W251" s="190">
        <f>VLOOKUP(M251,'8.匯率'!A:C,3,)</f>
        <v>1</v>
      </c>
      <c r="X251" s="232">
        <f t="shared" si="3"/>
        <v>-138000</v>
      </c>
    </row>
    <row r="252" spans="1:24" hidden="1">
      <c r="A252" s="219" t="s">
        <v>215</v>
      </c>
      <c r="B252" s="219" t="s">
        <v>216</v>
      </c>
      <c r="C252" s="219" t="s">
        <v>528</v>
      </c>
      <c r="D252" s="219" t="s">
        <v>268</v>
      </c>
      <c r="E252" s="221">
        <v>45679</v>
      </c>
      <c r="F252" s="221">
        <v>45679</v>
      </c>
      <c r="G252" s="219" t="s">
        <v>269</v>
      </c>
      <c r="H252" s="219"/>
      <c r="I252" s="219"/>
      <c r="J252" s="219" t="s">
        <v>182</v>
      </c>
      <c r="K252" s="219" t="s">
        <v>220</v>
      </c>
      <c r="L252" s="241">
        <v>-155000</v>
      </c>
      <c r="M252" s="219" t="s">
        <v>220</v>
      </c>
      <c r="N252" s="241">
        <v>-155000</v>
      </c>
      <c r="O252" s="219" t="s">
        <v>239</v>
      </c>
      <c r="P252" s="219" t="s">
        <v>240</v>
      </c>
      <c r="Q252" s="219"/>
      <c r="R252" s="219" t="s">
        <v>529</v>
      </c>
      <c r="S252" s="219"/>
      <c r="T252" s="221"/>
      <c r="U252" s="219" t="s">
        <v>224</v>
      </c>
      <c r="V252" s="219" t="s">
        <v>225</v>
      </c>
      <c r="W252" s="190">
        <f>VLOOKUP(M252,'8.匯率'!A:C,3,)</f>
        <v>1</v>
      </c>
      <c r="X252" s="232">
        <f t="shared" si="3"/>
        <v>-155000</v>
      </c>
    </row>
    <row r="253" spans="1:24" hidden="1">
      <c r="A253" s="219" t="s">
        <v>215</v>
      </c>
      <c r="B253" s="219" t="s">
        <v>216</v>
      </c>
      <c r="C253" s="219" t="s">
        <v>530</v>
      </c>
      <c r="D253" s="219" t="s">
        <v>268</v>
      </c>
      <c r="E253" s="221">
        <v>45679</v>
      </c>
      <c r="F253" s="221">
        <v>45679</v>
      </c>
      <c r="G253" s="219" t="s">
        <v>269</v>
      </c>
      <c r="H253" s="219"/>
      <c r="I253" s="219"/>
      <c r="J253" s="219" t="s">
        <v>182</v>
      </c>
      <c r="K253" s="219" t="s">
        <v>220</v>
      </c>
      <c r="L253" s="241">
        <v>-97053</v>
      </c>
      <c r="M253" s="219" t="s">
        <v>220</v>
      </c>
      <c r="N253" s="241">
        <v>-97053</v>
      </c>
      <c r="O253" s="219" t="s">
        <v>239</v>
      </c>
      <c r="P253" s="219" t="s">
        <v>240</v>
      </c>
      <c r="Q253" s="219"/>
      <c r="R253" s="219" t="s">
        <v>531</v>
      </c>
      <c r="S253" s="219"/>
      <c r="T253" s="221"/>
      <c r="U253" s="219" t="s">
        <v>224</v>
      </c>
      <c r="V253" s="219" t="s">
        <v>225</v>
      </c>
      <c r="W253" s="190">
        <f>VLOOKUP(M253,'8.匯率'!A:C,3,)</f>
        <v>1</v>
      </c>
      <c r="X253" s="232">
        <f t="shared" si="3"/>
        <v>-97053</v>
      </c>
    </row>
    <row r="254" spans="1:24" hidden="1">
      <c r="A254" s="219" t="s">
        <v>215</v>
      </c>
      <c r="B254" s="219" t="s">
        <v>216</v>
      </c>
      <c r="C254" s="219" t="s">
        <v>532</v>
      </c>
      <c r="D254" s="219" t="s">
        <v>268</v>
      </c>
      <c r="E254" s="221">
        <v>45679</v>
      </c>
      <c r="F254" s="221">
        <v>45679</v>
      </c>
      <c r="G254" s="219" t="s">
        <v>269</v>
      </c>
      <c r="H254" s="219"/>
      <c r="I254" s="219"/>
      <c r="J254" s="219" t="s">
        <v>182</v>
      </c>
      <c r="K254" s="219" t="s">
        <v>220</v>
      </c>
      <c r="L254" s="241">
        <v>-138000</v>
      </c>
      <c r="M254" s="219" t="s">
        <v>220</v>
      </c>
      <c r="N254" s="241">
        <v>-138000</v>
      </c>
      <c r="O254" s="219" t="s">
        <v>239</v>
      </c>
      <c r="P254" s="219" t="s">
        <v>240</v>
      </c>
      <c r="Q254" s="219"/>
      <c r="R254" s="219" t="s">
        <v>533</v>
      </c>
      <c r="S254" s="219"/>
      <c r="T254" s="221"/>
      <c r="U254" s="219" t="s">
        <v>224</v>
      </c>
      <c r="V254" s="219" t="s">
        <v>225</v>
      </c>
      <c r="W254" s="190">
        <f>VLOOKUP(M254,'8.匯率'!A:C,3,)</f>
        <v>1</v>
      </c>
      <c r="X254" s="232">
        <f t="shared" si="3"/>
        <v>-138000</v>
      </c>
    </row>
    <row r="255" spans="1:24" hidden="1">
      <c r="A255" s="219" t="s">
        <v>215</v>
      </c>
      <c r="B255" s="219" t="s">
        <v>216</v>
      </c>
      <c r="C255" s="219" t="s">
        <v>534</v>
      </c>
      <c r="D255" s="219" t="s">
        <v>268</v>
      </c>
      <c r="E255" s="221">
        <v>45679</v>
      </c>
      <c r="F255" s="221">
        <v>45679</v>
      </c>
      <c r="G255" s="219" t="s">
        <v>269</v>
      </c>
      <c r="H255" s="219"/>
      <c r="I255" s="219"/>
      <c r="J255" s="219" t="s">
        <v>182</v>
      </c>
      <c r="K255" s="219" t="s">
        <v>220</v>
      </c>
      <c r="L255" s="241">
        <v>-121757</v>
      </c>
      <c r="M255" s="219" t="s">
        <v>220</v>
      </c>
      <c r="N255" s="241">
        <v>-121757</v>
      </c>
      <c r="O255" s="219" t="s">
        <v>239</v>
      </c>
      <c r="P255" s="219" t="s">
        <v>240</v>
      </c>
      <c r="Q255" s="219"/>
      <c r="R255" s="219" t="s">
        <v>535</v>
      </c>
      <c r="S255" s="219"/>
      <c r="T255" s="221"/>
      <c r="U255" s="219" t="s">
        <v>224</v>
      </c>
      <c r="V255" s="219" t="s">
        <v>225</v>
      </c>
      <c r="W255" s="190">
        <f>VLOOKUP(M255,'8.匯率'!A:C,3,)</f>
        <v>1</v>
      </c>
      <c r="X255" s="232">
        <f t="shared" si="3"/>
        <v>-121757</v>
      </c>
    </row>
    <row r="256" spans="1:24" hidden="1">
      <c r="A256" s="219" t="s">
        <v>215</v>
      </c>
      <c r="B256" s="219" t="s">
        <v>216</v>
      </c>
      <c r="C256" s="219" t="s">
        <v>536</v>
      </c>
      <c r="D256" s="219" t="s">
        <v>268</v>
      </c>
      <c r="E256" s="221">
        <v>45679</v>
      </c>
      <c r="F256" s="221">
        <v>45679</v>
      </c>
      <c r="G256" s="219" t="s">
        <v>269</v>
      </c>
      <c r="H256" s="219"/>
      <c r="I256" s="219"/>
      <c r="J256" s="219" t="s">
        <v>182</v>
      </c>
      <c r="K256" s="219" t="s">
        <v>220</v>
      </c>
      <c r="L256" s="241">
        <v>-178000</v>
      </c>
      <c r="M256" s="219" t="s">
        <v>220</v>
      </c>
      <c r="N256" s="241">
        <v>-178000</v>
      </c>
      <c r="O256" s="219" t="s">
        <v>456</v>
      </c>
      <c r="P256" s="219" t="s">
        <v>229</v>
      </c>
      <c r="Q256" s="219"/>
      <c r="R256" s="219" t="s">
        <v>537</v>
      </c>
      <c r="S256" s="219"/>
      <c r="T256" s="221"/>
      <c r="U256" s="219" t="s">
        <v>224</v>
      </c>
      <c r="V256" s="219" t="s">
        <v>225</v>
      </c>
      <c r="W256" s="190">
        <f>VLOOKUP(M256,'8.匯率'!A:C,3,)</f>
        <v>1</v>
      </c>
      <c r="X256" s="232">
        <f t="shared" si="3"/>
        <v>-178000</v>
      </c>
    </row>
    <row r="257" spans="1:24" hidden="1">
      <c r="A257" s="219" t="s">
        <v>215</v>
      </c>
      <c r="B257" s="219" t="s">
        <v>216</v>
      </c>
      <c r="C257" s="219" t="s">
        <v>538</v>
      </c>
      <c r="D257" s="219" t="s">
        <v>268</v>
      </c>
      <c r="E257" s="221">
        <v>45679</v>
      </c>
      <c r="F257" s="221">
        <v>45679</v>
      </c>
      <c r="G257" s="219" t="s">
        <v>269</v>
      </c>
      <c r="H257" s="219"/>
      <c r="I257" s="219"/>
      <c r="J257" s="219" t="s">
        <v>182</v>
      </c>
      <c r="K257" s="219" t="s">
        <v>220</v>
      </c>
      <c r="L257" s="241">
        <v>-78136</v>
      </c>
      <c r="M257" s="219" t="s">
        <v>220</v>
      </c>
      <c r="N257" s="241">
        <v>-78136</v>
      </c>
      <c r="O257" s="219" t="s">
        <v>539</v>
      </c>
      <c r="P257" s="219" t="s">
        <v>229</v>
      </c>
      <c r="Q257" s="219"/>
      <c r="R257" s="219" t="s">
        <v>540</v>
      </c>
      <c r="S257" s="219"/>
      <c r="T257" s="221"/>
      <c r="U257" s="219" t="s">
        <v>224</v>
      </c>
      <c r="V257" s="219" t="s">
        <v>225</v>
      </c>
      <c r="W257" s="190">
        <f>VLOOKUP(M257,'8.匯率'!A:C,3,)</f>
        <v>1</v>
      </c>
      <c r="X257" s="232">
        <f t="shared" si="3"/>
        <v>-78136</v>
      </c>
    </row>
    <row r="258" spans="1:24" hidden="1">
      <c r="A258" s="219" t="s">
        <v>215</v>
      </c>
      <c r="B258" s="219" t="s">
        <v>216</v>
      </c>
      <c r="C258" s="219" t="s">
        <v>541</v>
      </c>
      <c r="D258" s="219" t="s">
        <v>268</v>
      </c>
      <c r="E258" s="221">
        <v>45679</v>
      </c>
      <c r="F258" s="221">
        <v>45679</v>
      </c>
      <c r="G258" s="219" t="s">
        <v>269</v>
      </c>
      <c r="H258" s="219"/>
      <c r="I258" s="219"/>
      <c r="J258" s="219" t="s">
        <v>182</v>
      </c>
      <c r="K258" s="219" t="s">
        <v>220</v>
      </c>
      <c r="L258" s="241">
        <v>-32471</v>
      </c>
      <c r="M258" s="219" t="s">
        <v>220</v>
      </c>
      <c r="N258" s="241">
        <v>-32471</v>
      </c>
      <c r="O258" s="219" t="s">
        <v>239</v>
      </c>
      <c r="P258" s="219" t="s">
        <v>240</v>
      </c>
      <c r="Q258" s="219"/>
      <c r="R258" s="219" t="s">
        <v>542</v>
      </c>
      <c r="S258" s="219"/>
      <c r="T258" s="221"/>
      <c r="U258" s="219" t="s">
        <v>224</v>
      </c>
      <c r="V258" s="219" t="s">
        <v>225</v>
      </c>
      <c r="W258" s="190">
        <f>VLOOKUP(M258,'8.匯率'!A:C,3,)</f>
        <v>1</v>
      </c>
      <c r="X258" s="232">
        <f t="shared" si="3"/>
        <v>-32471</v>
      </c>
    </row>
    <row r="259" spans="1:24" hidden="1">
      <c r="A259" s="219" t="s">
        <v>215</v>
      </c>
      <c r="B259" s="219" t="s">
        <v>216</v>
      </c>
      <c r="C259" s="219" t="s">
        <v>543</v>
      </c>
      <c r="D259" s="219" t="s">
        <v>268</v>
      </c>
      <c r="E259" s="221">
        <v>45679</v>
      </c>
      <c r="F259" s="221">
        <v>45679</v>
      </c>
      <c r="G259" s="219" t="s">
        <v>269</v>
      </c>
      <c r="H259" s="219"/>
      <c r="I259" s="219"/>
      <c r="J259" s="219" t="s">
        <v>182</v>
      </c>
      <c r="K259" s="219" t="s">
        <v>220</v>
      </c>
      <c r="L259" s="241">
        <v>-155000</v>
      </c>
      <c r="M259" s="219" t="s">
        <v>220</v>
      </c>
      <c r="N259" s="241">
        <v>-155000</v>
      </c>
      <c r="O259" s="219" t="s">
        <v>234</v>
      </c>
      <c r="P259" s="219" t="s">
        <v>229</v>
      </c>
      <c r="Q259" s="219"/>
      <c r="R259" s="219" t="s">
        <v>544</v>
      </c>
      <c r="S259" s="219"/>
      <c r="T259" s="221"/>
      <c r="U259" s="219" t="s">
        <v>224</v>
      </c>
      <c r="V259" s="219" t="s">
        <v>225</v>
      </c>
      <c r="W259" s="190">
        <f>VLOOKUP(M259,'8.匯率'!A:C,3,)</f>
        <v>1</v>
      </c>
      <c r="X259" s="232">
        <f t="shared" si="3"/>
        <v>-155000</v>
      </c>
    </row>
    <row r="260" spans="1:24" hidden="1">
      <c r="A260" s="219" t="s">
        <v>215</v>
      </c>
      <c r="B260" s="219" t="s">
        <v>216</v>
      </c>
      <c r="C260" s="219" t="s">
        <v>545</v>
      </c>
      <c r="D260" s="219" t="s">
        <v>268</v>
      </c>
      <c r="E260" s="221">
        <v>45679</v>
      </c>
      <c r="F260" s="221">
        <v>45679</v>
      </c>
      <c r="G260" s="219" t="s">
        <v>269</v>
      </c>
      <c r="H260" s="219"/>
      <c r="I260" s="219"/>
      <c r="J260" s="219" t="s">
        <v>182</v>
      </c>
      <c r="K260" s="219" t="s">
        <v>220</v>
      </c>
      <c r="L260" s="241">
        <v>-109415</v>
      </c>
      <c r="M260" s="219" t="s">
        <v>220</v>
      </c>
      <c r="N260" s="241">
        <v>-109415</v>
      </c>
      <c r="O260" s="219" t="s">
        <v>234</v>
      </c>
      <c r="P260" s="219" t="s">
        <v>229</v>
      </c>
      <c r="Q260" s="219"/>
      <c r="R260" s="219" t="s">
        <v>546</v>
      </c>
      <c r="S260" s="219"/>
      <c r="T260" s="221"/>
      <c r="U260" s="219" t="s">
        <v>224</v>
      </c>
      <c r="V260" s="219" t="s">
        <v>225</v>
      </c>
      <c r="W260" s="190">
        <f>VLOOKUP(M260,'8.匯率'!A:C,3,)</f>
        <v>1</v>
      </c>
      <c r="X260" s="232">
        <f t="shared" si="3"/>
        <v>-109415</v>
      </c>
    </row>
    <row r="261" spans="1:24" hidden="1">
      <c r="A261" s="219" t="s">
        <v>215</v>
      </c>
      <c r="B261" s="219" t="s">
        <v>216</v>
      </c>
      <c r="C261" s="219" t="s">
        <v>547</v>
      </c>
      <c r="D261" s="219" t="s">
        <v>268</v>
      </c>
      <c r="E261" s="221">
        <v>45679</v>
      </c>
      <c r="F261" s="221">
        <v>45679</v>
      </c>
      <c r="G261" s="219" t="s">
        <v>269</v>
      </c>
      <c r="H261" s="219"/>
      <c r="I261" s="219"/>
      <c r="J261" s="219" t="s">
        <v>182</v>
      </c>
      <c r="K261" s="219" t="s">
        <v>220</v>
      </c>
      <c r="L261" s="241">
        <v>-138000</v>
      </c>
      <c r="M261" s="219" t="s">
        <v>220</v>
      </c>
      <c r="N261" s="241">
        <v>-138000</v>
      </c>
      <c r="O261" s="219" t="s">
        <v>234</v>
      </c>
      <c r="P261" s="219" t="s">
        <v>229</v>
      </c>
      <c r="Q261" s="219"/>
      <c r="R261" s="219" t="s">
        <v>548</v>
      </c>
      <c r="S261" s="219"/>
      <c r="T261" s="221"/>
      <c r="U261" s="219" t="s">
        <v>224</v>
      </c>
      <c r="V261" s="219" t="s">
        <v>225</v>
      </c>
      <c r="W261" s="190">
        <f>VLOOKUP(M261,'8.匯率'!A:C,3,)</f>
        <v>1</v>
      </c>
      <c r="X261" s="232">
        <f t="shared" si="3"/>
        <v>-138000</v>
      </c>
    </row>
    <row r="262" spans="1:24" hidden="1">
      <c r="A262" s="219" t="s">
        <v>215</v>
      </c>
      <c r="B262" s="219" t="s">
        <v>216</v>
      </c>
      <c r="C262" s="219" t="s">
        <v>549</v>
      </c>
      <c r="D262" s="219" t="s">
        <v>268</v>
      </c>
      <c r="E262" s="221">
        <v>45679</v>
      </c>
      <c r="F262" s="221">
        <v>45679</v>
      </c>
      <c r="G262" s="219" t="s">
        <v>269</v>
      </c>
      <c r="H262" s="219"/>
      <c r="I262" s="219"/>
      <c r="J262" s="219" t="s">
        <v>182</v>
      </c>
      <c r="K262" s="219" t="s">
        <v>220</v>
      </c>
      <c r="L262" s="241">
        <v>-167534</v>
      </c>
      <c r="M262" s="219" t="s">
        <v>220</v>
      </c>
      <c r="N262" s="241">
        <v>-167534</v>
      </c>
      <c r="O262" s="219" t="s">
        <v>234</v>
      </c>
      <c r="P262" s="219" t="s">
        <v>229</v>
      </c>
      <c r="Q262" s="219"/>
      <c r="R262" s="219" t="s">
        <v>550</v>
      </c>
      <c r="S262" s="219"/>
      <c r="T262" s="221"/>
      <c r="U262" s="219" t="s">
        <v>224</v>
      </c>
      <c r="V262" s="219" t="s">
        <v>225</v>
      </c>
      <c r="W262" s="190">
        <f>VLOOKUP(M262,'8.匯率'!A:C,3,)</f>
        <v>1</v>
      </c>
      <c r="X262" s="232">
        <f t="shared" si="3"/>
        <v>-167534</v>
      </c>
    </row>
    <row r="263" spans="1:24" hidden="1">
      <c r="A263" s="219" t="s">
        <v>215</v>
      </c>
      <c r="B263" s="219" t="s">
        <v>216</v>
      </c>
      <c r="C263" s="219" t="s">
        <v>551</v>
      </c>
      <c r="D263" s="219" t="s">
        <v>268</v>
      </c>
      <c r="E263" s="221">
        <v>45679</v>
      </c>
      <c r="F263" s="221">
        <v>45679</v>
      </c>
      <c r="G263" s="219" t="s">
        <v>269</v>
      </c>
      <c r="H263" s="219"/>
      <c r="I263" s="219"/>
      <c r="J263" s="219" t="s">
        <v>182</v>
      </c>
      <c r="K263" s="219" t="s">
        <v>220</v>
      </c>
      <c r="L263" s="241">
        <v>-155000</v>
      </c>
      <c r="M263" s="219" t="s">
        <v>220</v>
      </c>
      <c r="N263" s="241">
        <v>-155000</v>
      </c>
      <c r="O263" s="219" t="s">
        <v>234</v>
      </c>
      <c r="P263" s="219" t="s">
        <v>229</v>
      </c>
      <c r="Q263" s="219"/>
      <c r="R263" s="219" t="s">
        <v>552</v>
      </c>
      <c r="S263" s="219"/>
      <c r="T263" s="221"/>
      <c r="U263" s="219" t="s">
        <v>224</v>
      </c>
      <c r="V263" s="219" t="s">
        <v>225</v>
      </c>
      <c r="W263" s="190">
        <f>VLOOKUP(M263,'8.匯率'!A:C,3,)</f>
        <v>1</v>
      </c>
      <c r="X263" s="232">
        <f t="shared" si="3"/>
        <v>-155000</v>
      </c>
    </row>
    <row r="264" spans="1:24" hidden="1">
      <c r="A264" s="219" t="s">
        <v>215</v>
      </c>
      <c r="B264" s="219" t="s">
        <v>216</v>
      </c>
      <c r="C264" s="219" t="s">
        <v>553</v>
      </c>
      <c r="D264" s="219" t="s">
        <v>268</v>
      </c>
      <c r="E264" s="221">
        <v>45679</v>
      </c>
      <c r="F264" s="221">
        <v>45679</v>
      </c>
      <c r="G264" s="219" t="s">
        <v>269</v>
      </c>
      <c r="H264" s="219"/>
      <c r="I264" s="219"/>
      <c r="J264" s="219" t="s">
        <v>182</v>
      </c>
      <c r="K264" s="219" t="s">
        <v>220</v>
      </c>
      <c r="L264" s="241">
        <v>-178000</v>
      </c>
      <c r="M264" s="219" t="s">
        <v>220</v>
      </c>
      <c r="N264" s="241">
        <v>-178000</v>
      </c>
      <c r="O264" s="219" t="s">
        <v>234</v>
      </c>
      <c r="P264" s="219" t="s">
        <v>229</v>
      </c>
      <c r="Q264" s="219"/>
      <c r="R264" s="219" t="s">
        <v>554</v>
      </c>
      <c r="S264" s="219"/>
      <c r="T264" s="221"/>
      <c r="U264" s="219" t="s">
        <v>224</v>
      </c>
      <c r="V264" s="219" t="s">
        <v>225</v>
      </c>
      <c r="W264" s="190">
        <f>VLOOKUP(M264,'8.匯率'!A:C,3,)</f>
        <v>1</v>
      </c>
      <c r="X264" s="232">
        <f t="shared" si="3"/>
        <v>-178000</v>
      </c>
    </row>
    <row r="265" spans="1:24" hidden="1">
      <c r="A265" s="219" t="s">
        <v>215</v>
      </c>
      <c r="B265" s="219" t="s">
        <v>216</v>
      </c>
      <c r="C265" s="219" t="s">
        <v>555</v>
      </c>
      <c r="D265" s="219" t="s">
        <v>268</v>
      </c>
      <c r="E265" s="221">
        <v>45679</v>
      </c>
      <c r="F265" s="221">
        <v>45679</v>
      </c>
      <c r="G265" s="219" t="s">
        <v>269</v>
      </c>
      <c r="H265" s="219"/>
      <c r="I265" s="219"/>
      <c r="J265" s="219" t="s">
        <v>182</v>
      </c>
      <c r="K265" s="219" t="s">
        <v>220</v>
      </c>
      <c r="L265" s="241">
        <v>-155000</v>
      </c>
      <c r="M265" s="219" t="s">
        <v>220</v>
      </c>
      <c r="N265" s="241">
        <v>-155000</v>
      </c>
      <c r="O265" s="219" t="s">
        <v>234</v>
      </c>
      <c r="P265" s="219" t="s">
        <v>229</v>
      </c>
      <c r="Q265" s="219"/>
      <c r="R265" s="219" t="s">
        <v>556</v>
      </c>
      <c r="S265" s="219"/>
      <c r="T265" s="221"/>
      <c r="U265" s="219" t="s">
        <v>224</v>
      </c>
      <c r="V265" s="219" t="s">
        <v>225</v>
      </c>
      <c r="W265" s="190">
        <f>VLOOKUP(M265,'8.匯率'!A:C,3,)</f>
        <v>1</v>
      </c>
      <c r="X265" s="232">
        <f t="shared" si="3"/>
        <v>-155000</v>
      </c>
    </row>
    <row r="266" spans="1:24" hidden="1">
      <c r="A266" s="219" t="s">
        <v>215</v>
      </c>
      <c r="B266" s="219" t="s">
        <v>216</v>
      </c>
      <c r="C266" s="219" t="s">
        <v>557</v>
      </c>
      <c r="D266" s="219" t="s">
        <v>268</v>
      </c>
      <c r="E266" s="221">
        <v>45679</v>
      </c>
      <c r="F266" s="221">
        <v>45679</v>
      </c>
      <c r="G266" s="219" t="s">
        <v>269</v>
      </c>
      <c r="H266" s="219"/>
      <c r="I266" s="219"/>
      <c r="J266" s="219" t="s">
        <v>182</v>
      </c>
      <c r="K266" s="219" t="s">
        <v>220</v>
      </c>
      <c r="L266" s="241">
        <v>-153853</v>
      </c>
      <c r="M266" s="219" t="s">
        <v>220</v>
      </c>
      <c r="N266" s="241">
        <v>-153853</v>
      </c>
      <c r="O266" s="219" t="s">
        <v>234</v>
      </c>
      <c r="P266" s="219" t="s">
        <v>229</v>
      </c>
      <c r="Q266" s="219"/>
      <c r="R266" s="219" t="s">
        <v>558</v>
      </c>
      <c r="S266" s="219"/>
      <c r="T266" s="221"/>
      <c r="U266" s="219" t="s">
        <v>224</v>
      </c>
      <c r="V266" s="219" t="s">
        <v>225</v>
      </c>
      <c r="W266" s="190">
        <f>VLOOKUP(M266,'8.匯率'!A:C,3,)</f>
        <v>1</v>
      </c>
      <c r="X266" s="232">
        <f t="shared" ref="X266:X329" si="4">N266*W266</f>
        <v>-153853</v>
      </c>
    </row>
    <row r="267" spans="1:24" hidden="1">
      <c r="A267" s="219" t="s">
        <v>215</v>
      </c>
      <c r="B267" s="219" t="s">
        <v>216</v>
      </c>
      <c r="C267" s="219" t="s">
        <v>559</v>
      </c>
      <c r="D267" s="219" t="s">
        <v>268</v>
      </c>
      <c r="E267" s="221">
        <v>45653</v>
      </c>
      <c r="F267" s="221">
        <v>45671</v>
      </c>
      <c r="G267" s="219" t="s">
        <v>269</v>
      </c>
      <c r="H267" s="219"/>
      <c r="I267" s="219"/>
      <c r="J267" s="219" t="s">
        <v>185</v>
      </c>
      <c r="K267" s="219" t="s">
        <v>220</v>
      </c>
      <c r="L267" s="241">
        <v>88531</v>
      </c>
      <c r="M267" s="219" t="s">
        <v>220</v>
      </c>
      <c r="N267" s="241">
        <v>88531</v>
      </c>
      <c r="O267" s="219" t="s">
        <v>249</v>
      </c>
      <c r="P267" s="219" t="s">
        <v>250</v>
      </c>
      <c r="Q267" s="219"/>
      <c r="R267" s="219" t="s">
        <v>560</v>
      </c>
      <c r="S267" s="219"/>
      <c r="T267" s="221"/>
      <c r="U267" s="219" t="s">
        <v>224</v>
      </c>
      <c r="V267" s="219" t="s">
        <v>252</v>
      </c>
      <c r="W267" s="190">
        <f>VLOOKUP(M267,'8.匯率'!A:C,3,)</f>
        <v>1</v>
      </c>
      <c r="X267" s="232">
        <f t="shared" si="4"/>
        <v>88531</v>
      </c>
    </row>
    <row r="268" spans="1:24" hidden="1">
      <c r="A268" s="219" t="s">
        <v>215</v>
      </c>
      <c r="B268" s="219" t="s">
        <v>216</v>
      </c>
      <c r="C268" s="219" t="s">
        <v>561</v>
      </c>
      <c r="D268" s="219" t="s">
        <v>268</v>
      </c>
      <c r="E268" s="221">
        <v>45653</v>
      </c>
      <c r="F268" s="221">
        <v>45671</v>
      </c>
      <c r="G268" s="219" t="s">
        <v>269</v>
      </c>
      <c r="H268" s="219"/>
      <c r="I268" s="219"/>
      <c r="J268" s="219" t="s">
        <v>185</v>
      </c>
      <c r="K268" s="219" t="s">
        <v>220</v>
      </c>
      <c r="L268" s="241">
        <v>93126</v>
      </c>
      <c r="M268" s="219" t="s">
        <v>220</v>
      </c>
      <c r="N268" s="241">
        <v>93126</v>
      </c>
      <c r="O268" s="219" t="s">
        <v>249</v>
      </c>
      <c r="P268" s="219" t="s">
        <v>250</v>
      </c>
      <c r="Q268" s="219"/>
      <c r="R268" s="219" t="s">
        <v>562</v>
      </c>
      <c r="S268" s="219"/>
      <c r="T268" s="221"/>
      <c r="U268" s="219" t="s">
        <v>224</v>
      </c>
      <c r="V268" s="219" t="s">
        <v>252</v>
      </c>
      <c r="W268" s="190">
        <f>VLOOKUP(M268,'8.匯率'!A:C,3,)</f>
        <v>1</v>
      </c>
      <c r="X268" s="232">
        <f t="shared" si="4"/>
        <v>93126</v>
      </c>
    </row>
    <row r="269" spans="1:24" hidden="1">
      <c r="A269" s="219" t="s">
        <v>215</v>
      </c>
      <c r="B269" s="219" t="s">
        <v>216</v>
      </c>
      <c r="C269" s="219" t="s">
        <v>563</v>
      </c>
      <c r="D269" s="219" t="s">
        <v>268</v>
      </c>
      <c r="E269" s="221">
        <v>45653</v>
      </c>
      <c r="F269" s="221">
        <v>45671</v>
      </c>
      <c r="G269" s="219" t="s">
        <v>269</v>
      </c>
      <c r="H269" s="219"/>
      <c r="I269" s="219"/>
      <c r="J269" s="219" t="s">
        <v>185</v>
      </c>
      <c r="K269" s="219" t="s">
        <v>220</v>
      </c>
      <c r="L269" s="241">
        <v>155000</v>
      </c>
      <c r="M269" s="219" t="s">
        <v>220</v>
      </c>
      <c r="N269" s="241">
        <v>155000</v>
      </c>
      <c r="O269" s="219" t="s">
        <v>249</v>
      </c>
      <c r="P269" s="219" t="s">
        <v>250</v>
      </c>
      <c r="Q269" s="219"/>
      <c r="R269" s="219" t="s">
        <v>564</v>
      </c>
      <c r="S269" s="219"/>
      <c r="T269" s="221"/>
      <c r="U269" s="219" t="s">
        <v>224</v>
      </c>
      <c r="V269" s="219" t="s">
        <v>252</v>
      </c>
      <c r="W269" s="190">
        <f>VLOOKUP(M269,'8.匯率'!A:C,3,)</f>
        <v>1</v>
      </c>
      <c r="X269" s="232">
        <f t="shared" si="4"/>
        <v>155000</v>
      </c>
    </row>
    <row r="270" spans="1:24" hidden="1">
      <c r="A270" s="219" t="s">
        <v>215</v>
      </c>
      <c r="B270" s="219" t="s">
        <v>216</v>
      </c>
      <c r="C270" s="219" t="s">
        <v>565</v>
      </c>
      <c r="D270" s="219" t="s">
        <v>268</v>
      </c>
      <c r="E270" s="221">
        <v>45653</v>
      </c>
      <c r="F270" s="221">
        <v>45671</v>
      </c>
      <c r="G270" s="219" t="s">
        <v>269</v>
      </c>
      <c r="H270" s="219"/>
      <c r="I270" s="219"/>
      <c r="J270" s="219" t="s">
        <v>185</v>
      </c>
      <c r="K270" s="219" t="s">
        <v>220</v>
      </c>
      <c r="L270" s="241">
        <v>125442</v>
      </c>
      <c r="M270" s="219" t="s">
        <v>220</v>
      </c>
      <c r="N270" s="241">
        <v>125442</v>
      </c>
      <c r="O270" s="219" t="s">
        <v>249</v>
      </c>
      <c r="P270" s="219" t="s">
        <v>250</v>
      </c>
      <c r="Q270" s="219"/>
      <c r="R270" s="219" t="s">
        <v>566</v>
      </c>
      <c r="S270" s="219"/>
      <c r="T270" s="221"/>
      <c r="U270" s="219" t="s">
        <v>224</v>
      </c>
      <c r="V270" s="219" t="s">
        <v>252</v>
      </c>
      <c r="W270" s="190">
        <f>VLOOKUP(M270,'8.匯率'!A:C,3,)</f>
        <v>1</v>
      </c>
      <c r="X270" s="232">
        <f t="shared" si="4"/>
        <v>125442</v>
      </c>
    </row>
    <row r="271" spans="1:24" hidden="1">
      <c r="A271" s="219" t="s">
        <v>215</v>
      </c>
      <c r="B271" s="219" t="s">
        <v>216</v>
      </c>
      <c r="C271" s="219" t="s">
        <v>567</v>
      </c>
      <c r="D271" s="219" t="s">
        <v>268</v>
      </c>
      <c r="E271" s="221">
        <v>45653</v>
      </c>
      <c r="F271" s="221">
        <v>45671</v>
      </c>
      <c r="G271" s="219" t="s">
        <v>269</v>
      </c>
      <c r="H271" s="219"/>
      <c r="I271" s="219"/>
      <c r="J271" s="219" t="s">
        <v>185</v>
      </c>
      <c r="K271" s="219" t="s">
        <v>220</v>
      </c>
      <c r="L271" s="241">
        <v>90002</v>
      </c>
      <c r="M271" s="219" t="s">
        <v>220</v>
      </c>
      <c r="N271" s="241">
        <v>90002</v>
      </c>
      <c r="O271" s="219" t="s">
        <v>249</v>
      </c>
      <c r="P271" s="219" t="s">
        <v>250</v>
      </c>
      <c r="Q271" s="219"/>
      <c r="R271" s="219" t="s">
        <v>568</v>
      </c>
      <c r="S271" s="219"/>
      <c r="T271" s="221"/>
      <c r="U271" s="219" t="s">
        <v>224</v>
      </c>
      <c r="V271" s="219" t="s">
        <v>252</v>
      </c>
      <c r="W271" s="190">
        <f>VLOOKUP(M271,'8.匯率'!A:C,3,)</f>
        <v>1</v>
      </c>
      <c r="X271" s="232">
        <f t="shared" si="4"/>
        <v>90002</v>
      </c>
    </row>
    <row r="272" spans="1:24" hidden="1">
      <c r="A272" s="219" t="s">
        <v>215</v>
      </c>
      <c r="B272" s="219" t="s">
        <v>216</v>
      </c>
      <c r="C272" s="219" t="s">
        <v>569</v>
      </c>
      <c r="D272" s="219" t="s">
        <v>268</v>
      </c>
      <c r="E272" s="221">
        <v>45653</v>
      </c>
      <c r="F272" s="221">
        <v>45671</v>
      </c>
      <c r="G272" s="219" t="s">
        <v>269</v>
      </c>
      <c r="H272" s="219"/>
      <c r="I272" s="219"/>
      <c r="J272" s="219" t="s">
        <v>185</v>
      </c>
      <c r="K272" s="219" t="s">
        <v>220</v>
      </c>
      <c r="L272" s="241">
        <v>125442</v>
      </c>
      <c r="M272" s="219" t="s">
        <v>220</v>
      </c>
      <c r="N272" s="241">
        <v>125442</v>
      </c>
      <c r="O272" s="219" t="s">
        <v>249</v>
      </c>
      <c r="P272" s="219" t="s">
        <v>250</v>
      </c>
      <c r="Q272" s="219"/>
      <c r="R272" s="219" t="s">
        <v>570</v>
      </c>
      <c r="S272" s="219"/>
      <c r="T272" s="221"/>
      <c r="U272" s="219" t="s">
        <v>224</v>
      </c>
      <c r="V272" s="219" t="s">
        <v>252</v>
      </c>
      <c r="W272" s="190">
        <f>VLOOKUP(M272,'8.匯率'!A:C,3,)</f>
        <v>1</v>
      </c>
      <c r="X272" s="232">
        <f t="shared" si="4"/>
        <v>125442</v>
      </c>
    </row>
    <row r="273" spans="1:24" hidden="1">
      <c r="A273" s="219" t="s">
        <v>215</v>
      </c>
      <c r="B273" s="219" t="s">
        <v>216</v>
      </c>
      <c r="C273" s="219" t="s">
        <v>571</v>
      </c>
      <c r="D273" s="219" t="s">
        <v>268</v>
      </c>
      <c r="E273" s="221">
        <v>45653</v>
      </c>
      <c r="F273" s="221">
        <v>45671</v>
      </c>
      <c r="G273" s="219" t="s">
        <v>269</v>
      </c>
      <c r="H273" s="219"/>
      <c r="I273" s="219"/>
      <c r="J273" s="219" t="s">
        <v>185</v>
      </c>
      <c r="K273" s="219" t="s">
        <v>220</v>
      </c>
      <c r="L273" s="241">
        <v>138000</v>
      </c>
      <c r="M273" s="219" t="s">
        <v>220</v>
      </c>
      <c r="N273" s="241">
        <v>138000</v>
      </c>
      <c r="O273" s="219" t="s">
        <v>249</v>
      </c>
      <c r="P273" s="219" t="s">
        <v>250</v>
      </c>
      <c r="Q273" s="219"/>
      <c r="R273" s="219" t="s">
        <v>572</v>
      </c>
      <c r="S273" s="219"/>
      <c r="T273" s="221"/>
      <c r="U273" s="219" t="s">
        <v>224</v>
      </c>
      <c r="V273" s="219" t="s">
        <v>252</v>
      </c>
      <c r="W273" s="190">
        <f>VLOOKUP(M273,'8.匯率'!A:C,3,)</f>
        <v>1</v>
      </c>
      <c r="X273" s="232">
        <f t="shared" si="4"/>
        <v>138000</v>
      </c>
    </row>
    <row r="274" spans="1:24" hidden="1">
      <c r="A274" s="219" t="s">
        <v>215</v>
      </c>
      <c r="B274" s="219" t="s">
        <v>216</v>
      </c>
      <c r="C274" s="219" t="s">
        <v>573</v>
      </c>
      <c r="D274" s="219" t="s">
        <v>268</v>
      </c>
      <c r="E274" s="221">
        <v>45653</v>
      </c>
      <c r="F274" s="221">
        <v>45671</v>
      </c>
      <c r="G274" s="219" t="s">
        <v>269</v>
      </c>
      <c r="H274" s="219"/>
      <c r="I274" s="219"/>
      <c r="J274" s="219" t="s">
        <v>185</v>
      </c>
      <c r="K274" s="219" t="s">
        <v>220</v>
      </c>
      <c r="L274" s="241">
        <v>99990</v>
      </c>
      <c r="M274" s="219" t="s">
        <v>220</v>
      </c>
      <c r="N274" s="241">
        <v>99990</v>
      </c>
      <c r="O274" s="219" t="s">
        <v>249</v>
      </c>
      <c r="P274" s="219" t="s">
        <v>250</v>
      </c>
      <c r="Q274" s="219"/>
      <c r="R274" s="219" t="s">
        <v>574</v>
      </c>
      <c r="S274" s="219"/>
      <c r="T274" s="221"/>
      <c r="U274" s="219" t="s">
        <v>224</v>
      </c>
      <c r="V274" s="219" t="s">
        <v>252</v>
      </c>
      <c r="W274" s="190">
        <f>VLOOKUP(M274,'8.匯率'!A:C,3,)</f>
        <v>1</v>
      </c>
      <c r="X274" s="232">
        <f t="shared" si="4"/>
        <v>99990</v>
      </c>
    </row>
    <row r="275" spans="1:24" hidden="1">
      <c r="A275" s="219" t="s">
        <v>215</v>
      </c>
      <c r="B275" s="219" t="s">
        <v>216</v>
      </c>
      <c r="C275" s="219" t="s">
        <v>575</v>
      </c>
      <c r="D275" s="219" t="s">
        <v>268</v>
      </c>
      <c r="E275" s="221">
        <v>45653</v>
      </c>
      <c r="F275" s="221">
        <v>45671</v>
      </c>
      <c r="G275" s="219" t="s">
        <v>269</v>
      </c>
      <c r="H275" s="219"/>
      <c r="I275" s="219"/>
      <c r="J275" s="219" t="s">
        <v>185</v>
      </c>
      <c r="K275" s="219" t="s">
        <v>220</v>
      </c>
      <c r="L275" s="241">
        <v>131749</v>
      </c>
      <c r="M275" s="219" t="s">
        <v>220</v>
      </c>
      <c r="N275" s="241">
        <v>131749</v>
      </c>
      <c r="O275" s="219" t="s">
        <v>249</v>
      </c>
      <c r="P275" s="219" t="s">
        <v>250</v>
      </c>
      <c r="Q275" s="219"/>
      <c r="R275" s="219" t="s">
        <v>576</v>
      </c>
      <c r="S275" s="219"/>
      <c r="T275" s="221"/>
      <c r="U275" s="219" t="s">
        <v>224</v>
      </c>
      <c r="V275" s="219" t="s">
        <v>252</v>
      </c>
      <c r="W275" s="190">
        <f>VLOOKUP(M275,'8.匯率'!A:C,3,)</f>
        <v>1</v>
      </c>
      <c r="X275" s="232">
        <f t="shared" si="4"/>
        <v>131749</v>
      </c>
    </row>
    <row r="276" spans="1:24" hidden="1">
      <c r="A276" s="219" t="s">
        <v>215</v>
      </c>
      <c r="B276" s="219" t="s">
        <v>216</v>
      </c>
      <c r="C276" s="219" t="s">
        <v>577</v>
      </c>
      <c r="D276" s="219" t="s">
        <v>268</v>
      </c>
      <c r="E276" s="221">
        <v>45653</v>
      </c>
      <c r="F276" s="221">
        <v>45671</v>
      </c>
      <c r="G276" s="219" t="s">
        <v>269</v>
      </c>
      <c r="H276" s="219"/>
      <c r="I276" s="219"/>
      <c r="J276" s="219" t="s">
        <v>185</v>
      </c>
      <c r="K276" s="219" t="s">
        <v>220</v>
      </c>
      <c r="L276" s="241">
        <v>99990</v>
      </c>
      <c r="M276" s="219" t="s">
        <v>220</v>
      </c>
      <c r="N276" s="241">
        <v>99990</v>
      </c>
      <c r="O276" s="219" t="s">
        <v>249</v>
      </c>
      <c r="P276" s="219" t="s">
        <v>250</v>
      </c>
      <c r="Q276" s="219"/>
      <c r="R276" s="219" t="s">
        <v>578</v>
      </c>
      <c r="S276" s="219"/>
      <c r="T276" s="221"/>
      <c r="U276" s="219" t="s">
        <v>224</v>
      </c>
      <c r="V276" s="219" t="s">
        <v>252</v>
      </c>
      <c r="W276" s="190">
        <f>VLOOKUP(M276,'8.匯率'!A:C,3,)</f>
        <v>1</v>
      </c>
      <c r="X276" s="232">
        <f t="shared" si="4"/>
        <v>99990</v>
      </c>
    </row>
    <row r="277" spans="1:24" hidden="1">
      <c r="A277" s="219" t="s">
        <v>215</v>
      </c>
      <c r="B277" s="219" t="s">
        <v>216</v>
      </c>
      <c r="C277" s="219" t="s">
        <v>579</v>
      </c>
      <c r="D277" s="219" t="s">
        <v>268</v>
      </c>
      <c r="E277" s="221">
        <v>45653</v>
      </c>
      <c r="F277" s="221">
        <v>45671</v>
      </c>
      <c r="G277" s="219" t="s">
        <v>269</v>
      </c>
      <c r="H277" s="219"/>
      <c r="I277" s="219"/>
      <c r="J277" s="219" t="s">
        <v>185</v>
      </c>
      <c r="K277" s="219" t="s">
        <v>220</v>
      </c>
      <c r="L277" s="241">
        <v>138000</v>
      </c>
      <c r="M277" s="219" t="s">
        <v>220</v>
      </c>
      <c r="N277" s="241">
        <v>138000</v>
      </c>
      <c r="O277" s="219" t="s">
        <v>249</v>
      </c>
      <c r="P277" s="219" t="s">
        <v>250</v>
      </c>
      <c r="Q277" s="219"/>
      <c r="R277" s="219" t="s">
        <v>580</v>
      </c>
      <c r="S277" s="219"/>
      <c r="T277" s="221"/>
      <c r="U277" s="219" t="s">
        <v>224</v>
      </c>
      <c r="V277" s="219" t="s">
        <v>252</v>
      </c>
      <c r="W277" s="190">
        <f>VLOOKUP(M277,'8.匯率'!A:C,3,)</f>
        <v>1</v>
      </c>
      <c r="X277" s="232">
        <f t="shared" si="4"/>
        <v>138000</v>
      </c>
    </row>
    <row r="278" spans="1:24" hidden="1">
      <c r="A278" s="219" t="s">
        <v>215</v>
      </c>
      <c r="B278" s="219" t="s">
        <v>216</v>
      </c>
      <c r="C278" s="219" t="s">
        <v>581</v>
      </c>
      <c r="D278" s="219" t="s">
        <v>268</v>
      </c>
      <c r="E278" s="221">
        <v>45653</v>
      </c>
      <c r="F278" s="221">
        <v>45671</v>
      </c>
      <c r="G278" s="219" t="s">
        <v>269</v>
      </c>
      <c r="H278" s="219"/>
      <c r="I278" s="219"/>
      <c r="J278" s="219" t="s">
        <v>185</v>
      </c>
      <c r="K278" s="219" t="s">
        <v>220</v>
      </c>
      <c r="L278" s="241">
        <v>108757</v>
      </c>
      <c r="M278" s="219" t="s">
        <v>220</v>
      </c>
      <c r="N278" s="241">
        <v>108757</v>
      </c>
      <c r="O278" s="219" t="s">
        <v>249</v>
      </c>
      <c r="P278" s="219" t="s">
        <v>250</v>
      </c>
      <c r="Q278" s="219"/>
      <c r="R278" s="219" t="s">
        <v>582</v>
      </c>
      <c r="S278" s="219"/>
      <c r="T278" s="221"/>
      <c r="U278" s="219" t="s">
        <v>224</v>
      </c>
      <c r="V278" s="219" t="s">
        <v>252</v>
      </c>
      <c r="W278" s="190">
        <f>VLOOKUP(M278,'8.匯率'!A:C,3,)</f>
        <v>1</v>
      </c>
      <c r="X278" s="232">
        <f t="shared" si="4"/>
        <v>108757</v>
      </c>
    </row>
    <row r="279" spans="1:24" hidden="1">
      <c r="A279" s="219" t="s">
        <v>215</v>
      </c>
      <c r="B279" s="219" t="s">
        <v>216</v>
      </c>
      <c r="C279" s="219" t="s">
        <v>583</v>
      </c>
      <c r="D279" s="219" t="s">
        <v>268</v>
      </c>
      <c r="E279" s="221">
        <v>45653</v>
      </c>
      <c r="F279" s="221">
        <v>45671</v>
      </c>
      <c r="G279" s="219" t="s">
        <v>269</v>
      </c>
      <c r="H279" s="219"/>
      <c r="I279" s="219"/>
      <c r="J279" s="219" t="s">
        <v>185</v>
      </c>
      <c r="K279" s="219" t="s">
        <v>220</v>
      </c>
      <c r="L279" s="241">
        <v>138000</v>
      </c>
      <c r="M279" s="219" t="s">
        <v>220</v>
      </c>
      <c r="N279" s="241">
        <v>138000</v>
      </c>
      <c r="O279" s="219" t="s">
        <v>249</v>
      </c>
      <c r="P279" s="219" t="s">
        <v>250</v>
      </c>
      <c r="Q279" s="219"/>
      <c r="R279" s="219" t="s">
        <v>584</v>
      </c>
      <c r="S279" s="219"/>
      <c r="T279" s="221"/>
      <c r="U279" s="219" t="s">
        <v>224</v>
      </c>
      <c r="V279" s="219" t="s">
        <v>252</v>
      </c>
      <c r="W279" s="190">
        <f>VLOOKUP(M279,'8.匯率'!A:C,3,)</f>
        <v>1</v>
      </c>
      <c r="X279" s="232">
        <f t="shared" si="4"/>
        <v>138000</v>
      </c>
    </row>
    <row r="280" spans="1:24" hidden="1">
      <c r="A280" s="219" t="s">
        <v>215</v>
      </c>
      <c r="B280" s="219" t="s">
        <v>216</v>
      </c>
      <c r="C280" s="219" t="s">
        <v>585</v>
      </c>
      <c r="D280" s="219" t="s">
        <v>268</v>
      </c>
      <c r="E280" s="221">
        <v>45653</v>
      </c>
      <c r="F280" s="221">
        <v>45671</v>
      </c>
      <c r="G280" s="219" t="s">
        <v>269</v>
      </c>
      <c r="H280" s="219"/>
      <c r="I280" s="219"/>
      <c r="J280" s="219" t="s">
        <v>185</v>
      </c>
      <c r="K280" s="219" t="s">
        <v>220</v>
      </c>
      <c r="L280" s="241">
        <v>119191</v>
      </c>
      <c r="M280" s="219" t="s">
        <v>220</v>
      </c>
      <c r="N280" s="241">
        <v>119191</v>
      </c>
      <c r="O280" s="219" t="s">
        <v>249</v>
      </c>
      <c r="P280" s="219" t="s">
        <v>250</v>
      </c>
      <c r="Q280" s="219"/>
      <c r="R280" s="219" t="s">
        <v>586</v>
      </c>
      <c r="S280" s="219"/>
      <c r="T280" s="221"/>
      <c r="U280" s="219" t="s">
        <v>224</v>
      </c>
      <c r="V280" s="219" t="s">
        <v>252</v>
      </c>
      <c r="W280" s="190">
        <f>VLOOKUP(M280,'8.匯率'!A:C,3,)</f>
        <v>1</v>
      </c>
      <c r="X280" s="232">
        <f t="shared" si="4"/>
        <v>119191</v>
      </c>
    </row>
    <row r="281" spans="1:24" hidden="1">
      <c r="A281" s="219" t="s">
        <v>215</v>
      </c>
      <c r="B281" s="219" t="s">
        <v>216</v>
      </c>
      <c r="C281" s="219" t="s">
        <v>587</v>
      </c>
      <c r="D281" s="219" t="s">
        <v>268</v>
      </c>
      <c r="E281" s="221">
        <v>45653</v>
      </c>
      <c r="F281" s="221">
        <v>45671</v>
      </c>
      <c r="G281" s="219" t="s">
        <v>269</v>
      </c>
      <c r="H281" s="219"/>
      <c r="I281" s="219"/>
      <c r="J281" s="219" t="s">
        <v>185</v>
      </c>
      <c r="K281" s="219" t="s">
        <v>220</v>
      </c>
      <c r="L281" s="241">
        <v>99990</v>
      </c>
      <c r="M281" s="219" t="s">
        <v>220</v>
      </c>
      <c r="N281" s="241">
        <v>99990</v>
      </c>
      <c r="O281" s="219" t="s">
        <v>249</v>
      </c>
      <c r="P281" s="219" t="s">
        <v>250</v>
      </c>
      <c r="Q281" s="219"/>
      <c r="R281" s="219" t="s">
        <v>588</v>
      </c>
      <c r="S281" s="219"/>
      <c r="T281" s="221"/>
      <c r="U281" s="219" t="s">
        <v>224</v>
      </c>
      <c r="V281" s="219" t="s">
        <v>252</v>
      </c>
      <c r="W281" s="190">
        <f>VLOOKUP(M281,'8.匯率'!A:C,3,)</f>
        <v>1</v>
      </c>
      <c r="X281" s="232">
        <f t="shared" si="4"/>
        <v>99990</v>
      </c>
    </row>
    <row r="282" spans="1:24" hidden="1">
      <c r="A282" s="219" t="s">
        <v>215</v>
      </c>
      <c r="B282" s="219" t="s">
        <v>216</v>
      </c>
      <c r="C282" s="219" t="s">
        <v>589</v>
      </c>
      <c r="D282" s="219" t="s">
        <v>268</v>
      </c>
      <c r="E282" s="221">
        <v>45653</v>
      </c>
      <c r="F282" s="221">
        <v>45671</v>
      </c>
      <c r="G282" s="219" t="s">
        <v>269</v>
      </c>
      <c r="H282" s="219"/>
      <c r="I282" s="219"/>
      <c r="J282" s="219" t="s">
        <v>185</v>
      </c>
      <c r="K282" s="219" t="s">
        <v>220</v>
      </c>
      <c r="L282" s="241">
        <v>138000</v>
      </c>
      <c r="M282" s="219" t="s">
        <v>220</v>
      </c>
      <c r="N282" s="241">
        <v>138000</v>
      </c>
      <c r="O282" s="219" t="s">
        <v>249</v>
      </c>
      <c r="P282" s="219" t="s">
        <v>250</v>
      </c>
      <c r="Q282" s="219"/>
      <c r="R282" s="219" t="s">
        <v>590</v>
      </c>
      <c r="S282" s="219"/>
      <c r="T282" s="221"/>
      <c r="U282" s="219" t="s">
        <v>224</v>
      </c>
      <c r="V282" s="219" t="s">
        <v>252</v>
      </c>
      <c r="W282" s="190">
        <f>VLOOKUP(M282,'8.匯率'!A:C,3,)</f>
        <v>1</v>
      </c>
      <c r="X282" s="232">
        <f t="shared" si="4"/>
        <v>138000</v>
      </c>
    </row>
    <row r="283" spans="1:24" hidden="1">
      <c r="A283" s="219" t="s">
        <v>215</v>
      </c>
      <c r="B283" s="219" t="s">
        <v>216</v>
      </c>
      <c r="C283" s="219" t="s">
        <v>591</v>
      </c>
      <c r="D283" s="219" t="s">
        <v>268</v>
      </c>
      <c r="E283" s="221">
        <v>45653</v>
      </c>
      <c r="F283" s="221">
        <v>45671</v>
      </c>
      <c r="G283" s="219" t="s">
        <v>269</v>
      </c>
      <c r="H283" s="219"/>
      <c r="I283" s="219"/>
      <c r="J283" s="219" t="s">
        <v>185</v>
      </c>
      <c r="K283" s="219" t="s">
        <v>220</v>
      </c>
      <c r="L283" s="241">
        <v>110000</v>
      </c>
      <c r="M283" s="219" t="s">
        <v>220</v>
      </c>
      <c r="N283" s="241">
        <v>110000</v>
      </c>
      <c r="O283" s="219" t="s">
        <v>249</v>
      </c>
      <c r="P283" s="219" t="s">
        <v>250</v>
      </c>
      <c r="Q283" s="219"/>
      <c r="R283" s="219" t="s">
        <v>592</v>
      </c>
      <c r="S283" s="219"/>
      <c r="T283" s="221"/>
      <c r="U283" s="219" t="s">
        <v>224</v>
      </c>
      <c r="V283" s="219" t="s">
        <v>252</v>
      </c>
      <c r="W283" s="190">
        <f>VLOOKUP(M283,'8.匯率'!A:C,3,)</f>
        <v>1</v>
      </c>
      <c r="X283" s="232">
        <f t="shared" si="4"/>
        <v>110000</v>
      </c>
    </row>
    <row r="284" spans="1:24" hidden="1">
      <c r="A284" s="219" t="s">
        <v>215</v>
      </c>
      <c r="B284" s="219" t="s">
        <v>216</v>
      </c>
      <c r="C284" s="219" t="s">
        <v>593</v>
      </c>
      <c r="D284" s="219" t="s">
        <v>268</v>
      </c>
      <c r="E284" s="221">
        <v>45653</v>
      </c>
      <c r="F284" s="221">
        <v>45671</v>
      </c>
      <c r="G284" s="219" t="s">
        <v>269</v>
      </c>
      <c r="H284" s="219"/>
      <c r="I284" s="219"/>
      <c r="J284" s="219" t="s">
        <v>185</v>
      </c>
      <c r="K284" s="219" t="s">
        <v>220</v>
      </c>
      <c r="L284" s="241">
        <v>90687</v>
      </c>
      <c r="M284" s="219" t="s">
        <v>220</v>
      </c>
      <c r="N284" s="241">
        <v>90687</v>
      </c>
      <c r="O284" s="219" t="s">
        <v>249</v>
      </c>
      <c r="P284" s="219" t="s">
        <v>250</v>
      </c>
      <c r="Q284" s="219"/>
      <c r="R284" s="219" t="s">
        <v>594</v>
      </c>
      <c r="S284" s="219"/>
      <c r="T284" s="221"/>
      <c r="U284" s="219" t="s">
        <v>224</v>
      </c>
      <c r="V284" s="219" t="s">
        <v>252</v>
      </c>
      <c r="W284" s="190">
        <f>VLOOKUP(M284,'8.匯率'!A:C,3,)</f>
        <v>1</v>
      </c>
      <c r="X284" s="232">
        <f t="shared" si="4"/>
        <v>90687</v>
      </c>
    </row>
    <row r="285" spans="1:24" hidden="1">
      <c r="A285" s="219" t="s">
        <v>215</v>
      </c>
      <c r="B285" s="219" t="s">
        <v>216</v>
      </c>
      <c r="C285" s="219" t="s">
        <v>595</v>
      </c>
      <c r="D285" s="219" t="s">
        <v>268</v>
      </c>
      <c r="E285" s="221">
        <v>45653</v>
      </c>
      <c r="F285" s="221">
        <v>45671</v>
      </c>
      <c r="G285" s="219" t="s">
        <v>269</v>
      </c>
      <c r="H285" s="219"/>
      <c r="I285" s="219"/>
      <c r="J285" s="219" t="s">
        <v>185</v>
      </c>
      <c r="K285" s="219" t="s">
        <v>220</v>
      </c>
      <c r="L285" s="241">
        <v>131735</v>
      </c>
      <c r="M285" s="219" t="s">
        <v>220</v>
      </c>
      <c r="N285" s="241">
        <v>131735</v>
      </c>
      <c r="O285" s="219" t="s">
        <v>249</v>
      </c>
      <c r="P285" s="219" t="s">
        <v>250</v>
      </c>
      <c r="Q285" s="219"/>
      <c r="R285" s="219" t="s">
        <v>596</v>
      </c>
      <c r="S285" s="219"/>
      <c r="T285" s="221"/>
      <c r="U285" s="219" t="s">
        <v>224</v>
      </c>
      <c r="V285" s="219" t="s">
        <v>252</v>
      </c>
      <c r="W285" s="190">
        <f>VLOOKUP(M285,'8.匯率'!A:C,3,)</f>
        <v>1</v>
      </c>
      <c r="X285" s="232">
        <f t="shared" si="4"/>
        <v>131735</v>
      </c>
    </row>
    <row r="286" spans="1:24" hidden="1">
      <c r="A286" s="219" t="s">
        <v>215</v>
      </c>
      <c r="B286" s="219" t="s">
        <v>216</v>
      </c>
      <c r="C286" s="219" t="s">
        <v>597</v>
      </c>
      <c r="D286" s="219" t="s">
        <v>268</v>
      </c>
      <c r="E286" s="221">
        <v>45653</v>
      </c>
      <c r="F286" s="221">
        <v>45671</v>
      </c>
      <c r="G286" s="219" t="s">
        <v>269</v>
      </c>
      <c r="H286" s="219"/>
      <c r="I286" s="219"/>
      <c r="J286" s="219" t="s">
        <v>185</v>
      </c>
      <c r="K286" s="219" t="s">
        <v>220</v>
      </c>
      <c r="L286" s="241">
        <v>110000</v>
      </c>
      <c r="M286" s="219" t="s">
        <v>220</v>
      </c>
      <c r="N286" s="241">
        <v>110000</v>
      </c>
      <c r="O286" s="219" t="s">
        <v>249</v>
      </c>
      <c r="P286" s="219" t="s">
        <v>250</v>
      </c>
      <c r="Q286" s="219"/>
      <c r="R286" s="219" t="s">
        <v>598</v>
      </c>
      <c r="S286" s="219"/>
      <c r="T286" s="221"/>
      <c r="U286" s="219" t="s">
        <v>224</v>
      </c>
      <c r="V286" s="219" t="s">
        <v>252</v>
      </c>
      <c r="W286" s="190">
        <f>VLOOKUP(M286,'8.匯率'!A:C,3,)</f>
        <v>1</v>
      </c>
      <c r="X286" s="232">
        <f t="shared" si="4"/>
        <v>110000</v>
      </c>
    </row>
    <row r="287" spans="1:24" hidden="1">
      <c r="A287" s="219" t="s">
        <v>215</v>
      </c>
      <c r="B287" s="219" t="s">
        <v>216</v>
      </c>
      <c r="C287" s="219" t="s">
        <v>599</v>
      </c>
      <c r="D287" s="219" t="s">
        <v>268</v>
      </c>
      <c r="E287" s="221">
        <v>45653</v>
      </c>
      <c r="F287" s="221">
        <v>45671</v>
      </c>
      <c r="G287" s="219" t="s">
        <v>269</v>
      </c>
      <c r="H287" s="219"/>
      <c r="I287" s="219"/>
      <c r="J287" s="219" t="s">
        <v>185</v>
      </c>
      <c r="K287" s="219" t="s">
        <v>220</v>
      </c>
      <c r="L287" s="241">
        <v>138000</v>
      </c>
      <c r="M287" s="219" t="s">
        <v>220</v>
      </c>
      <c r="N287" s="241">
        <v>138000</v>
      </c>
      <c r="O287" s="219" t="s">
        <v>249</v>
      </c>
      <c r="P287" s="219" t="s">
        <v>250</v>
      </c>
      <c r="Q287" s="219"/>
      <c r="R287" s="219" t="s">
        <v>600</v>
      </c>
      <c r="S287" s="219"/>
      <c r="T287" s="221"/>
      <c r="U287" s="219" t="s">
        <v>224</v>
      </c>
      <c r="V287" s="219" t="s">
        <v>252</v>
      </c>
      <c r="W287" s="190">
        <f>VLOOKUP(M287,'8.匯率'!A:C,3,)</f>
        <v>1</v>
      </c>
      <c r="X287" s="232">
        <f t="shared" si="4"/>
        <v>138000</v>
      </c>
    </row>
    <row r="288" spans="1:24" hidden="1">
      <c r="A288" s="219" t="s">
        <v>215</v>
      </c>
      <c r="B288" s="219" t="s">
        <v>216</v>
      </c>
      <c r="C288" s="219" t="s">
        <v>601</v>
      </c>
      <c r="D288" s="219" t="s">
        <v>268</v>
      </c>
      <c r="E288" s="221">
        <v>45653</v>
      </c>
      <c r="F288" s="221">
        <v>45671</v>
      </c>
      <c r="G288" s="219" t="s">
        <v>269</v>
      </c>
      <c r="H288" s="219"/>
      <c r="I288" s="219"/>
      <c r="J288" s="219" t="s">
        <v>185</v>
      </c>
      <c r="K288" s="219" t="s">
        <v>220</v>
      </c>
      <c r="L288" s="241">
        <v>155000</v>
      </c>
      <c r="M288" s="219" t="s">
        <v>220</v>
      </c>
      <c r="N288" s="241">
        <v>155000</v>
      </c>
      <c r="O288" s="219" t="s">
        <v>249</v>
      </c>
      <c r="P288" s="219" t="s">
        <v>250</v>
      </c>
      <c r="Q288" s="219"/>
      <c r="R288" s="219" t="s">
        <v>602</v>
      </c>
      <c r="S288" s="219"/>
      <c r="T288" s="221"/>
      <c r="U288" s="219" t="s">
        <v>224</v>
      </c>
      <c r="V288" s="219" t="s">
        <v>252</v>
      </c>
      <c r="W288" s="190">
        <f>VLOOKUP(M288,'8.匯率'!A:C,3,)</f>
        <v>1</v>
      </c>
      <c r="X288" s="232">
        <f t="shared" si="4"/>
        <v>155000</v>
      </c>
    </row>
    <row r="289" spans="1:24" hidden="1">
      <c r="A289" s="219" t="s">
        <v>215</v>
      </c>
      <c r="B289" s="219" t="s">
        <v>216</v>
      </c>
      <c r="C289" s="219" t="s">
        <v>603</v>
      </c>
      <c r="D289" s="219" t="s">
        <v>268</v>
      </c>
      <c r="E289" s="221">
        <v>45653</v>
      </c>
      <c r="F289" s="221">
        <v>45671</v>
      </c>
      <c r="G289" s="219" t="s">
        <v>269</v>
      </c>
      <c r="H289" s="219"/>
      <c r="I289" s="219"/>
      <c r="J289" s="219" t="s">
        <v>185</v>
      </c>
      <c r="K289" s="219" t="s">
        <v>220</v>
      </c>
      <c r="L289" s="241">
        <v>75265</v>
      </c>
      <c r="M289" s="219" t="s">
        <v>220</v>
      </c>
      <c r="N289" s="241">
        <v>75265</v>
      </c>
      <c r="O289" s="219" t="s">
        <v>249</v>
      </c>
      <c r="P289" s="219" t="s">
        <v>250</v>
      </c>
      <c r="Q289" s="219"/>
      <c r="R289" s="219" t="s">
        <v>604</v>
      </c>
      <c r="S289" s="219"/>
      <c r="T289" s="221"/>
      <c r="U289" s="219" t="s">
        <v>224</v>
      </c>
      <c r="V289" s="219" t="s">
        <v>252</v>
      </c>
      <c r="W289" s="190">
        <f>VLOOKUP(M289,'8.匯率'!A:C,3,)</f>
        <v>1</v>
      </c>
      <c r="X289" s="232">
        <f t="shared" si="4"/>
        <v>75265</v>
      </c>
    </row>
    <row r="290" spans="1:24" hidden="1">
      <c r="A290" s="219" t="s">
        <v>215</v>
      </c>
      <c r="B290" s="219" t="s">
        <v>216</v>
      </c>
      <c r="C290" s="219" t="s">
        <v>605</v>
      </c>
      <c r="D290" s="219" t="s">
        <v>268</v>
      </c>
      <c r="E290" s="221">
        <v>45653</v>
      </c>
      <c r="F290" s="221">
        <v>45671</v>
      </c>
      <c r="G290" s="219" t="s">
        <v>269</v>
      </c>
      <c r="H290" s="219"/>
      <c r="I290" s="219"/>
      <c r="J290" s="219" t="s">
        <v>185</v>
      </c>
      <c r="K290" s="219" t="s">
        <v>220</v>
      </c>
      <c r="L290" s="241">
        <v>19998</v>
      </c>
      <c r="M290" s="219" t="s">
        <v>220</v>
      </c>
      <c r="N290" s="241">
        <v>19998</v>
      </c>
      <c r="O290" s="219" t="s">
        <v>249</v>
      </c>
      <c r="P290" s="219" t="s">
        <v>250</v>
      </c>
      <c r="Q290" s="219"/>
      <c r="R290" s="219" t="s">
        <v>606</v>
      </c>
      <c r="S290" s="219"/>
      <c r="T290" s="221"/>
      <c r="U290" s="219" t="s">
        <v>224</v>
      </c>
      <c r="V290" s="219" t="s">
        <v>252</v>
      </c>
      <c r="W290" s="190">
        <f>VLOOKUP(M290,'8.匯率'!A:C,3,)</f>
        <v>1</v>
      </c>
      <c r="X290" s="232">
        <f t="shared" si="4"/>
        <v>19998</v>
      </c>
    </row>
    <row r="291" spans="1:24" hidden="1">
      <c r="A291" s="219" t="s">
        <v>215</v>
      </c>
      <c r="B291" s="219" t="s">
        <v>216</v>
      </c>
      <c r="C291" s="219" t="s">
        <v>607</v>
      </c>
      <c r="D291" s="219" t="s">
        <v>268</v>
      </c>
      <c r="E291" s="221">
        <v>45653</v>
      </c>
      <c r="F291" s="221">
        <v>45671</v>
      </c>
      <c r="G291" s="219" t="s">
        <v>269</v>
      </c>
      <c r="H291" s="219"/>
      <c r="I291" s="219"/>
      <c r="J291" s="219" t="s">
        <v>185</v>
      </c>
      <c r="K291" s="219" t="s">
        <v>220</v>
      </c>
      <c r="L291" s="241">
        <v>99990</v>
      </c>
      <c r="M291" s="219" t="s">
        <v>220</v>
      </c>
      <c r="N291" s="241">
        <v>99990</v>
      </c>
      <c r="O291" s="219" t="s">
        <v>249</v>
      </c>
      <c r="P291" s="219" t="s">
        <v>250</v>
      </c>
      <c r="Q291" s="219"/>
      <c r="R291" s="219" t="s">
        <v>608</v>
      </c>
      <c r="S291" s="219"/>
      <c r="T291" s="221"/>
      <c r="U291" s="219" t="s">
        <v>224</v>
      </c>
      <c r="V291" s="219" t="s">
        <v>252</v>
      </c>
      <c r="W291" s="190">
        <f>VLOOKUP(M291,'8.匯率'!A:C,3,)</f>
        <v>1</v>
      </c>
      <c r="X291" s="232">
        <f t="shared" si="4"/>
        <v>99990</v>
      </c>
    </row>
    <row r="292" spans="1:24" hidden="1">
      <c r="A292" s="219" t="s">
        <v>215</v>
      </c>
      <c r="B292" s="219" t="s">
        <v>216</v>
      </c>
      <c r="C292" s="219" t="s">
        <v>609</v>
      </c>
      <c r="D292" s="219" t="s">
        <v>268</v>
      </c>
      <c r="E292" s="221">
        <v>45653</v>
      </c>
      <c r="F292" s="221">
        <v>45671</v>
      </c>
      <c r="G292" s="219" t="s">
        <v>269</v>
      </c>
      <c r="H292" s="219"/>
      <c r="I292" s="219"/>
      <c r="J292" s="219" t="s">
        <v>185</v>
      </c>
      <c r="K292" s="219" t="s">
        <v>220</v>
      </c>
      <c r="L292" s="241">
        <v>147963</v>
      </c>
      <c r="M292" s="219" t="s">
        <v>220</v>
      </c>
      <c r="N292" s="241">
        <v>147963</v>
      </c>
      <c r="O292" s="219" t="s">
        <v>249</v>
      </c>
      <c r="P292" s="219" t="s">
        <v>250</v>
      </c>
      <c r="Q292" s="219"/>
      <c r="R292" s="219" t="s">
        <v>610</v>
      </c>
      <c r="S292" s="219"/>
      <c r="T292" s="221"/>
      <c r="U292" s="219" t="s">
        <v>224</v>
      </c>
      <c r="V292" s="219" t="s">
        <v>252</v>
      </c>
      <c r="W292" s="190">
        <f>VLOOKUP(M292,'8.匯率'!A:C,3,)</f>
        <v>1</v>
      </c>
      <c r="X292" s="232">
        <f t="shared" si="4"/>
        <v>147963</v>
      </c>
    </row>
    <row r="293" spans="1:24" hidden="1">
      <c r="A293" s="219" t="s">
        <v>215</v>
      </c>
      <c r="B293" s="219" t="s">
        <v>216</v>
      </c>
      <c r="C293" s="219" t="s">
        <v>611</v>
      </c>
      <c r="D293" s="219" t="s">
        <v>268</v>
      </c>
      <c r="E293" s="221">
        <v>45679</v>
      </c>
      <c r="F293" s="221">
        <v>45679</v>
      </c>
      <c r="G293" s="219" t="s">
        <v>269</v>
      </c>
      <c r="H293" s="219"/>
      <c r="I293" s="219"/>
      <c r="J293" s="219" t="s">
        <v>185</v>
      </c>
      <c r="K293" s="219" t="s">
        <v>220</v>
      </c>
      <c r="L293" s="241">
        <v>-145886</v>
      </c>
      <c r="M293" s="219" t="s">
        <v>220</v>
      </c>
      <c r="N293" s="241">
        <v>-145886</v>
      </c>
      <c r="O293" s="219" t="s">
        <v>249</v>
      </c>
      <c r="P293" s="219" t="s">
        <v>250</v>
      </c>
      <c r="Q293" s="219"/>
      <c r="R293" s="219" t="s">
        <v>612</v>
      </c>
      <c r="S293" s="219"/>
      <c r="T293" s="221"/>
      <c r="U293" s="219" t="s">
        <v>224</v>
      </c>
      <c r="V293" s="219" t="s">
        <v>252</v>
      </c>
      <c r="W293" s="190">
        <f>VLOOKUP(M293,'8.匯率'!A:C,3,)</f>
        <v>1</v>
      </c>
      <c r="X293" s="232">
        <f t="shared" si="4"/>
        <v>-145886</v>
      </c>
    </row>
    <row r="294" spans="1:24" hidden="1">
      <c r="A294" s="219" t="s">
        <v>215</v>
      </c>
      <c r="B294" s="219" t="s">
        <v>216</v>
      </c>
      <c r="C294" s="219" t="s">
        <v>613</v>
      </c>
      <c r="D294" s="219" t="s">
        <v>268</v>
      </c>
      <c r="E294" s="221">
        <v>45679</v>
      </c>
      <c r="F294" s="221">
        <v>45679</v>
      </c>
      <c r="G294" s="219" t="s">
        <v>269</v>
      </c>
      <c r="H294" s="219"/>
      <c r="I294" s="219"/>
      <c r="J294" s="219" t="s">
        <v>185</v>
      </c>
      <c r="K294" s="219" t="s">
        <v>220</v>
      </c>
      <c r="L294" s="241">
        <v>-95000</v>
      </c>
      <c r="M294" s="219" t="s">
        <v>220</v>
      </c>
      <c r="N294" s="241">
        <v>-95000</v>
      </c>
      <c r="O294" s="219" t="s">
        <v>249</v>
      </c>
      <c r="P294" s="219" t="s">
        <v>250</v>
      </c>
      <c r="Q294" s="219"/>
      <c r="R294" s="219" t="s">
        <v>614</v>
      </c>
      <c r="S294" s="219"/>
      <c r="T294" s="221"/>
      <c r="U294" s="219" t="s">
        <v>224</v>
      </c>
      <c r="V294" s="219" t="s">
        <v>252</v>
      </c>
      <c r="W294" s="190">
        <f>VLOOKUP(M294,'8.匯率'!A:C,3,)</f>
        <v>1</v>
      </c>
      <c r="X294" s="232">
        <f t="shared" si="4"/>
        <v>-95000</v>
      </c>
    </row>
    <row r="295" spans="1:24" hidden="1">
      <c r="A295" s="219" t="s">
        <v>215</v>
      </c>
      <c r="B295" s="219" t="s">
        <v>216</v>
      </c>
      <c r="C295" s="219" t="s">
        <v>615</v>
      </c>
      <c r="D295" s="219" t="s">
        <v>268</v>
      </c>
      <c r="E295" s="221">
        <v>45679</v>
      </c>
      <c r="F295" s="221">
        <v>45679</v>
      </c>
      <c r="G295" s="219" t="s">
        <v>269</v>
      </c>
      <c r="H295" s="219"/>
      <c r="I295" s="219"/>
      <c r="J295" s="219" t="s">
        <v>185</v>
      </c>
      <c r="K295" s="219" t="s">
        <v>220</v>
      </c>
      <c r="L295" s="241">
        <v>-110000</v>
      </c>
      <c r="M295" s="219" t="s">
        <v>220</v>
      </c>
      <c r="N295" s="241">
        <v>-110000</v>
      </c>
      <c r="O295" s="219" t="s">
        <v>249</v>
      </c>
      <c r="P295" s="219" t="s">
        <v>250</v>
      </c>
      <c r="Q295" s="219"/>
      <c r="R295" s="219" t="s">
        <v>616</v>
      </c>
      <c r="S295" s="219"/>
      <c r="T295" s="221"/>
      <c r="U295" s="219" t="s">
        <v>224</v>
      </c>
      <c r="V295" s="219" t="s">
        <v>252</v>
      </c>
      <c r="W295" s="190">
        <f>VLOOKUP(M295,'8.匯率'!A:C,3,)</f>
        <v>1</v>
      </c>
      <c r="X295" s="232">
        <f t="shared" si="4"/>
        <v>-110000</v>
      </c>
    </row>
    <row r="296" spans="1:24" hidden="1">
      <c r="A296" s="219" t="s">
        <v>215</v>
      </c>
      <c r="B296" s="219" t="s">
        <v>216</v>
      </c>
      <c r="C296" s="219" t="s">
        <v>617</v>
      </c>
      <c r="D296" s="219" t="s">
        <v>268</v>
      </c>
      <c r="E296" s="221">
        <v>45679</v>
      </c>
      <c r="F296" s="221">
        <v>45679</v>
      </c>
      <c r="G296" s="219" t="s">
        <v>269</v>
      </c>
      <c r="H296" s="219"/>
      <c r="I296" s="219"/>
      <c r="J296" s="219" t="s">
        <v>185</v>
      </c>
      <c r="K296" s="219" t="s">
        <v>220</v>
      </c>
      <c r="L296" s="241">
        <v>-136726</v>
      </c>
      <c r="M296" s="219" t="s">
        <v>220</v>
      </c>
      <c r="N296" s="241">
        <v>-136726</v>
      </c>
      <c r="O296" s="219" t="s">
        <v>249</v>
      </c>
      <c r="P296" s="219" t="s">
        <v>250</v>
      </c>
      <c r="Q296" s="219"/>
      <c r="R296" s="219" t="s">
        <v>618</v>
      </c>
      <c r="S296" s="219"/>
      <c r="T296" s="221"/>
      <c r="U296" s="219" t="s">
        <v>224</v>
      </c>
      <c r="V296" s="219" t="s">
        <v>252</v>
      </c>
      <c r="W296" s="190">
        <f>VLOOKUP(M296,'8.匯率'!A:C,3,)</f>
        <v>1</v>
      </c>
      <c r="X296" s="232">
        <f t="shared" si="4"/>
        <v>-136726</v>
      </c>
    </row>
    <row r="297" spans="1:24" hidden="1">
      <c r="A297" s="219" t="s">
        <v>215</v>
      </c>
      <c r="B297" s="219" t="s">
        <v>216</v>
      </c>
      <c r="C297" s="219" t="s">
        <v>619</v>
      </c>
      <c r="D297" s="219" t="s">
        <v>268</v>
      </c>
      <c r="E297" s="221">
        <v>45679</v>
      </c>
      <c r="F297" s="221">
        <v>45679</v>
      </c>
      <c r="G297" s="219" t="s">
        <v>269</v>
      </c>
      <c r="H297" s="219"/>
      <c r="I297" s="219"/>
      <c r="J297" s="219" t="s">
        <v>185</v>
      </c>
      <c r="K297" s="219" t="s">
        <v>220</v>
      </c>
      <c r="L297" s="241">
        <v>-138000</v>
      </c>
      <c r="M297" s="219" t="s">
        <v>220</v>
      </c>
      <c r="N297" s="241">
        <v>-138000</v>
      </c>
      <c r="O297" s="219" t="s">
        <v>249</v>
      </c>
      <c r="P297" s="219" t="s">
        <v>250</v>
      </c>
      <c r="Q297" s="219"/>
      <c r="R297" s="219" t="s">
        <v>620</v>
      </c>
      <c r="S297" s="219"/>
      <c r="T297" s="221"/>
      <c r="U297" s="219" t="s">
        <v>224</v>
      </c>
      <c r="V297" s="219" t="s">
        <v>252</v>
      </c>
      <c r="W297" s="190">
        <f>VLOOKUP(M297,'8.匯率'!A:C,3,)</f>
        <v>1</v>
      </c>
      <c r="X297" s="232">
        <f t="shared" si="4"/>
        <v>-138000</v>
      </c>
    </row>
    <row r="298" spans="1:24" hidden="1">
      <c r="A298" s="219" t="s">
        <v>215</v>
      </c>
      <c r="B298" s="219" t="s">
        <v>216</v>
      </c>
      <c r="C298" s="219" t="s">
        <v>621</v>
      </c>
      <c r="D298" s="219" t="s">
        <v>268</v>
      </c>
      <c r="E298" s="221">
        <v>45679</v>
      </c>
      <c r="F298" s="221">
        <v>45679</v>
      </c>
      <c r="G298" s="219" t="s">
        <v>269</v>
      </c>
      <c r="H298" s="219"/>
      <c r="I298" s="219"/>
      <c r="J298" s="219" t="s">
        <v>185</v>
      </c>
      <c r="K298" s="219" t="s">
        <v>220</v>
      </c>
      <c r="L298" s="241">
        <v>-97042</v>
      </c>
      <c r="M298" s="219" t="s">
        <v>220</v>
      </c>
      <c r="N298" s="241">
        <v>-97042</v>
      </c>
      <c r="O298" s="219" t="s">
        <v>249</v>
      </c>
      <c r="P298" s="219" t="s">
        <v>250</v>
      </c>
      <c r="Q298" s="219"/>
      <c r="R298" s="219" t="s">
        <v>622</v>
      </c>
      <c r="S298" s="219"/>
      <c r="T298" s="221"/>
      <c r="U298" s="219" t="s">
        <v>224</v>
      </c>
      <c r="V298" s="219" t="s">
        <v>252</v>
      </c>
      <c r="W298" s="190">
        <f>VLOOKUP(M298,'8.匯率'!A:C,3,)</f>
        <v>1</v>
      </c>
      <c r="X298" s="232">
        <f t="shared" si="4"/>
        <v>-97042</v>
      </c>
    </row>
    <row r="299" spans="1:24" hidden="1">
      <c r="A299" s="219" t="s">
        <v>215</v>
      </c>
      <c r="B299" s="219" t="s">
        <v>216</v>
      </c>
      <c r="C299" s="219" t="s">
        <v>623</v>
      </c>
      <c r="D299" s="219" t="s">
        <v>268</v>
      </c>
      <c r="E299" s="221">
        <v>45679</v>
      </c>
      <c r="F299" s="221">
        <v>45679</v>
      </c>
      <c r="G299" s="219" t="s">
        <v>269</v>
      </c>
      <c r="H299" s="219"/>
      <c r="I299" s="219"/>
      <c r="J299" s="219" t="s">
        <v>185</v>
      </c>
      <c r="K299" s="219" t="s">
        <v>220</v>
      </c>
      <c r="L299" s="241">
        <v>-133874</v>
      </c>
      <c r="M299" s="219" t="s">
        <v>220</v>
      </c>
      <c r="N299" s="241">
        <v>-133874</v>
      </c>
      <c r="O299" s="219" t="s">
        <v>249</v>
      </c>
      <c r="P299" s="219" t="s">
        <v>250</v>
      </c>
      <c r="Q299" s="219"/>
      <c r="R299" s="219" t="s">
        <v>624</v>
      </c>
      <c r="S299" s="219"/>
      <c r="T299" s="221"/>
      <c r="U299" s="219" t="s">
        <v>224</v>
      </c>
      <c r="V299" s="219" t="s">
        <v>252</v>
      </c>
      <c r="W299" s="190">
        <f>VLOOKUP(M299,'8.匯率'!A:C,3,)</f>
        <v>1</v>
      </c>
      <c r="X299" s="232">
        <f t="shared" si="4"/>
        <v>-133874</v>
      </c>
    </row>
    <row r="300" spans="1:24" hidden="1">
      <c r="A300" s="219" t="s">
        <v>215</v>
      </c>
      <c r="B300" s="219" t="s">
        <v>216</v>
      </c>
      <c r="C300" s="219" t="s">
        <v>625</v>
      </c>
      <c r="D300" s="219" t="s">
        <v>268</v>
      </c>
      <c r="E300" s="221">
        <v>45679</v>
      </c>
      <c r="F300" s="221">
        <v>45679</v>
      </c>
      <c r="G300" s="219" t="s">
        <v>269</v>
      </c>
      <c r="H300" s="219"/>
      <c r="I300" s="219"/>
      <c r="J300" s="219" t="s">
        <v>185</v>
      </c>
      <c r="K300" s="219" t="s">
        <v>220</v>
      </c>
      <c r="L300" s="241">
        <v>-138000</v>
      </c>
      <c r="M300" s="219" t="s">
        <v>220</v>
      </c>
      <c r="N300" s="241">
        <v>-138000</v>
      </c>
      <c r="O300" s="219" t="s">
        <v>249</v>
      </c>
      <c r="P300" s="219" t="s">
        <v>250</v>
      </c>
      <c r="Q300" s="219"/>
      <c r="R300" s="219" t="s">
        <v>626</v>
      </c>
      <c r="S300" s="219"/>
      <c r="T300" s="221"/>
      <c r="U300" s="219" t="s">
        <v>224</v>
      </c>
      <c r="V300" s="219" t="s">
        <v>252</v>
      </c>
      <c r="W300" s="190">
        <f>VLOOKUP(M300,'8.匯率'!A:C,3,)</f>
        <v>1</v>
      </c>
      <c r="X300" s="232">
        <f t="shared" si="4"/>
        <v>-138000</v>
      </c>
    </row>
    <row r="301" spans="1:24" hidden="1">
      <c r="A301" s="219" t="s">
        <v>215</v>
      </c>
      <c r="B301" s="219" t="s">
        <v>216</v>
      </c>
      <c r="C301" s="219" t="s">
        <v>627</v>
      </c>
      <c r="D301" s="219" t="s">
        <v>268</v>
      </c>
      <c r="E301" s="221">
        <v>45679</v>
      </c>
      <c r="F301" s="221">
        <v>45679</v>
      </c>
      <c r="G301" s="219" t="s">
        <v>269</v>
      </c>
      <c r="H301" s="219"/>
      <c r="I301" s="219"/>
      <c r="J301" s="219" t="s">
        <v>185</v>
      </c>
      <c r="K301" s="219" t="s">
        <v>220</v>
      </c>
      <c r="L301" s="241">
        <v>-110000</v>
      </c>
      <c r="M301" s="219" t="s">
        <v>220</v>
      </c>
      <c r="N301" s="241">
        <v>-110000</v>
      </c>
      <c r="O301" s="219" t="s">
        <v>249</v>
      </c>
      <c r="P301" s="219" t="s">
        <v>250</v>
      </c>
      <c r="Q301" s="219"/>
      <c r="R301" s="219" t="s">
        <v>628</v>
      </c>
      <c r="S301" s="219"/>
      <c r="T301" s="221"/>
      <c r="U301" s="219" t="s">
        <v>224</v>
      </c>
      <c r="V301" s="219" t="s">
        <v>252</v>
      </c>
      <c r="W301" s="190">
        <f>VLOOKUP(M301,'8.匯率'!A:C,3,)</f>
        <v>1</v>
      </c>
      <c r="X301" s="232">
        <f t="shared" si="4"/>
        <v>-110000</v>
      </c>
    </row>
    <row r="302" spans="1:24" hidden="1">
      <c r="A302" s="219" t="s">
        <v>215</v>
      </c>
      <c r="B302" s="219" t="s">
        <v>216</v>
      </c>
      <c r="C302" s="219" t="s">
        <v>629</v>
      </c>
      <c r="D302" s="219" t="s">
        <v>268</v>
      </c>
      <c r="E302" s="221">
        <v>45679</v>
      </c>
      <c r="F302" s="221">
        <v>45679</v>
      </c>
      <c r="G302" s="219" t="s">
        <v>269</v>
      </c>
      <c r="H302" s="219"/>
      <c r="I302" s="219"/>
      <c r="J302" s="219" t="s">
        <v>185</v>
      </c>
      <c r="K302" s="219" t="s">
        <v>220</v>
      </c>
      <c r="L302" s="241">
        <v>-103532</v>
      </c>
      <c r="M302" s="219" t="s">
        <v>220</v>
      </c>
      <c r="N302" s="241">
        <v>-103532</v>
      </c>
      <c r="O302" s="219" t="s">
        <v>249</v>
      </c>
      <c r="P302" s="219" t="s">
        <v>250</v>
      </c>
      <c r="Q302" s="219"/>
      <c r="R302" s="219" t="s">
        <v>630</v>
      </c>
      <c r="S302" s="219"/>
      <c r="T302" s="221"/>
      <c r="U302" s="219" t="s">
        <v>224</v>
      </c>
      <c r="V302" s="219" t="s">
        <v>252</v>
      </c>
      <c r="W302" s="190">
        <f>VLOOKUP(M302,'8.匯率'!A:C,3,)</f>
        <v>1</v>
      </c>
      <c r="X302" s="232">
        <f t="shared" si="4"/>
        <v>-103532</v>
      </c>
    </row>
    <row r="303" spans="1:24" hidden="1">
      <c r="A303" s="219" t="s">
        <v>215</v>
      </c>
      <c r="B303" s="219" t="s">
        <v>216</v>
      </c>
      <c r="C303" s="219" t="s">
        <v>631</v>
      </c>
      <c r="D303" s="219" t="s">
        <v>268</v>
      </c>
      <c r="E303" s="221">
        <v>45679</v>
      </c>
      <c r="F303" s="221">
        <v>45679</v>
      </c>
      <c r="G303" s="219" t="s">
        <v>269</v>
      </c>
      <c r="H303" s="219"/>
      <c r="I303" s="219"/>
      <c r="J303" s="219" t="s">
        <v>185</v>
      </c>
      <c r="K303" s="219" t="s">
        <v>220</v>
      </c>
      <c r="L303" s="241">
        <v>-129886</v>
      </c>
      <c r="M303" s="219" t="s">
        <v>220</v>
      </c>
      <c r="N303" s="241">
        <v>-129886</v>
      </c>
      <c r="O303" s="219" t="s">
        <v>249</v>
      </c>
      <c r="P303" s="219" t="s">
        <v>250</v>
      </c>
      <c r="Q303" s="219"/>
      <c r="R303" s="219" t="s">
        <v>632</v>
      </c>
      <c r="S303" s="219"/>
      <c r="T303" s="221"/>
      <c r="U303" s="219" t="s">
        <v>224</v>
      </c>
      <c r="V303" s="219" t="s">
        <v>252</v>
      </c>
      <c r="W303" s="190">
        <f>VLOOKUP(M303,'8.匯率'!A:C,3,)</f>
        <v>1</v>
      </c>
      <c r="X303" s="232">
        <f t="shared" si="4"/>
        <v>-129886</v>
      </c>
    </row>
    <row r="304" spans="1:24" hidden="1">
      <c r="A304" s="219" t="s">
        <v>215</v>
      </c>
      <c r="B304" s="219" t="s">
        <v>216</v>
      </c>
      <c r="C304" s="219" t="s">
        <v>633</v>
      </c>
      <c r="D304" s="219" t="s">
        <v>268</v>
      </c>
      <c r="E304" s="221">
        <v>45679</v>
      </c>
      <c r="F304" s="221">
        <v>45679</v>
      </c>
      <c r="G304" s="219" t="s">
        <v>269</v>
      </c>
      <c r="H304" s="219"/>
      <c r="I304" s="219"/>
      <c r="J304" s="219" t="s">
        <v>185</v>
      </c>
      <c r="K304" s="219" t="s">
        <v>220</v>
      </c>
      <c r="L304" s="241">
        <v>-110000</v>
      </c>
      <c r="M304" s="219" t="s">
        <v>220</v>
      </c>
      <c r="N304" s="241">
        <v>-110000</v>
      </c>
      <c r="O304" s="219" t="s">
        <v>249</v>
      </c>
      <c r="P304" s="219" t="s">
        <v>250</v>
      </c>
      <c r="Q304" s="219"/>
      <c r="R304" s="219" t="s">
        <v>634</v>
      </c>
      <c r="S304" s="219"/>
      <c r="T304" s="221"/>
      <c r="U304" s="219" t="s">
        <v>224</v>
      </c>
      <c r="V304" s="219" t="s">
        <v>252</v>
      </c>
      <c r="W304" s="190">
        <f>VLOOKUP(M304,'8.匯率'!A:C,3,)</f>
        <v>1</v>
      </c>
      <c r="X304" s="232">
        <f t="shared" si="4"/>
        <v>-110000</v>
      </c>
    </row>
    <row r="305" spans="1:24" hidden="1">
      <c r="A305" s="219" t="s">
        <v>215</v>
      </c>
      <c r="B305" s="219" t="s">
        <v>216</v>
      </c>
      <c r="C305" s="219" t="s">
        <v>635</v>
      </c>
      <c r="D305" s="219" t="s">
        <v>268</v>
      </c>
      <c r="E305" s="221">
        <v>45679</v>
      </c>
      <c r="F305" s="221">
        <v>45679</v>
      </c>
      <c r="G305" s="219" t="s">
        <v>269</v>
      </c>
      <c r="H305" s="219"/>
      <c r="I305" s="219"/>
      <c r="J305" s="219" t="s">
        <v>185</v>
      </c>
      <c r="K305" s="219" t="s">
        <v>220</v>
      </c>
      <c r="L305" s="241">
        <v>-138000</v>
      </c>
      <c r="M305" s="219" t="s">
        <v>220</v>
      </c>
      <c r="N305" s="241">
        <v>-138000</v>
      </c>
      <c r="O305" s="219" t="s">
        <v>249</v>
      </c>
      <c r="P305" s="219" t="s">
        <v>250</v>
      </c>
      <c r="Q305" s="219"/>
      <c r="R305" s="219" t="s">
        <v>636</v>
      </c>
      <c r="S305" s="219"/>
      <c r="T305" s="221"/>
      <c r="U305" s="219" t="s">
        <v>224</v>
      </c>
      <c r="V305" s="219" t="s">
        <v>252</v>
      </c>
      <c r="W305" s="190">
        <f>VLOOKUP(M305,'8.匯率'!A:C,3,)</f>
        <v>1</v>
      </c>
      <c r="X305" s="232">
        <f t="shared" si="4"/>
        <v>-138000</v>
      </c>
    </row>
    <row r="306" spans="1:24" hidden="1">
      <c r="A306" s="219" t="s">
        <v>215</v>
      </c>
      <c r="B306" s="219" t="s">
        <v>216</v>
      </c>
      <c r="C306" s="219" t="s">
        <v>637</v>
      </c>
      <c r="D306" s="219" t="s">
        <v>268</v>
      </c>
      <c r="E306" s="221">
        <v>45679</v>
      </c>
      <c r="F306" s="221">
        <v>45679</v>
      </c>
      <c r="G306" s="219" t="s">
        <v>269</v>
      </c>
      <c r="H306" s="219"/>
      <c r="I306" s="219"/>
      <c r="J306" s="219" t="s">
        <v>185</v>
      </c>
      <c r="K306" s="219" t="s">
        <v>220</v>
      </c>
      <c r="L306" s="241">
        <v>-107569</v>
      </c>
      <c r="M306" s="219" t="s">
        <v>220</v>
      </c>
      <c r="N306" s="241">
        <v>-107569</v>
      </c>
      <c r="O306" s="219" t="s">
        <v>249</v>
      </c>
      <c r="P306" s="219" t="s">
        <v>250</v>
      </c>
      <c r="Q306" s="219"/>
      <c r="R306" s="219" t="s">
        <v>638</v>
      </c>
      <c r="S306" s="219"/>
      <c r="T306" s="221"/>
      <c r="U306" s="219" t="s">
        <v>224</v>
      </c>
      <c r="V306" s="219" t="s">
        <v>252</v>
      </c>
      <c r="W306" s="190">
        <f>VLOOKUP(M306,'8.匯率'!A:C,3,)</f>
        <v>1</v>
      </c>
      <c r="X306" s="232">
        <f t="shared" si="4"/>
        <v>-107569</v>
      </c>
    </row>
    <row r="307" spans="1:24" hidden="1">
      <c r="A307" s="219" t="s">
        <v>215</v>
      </c>
      <c r="B307" s="219" t="s">
        <v>216</v>
      </c>
      <c r="C307" s="219" t="s">
        <v>639</v>
      </c>
      <c r="D307" s="219" t="s">
        <v>268</v>
      </c>
      <c r="E307" s="221">
        <v>45679</v>
      </c>
      <c r="F307" s="221">
        <v>45679</v>
      </c>
      <c r="G307" s="219" t="s">
        <v>269</v>
      </c>
      <c r="H307" s="219"/>
      <c r="I307" s="219"/>
      <c r="J307" s="219" t="s">
        <v>185</v>
      </c>
      <c r="K307" s="219" t="s">
        <v>220</v>
      </c>
      <c r="L307" s="241">
        <v>-138000</v>
      </c>
      <c r="M307" s="219" t="s">
        <v>220</v>
      </c>
      <c r="N307" s="241">
        <v>-138000</v>
      </c>
      <c r="O307" s="219" t="s">
        <v>249</v>
      </c>
      <c r="P307" s="219" t="s">
        <v>250</v>
      </c>
      <c r="Q307" s="219"/>
      <c r="R307" s="219" t="s">
        <v>640</v>
      </c>
      <c r="S307" s="219"/>
      <c r="T307" s="221"/>
      <c r="U307" s="219" t="s">
        <v>224</v>
      </c>
      <c r="V307" s="219" t="s">
        <v>252</v>
      </c>
      <c r="W307" s="190">
        <f>VLOOKUP(M307,'8.匯率'!A:C,3,)</f>
        <v>1</v>
      </c>
      <c r="X307" s="232">
        <f t="shared" si="4"/>
        <v>-138000</v>
      </c>
    </row>
    <row r="308" spans="1:24" hidden="1">
      <c r="A308" s="219" t="s">
        <v>215</v>
      </c>
      <c r="B308" s="219" t="s">
        <v>216</v>
      </c>
      <c r="C308" s="219" t="s">
        <v>641</v>
      </c>
      <c r="D308" s="219" t="s">
        <v>268</v>
      </c>
      <c r="E308" s="221">
        <v>45679</v>
      </c>
      <c r="F308" s="221">
        <v>45679</v>
      </c>
      <c r="G308" s="219" t="s">
        <v>269</v>
      </c>
      <c r="H308" s="219"/>
      <c r="I308" s="219"/>
      <c r="J308" s="219" t="s">
        <v>185</v>
      </c>
      <c r="K308" s="219" t="s">
        <v>220</v>
      </c>
      <c r="L308" s="241">
        <v>-129886</v>
      </c>
      <c r="M308" s="219" t="s">
        <v>220</v>
      </c>
      <c r="N308" s="241">
        <v>-129886</v>
      </c>
      <c r="O308" s="219" t="s">
        <v>249</v>
      </c>
      <c r="P308" s="219" t="s">
        <v>250</v>
      </c>
      <c r="Q308" s="219"/>
      <c r="R308" s="219" t="s">
        <v>642</v>
      </c>
      <c r="S308" s="219"/>
      <c r="T308" s="221"/>
      <c r="U308" s="219" t="s">
        <v>224</v>
      </c>
      <c r="V308" s="219" t="s">
        <v>252</v>
      </c>
      <c r="W308" s="190">
        <f>VLOOKUP(M308,'8.匯率'!A:C,3,)</f>
        <v>1</v>
      </c>
      <c r="X308" s="232">
        <f t="shared" si="4"/>
        <v>-129886</v>
      </c>
    </row>
    <row r="309" spans="1:24" hidden="1">
      <c r="A309" s="219" t="s">
        <v>215</v>
      </c>
      <c r="B309" s="219" t="s">
        <v>216</v>
      </c>
      <c r="C309" s="219" t="s">
        <v>643</v>
      </c>
      <c r="D309" s="219" t="s">
        <v>268</v>
      </c>
      <c r="E309" s="221">
        <v>45679</v>
      </c>
      <c r="F309" s="221">
        <v>45679</v>
      </c>
      <c r="G309" s="219" t="s">
        <v>269</v>
      </c>
      <c r="H309" s="219"/>
      <c r="I309" s="219"/>
      <c r="J309" s="219" t="s">
        <v>185</v>
      </c>
      <c r="K309" s="219" t="s">
        <v>220</v>
      </c>
      <c r="L309" s="241">
        <v>-129886</v>
      </c>
      <c r="M309" s="219" t="s">
        <v>220</v>
      </c>
      <c r="N309" s="241">
        <v>-129886</v>
      </c>
      <c r="O309" s="219" t="s">
        <v>249</v>
      </c>
      <c r="P309" s="219" t="s">
        <v>250</v>
      </c>
      <c r="Q309" s="219"/>
      <c r="R309" s="219" t="s">
        <v>644</v>
      </c>
      <c r="S309" s="219"/>
      <c r="T309" s="221"/>
      <c r="U309" s="219" t="s">
        <v>224</v>
      </c>
      <c r="V309" s="219" t="s">
        <v>252</v>
      </c>
      <c r="W309" s="190">
        <f>VLOOKUP(M309,'8.匯率'!A:C,3,)</f>
        <v>1</v>
      </c>
      <c r="X309" s="232">
        <f t="shared" si="4"/>
        <v>-129886</v>
      </c>
    </row>
    <row r="310" spans="1:24" hidden="1">
      <c r="A310" s="219" t="s">
        <v>215</v>
      </c>
      <c r="B310" s="219" t="s">
        <v>216</v>
      </c>
      <c r="C310" s="219" t="s">
        <v>645</v>
      </c>
      <c r="D310" s="219" t="s">
        <v>268</v>
      </c>
      <c r="E310" s="221">
        <v>45679</v>
      </c>
      <c r="F310" s="221">
        <v>45679</v>
      </c>
      <c r="G310" s="219" t="s">
        <v>269</v>
      </c>
      <c r="H310" s="219"/>
      <c r="I310" s="219"/>
      <c r="J310" s="219" t="s">
        <v>185</v>
      </c>
      <c r="K310" s="219" t="s">
        <v>220</v>
      </c>
      <c r="L310" s="241">
        <v>-84117</v>
      </c>
      <c r="M310" s="219" t="s">
        <v>220</v>
      </c>
      <c r="N310" s="241">
        <v>-84117</v>
      </c>
      <c r="O310" s="219" t="s">
        <v>249</v>
      </c>
      <c r="P310" s="219" t="s">
        <v>250</v>
      </c>
      <c r="Q310" s="219"/>
      <c r="R310" s="219" t="s">
        <v>646</v>
      </c>
      <c r="S310" s="219"/>
      <c r="T310" s="221"/>
      <c r="U310" s="219" t="s">
        <v>224</v>
      </c>
      <c r="V310" s="219" t="s">
        <v>252</v>
      </c>
      <c r="W310" s="190">
        <f>VLOOKUP(M310,'8.匯率'!A:C,3,)</f>
        <v>1</v>
      </c>
      <c r="X310" s="232">
        <f t="shared" si="4"/>
        <v>-84117</v>
      </c>
    </row>
    <row r="311" spans="1:24" hidden="1">
      <c r="A311" s="219" t="s">
        <v>215</v>
      </c>
      <c r="B311" s="219" t="s">
        <v>216</v>
      </c>
      <c r="C311" s="219" t="s">
        <v>647</v>
      </c>
      <c r="D311" s="219" t="s">
        <v>268</v>
      </c>
      <c r="E311" s="221">
        <v>45679</v>
      </c>
      <c r="F311" s="221">
        <v>45679</v>
      </c>
      <c r="G311" s="219" t="s">
        <v>269</v>
      </c>
      <c r="H311" s="219"/>
      <c r="I311" s="219"/>
      <c r="J311" s="219" t="s">
        <v>185</v>
      </c>
      <c r="K311" s="219" t="s">
        <v>220</v>
      </c>
      <c r="L311" s="241">
        <v>-145886</v>
      </c>
      <c r="M311" s="219" t="s">
        <v>220</v>
      </c>
      <c r="N311" s="241">
        <v>-145886</v>
      </c>
      <c r="O311" s="219" t="s">
        <v>249</v>
      </c>
      <c r="P311" s="219" t="s">
        <v>250</v>
      </c>
      <c r="Q311" s="219"/>
      <c r="R311" s="219" t="s">
        <v>648</v>
      </c>
      <c r="S311" s="219"/>
      <c r="T311" s="221"/>
      <c r="U311" s="219" t="s">
        <v>224</v>
      </c>
      <c r="V311" s="219" t="s">
        <v>252</v>
      </c>
      <c r="W311" s="190">
        <f>VLOOKUP(M311,'8.匯率'!A:C,3,)</f>
        <v>1</v>
      </c>
      <c r="X311" s="232">
        <f t="shared" si="4"/>
        <v>-145886</v>
      </c>
    </row>
    <row r="312" spans="1:24" hidden="1">
      <c r="A312" s="219" t="s">
        <v>215</v>
      </c>
      <c r="B312" s="219" t="s">
        <v>216</v>
      </c>
      <c r="C312" s="219" t="s">
        <v>649</v>
      </c>
      <c r="D312" s="219" t="s">
        <v>268</v>
      </c>
      <c r="E312" s="221">
        <v>45679</v>
      </c>
      <c r="F312" s="221">
        <v>45679</v>
      </c>
      <c r="G312" s="219" t="s">
        <v>269</v>
      </c>
      <c r="H312" s="219"/>
      <c r="I312" s="219"/>
      <c r="J312" s="219" t="s">
        <v>185</v>
      </c>
      <c r="K312" s="219" t="s">
        <v>220</v>
      </c>
      <c r="L312" s="241">
        <v>-155000</v>
      </c>
      <c r="M312" s="219" t="s">
        <v>220</v>
      </c>
      <c r="N312" s="241">
        <v>-155000</v>
      </c>
      <c r="O312" s="219" t="s">
        <v>249</v>
      </c>
      <c r="P312" s="219" t="s">
        <v>250</v>
      </c>
      <c r="Q312" s="219"/>
      <c r="R312" s="219" t="s">
        <v>650</v>
      </c>
      <c r="S312" s="219"/>
      <c r="T312" s="221"/>
      <c r="U312" s="219" t="s">
        <v>224</v>
      </c>
      <c r="V312" s="219" t="s">
        <v>252</v>
      </c>
      <c r="W312" s="190">
        <f>VLOOKUP(M312,'8.匯率'!A:C,3,)</f>
        <v>1</v>
      </c>
      <c r="X312" s="232">
        <f t="shared" si="4"/>
        <v>-155000</v>
      </c>
    </row>
    <row r="313" spans="1:24" hidden="1">
      <c r="A313" s="219" t="s">
        <v>215</v>
      </c>
      <c r="B313" s="219" t="s">
        <v>216</v>
      </c>
      <c r="C313" s="219" t="s">
        <v>651</v>
      </c>
      <c r="D313" s="219" t="s">
        <v>268</v>
      </c>
      <c r="E313" s="221">
        <v>45679</v>
      </c>
      <c r="F313" s="221">
        <v>45679</v>
      </c>
      <c r="G313" s="219" t="s">
        <v>269</v>
      </c>
      <c r="H313" s="219"/>
      <c r="I313" s="219"/>
      <c r="J313" s="219" t="s">
        <v>185</v>
      </c>
      <c r="K313" s="219" t="s">
        <v>220</v>
      </c>
      <c r="L313" s="241">
        <v>-155000</v>
      </c>
      <c r="M313" s="219" t="s">
        <v>220</v>
      </c>
      <c r="N313" s="241">
        <v>-155000</v>
      </c>
      <c r="O313" s="219" t="s">
        <v>249</v>
      </c>
      <c r="P313" s="219" t="s">
        <v>250</v>
      </c>
      <c r="Q313" s="219"/>
      <c r="R313" s="219" t="s">
        <v>652</v>
      </c>
      <c r="S313" s="219"/>
      <c r="T313" s="221"/>
      <c r="U313" s="219" t="s">
        <v>224</v>
      </c>
      <c r="V313" s="219" t="s">
        <v>252</v>
      </c>
      <c r="W313" s="190">
        <f>VLOOKUP(M313,'8.匯率'!A:C,3,)</f>
        <v>1</v>
      </c>
      <c r="X313" s="232">
        <f t="shared" si="4"/>
        <v>-155000</v>
      </c>
    </row>
    <row r="314" spans="1:24" hidden="1">
      <c r="A314" s="219" t="s">
        <v>215</v>
      </c>
      <c r="B314" s="219" t="s">
        <v>216</v>
      </c>
      <c r="C314" s="219" t="s">
        <v>653</v>
      </c>
      <c r="D314" s="219" t="s">
        <v>268</v>
      </c>
      <c r="E314" s="221">
        <v>45679</v>
      </c>
      <c r="F314" s="221">
        <v>45679</v>
      </c>
      <c r="G314" s="219" t="s">
        <v>269</v>
      </c>
      <c r="H314" s="219"/>
      <c r="I314" s="219"/>
      <c r="J314" s="219" t="s">
        <v>185</v>
      </c>
      <c r="K314" s="219" t="s">
        <v>220</v>
      </c>
      <c r="L314" s="241">
        <v>-138000</v>
      </c>
      <c r="M314" s="219" t="s">
        <v>220</v>
      </c>
      <c r="N314" s="241">
        <v>-138000</v>
      </c>
      <c r="O314" s="219" t="s">
        <v>249</v>
      </c>
      <c r="P314" s="219" t="s">
        <v>250</v>
      </c>
      <c r="Q314" s="219"/>
      <c r="R314" s="219" t="s">
        <v>654</v>
      </c>
      <c r="S314" s="219"/>
      <c r="T314" s="221"/>
      <c r="U314" s="219" t="s">
        <v>224</v>
      </c>
      <c r="V314" s="219" t="s">
        <v>252</v>
      </c>
      <c r="W314" s="190">
        <f>VLOOKUP(M314,'8.匯率'!A:C,3,)</f>
        <v>1</v>
      </c>
      <c r="X314" s="232">
        <f t="shared" si="4"/>
        <v>-138000</v>
      </c>
    </row>
    <row r="315" spans="1:24" hidden="1">
      <c r="A315" s="219" t="s">
        <v>215</v>
      </c>
      <c r="B315" s="219" t="s">
        <v>216</v>
      </c>
      <c r="C315" s="219" t="s">
        <v>655</v>
      </c>
      <c r="D315" s="219" t="s">
        <v>268</v>
      </c>
      <c r="E315" s="221">
        <v>45679</v>
      </c>
      <c r="F315" s="221">
        <v>45679</v>
      </c>
      <c r="G315" s="219" t="s">
        <v>269</v>
      </c>
      <c r="H315" s="219"/>
      <c r="I315" s="219"/>
      <c r="J315" s="219" t="s">
        <v>185</v>
      </c>
      <c r="K315" s="219" t="s">
        <v>220</v>
      </c>
      <c r="L315" s="241">
        <v>-110000</v>
      </c>
      <c r="M315" s="219" t="s">
        <v>220</v>
      </c>
      <c r="N315" s="241">
        <v>-110000</v>
      </c>
      <c r="O315" s="219" t="s">
        <v>249</v>
      </c>
      <c r="P315" s="219" t="s">
        <v>250</v>
      </c>
      <c r="Q315" s="219"/>
      <c r="R315" s="219" t="s">
        <v>656</v>
      </c>
      <c r="S315" s="219"/>
      <c r="T315" s="221"/>
      <c r="U315" s="219" t="s">
        <v>224</v>
      </c>
      <c r="V315" s="219" t="s">
        <v>252</v>
      </c>
      <c r="W315" s="190">
        <f>VLOOKUP(M315,'8.匯率'!A:C,3,)</f>
        <v>1</v>
      </c>
      <c r="X315" s="232">
        <f t="shared" si="4"/>
        <v>-110000</v>
      </c>
    </row>
    <row r="316" spans="1:24" hidden="1">
      <c r="A316" s="219" t="s">
        <v>215</v>
      </c>
      <c r="B316" s="219" t="s">
        <v>216</v>
      </c>
      <c r="C316" s="219" t="s">
        <v>657</v>
      </c>
      <c r="D316" s="219" t="s">
        <v>268</v>
      </c>
      <c r="E316" s="221">
        <v>45679</v>
      </c>
      <c r="F316" s="221">
        <v>45679</v>
      </c>
      <c r="G316" s="219" t="s">
        <v>269</v>
      </c>
      <c r="H316" s="219"/>
      <c r="I316" s="219"/>
      <c r="J316" s="219" t="s">
        <v>185</v>
      </c>
      <c r="K316" s="219" t="s">
        <v>220</v>
      </c>
      <c r="L316" s="241">
        <v>-89414</v>
      </c>
      <c r="M316" s="219" t="s">
        <v>220</v>
      </c>
      <c r="N316" s="241">
        <v>-89414</v>
      </c>
      <c r="O316" s="219" t="s">
        <v>249</v>
      </c>
      <c r="P316" s="219" t="s">
        <v>250</v>
      </c>
      <c r="Q316" s="219"/>
      <c r="R316" s="219" t="s">
        <v>658</v>
      </c>
      <c r="S316" s="219"/>
      <c r="T316" s="221"/>
      <c r="U316" s="219" t="s">
        <v>224</v>
      </c>
      <c r="V316" s="219" t="s">
        <v>252</v>
      </c>
      <c r="W316" s="190">
        <f>VLOOKUP(M316,'8.匯率'!A:C,3,)</f>
        <v>1</v>
      </c>
      <c r="X316" s="232">
        <f t="shared" si="4"/>
        <v>-89414</v>
      </c>
    </row>
    <row r="317" spans="1:24" hidden="1">
      <c r="A317" s="219" t="s">
        <v>215</v>
      </c>
      <c r="B317" s="219" t="s">
        <v>216</v>
      </c>
      <c r="C317" s="219" t="s">
        <v>659</v>
      </c>
      <c r="D317" s="219" t="s">
        <v>268</v>
      </c>
      <c r="E317" s="221">
        <v>45679</v>
      </c>
      <c r="F317" s="221">
        <v>45679</v>
      </c>
      <c r="G317" s="219" t="s">
        <v>269</v>
      </c>
      <c r="H317" s="219"/>
      <c r="I317" s="219"/>
      <c r="J317" s="219" t="s">
        <v>185</v>
      </c>
      <c r="K317" s="219" t="s">
        <v>220</v>
      </c>
      <c r="L317" s="241">
        <v>-138000</v>
      </c>
      <c r="M317" s="219" t="s">
        <v>220</v>
      </c>
      <c r="N317" s="241">
        <v>-138000</v>
      </c>
      <c r="O317" s="219" t="s">
        <v>249</v>
      </c>
      <c r="P317" s="219" t="s">
        <v>250</v>
      </c>
      <c r="Q317" s="219"/>
      <c r="R317" s="219" t="s">
        <v>660</v>
      </c>
      <c r="S317" s="219"/>
      <c r="T317" s="221"/>
      <c r="U317" s="219" t="s">
        <v>224</v>
      </c>
      <c r="V317" s="219" t="s">
        <v>252</v>
      </c>
      <c r="W317" s="190">
        <f>VLOOKUP(M317,'8.匯率'!A:C,3,)</f>
        <v>1</v>
      </c>
      <c r="X317" s="232">
        <f t="shared" si="4"/>
        <v>-138000</v>
      </c>
    </row>
    <row r="318" spans="1:24" hidden="1">
      <c r="A318" s="219" t="s">
        <v>215</v>
      </c>
      <c r="B318" s="219" t="s">
        <v>216</v>
      </c>
      <c r="C318" s="219" t="s">
        <v>661</v>
      </c>
      <c r="D318" s="219" t="s">
        <v>268</v>
      </c>
      <c r="E318" s="221">
        <v>45679</v>
      </c>
      <c r="F318" s="221">
        <v>45679</v>
      </c>
      <c r="G318" s="219" t="s">
        <v>269</v>
      </c>
      <c r="H318" s="219"/>
      <c r="I318" s="219"/>
      <c r="J318" s="219" t="s">
        <v>185</v>
      </c>
      <c r="K318" s="219" t="s">
        <v>220</v>
      </c>
      <c r="L318" s="241">
        <v>-155000</v>
      </c>
      <c r="M318" s="219" t="s">
        <v>220</v>
      </c>
      <c r="N318" s="241">
        <v>-155000</v>
      </c>
      <c r="O318" s="219" t="s">
        <v>249</v>
      </c>
      <c r="P318" s="219" t="s">
        <v>250</v>
      </c>
      <c r="Q318" s="219"/>
      <c r="R318" s="219" t="s">
        <v>662</v>
      </c>
      <c r="S318" s="219"/>
      <c r="T318" s="221"/>
      <c r="U318" s="219" t="s">
        <v>224</v>
      </c>
      <c r="V318" s="219" t="s">
        <v>252</v>
      </c>
      <c r="W318" s="190">
        <f>VLOOKUP(M318,'8.匯率'!A:C,3,)</f>
        <v>1</v>
      </c>
      <c r="X318" s="232">
        <f t="shared" si="4"/>
        <v>-155000</v>
      </c>
    </row>
    <row r="319" spans="1:24" hidden="1">
      <c r="A319" s="219" t="s">
        <v>215</v>
      </c>
      <c r="B319" s="219" t="s">
        <v>216</v>
      </c>
      <c r="C319" s="219" t="s">
        <v>663</v>
      </c>
      <c r="D319" s="219" t="s">
        <v>268</v>
      </c>
      <c r="E319" s="221">
        <v>45679</v>
      </c>
      <c r="F319" s="221">
        <v>45679</v>
      </c>
      <c r="G319" s="219" t="s">
        <v>269</v>
      </c>
      <c r="H319" s="219"/>
      <c r="I319" s="219"/>
      <c r="J319" s="219" t="s">
        <v>185</v>
      </c>
      <c r="K319" s="219" t="s">
        <v>220</v>
      </c>
      <c r="L319" s="241">
        <v>-138000</v>
      </c>
      <c r="M319" s="219" t="s">
        <v>220</v>
      </c>
      <c r="N319" s="241">
        <v>-138000</v>
      </c>
      <c r="O319" s="219" t="s">
        <v>249</v>
      </c>
      <c r="P319" s="219" t="s">
        <v>250</v>
      </c>
      <c r="Q319" s="219"/>
      <c r="R319" s="219" t="s">
        <v>664</v>
      </c>
      <c r="S319" s="219"/>
      <c r="T319" s="221"/>
      <c r="U319" s="219" t="s">
        <v>224</v>
      </c>
      <c r="V319" s="219" t="s">
        <v>252</v>
      </c>
      <c r="W319" s="190">
        <f>VLOOKUP(M319,'8.匯率'!A:C,3,)</f>
        <v>1</v>
      </c>
      <c r="X319" s="232">
        <f t="shared" si="4"/>
        <v>-138000</v>
      </c>
    </row>
    <row r="320" spans="1:24" hidden="1">
      <c r="A320" s="219" t="s">
        <v>215</v>
      </c>
      <c r="B320" s="219" t="s">
        <v>216</v>
      </c>
      <c r="C320" s="219" t="s">
        <v>665</v>
      </c>
      <c r="D320" s="219" t="s">
        <v>268</v>
      </c>
      <c r="E320" s="221">
        <v>45679</v>
      </c>
      <c r="F320" s="221">
        <v>45679</v>
      </c>
      <c r="G320" s="219" t="s">
        <v>269</v>
      </c>
      <c r="H320" s="219"/>
      <c r="I320" s="219"/>
      <c r="J320" s="219" t="s">
        <v>185</v>
      </c>
      <c r="K320" s="219" t="s">
        <v>220</v>
      </c>
      <c r="L320" s="241">
        <v>-110000</v>
      </c>
      <c r="M320" s="219" t="s">
        <v>220</v>
      </c>
      <c r="N320" s="241">
        <v>-110000</v>
      </c>
      <c r="O320" s="219" t="s">
        <v>249</v>
      </c>
      <c r="P320" s="219" t="s">
        <v>250</v>
      </c>
      <c r="Q320" s="219"/>
      <c r="R320" s="219" t="s">
        <v>666</v>
      </c>
      <c r="S320" s="219"/>
      <c r="T320" s="221"/>
      <c r="U320" s="219" t="s">
        <v>224</v>
      </c>
      <c r="V320" s="219" t="s">
        <v>252</v>
      </c>
      <c r="W320" s="190">
        <f>VLOOKUP(M320,'8.匯率'!A:C,3,)</f>
        <v>1</v>
      </c>
      <c r="X320" s="232">
        <f t="shared" si="4"/>
        <v>-110000</v>
      </c>
    </row>
    <row r="321" spans="1:24" hidden="1">
      <c r="A321" s="219" t="s">
        <v>215</v>
      </c>
      <c r="B321" s="219" t="s">
        <v>216</v>
      </c>
      <c r="C321" s="219" t="s">
        <v>667</v>
      </c>
      <c r="D321" s="219" t="s">
        <v>268</v>
      </c>
      <c r="E321" s="221">
        <v>45679</v>
      </c>
      <c r="F321" s="221">
        <v>45679</v>
      </c>
      <c r="G321" s="219" t="s">
        <v>269</v>
      </c>
      <c r="H321" s="219"/>
      <c r="I321" s="219"/>
      <c r="J321" s="219" t="s">
        <v>185</v>
      </c>
      <c r="K321" s="219" t="s">
        <v>220</v>
      </c>
      <c r="L321" s="241">
        <v>-138000</v>
      </c>
      <c r="M321" s="219" t="s">
        <v>220</v>
      </c>
      <c r="N321" s="241">
        <v>-138000</v>
      </c>
      <c r="O321" s="219" t="s">
        <v>249</v>
      </c>
      <c r="P321" s="219" t="s">
        <v>250</v>
      </c>
      <c r="Q321" s="219"/>
      <c r="R321" s="219" t="s">
        <v>668</v>
      </c>
      <c r="S321" s="219"/>
      <c r="T321" s="221"/>
      <c r="U321" s="219" t="s">
        <v>224</v>
      </c>
      <c r="V321" s="219" t="s">
        <v>252</v>
      </c>
      <c r="W321" s="190">
        <f>VLOOKUP(M321,'8.匯率'!A:C,3,)</f>
        <v>1</v>
      </c>
      <c r="X321" s="232">
        <f t="shared" si="4"/>
        <v>-138000</v>
      </c>
    </row>
    <row r="322" spans="1:24" hidden="1">
      <c r="A322" s="219" t="s">
        <v>215</v>
      </c>
      <c r="B322" s="219" t="s">
        <v>216</v>
      </c>
      <c r="C322" s="219" t="s">
        <v>669</v>
      </c>
      <c r="D322" s="219" t="s">
        <v>268</v>
      </c>
      <c r="E322" s="221">
        <v>45679</v>
      </c>
      <c r="F322" s="221">
        <v>45679</v>
      </c>
      <c r="G322" s="219" t="s">
        <v>269</v>
      </c>
      <c r="H322" s="219"/>
      <c r="I322" s="219"/>
      <c r="J322" s="219" t="s">
        <v>185</v>
      </c>
      <c r="K322" s="219" t="s">
        <v>220</v>
      </c>
      <c r="L322" s="241">
        <v>-155000</v>
      </c>
      <c r="M322" s="219" t="s">
        <v>220</v>
      </c>
      <c r="N322" s="241">
        <v>-155000</v>
      </c>
      <c r="O322" s="219" t="s">
        <v>249</v>
      </c>
      <c r="P322" s="219" t="s">
        <v>250</v>
      </c>
      <c r="Q322" s="219"/>
      <c r="R322" s="219" t="s">
        <v>670</v>
      </c>
      <c r="S322" s="219"/>
      <c r="T322" s="221"/>
      <c r="U322" s="219" t="s">
        <v>224</v>
      </c>
      <c r="V322" s="219" t="s">
        <v>252</v>
      </c>
      <c r="W322" s="190">
        <f>VLOOKUP(M322,'8.匯率'!A:C,3,)</f>
        <v>1</v>
      </c>
      <c r="X322" s="232">
        <f t="shared" si="4"/>
        <v>-155000</v>
      </c>
    </row>
    <row r="323" spans="1:24" hidden="1">
      <c r="A323" s="219" t="s">
        <v>215</v>
      </c>
      <c r="B323" s="219" t="s">
        <v>216</v>
      </c>
      <c r="C323" s="219" t="s">
        <v>671</v>
      </c>
      <c r="D323" s="219" t="s">
        <v>268</v>
      </c>
      <c r="E323" s="221">
        <v>45679</v>
      </c>
      <c r="F323" s="221">
        <v>45679</v>
      </c>
      <c r="G323" s="219" t="s">
        <v>269</v>
      </c>
      <c r="H323" s="219"/>
      <c r="I323" s="219"/>
      <c r="J323" s="219" t="s">
        <v>185</v>
      </c>
      <c r="K323" s="219" t="s">
        <v>220</v>
      </c>
      <c r="L323" s="241">
        <v>-138000</v>
      </c>
      <c r="M323" s="219" t="s">
        <v>220</v>
      </c>
      <c r="N323" s="241">
        <v>-138000</v>
      </c>
      <c r="O323" s="219" t="s">
        <v>249</v>
      </c>
      <c r="P323" s="219" t="s">
        <v>250</v>
      </c>
      <c r="Q323" s="219"/>
      <c r="R323" s="219" t="s">
        <v>672</v>
      </c>
      <c r="S323" s="219"/>
      <c r="T323" s="221"/>
      <c r="U323" s="219" t="s">
        <v>224</v>
      </c>
      <c r="V323" s="219" t="s">
        <v>252</v>
      </c>
      <c r="W323" s="190">
        <f>VLOOKUP(M323,'8.匯率'!A:C,3,)</f>
        <v>1</v>
      </c>
      <c r="X323" s="232">
        <f t="shared" si="4"/>
        <v>-138000</v>
      </c>
    </row>
    <row r="324" spans="1:24" hidden="1">
      <c r="A324" s="219" t="s">
        <v>215</v>
      </c>
      <c r="B324" s="219" t="s">
        <v>216</v>
      </c>
      <c r="C324" s="219" t="s">
        <v>673</v>
      </c>
      <c r="D324" s="219" t="s">
        <v>268</v>
      </c>
      <c r="E324" s="221">
        <v>45679</v>
      </c>
      <c r="F324" s="221">
        <v>45679</v>
      </c>
      <c r="G324" s="219" t="s">
        <v>269</v>
      </c>
      <c r="H324" s="219"/>
      <c r="I324" s="219"/>
      <c r="J324" s="219" t="s">
        <v>185</v>
      </c>
      <c r="K324" s="219" t="s">
        <v>220</v>
      </c>
      <c r="L324" s="241">
        <v>-58830</v>
      </c>
      <c r="M324" s="219" t="s">
        <v>220</v>
      </c>
      <c r="N324" s="241">
        <v>-58830</v>
      </c>
      <c r="O324" s="219" t="s">
        <v>249</v>
      </c>
      <c r="P324" s="219" t="s">
        <v>250</v>
      </c>
      <c r="Q324" s="219"/>
      <c r="R324" s="219" t="s">
        <v>674</v>
      </c>
      <c r="S324" s="219"/>
      <c r="T324" s="221"/>
      <c r="U324" s="219" t="s">
        <v>224</v>
      </c>
      <c r="V324" s="219" t="s">
        <v>252</v>
      </c>
      <c r="W324" s="190">
        <f>VLOOKUP(M324,'8.匯率'!A:C,3,)</f>
        <v>1</v>
      </c>
      <c r="X324" s="232">
        <f t="shared" si="4"/>
        <v>-58830</v>
      </c>
    </row>
    <row r="325" spans="1:24" hidden="1">
      <c r="A325" s="219" t="s">
        <v>215</v>
      </c>
      <c r="B325" s="219" t="s">
        <v>216</v>
      </c>
      <c r="C325" s="219" t="s">
        <v>675</v>
      </c>
      <c r="D325" s="219" t="s">
        <v>268</v>
      </c>
      <c r="E325" s="221">
        <v>45653</v>
      </c>
      <c r="F325" s="221">
        <v>45670</v>
      </c>
      <c r="G325" s="219" t="s">
        <v>269</v>
      </c>
      <c r="H325" s="219"/>
      <c r="I325" s="219"/>
      <c r="J325" s="219" t="s">
        <v>187</v>
      </c>
      <c r="K325" s="219" t="s">
        <v>220</v>
      </c>
      <c r="L325" s="241">
        <v>138000</v>
      </c>
      <c r="M325" s="219" t="s">
        <v>220</v>
      </c>
      <c r="N325" s="241">
        <v>138000</v>
      </c>
      <c r="O325" s="219" t="s">
        <v>264</v>
      </c>
      <c r="P325" s="219" t="s">
        <v>229</v>
      </c>
      <c r="Q325" s="219"/>
      <c r="R325" s="219" t="s">
        <v>676</v>
      </c>
      <c r="S325" s="219"/>
      <c r="T325" s="221"/>
      <c r="U325" s="219" t="s">
        <v>224</v>
      </c>
      <c r="V325" s="219" t="s">
        <v>266</v>
      </c>
      <c r="W325" s="190">
        <f>VLOOKUP(M325,'8.匯率'!A:C,3,)</f>
        <v>1</v>
      </c>
      <c r="X325" s="232">
        <f t="shared" si="4"/>
        <v>138000</v>
      </c>
    </row>
    <row r="326" spans="1:24" hidden="1">
      <c r="A326" s="219" t="s">
        <v>215</v>
      </c>
      <c r="B326" s="219" t="s">
        <v>216</v>
      </c>
      <c r="C326" s="219" t="s">
        <v>677</v>
      </c>
      <c r="D326" s="219" t="s">
        <v>268</v>
      </c>
      <c r="E326" s="221">
        <v>45679</v>
      </c>
      <c r="F326" s="221">
        <v>45679</v>
      </c>
      <c r="G326" s="219" t="s">
        <v>269</v>
      </c>
      <c r="H326" s="219"/>
      <c r="I326" s="219"/>
      <c r="J326" s="219" t="s">
        <v>187</v>
      </c>
      <c r="K326" s="219" t="s">
        <v>220</v>
      </c>
      <c r="L326" s="241">
        <v>-138000</v>
      </c>
      <c r="M326" s="219" t="s">
        <v>220</v>
      </c>
      <c r="N326" s="241">
        <v>-138000</v>
      </c>
      <c r="O326" s="219" t="s">
        <v>264</v>
      </c>
      <c r="P326" s="219" t="s">
        <v>229</v>
      </c>
      <c r="Q326" s="219"/>
      <c r="R326" s="219" t="s">
        <v>678</v>
      </c>
      <c r="S326" s="219"/>
      <c r="T326" s="221"/>
      <c r="U326" s="219" t="s">
        <v>224</v>
      </c>
      <c r="V326" s="219" t="s">
        <v>266</v>
      </c>
      <c r="W326" s="190">
        <f>VLOOKUP(M326,'8.匯率'!A:C,3,)</f>
        <v>1</v>
      </c>
      <c r="X326" s="232">
        <f t="shared" si="4"/>
        <v>-138000</v>
      </c>
    </row>
    <row r="327" spans="1:24" hidden="1">
      <c r="A327" s="219" t="s">
        <v>215</v>
      </c>
      <c r="B327" s="219" t="s">
        <v>216</v>
      </c>
      <c r="C327" s="219" t="s">
        <v>679</v>
      </c>
      <c r="D327" s="219" t="s">
        <v>680</v>
      </c>
      <c r="E327" s="221">
        <v>45653</v>
      </c>
      <c r="F327" s="221">
        <v>45680</v>
      </c>
      <c r="G327" s="219" t="s">
        <v>269</v>
      </c>
      <c r="H327" s="219"/>
      <c r="I327" s="219"/>
      <c r="J327" s="219" t="s">
        <v>182</v>
      </c>
      <c r="K327" s="219" t="s">
        <v>220</v>
      </c>
      <c r="L327" s="241">
        <v>10000</v>
      </c>
      <c r="M327" s="219" t="s">
        <v>220</v>
      </c>
      <c r="N327" s="241">
        <v>10000</v>
      </c>
      <c r="O327" s="219" t="s">
        <v>234</v>
      </c>
      <c r="P327" s="219" t="s">
        <v>229</v>
      </c>
      <c r="Q327" s="219"/>
      <c r="R327" s="219" t="s">
        <v>681</v>
      </c>
      <c r="S327" s="219"/>
      <c r="T327" s="221"/>
      <c r="U327" s="219" t="s">
        <v>224</v>
      </c>
      <c r="V327" s="219" t="s">
        <v>682</v>
      </c>
      <c r="W327" s="190">
        <f>VLOOKUP(M327,'8.匯率'!A:C,3,)</f>
        <v>1</v>
      </c>
      <c r="X327" s="232">
        <f t="shared" si="4"/>
        <v>10000</v>
      </c>
    </row>
    <row r="328" spans="1:24" hidden="1">
      <c r="A328" s="219" t="s">
        <v>215</v>
      </c>
      <c r="B328" s="219" t="s">
        <v>216</v>
      </c>
      <c r="C328" s="219" t="s">
        <v>679</v>
      </c>
      <c r="D328" s="219" t="s">
        <v>680</v>
      </c>
      <c r="E328" s="221">
        <v>45653</v>
      </c>
      <c r="F328" s="221">
        <v>45680</v>
      </c>
      <c r="G328" s="219" t="s">
        <v>269</v>
      </c>
      <c r="H328" s="219"/>
      <c r="I328" s="219"/>
      <c r="J328" s="219" t="s">
        <v>185</v>
      </c>
      <c r="K328" s="219" t="s">
        <v>220</v>
      </c>
      <c r="L328" s="241">
        <v>495000</v>
      </c>
      <c r="M328" s="219" t="s">
        <v>220</v>
      </c>
      <c r="N328" s="241">
        <v>495000</v>
      </c>
      <c r="O328" s="219" t="s">
        <v>249</v>
      </c>
      <c r="P328" s="219" t="s">
        <v>250</v>
      </c>
      <c r="Q328" s="219"/>
      <c r="R328" s="219" t="s">
        <v>683</v>
      </c>
      <c r="S328" s="219"/>
      <c r="T328" s="221"/>
      <c r="U328" s="219" t="s">
        <v>224</v>
      </c>
      <c r="V328" s="219" t="s">
        <v>682</v>
      </c>
      <c r="W328" s="190">
        <f>VLOOKUP(M328,'8.匯率'!A:C,3,)</f>
        <v>1</v>
      </c>
      <c r="X328" s="232">
        <f t="shared" si="4"/>
        <v>495000</v>
      </c>
    </row>
    <row r="329" spans="1:24" hidden="1">
      <c r="A329" s="219" t="s">
        <v>215</v>
      </c>
      <c r="B329" s="219" t="s">
        <v>216</v>
      </c>
      <c r="C329" s="219" t="s">
        <v>679</v>
      </c>
      <c r="D329" s="219" t="s">
        <v>680</v>
      </c>
      <c r="E329" s="221">
        <v>45653</v>
      </c>
      <c r="F329" s="221">
        <v>45680</v>
      </c>
      <c r="G329" s="219" t="s">
        <v>269</v>
      </c>
      <c r="H329" s="219"/>
      <c r="I329" s="219"/>
      <c r="J329" s="219" t="s">
        <v>185</v>
      </c>
      <c r="K329" s="219" t="s">
        <v>220</v>
      </c>
      <c r="L329" s="241">
        <v>290000</v>
      </c>
      <c r="M329" s="219" t="s">
        <v>220</v>
      </c>
      <c r="N329" s="241">
        <v>290000</v>
      </c>
      <c r="O329" s="219" t="s">
        <v>249</v>
      </c>
      <c r="P329" s="219" t="s">
        <v>250</v>
      </c>
      <c r="Q329" s="219"/>
      <c r="R329" s="219" t="s">
        <v>684</v>
      </c>
      <c r="S329" s="219"/>
      <c r="T329" s="221"/>
      <c r="U329" s="219" t="s">
        <v>224</v>
      </c>
      <c r="V329" s="219" t="s">
        <v>682</v>
      </c>
      <c r="W329" s="190">
        <f>VLOOKUP(M329,'8.匯率'!A:C,3,)</f>
        <v>1</v>
      </c>
      <c r="X329" s="232">
        <f t="shared" si="4"/>
        <v>290000</v>
      </c>
    </row>
    <row r="330" spans="1:24" hidden="1">
      <c r="A330" s="219" t="s">
        <v>215</v>
      </c>
      <c r="B330" s="219" t="s">
        <v>216</v>
      </c>
      <c r="C330" s="219" t="s">
        <v>679</v>
      </c>
      <c r="D330" s="219" t="s">
        <v>680</v>
      </c>
      <c r="E330" s="221">
        <v>45653</v>
      </c>
      <c r="F330" s="221">
        <v>45680</v>
      </c>
      <c r="G330" s="219" t="s">
        <v>269</v>
      </c>
      <c r="H330" s="219"/>
      <c r="I330" s="219"/>
      <c r="J330" s="219" t="s">
        <v>185</v>
      </c>
      <c r="K330" s="219" t="s">
        <v>220</v>
      </c>
      <c r="L330" s="241">
        <v>85823</v>
      </c>
      <c r="M330" s="219" t="s">
        <v>220</v>
      </c>
      <c r="N330" s="241">
        <v>85823</v>
      </c>
      <c r="O330" s="219" t="s">
        <v>249</v>
      </c>
      <c r="P330" s="219" t="s">
        <v>250</v>
      </c>
      <c r="Q330" s="219"/>
      <c r="R330" s="219" t="s">
        <v>685</v>
      </c>
      <c r="S330" s="219"/>
      <c r="T330" s="221"/>
      <c r="U330" s="219" t="s">
        <v>224</v>
      </c>
      <c r="V330" s="219" t="s">
        <v>682</v>
      </c>
      <c r="W330" s="190">
        <f>VLOOKUP(M330,'8.匯率'!A:C,3,)</f>
        <v>1</v>
      </c>
      <c r="X330" s="232">
        <f t="shared" ref="X330" si="5">N330*W330</f>
        <v>85823</v>
      </c>
    </row>
    <row r="331" spans="1:24" hidden="1">
      <c r="A331" s="219" t="s">
        <v>215</v>
      </c>
      <c r="B331" s="219" t="s">
        <v>686</v>
      </c>
      <c r="C331" s="219" t="s">
        <v>687</v>
      </c>
      <c r="D331" s="219" t="s">
        <v>218</v>
      </c>
      <c r="E331" s="221">
        <v>45714</v>
      </c>
      <c r="F331" s="221">
        <v>45714</v>
      </c>
      <c r="G331" s="219" t="s">
        <v>219</v>
      </c>
      <c r="H331" s="219"/>
      <c r="I331" s="219"/>
      <c r="J331" s="219" t="s">
        <v>182</v>
      </c>
      <c r="K331" s="219" t="s">
        <v>220</v>
      </c>
      <c r="L331" s="241">
        <v>-7494373</v>
      </c>
      <c r="M331" s="219" t="s">
        <v>220</v>
      </c>
      <c r="N331" s="241">
        <v>-7494373</v>
      </c>
      <c r="O331" s="219" t="s">
        <v>221</v>
      </c>
      <c r="P331" s="219" t="s">
        <v>222</v>
      </c>
      <c r="Q331" s="219"/>
      <c r="R331" s="219" t="s">
        <v>688</v>
      </c>
      <c r="S331" s="219"/>
      <c r="T331" s="221"/>
      <c r="U331" s="219" t="s">
        <v>224</v>
      </c>
      <c r="V331" s="219" t="s">
        <v>225</v>
      </c>
      <c r="W331" s="190">
        <f>VLOOKUP(M331,'8.匯率'!A:C,3,)</f>
        <v>1</v>
      </c>
      <c r="X331" s="232">
        <f t="shared" ref="X331:X394" si="6">N331*W331</f>
        <v>-7494373</v>
      </c>
    </row>
    <row r="332" spans="1:24" hidden="1">
      <c r="A332" s="219" t="s">
        <v>215</v>
      </c>
      <c r="B332" s="219" t="s">
        <v>686</v>
      </c>
      <c r="C332" s="219" t="s">
        <v>689</v>
      </c>
      <c r="D332" s="219" t="s">
        <v>227</v>
      </c>
      <c r="E332" s="221">
        <v>45699</v>
      </c>
      <c r="F332" s="221">
        <v>45699</v>
      </c>
      <c r="G332" s="219" t="s">
        <v>219</v>
      </c>
      <c r="H332" s="219"/>
      <c r="I332" s="219"/>
      <c r="J332" s="219" t="s">
        <v>182</v>
      </c>
      <c r="K332" s="219" t="s">
        <v>220</v>
      </c>
      <c r="L332" s="241">
        <v>-100000</v>
      </c>
      <c r="M332" s="219" t="s">
        <v>220</v>
      </c>
      <c r="N332" s="241">
        <v>-100000</v>
      </c>
      <c r="O332" s="219" t="s">
        <v>690</v>
      </c>
      <c r="P332" s="219" t="s">
        <v>244</v>
      </c>
      <c r="Q332" s="219"/>
      <c r="R332" s="219" t="s">
        <v>691</v>
      </c>
      <c r="S332" s="219"/>
      <c r="T332" s="221"/>
      <c r="U332" s="219" t="s">
        <v>224</v>
      </c>
      <c r="V332" s="219" t="s">
        <v>225</v>
      </c>
      <c r="W332" s="190">
        <f>VLOOKUP(M332,'8.匯率'!A:C,3,)</f>
        <v>1</v>
      </c>
      <c r="X332" s="232">
        <f t="shared" si="6"/>
        <v>-100000</v>
      </c>
    </row>
    <row r="333" spans="1:24" hidden="1">
      <c r="A333" s="219" t="s">
        <v>215</v>
      </c>
      <c r="B333" s="219" t="s">
        <v>686</v>
      </c>
      <c r="C333" s="219" t="s">
        <v>692</v>
      </c>
      <c r="D333" s="219" t="s">
        <v>227</v>
      </c>
      <c r="E333" s="221">
        <v>45701</v>
      </c>
      <c r="F333" s="221">
        <v>45701</v>
      </c>
      <c r="G333" s="219" t="s">
        <v>219</v>
      </c>
      <c r="H333" s="219"/>
      <c r="I333" s="219"/>
      <c r="J333" s="219" t="s">
        <v>182</v>
      </c>
      <c r="K333" s="219" t="s">
        <v>220</v>
      </c>
      <c r="L333" s="241">
        <v>-155000</v>
      </c>
      <c r="M333" s="219" t="s">
        <v>220</v>
      </c>
      <c r="N333" s="241">
        <v>-155000</v>
      </c>
      <c r="O333" s="219" t="s">
        <v>693</v>
      </c>
      <c r="P333" s="219" t="s">
        <v>229</v>
      </c>
      <c r="Q333" s="219"/>
      <c r="R333" s="219" t="s">
        <v>694</v>
      </c>
      <c r="S333" s="219"/>
      <c r="T333" s="221"/>
      <c r="U333" s="219" t="s">
        <v>224</v>
      </c>
      <c r="V333" s="219" t="s">
        <v>225</v>
      </c>
      <c r="W333" s="190">
        <f>VLOOKUP(M333,'8.匯率'!A:C,3,)</f>
        <v>1</v>
      </c>
      <c r="X333" s="232">
        <f t="shared" si="6"/>
        <v>-155000</v>
      </c>
    </row>
    <row r="334" spans="1:24" hidden="1">
      <c r="A334" s="219" t="s">
        <v>215</v>
      </c>
      <c r="B334" s="219" t="s">
        <v>686</v>
      </c>
      <c r="C334" s="219" t="s">
        <v>695</v>
      </c>
      <c r="D334" s="219" t="s">
        <v>227</v>
      </c>
      <c r="E334" s="221">
        <v>45702</v>
      </c>
      <c r="F334" s="221">
        <v>45702</v>
      </c>
      <c r="G334" s="219" t="s">
        <v>219</v>
      </c>
      <c r="H334" s="219"/>
      <c r="I334" s="219"/>
      <c r="J334" s="219" t="s">
        <v>182</v>
      </c>
      <c r="K334" s="219" t="s">
        <v>220</v>
      </c>
      <c r="L334" s="241">
        <v>-68145</v>
      </c>
      <c r="M334" s="219" t="s">
        <v>220</v>
      </c>
      <c r="N334" s="241">
        <v>-68145</v>
      </c>
      <c r="O334" s="219" t="s">
        <v>696</v>
      </c>
      <c r="P334" s="219" t="s">
        <v>697</v>
      </c>
      <c r="Q334" s="219"/>
      <c r="R334" s="219" t="s">
        <v>698</v>
      </c>
      <c r="S334" s="219"/>
      <c r="T334" s="221"/>
      <c r="U334" s="219" t="s">
        <v>224</v>
      </c>
      <c r="V334" s="219" t="s">
        <v>225</v>
      </c>
      <c r="W334" s="190">
        <f>VLOOKUP(M334,'8.匯率'!A:C,3,)</f>
        <v>1</v>
      </c>
      <c r="X334" s="232">
        <f t="shared" si="6"/>
        <v>-68145</v>
      </c>
    </row>
    <row r="335" spans="1:24" hidden="1">
      <c r="A335" s="219" t="s">
        <v>215</v>
      </c>
      <c r="B335" s="219" t="s">
        <v>686</v>
      </c>
      <c r="C335" s="219" t="s">
        <v>699</v>
      </c>
      <c r="D335" s="219" t="s">
        <v>227</v>
      </c>
      <c r="E335" s="221">
        <v>45702</v>
      </c>
      <c r="F335" s="221">
        <v>45702</v>
      </c>
      <c r="G335" s="219" t="s">
        <v>219</v>
      </c>
      <c r="H335" s="219"/>
      <c r="I335" s="219"/>
      <c r="J335" s="219" t="s">
        <v>182</v>
      </c>
      <c r="K335" s="219" t="s">
        <v>220</v>
      </c>
      <c r="L335" s="241">
        <v>-22853</v>
      </c>
      <c r="M335" s="219" t="s">
        <v>220</v>
      </c>
      <c r="N335" s="241">
        <v>-22853</v>
      </c>
      <c r="O335" s="219" t="s">
        <v>696</v>
      </c>
      <c r="P335" s="219" t="s">
        <v>697</v>
      </c>
      <c r="Q335" s="219"/>
      <c r="R335" s="219" t="s">
        <v>700</v>
      </c>
      <c r="S335" s="219"/>
      <c r="T335" s="221"/>
      <c r="U335" s="219" t="s">
        <v>224</v>
      </c>
      <c r="V335" s="219" t="s">
        <v>225</v>
      </c>
      <c r="W335" s="190">
        <f>VLOOKUP(M335,'8.匯率'!A:C,3,)</f>
        <v>1</v>
      </c>
      <c r="X335" s="232">
        <f t="shared" si="6"/>
        <v>-22853</v>
      </c>
    </row>
    <row r="336" spans="1:24" hidden="1">
      <c r="A336" s="219" t="s">
        <v>215</v>
      </c>
      <c r="B336" s="219" t="s">
        <v>686</v>
      </c>
      <c r="C336" s="219" t="s">
        <v>701</v>
      </c>
      <c r="D336" s="219" t="s">
        <v>227</v>
      </c>
      <c r="E336" s="221">
        <v>45707</v>
      </c>
      <c r="F336" s="221">
        <v>45707</v>
      </c>
      <c r="G336" s="219" t="s">
        <v>219</v>
      </c>
      <c r="H336" s="219"/>
      <c r="I336" s="219"/>
      <c r="J336" s="219" t="s">
        <v>182</v>
      </c>
      <c r="K336" s="219" t="s">
        <v>220</v>
      </c>
      <c r="L336" s="241">
        <v>-105100</v>
      </c>
      <c r="M336" s="219" t="s">
        <v>220</v>
      </c>
      <c r="N336" s="241">
        <v>-105100</v>
      </c>
      <c r="O336" s="219" t="s">
        <v>239</v>
      </c>
      <c r="P336" s="219" t="s">
        <v>240</v>
      </c>
      <c r="Q336" s="219"/>
      <c r="R336" s="219" t="s">
        <v>702</v>
      </c>
      <c r="S336" s="219"/>
      <c r="T336" s="221"/>
      <c r="U336" s="219" t="s">
        <v>224</v>
      </c>
      <c r="V336" s="219" t="s">
        <v>225</v>
      </c>
      <c r="W336" s="190">
        <f>VLOOKUP(M336,'8.匯率'!A:C,3,)</f>
        <v>1</v>
      </c>
      <c r="X336" s="232">
        <f t="shared" si="6"/>
        <v>-105100</v>
      </c>
    </row>
    <row r="337" spans="1:24" hidden="1">
      <c r="A337" s="219" t="s">
        <v>215</v>
      </c>
      <c r="B337" s="219" t="s">
        <v>686</v>
      </c>
      <c r="C337" s="219" t="s">
        <v>701</v>
      </c>
      <c r="D337" s="219" t="s">
        <v>227</v>
      </c>
      <c r="E337" s="221">
        <v>45707</v>
      </c>
      <c r="F337" s="221">
        <v>45707</v>
      </c>
      <c r="G337" s="219" t="s">
        <v>219</v>
      </c>
      <c r="H337" s="219"/>
      <c r="I337" s="219"/>
      <c r="J337" s="219" t="s">
        <v>182</v>
      </c>
      <c r="K337" s="219" t="s">
        <v>220</v>
      </c>
      <c r="L337" s="241">
        <v>-90640</v>
      </c>
      <c r="M337" s="219" t="s">
        <v>220</v>
      </c>
      <c r="N337" s="241">
        <v>-90640</v>
      </c>
      <c r="O337" s="219" t="s">
        <v>239</v>
      </c>
      <c r="P337" s="219" t="s">
        <v>240</v>
      </c>
      <c r="Q337" s="219"/>
      <c r="R337" s="219" t="s">
        <v>702</v>
      </c>
      <c r="S337" s="219"/>
      <c r="T337" s="221"/>
      <c r="U337" s="219" t="s">
        <v>224</v>
      </c>
      <c r="V337" s="219" t="s">
        <v>225</v>
      </c>
      <c r="W337" s="190">
        <f>VLOOKUP(M337,'8.匯率'!A:C,3,)</f>
        <v>1</v>
      </c>
      <c r="X337" s="232">
        <f t="shared" si="6"/>
        <v>-90640</v>
      </c>
    </row>
    <row r="338" spans="1:24" hidden="1">
      <c r="A338" s="219" t="s">
        <v>215</v>
      </c>
      <c r="B338" s="219" t="s">
        <v>686</v>
      </c>
      <c r="C338" s="219" t="s">
        <v>701</v>
      </c>
      <c r="D338" s="219" t="s">
        <v>227</v>
      </c>
      <c r="E338" s="221">
        <v>45707</v>
      </c>
      <c r="F338" s="221">
        <v>45707</v>
      </c>
      <c r="G338" s="219" t="s">
        <v>219</v>
      </c>
      <c r="H338" s="219"/>
      <c r="I338" s="219"/>
      <c r="J338" s="219" t="s">
        <v>182</v>
      </c>
      <c r="K338" s="219" t="s">
        <v>220</v>
      </c>
      <c r="L338" s="241">
        <v>-110000</v>
      </c>
      <c r="M338" s="219" t="s">
        <v>220</v>
      </c>
      <c r="N338" s="241">
        <v>-110000</v>
      </c>
      <c r="O338" s="219" t="s">
        <v>239</v>
      </c>
      <c r="P338" s="219" t="s">
        <v>240</v>
      </c>
      <c r="Q338" s="219"/>
      <c r="R338" s="219" t="s">
        <v>702</v>
      </c>
      <c r="S338" s="219"/>
      <c r="T338" s="221"/>
      <c r="U338" s="219" t="s">
        <v>224</v>
      </c>
      <c r="V338" s="219" t="s">
        <v>225</v>
      </c>
      <c r="W338" s="190">
        <f>VLOOKUP(M338,'8.匯率'!A:C,3,)</f>
        <v>1</v>
      </c>
      <c r="X338" s="232">
        <f t="shared" si="6"/>
        <v>-110000</v>
      </c>
    </row>
    <row r="339" spans="1:24" hidden="1">
      <c r="A339" s="219" t="s">
        <v>215</v>
      </c>
      <c r="B339" s="219" t="s">
        <v>686</v>
      </c>
      <c r="C339" s="219" t="s">
        <v>701</v>
      </c>
      <c r="D339" s="219" t="s">
        <v>227</v>
      </c>
      <c r="E339" s="221">
        <v>45707</v>
      </c>
      <c r="F339" s="221">
        <v>45707</v>
      </c>
      <c r="G339" s="219" t="s">
        <v>219</v>
      </c>
      <c r="H339" s="219"/>
      <c r="I339" s="219"/>
      <c r="J339" s="219" t="s">
        <v>182</v>
      </c>
      <c r="K339" s="219" t="s">
        <v>220</v>
      </c>
      <c r="L339" s="241">
        <v>-131238</v>
      </c>
      <c r="M339" s="219" t="s">
        <v>220</v>
      </c>
      <c r="N339" s="241">
        <v>-131238</v>
      </c>
      <c r="O339" s="219" t="s">
        <v>239</v>
      </c>
      <c r="P339" s="219" t="s">
        <v>240</v>
      </c>
      <c r="Q339" s="219"/>
      <c r="R339" s="219" t="s">
        <v>702</v>
      </c>
      <c r="S339" s="219"/>
      <c r="T339" s="221"/>
      <c r="U339" s="219" t="s">
        <v>224</v>
      </c>
      <c r="V339" s="219" t="s">
        <v>225</v>
      </c>
      <c r="W339" s="190">
        <f>VLOOKUP(M339,'8.匯率'!A:C,3,)</f>
        <v>1</v>
      </c>
      <c r="X339" s="232">
        <f t="shared" si="6"/>
        <v>-131238</v>
      </c>
    </row>
    <row r="340" spans="1:24" hidden="1">
      <c r="A340" s="219" t="s">
        <v>215</v>
      </c>
      <c r="B340" s="219" t="s">
        <v>686</v>
      </c>
      <c r="C340" s="219" t="s">
        <v>701</v>
      </c>
      <c r="D340" s="219" t="s">
        <v>227</v>
      </c>
      <c r="E340" s="221">
        <v>45707</v>
      </c>
      <c r="F340" s="221">
        <v>45707</v>
      </c>
      <c r="G340" s="219" t="s">
        <v>219</v>
      </c>
      <c r="H340" s="219"/>
      <c r="I340" s="219"/>
      <c r="J340" s="219" t="s">
        <v>182</v>
      </c>
      <c r="K340" s="219" t="s">
        <v>220</v>
      </c>
      <c r="L340" s="241">
        <v>-129858</v>
      </c>
      <c r="M340" s="219" t="s">
        <v>220</v>
      </c>
      <c r="N340" s="241">
        <v>-129858</v>
      </c>
      <c r="O340" s="219" t="s">
        <v>239</v>
      </c>
      <c r="P340" s="219" t="s">
        <v>240</v>
      </c>
      <c r="Q340" s="219"/>
      <c r="R340" s="219" t="s">
        <v>702</v>
      </c>
      <c r="S340" s="219"/>
      <c r="T340" s="221"/>
      <c r="U340" s="219" t="s">
        <v>224</v>
      </c>
      <c r="V340" s="219" t="s">
        <v>225</v>
      </c>
      <c r="W340" s="190">
        <f>VLOOKUP(M340,'8.匯率'!A:C,3,)</f>
        <v>1</v>
      </c>
      <c r="X340" s="232">
        <f t="shared" si="6"/>
        <v>-129858</v>
      </c>
    </row>
    <row r="341" spans="1:24" hidden="1">
      <c r="A341" s="219" t="s">
        <v>215</v>
      </c>
      <c r="B341" s="219" t="s">
        <v>686</v>
      </c>
      <c r="C341" s="219" t="s">
        <v>701</v>
      </c>
      <c r="D341" s="219" t="s">
        <v>227</v>
      </c>
      <c r="E341" s="221">
        <v>45707</v>
      </c>
      <c r="F341" s="221">
        <v>45707</v>
      </c>
      <c r="G341" s="219" t="s">
        <v>219</v>
      </c>
      <c r="H341" s="219"/>
      <c r="I341" s="219"/>
      <c r="J341" s="219" t="s">
        <v>182</v>
      </c>
      <c r="K341" s="219" t="s">
        <v>220</v>
      </c>
      <c r="L341" s="241">
        <v>-110000</v>
      </c>
      <c r="M341" s="219" t="s">
        <v>220</v>
      </c>
      <c r="N341" s="241">
        <v>-110000</v>
      </c>
      <c r="O341" s="219" t="s">
        <v>239</v>
      </c>
      <c r="P341" s="219" t="s">
        <v>240</v>
      </c>
      <c r="Q341" s="219"/>
      <c r="R341" s="219" t="s">
        <v>702</v>
      </c>
      <c r="S341" s="219"/>
      <c r="T341" s="221"/>
      <c r="U341" s="219" t="s">
        <v>224</v>
      </c>
      <c r="V341" s="219" t="s">
        <v>225</v>
      </c>
      <c r="W341" s="190">
        <f>VLOOKUP(M341,'8.匯率'!A:C,3,)</f>
        <v>1</v>
      </c>
      <c r="X341" s="232">
        <f t="shared" si="6"/>
        <v>-110000</v>
      </c>
    </row>
    <row r="342" spans="1:24" hidden="1">
      <c r="A342" s="219" t="s">
        <v>215</v>
      </c>
      <c r="B342" s="219" t="s">
        <v>686</v>
      </c>
      <c r="C342" s="219" t="s">
        <v>701</v>
      </c>
      <c r="D342" s="219" t="s">
        <v>227</v>
      </c>
      <c r="E342" s="221">
        <v>45707</v>
      </c>
      <c r="F342" s="221">
        <v>45707</v>
      </c>
      <c r="G342" s="219" t="s">
        <v>219</v>
      </c>
      <c r="H342" s="219"/>
      <c r="I342" s="219"/>
      <c r="J342" s="219" t="s">
        <v>182</v>
      </c>
      <c r="K342" s="219" t="s">
        <v>220</v>
      </c>
      <c r="L342" s="241">
        <v>-133998</v>
      </c>
      <c r="M342" s="219" t="s">
        <v>220</v>
      </c>
      <c r="N342" s="241">
        <v>-133998</v>
      </c>
      <c r="O342" s="219" t="s">
        <v>239</v>
      </c>
      <c r="P342" s="219" t="s">
        <v>240</v>
      </c>
      <c r="Q342" s="219"/>
      <c r="R342" s="219" t="s">
        <v>702</v>
      </c>
      <c r="S342" s="219"/>
      <c r="T342" s="221"/>
      <c r="U342" s="219" t="s">
        <v>224</v>
      </c>
      <c r="V342" s="219" t="s">
        <v>225</v>
      </c>
      <c r="W342" s="190">
        <f>VLOOKUP(M342,'8.匯率'!A:C,3,)</f>
        <v>1</v>
      </c>
      <c r="X342" s="232">
        <f t="shared" si="6"/>
        <v>-133998</v>
      </c>
    </row>
    <row r="343" spans="1:24" hidden="1">
      <c r="A343" s="219" t="s">
        <v>215</v>
      </c>
      <c r="B343" s="219" t="s">
        <v>686</v>
      </c>
      <c r="C343" s="219" t="s">
        <v>701</v>
      </c>
      <c r="D343" s="219" t="s">
        <v>227</v>
      </c>
      <c r="E343" s="221">
        <v>45707</v>
      </c>
      <c r="F343" s="221">
        <v>45707</v>
      </c>
      <c r="G343" s="219" t="s">
        <v>219</v>
      </c>
      <c r="H343" s="219"/>
      <c r="I343" s="219"/>
      <c r="J343" s="219" t="s">
        <v>182</v>
      </c>
      <c r="K343" s="219" t="s">
        <v>220</v>
      </c>
      <c r="L343" s="241">
        <v>-138000</v>
      </c>
      <c r="M343" s="219" t="s">
        <v>220</v>
      </c>
      <c r="N343" s="241">
        <v>-138000</v>
      </c>
      <c r="O343" s="219" t="s">
        <v>239</v>
      </c>
      <c r="P343" s="219" t="s">
        <v>240</v>
      </c>
      <c r="Q343" s="219"/>
      <c r="R343" s="219" t="s">
        <v>702</v>
      </c>
      <c r="S343" s="219"/>
      <c r="T343" s="221"/>
      <c r="U343" s="219" t="s">
        <v>224</v>
      </c>
      <c r="V343" s="219" t="s">
        <v>225</v>
      </c>
      <c r="W343" s="190">
        <f>VLOOKUP(M343,'8.匯率'!A:C,3,)</f>
        <v>1</v>
      </c>
      <c r="X343" s="232">
        <f t="shared" si="6"/>
        <v>-138000</v>
      </c>
    </row>
    <row r="344" spans="1:24" hidden="1">
      <c r="A344" s="219" t="s">
        <v>215</v>
      </c>
      <c r="B344" s="219" t="s">
        <v>686</v>
      </c>
      <c r="C344" s="219" t="s">
        <v>701</v>
      </c>
      <c r="D344" s="219" t="s">
        <v>227</v>
      </c>
      <c r="E344" s="221">
        <v>45707</v>
      </c>
      <c r="F344" s="221">
        <v>45707</v>
      </c>
      <c r="G344" s="219" t="s">
        <v>219</v>
      </c>
      <c r="H344" s="219"/>
      <c r="I344" s="219"/>
      <c r="J344" s="219" t="s">
        <v>182</v>
      </c>
      <c r="K344" s="219" t="s">
        <v>220</v>
      </c>
      <c r="L344" s="241">
        <v>-93288</v>
      </c>
      <c r="M344" s="219" t="s">
        <v>220</v>
      </c>
      <c r="N344" s="241">
        <v>-93288</v>
      </c>
      <c r="O344" s="219" t="s">
        <v>239</v>
      </c>
      <c r="P344" s="219" t="s">
        <v>240</v>
      </c>
      <c r="Q344" s="219"/>
      <c r="R344" s="219" t="s">
        <v>702</v>
      </c>
      <c r="S344" s="219"/>
      <c r="T344" s="221"/>
      <c r="U344" s="219" t="s">
        <v>224</v>
      </c>
      <c r="V344" s="219" t="s">
        <v>225</v>
      </c>
      <c r="W344" s="190">
        <f>VLOOKUP(M344,'8.匯率'!A:C,3,)</f>
        <v>1</v>
      </c>
      <c r="X344" s="232">
        <f t="shared" si="6"/>
        <v>-93288</v>
      </c>
    </row>
    <row r="345" spans="1:24" hidden="1">
      <c r="A345" s="219" t="s">
        <v>215</v>
      </c>
      <c r="B345" s="219" t="s">
        <v>686</v>
      </c>
      <c r="C345" s="219" t="s">
        <v>701</v>
      </c>
      <c r="D345" s="219" t="s">
        <v>227</v>
      </c>
      <c r="E345" s="221">
        <v>45707</v>
      </c>
      <c r="F345" s="221">
        <v>45707</v>
      </c>
      <c r="G345" s="219" t="s">
        <v>219</v>
      </c>
      <c r="H345" s="219"/>
      <c r="I345" s="219"/>
      <c r="J345" s="219" t="s">
        <v>182</v>
      </c>
      <c r="K345" s="219" t="s">
        <v>220</v>
      </c>
      <c r="L345" s="241">
        <v>-99770</v>
      </c>
      <c r="M345" s="219" t="s">
        <v>220</v>
      </c>
      <c r="N345" s="241">
        <v>-99770</v>
      </c>
      <c r="O345" s="219" t="s">
        <v>239</v>
      </c>
      <c r="P345" s="219" t="s">
        <v>240</v>
      </c>
      <c r="Q345" s="219"/>
      <c r="R345" s="219" t="s">
        <v>702</v>
      </c>
      <c r="S345" s="219"/>
      <c r="T345" s="221"/>
      <c r="U345" s="219" t="s">
        <v>224</v>
      </c>
      <c r="V345" s="219" t="s">
        <v>225</v>
      </c>
      <c r="W345" s="190">
        <f>VLOOKUP(M345,'8.匯率'!A:C,3,)</f>
        <v>1</v>
      </c>
      <c r="X345" s="232">
        <f t="shared" si="6"/>
        <v>-99770</v>
      </c>
    </row>
    <row r="346" spans="1:24" hidden="1">
      <c r="A346" s="219" t="s">
        <v>215</v>
      </c>
      <c r="B346" s="219" t="s">
        <v>686</v>
      </c>
      <c r="C346" s="219" t="s">
        <v>701</v>
      </c>
      <c r="D346" s="219" t="s">
        <v>227</v>
      </c>
      <c r="E346" s="221">
        <v>45707</v>
      </c>
      <c r="F346" s="221">
        <v>45707</v>
      </c>
      <c r="G346" s="219" t="s">
        <v>219</v>
      </c>
      <c r="H346" s="219"/>
      <c r="I346" s="219"/>
      <c r="J346" s="219" t="s">
        <v>182</v>
      </c>
      <c r="K346" s="219" t="s">
        <v>220</v>
      </c>
      <c r="L346" s="241">
        <v>-129886</v>
      </c>
      <c r="M346" s="219" t="s">
        <v>220</v>
      </c>
      <c r="N346" s="241">
        <v>-129886</v>
      </c>
      <c r="O346" s="219" t="s">
        <v>239</v>
      </c>
      <c r="P346" s="219" t="s">
        <v>240</v>
      </c>
      <c r="Q346" s="219"/>
      <c r="R346" s="219" t="s">
        <v>702</v>
      </c>
      <c r="S346" s="219"/>
      <c r="T346" s="221"/>
      <c r="U346" s="219" t="s">
        <v>224</v>
      </c>
      <c r="V346" s="219" t="s">
        <v>225</v>
      </c>
      <c r="W346" s="190">
        <f>VLOOKUP(M346,'8.匯率'!A:C,3,)</f>
        <v>1</v>
      </c>
      <c r="X346" s="232">
        <f t="shared" si="6"/>
        <v>-129886</v>
      </c>
    </row>
    <row r="347" spans="1:24" hidden="1">
      <c r="A347" s="219" t="s">
        <v>215</v>
      </c>
      <c r="B347" s="219" t="s">
        <v>686</v>
      </c>
      <c r="C347" s="219" t="s">
        <v>701</v>
      </c>
      <c r="D347" s="219" t="s">
        <v>227</v>
      </c>
      <c r="E347" s="221">
        <v>45707</v>
      </c>
      <c r="F347" s="221">
        <v>45707</v>
      </c>
      <c r="G347" s="219" t="s">
        <v>219</v>
      </c>
      <c r="H347" s="219"/>
      <c r="I347" s="219"/>
      <c r="J347" s="219" t="s">
        <v>182</v>
      </c>
      <c r="K347" s="219" t="s">
        <v>220</v>
      </c>
      <c r="L347" s="241">
        <v>-106700</v>
      </c>
      <c r="M347" s="219" t="s">
        <v>220</v>
      </c>
      <c r="N347" s="241">
        <v>-106700</v>
      </c>
      <c r="O347" s="219" t="s">
        <v>239</v>
      </c>
      <c r="P347" s="219" t="s">
        <v>240</v>
      </c>
      <c r="Q347" s="219"/>
      <c r="R347" s="219" t="s">
        <v>702</v>
      </c>
      <c r="S347" s="219"/>
      <c r="T347" s="221"/>
      <c r="U347" s="219" t="s">
        <v>224</v>
      </c>
      <c r="V347" s="219" t="s">
        <v>225</v>
      </c>
      <c r="W347" s="190">
        <f>VLOOKUP(M347,'8.匯率'!A:C,3,)</f>
        <v>1</v>
      </c>
      <c r="X347" s="232">
        <f t="shared" si="6"/>
        <v>-106700</v>
      </c>
    </row>
    <row r="348" spans="1:24" hidden="1">
      <c r="A348" s="219" t="s">
        <v>215</v>
      </c>
      <c r="B348" s="219" t="s">
        <v>686</v>
      </c>
      <c r="C348" s="219" t="s">
        <v>701</v>
      </c>
      <c r="D348" s="219" t="s">
        <v>227</v>
      </c>
      <c r="E348" s="221">
        <v>45707</v>
      </c>
      <c r="F348" s="221">
        <v>45707</v>
      </c>
      <c r="G348" s="219" t="s">
        <v>219</v>
      </c>
      <c r="H348" s="219"/>
      <c r="I348" s="219"/>
      <c r="J348" s="219" t="s">
        <v>182</v>
      </c>
      <c r="K348" s="219" t="s">
        <v>220</v>
      </c>
      <c r="L348" s="241">
        <v>-150505</v>
      </c>
      <c r="M348" s="219" t="s">
        <v>220</v>
      </c>
      <c r="N348" s="241">
        <v>-150505</v>
      </c>
      <c r="O348" s="219" t="s">
        <v>239</v>
      </c>
      <c r="P348" s="219" t="s">
        <v>240</v>
      </c>
      <c r="Q348" s="219"/>
      <c r="R348" s="219" t="s">
        <v>702</v>
      </c>
      <c r="S348" s="219"/>
      <c r="T348" s="221"/>
      <c r="U348" s="219" t="s">
        <v>224</v>
      </c>
      <c r="V348" s="219" t="s">
        <v>225</v>
      </c>
      <c r="W348" s="190">
        <f>VLOOKUP(M348,'8.匯率'!A:C,3,)</f>
        <v>1</v>
      </c>
      <c r="X348" s="232">
        <f t="shared" si="6"/>
        <v>-150505</v>
      </c>
    </row>
    <row r="349" spans="1:24" hidden="1">
      <c r="A349" s="219" t="s">
        <v>215</v>
      </c>
      <c r="B349" s="219" t="s">
        <v>686</v>
      </c>
      <c r="C349" s="219" t="s">
        <v>701</v>
      </c>
      <c r="D349" s="219" t="s">
        <v>227</v>
      </c>
      <c r="E349" s="221">
        <v>45707</v>
      </c>
      <c r="F349" s="221">
        <v>45707</v>
      </c>
      <c r="G349" s="219" t="s">
        <v>219</v>
      </c>
      <c r="H349" s="219"/>
      <c r="I349" s="219"/>
      <c r="J349" s="219" t="s">
        <v>182</v>
      </c>
      <c r="K349" s="219" t="s">
        <v>220</v>
      </c>
      <c r="L349" s="241">
        <v>-125856</v>
      </c>
      <c r="M349" s="219" t="s">
        <v>220</v>
      </c>
      <c r="N349" s="241">
        <v>-125856</v>
      </c>
      <c r="O349" s="219" t="s">
        <v>239</v>
      </c>
      <c r="P349" s="219" t="s">
        <v>240</v>
      </c>
      <c r="Q349" s="219"/>
      <c r="R349" s="219" t="s">
        <v>702</v>
      </c>
      <c r="S349" s="219"/>
      <c r="T349" s="221"/>
      <c r="U349" s="219" t="s">
        <v>224</v>
      </c>
      <c r="V349" s="219" t="s">
        <v>225</v>
      </c>
      <c r="W349" s="190">
        <f>VLOOKUP(M349,'8.匯率'!A:C,3,)</f>
        <v>1</v>
      </c>
      <c r="X349" s="232">
        <f t="shared" si="6"/>
        <v>-125856</v>
      </c>
    </row>
    <row r="350" spans="1:24" hidden="1">
      <c r="A350" s="219" t="s">
        <v>215</v>
      </c>
      <c r="B350" s="219" t="s">
        <v>686</v>
      </c>
      <c r="C350" s="219" t="s">
        <v>701</v>
      </c>
      <c r="D350" s="219" t="s">
        <v>227</v>
      </c>
      <c r="E350" s="221">
        <v>45707</v>
      </c>
      <c r="F350" s="221">
        <v>45707</v>
      </c>
      <c r="G350" s="219" t="s">
        <v>219</v>
      </c>
      <c r="H350" s="219"/>
      <c r="I350" s="219"/>
      <c r="J350" s="219" t="s">
        <v>182</v>
      </c>
      <c r="K350" s="219" t="s">
        <v>220</v>
      </c>
      <c r="L350" s="241">
        <v>-155000</v>
      </c>
      <c r="M350" s="219" t="s">
        <v>220</v>
      </c>
      <c r="N350" s="241">
        <v>-155000</v>
      </c>
      <c r="O350" s="219" t="s">
        <v>239</v>
      </c>
      <c r="P350" s="219" t="s">
        <v>240</v>
      </c>
      <c r="Q350" s="219"/>
      <c r="R350" s="219" t="s">
        <v>702</v>
      </c>
      <c r="S350" s="219"/>
      <c r="T350" s="221"/>
      <c r="U350" s="219" t="s">
        <v>224</v>
      </c>
      <c r="V350" s="219" t="s">
        <v>225</v>
      </c>
      <c r="W350" s="190">
        <f>VLOOKUP(M350,'8.匯率'!A:C,3,)</f>
        <v>1</v>
      </c>
      <c r="X350" s="232">
        <f t="shared" si="6"/>
        <v>-155000</v>
      </c>
    </row>
    <row r="351" spans="1:24" hidden="1">
      <c r="A351" s="219" t="s">
        <v>215</v>
      </c>
      <c r="B351" s="219" t="s">
        <v>686</v>
      </c>
      <c r="C351" s="219" t="s">
        <v>701</v>
      </c>
      <c r="D351" s="219" t="s">
        <v>227</v>
      </c>
      <c r="E351" s="221">
        <v>45707</v>
      </c>
      <c r="F351" s="221">
        <v>45707</v>
      </c>
      <c r="G351" s="219" t="s">
        <v>219</v>
      </c>
      <c r="H351" s="219"/>
      <c r="I351" s="219"/>
      <c r="J351" s="219" t="s">
        <v>182</v>
      </c>
      <c r="K351" s="219" t="s">
        <v>220</v>
      </c>
      <c r="L351" s="241">
        <v>-118680</v>
      </c>
      <c r="M351" s="219" t="s">
        <v>220</v>
      </c>
      <c r="N351" s="241">
        <v>-118680</v>
      </c>
      <c r="O351" s="219" t="s">
        <v>239</v>
      </c>
      <c r="P351" s="219" t="s">
        <v>240</v>
      </c>
      <c r="Q351" s="219"/>
      <c r="R351" s="219" t="s">
        <v>702</v>
      </c>
      <c r="S351" s="219"/>
      <c r="T351" s="221"/>
      <c r="U351" s="219" t="s">
        <v>224</v>
      </c>
      <c r="V351" s="219" t="s">
        <v>225</v>
      </c>
      <c r="W351" s="190">
        <f>VLOOKUP(M351,'8.匯率'!A:C,3,)</f>
        <v>1</v>
      </c>
      <c r="X351" s="232">
        <f t="shared" si="6"/>
        <v>-118680</v>
      </c>
    </row>
    <row r="352" spans="1:24" hidden="1">
      <c r="A352" s="219" t="s">
        <v>215</v>
      </c>
      <c r="B352" s="219" t="s">
        <v>686</v>
      </c>
      <c r="C352" s="219" t="s">
        <v>701</v>
      </c>
      <c r="D352" s="219" t="s">
        <v>227</v>
      </c>
      <c r="E352" s="221">
        <v>45707</v>
      </c>
      <c r="F352" s="221">
        <v>45707</v>
      </c>
      <c r="G352" s="219" t="s">
        <v>219</v>
      </c>
      <c r="H352" s="219"/>
      <c r="I352" s="219"/>
      <c r="J352" s="219" t="s">
        <v>182</v>
      </c>
      <c r="K352" s="219" t="s">
        <v>220</v>
      </c>
      <c r="L352" s="241">
        <v>-121716</v>
      </c>
      <c r="M352" s="219" t="s">
        <v>220</v>
      </c>
      <c r="N352" s="241">
        <v>-121716</v>
      </c>
      <c r="O352" s="219" t="s">
        <v>239</v>
      </c>
      <c r="P352" s="219" t="s">
        <v>240</v>
      </c>
      <c r="Q352" s="219"/>
      <c r="R352" s="219" t="s">
        <v>702</v>
      </c>
      <c r="S352" s="219"/>
      <c r="T352" s="221"/>
      <c r="U352" s="219" t="s">
        <v>224</v>
      </c>
      <c r="V352" s="219" t="s">
        <v>225</v>
      </c>
      <c r="W352" s="190">
        <f>VLOOKUP(M352,'8.匯率'!A:C,3,)</f>
        <v>1</v>
      </c>
      <c r="X352" s="232">
        <f t="shared" si="6"/>
        <v>-121716</v>
      </c>
    </row>
    <row r="353" spans="1:24" hidden="1">
      <c r="A353" s="219" t="s">
        <v>215</v>
      </c>
      <c r="B353" s="219" t="s">
        <v>686</v>
      </c>
      <c r="C353" s="219" t="s">
        <v>701</v>
      </c>
      <c r="D353" s="219" t="s">
        <v>227</v>
      </c>
      <c r="E353" s="221">
        <v>45707</v>
      </c>
      <c r="F353" s="221">
        <v>45707</v>
      </c>
      <c r="G353" s="219" t="s">
        <v>219</v>
      </c>
      <c r="H353" s="219"/>
      <c r="I353" s="219"/>
      <c r="J353" s="219" t="s">
        <v>182</v>
      </c>
      <c r="K353" s="219" t="s">
        <v>220</v>
      </c>
      <c r="L353" s="241">
        <v>-150505</v>
      </c>
      <c r="M353" s="219" t="s">
        <v>220</v>
      </c>
      <c r="N353" s="241">
        <v>-150505</v>
      </c>
      <c r="O353" s="219" t="s">
        <v>239</v>
      </c>
      <c r="P353" s="219" t="s">
        <v>240</v>
      </c>
      <c r="Q353" s="219"/>
      <c r="R353" s="219" t="s">
        <v>702</v>
      </c>
      <c r="S353" s="219"/>
      <c r="T353" s="221"/>
      <c r="U353" s="219" t="s">
        <v>224</v>
      </c>
      <c r="V353" s="219" t="s">
        <v>225</v>
      </c>
      <c r="W353" s="190">
        <f>VLOOKUP(M353,'8.匯率'!A:C,3,)</f>
        <v>1</v>
      </c>
      <c r="X353" s="232">
        <f t="shared" si="6"/>
        <v>-150505</v>
      </c>
    </row>
    <row r="354" spans="1:24" hidden="1">
      <c r="A354" s="219" t="s">
        <v>215</v>
      </c>
      <c r="B354" s="219" t="s">
        <v>686</v>
      </c>
      <c r="C354" s="219" t="s">
        <v>701</v>
      </c>
      <c r="D354" s="219" t="s">
        <v>227</v>
      </c>
      <c r="E354" s="221">
        <v>45707</v>
      </c>
      <c r="F354" s="221">
        <v>45707</v>
      </c>
      <c r="G354" s="219" t="s">
        <v>219</v>
      </c>
      <c r="H354" s="219"/>
      <c r="I354" s="219"/>
      <c r="J354" s="219" t="s">
        <v>182</v>
      </c>
      <c r="K354" s="219" t="s">
        <v>220</v>
      </c>
      <c r="L354" s="241">
        <v>-110000</v>
      </c>
      <c r="M354" s="219" t="s">
        <v>220</v>
      </c>
      <c r="N354" s="241">
        <v>-110000</v>
      </c>
      <c r="O354" s="219" t="s">
        <v>239</v>
      </c>
      <c r="P354" s="219" t="s">
        <v>240</v>
      </c>
      <c r="Q354" s="219"/>
      <c r="R354" s="219" t="s">
        <v>702</v>
      </c>
      <c r="S354" s="219"/>
      <c r="T354" s="221"/>
      <c r="U354" s="219" t="s">
        <v>224</v>
      </c>
      <c r="V354" s="219" t="s">
        <v>225</v>
      </c>
      <c r="W354" s="190">
        <f>VLOOKUP(M354,'8.匯率'!A:C,3,)</f>
        <v>1</v>
      </c>
      <c r="X354" s="232">
        <f t="shared" si="6"/>
        <v>-110000</v>
      </c>
    </row>
    <row r="355" spans="1:24" hidden="1">
      <c r="A355" s="219" t="s">
        <v>215</v>
      </c>
      <c r="B355" s="219" t="s">
        <v>686</v>
      </c>
      <c r="C355" s="219" t="s">
        <v>701</v>
      </c>
      <c r="D355" s="219" t="s">
        <v>227</v>
      </c>
      <c r="E355" s="221">
        <v>45707</v>
      </c>
      <c r="F355" s="221">
        <v>45707</v>
      </c>
      <c r="G355" s="219" t="s">
        <v>219</v>
      </c>
      <c r="H355" s="219"/>
      <c r="I355" s="219"/>
      <c r="J355" s="219" t="s">
        <v>182</v>
      </c>
      <c r="K355" s="219" t="s">
        <v>220</v>
      </c>
      <c r="L355" s="241">
        <v>-97020</v>
      </c>
      <c r="M355" s="219" t="s">
        <v>220</v>
      </c>
      <c r="N355" s="241">
        <v>-97020</v>
      </c>
      <c r="O355" s="219" t="s">
        <v>239</v>
      </c>
      <c r="P355" s="219" t="s">
        <v>240</v>
      </c>
      <c r="Q355" s="219"/>
      <c r="R355" s="219" t="s">
        <v>702</v>
      </c>
      <c r="S355" s="219"/>
      <c r="T355" s="221"/>
      <c r="U355" s="219" t="s">
        <v>224</v>
      </c>
      <c r="V355" s="219" t="s">
        <v>225</v>
      </c>
      <c r="W355" s="190">
        <f>VLOOKUP(M355,'8.匯率'!A:C,3,)</f>
        <v>1</v>
      </c>
      <c r="X355" s="232">
        <f t="shared" si="6"/>
        <v>-97020</v>
      </c>
    </row>
    <row r="356" spans="1:24" hidden="1">
      <c r="A356" s="219" t="s">
        <v>215</v>
      </c>
      <c r="B356" s="219" t="s">
        <v>686</v>
      </c>
      <c r="C356" s="219" t="s">
        <v>701</v>
      </c>
      <c r="D356" s="219" t="s">
        <v>227</v>
      </c>
      <c r="E356" s="221">
        <v>45707</v>
      </c>
      <c r="F356" s="221">
        <v>45707</v>
      </c>
      <c r="G356" s="219" t="s">
        <v>219</v>
      </c>
      <c r="H356" s="219"/>
      <c r="I356" s="219"/>
      <c r="J356" s="219" t="s">
        <v>182</v>
      </c>
      <c r="K356" s="219" t="s">
        <v>220</v>
      </c>
      <c r="L356" s="241">
        <v>-138000</v>
      </c>
      <c r="M356" s="219" t="s">
        <v>220</v>
      </c>
      <c r="N356" s="241">
        <v>-138000</v>
      </c>
      <c r="O356" s="219" t="s">
        <v>239</v>
      </c>
      <c r="P356" s="219" t="s">
        <v>240</v>
      </c>
      <c r="Q356" s="219"/>
      <c r="R356" s="219" t="s">
        <v>702</v>
      </c>
      <c r="S356" s="219"/>
      <c r="T356" s="221"/>
      <c r="U356" s="219" t="s">
        <v>224</v>
      </c>
      <c r="V356" s="219" t="s">
        <v>225</v>
      </c>
      <c r="W356" s="190">
        <f>VLOOKUP(M356,'8.匯率'!A:C,3,)</f>
        <v>1</v>
      </c>
      <c r="X356" s="232">
        <f t="shared" si="6"/>
        <v>-138000</v>
      </c>
    </row>
    <row r="357" spans="1:24" hidden="1">
      <c r="A357" s="219" t="s">
        <v>215</v>
      </c>
      <c r="B357" s="219" t="s">
        <v>686</v>
      </c>
      <c r="C357" s="219" t="s">
        <v>701</v>
      </c>
      <c r="D357" s="219" t="s">
        <v>227</v>
      </c>
      <c r="E357" s="221">
        <v>45707</v>
      </c>
      <c r="F357" s="221">
        <v>45707</v>
      </c>
      <c r="G357" s="219" t="s">
        <v>219</v>
      </c>
      <c r="H357" s="219"/>
      <c r="I357" s="219"/>
      <c r="J357" s="219" t="s">
        <v>182</v>
      </c>
      <c r="K357" s="219" t="s">
        <v>220</v>
      </c>
      <c r="L357" s="241">
        <v>-111650</v>
      </c>
      <c r="M357" s="219" t="s">
        <v>220</v>
      </c>
      <c r="N357" s="241">
        <v>-111650</v>
      </c>
      <c r="O357" s="219" t="s">
        <v>239</v>
      </c>
      <c r="P357" s="219" t="s">
        <v>240</v>
      </c>
      <c r="Q357" s="219"/>
      <c r="R357" s="219" t="s">
        <v>702</v>
      </c>
      <c r="S357" s="219"/>
      <c r="T357" s="221"/>
      <c r="U357" s="219" t="s">
        <v>224</v>
      </c>
      <c r="V357" s="219" t="s">
        <v>225</v>
      </c>
      <c r="W357" s="190">
        <f>VLOOKUP(M357,'8.匯率'!A:C,3,)</f>
        <v>1</v>
      </c>
      <c r="X357" s="232">
        <f t="shared" si="6"/>
        <v>-111650</v>
      </c>
    </row>
    <row r="358" spans="1:24" hidden="1">
      <c r="A358" s="219" t="s">
        <v>215</v>
      </c>
      <c r="B358" s="219" t="s">
        <v>686</v>
      </c>
      <c r="C358" s="219" t="s">
        <v>701</v>
      </c>
      <c r="D358" s="219" t="s">
        <v>227</v>
      </c>
      <c r="E358" s="221">
        <v>45707</v>
      </c>
      <c r="F358" s="221">
        <v>45707</v>
      </c>
      <c r="G358" s="219" t="s">
        <v>219</v>
      </c>
      <c r="H358" s="219"/>
      <c r="I358" s="219"/>
      <c r="J358" s="219" t="s">
        <v>182</v>
      </c>
      <c r="K358" s="219" t="s">
        <v>220</v>
      </c>
      <c r="L358" s="241">
        <v>-139380</v>
      </c>
      <c r="M358" s="219" t="s">
        <v>220</v>
      </c>
      <c r="N358" s="241">
        <v>-139380</v>
      </c>
      <c r="O358" s="219" t="s">
        <v>239</v>
      </c>
      <c r="P358" s="219" t="s">
        <v>240</v>
      </c>
      <c r="Q358" s="219"/>
      <c r="R358" s="219" t="s">
        <v>702</v>
      </c>
      <c r="S358" s="219"/>
      <c r="T358" s="221"/>
      <c r="U358" s="219" t="s">
        <v>224</v>
      </c>
      <c r="V358" s="219" t="s">
        <v>225</v>
      </c>
      <c r="W358" s="190">
        <f>VLOOKUP(M358,'8.匯率'!A:C,3,)</f>
        <v>1</v>
      </c>
      <c r="X358" s="232">
        <f t="shared" si="6"/>
        <v>-139380</v>
      </c>
    </row>
    <row r="359" spans="1:24" hidden="1">
      <c r="A359" s="219" t="s">
        <v>215</v>
      </c>
      <c r="B359" s="219" t="s">
        <v>686</v>
      </c>
      <c r="C359" s="219" t="s">
        <v>701</v>
      </c>
      <c r="D359" s="219" t="s">
        <v>227</v>
      </c>
      <c r="E359" s="221">
        <v>45707</v>
      </c>
      <c r="F359" s="221">
        <v>45707</v>
      </c>
      <c r="G359" s="219" t="s">
        <v>219</v>
      </c>
      <c r="H359" s="219"/>
      <c r="I359" s="219"/>
      <c r="J359" s="219" t="s">
        <v>182</v>
      </c>
      <c r="K359" s="219" t="s">
        <v>220</v>
      </c>
      <c r="L359" s="241">
        <v>-127788</v>
      </c>
      <c r="M359" s="219" t="s">
        <v>220</v>
      </c>
      <c r="N359" s="241">
        <v>-127788</v>
      </c>
      <c r="O359" s="219" t="s">
        <v>239</v>
      </c>
      <c r="P359" s="219" t="s">
        <v>240</v>
      </c>
      <c r="Q359" s="219"/>
      <c r="R359" s="219" t="s">
        <v>702</v>
      </c>
      <c r="S359" s="219"/>
      <c r="T359" s="221"/>
      <c r="U359" s="219" t="s">
        <v>224</v>
      </c>
      <c r="V359" s="219" t="s">
        <v>225</v>
      </c>
      <c r="W359" s="190">
        <f>VLOOKUP(M359,'8.匯率'!A:C,3,)</f>
        <v>1</v>
      </c>
      <c r="X359" s="232">
        <f t="shared" si="6"/>
        <v>-127788</v>
      </c>
    </row>
    <row r="360" spans="1:24" hidden="1">
      <c r="A360" s="219" t="s">
        <v>215</v>
      </c>
      <c r="B360" s="219" t="s">
        <v>686</v>
      </c>
      <c r="C360" s="219" t="s">
        <v>701</v>
      </c>
      <c r="D360" s="219" t="s">
        <v>227</v>
      </c>
      <c r="E360" s="221">
        <v>45707</v>
      </c>
      <c r="F360" s="221">
        <v>45707</v>
      </c>
      <c r="G360" s="219" t="s">
        <v>219</v>
      </c>
      <c r="H360" s="219"/>
      <c r="I360" s="219"/>
      <c r="J360" s="219" t="s">
        <v>182</v>
      </c>
      <c r="K360" s="219" t="s">
        <v>220</v>
      </c>
      <c r="L360" s="241">
        <v>-97020</v>
      </c>
      <c r="M360" s="219" t="s">
        <v>220</v>
      </c>
      <c r="N360" s="241">
        <v>-97020</v>
      </c>
      <c r="O360" s="219" t="s">
        <v>239</v>
      </c>
      <c r="P360" s="219" t="s">
        <v>240</v>
      </c>
      <c r="Q360" s="219"/>
      <c r="R360" s="219" t="s">
        <v>702</v>
      </c>
      <c r="S360" s="219"/>
      <c r="T360" s="221"/>
      <c r="U360" s="219" t="s">
        <v>224</v>
      </c>
      <c r="V360" s="219" t="s">
        <v>225</v>
      </c>
      <c r="W360" s="190">
        <f>VLOOKUP(M360,'8.匯率'!A:C,3,)</f>
        <v>1</v>
      </c>
      <c r="X360" s="232">
        <f t="shared" si="6"/>
        <v>-97020</v>
      </c>
    </row>
    <row r="361" spans="1:24" hidden="1">
      <c r="A361" s="219" t="s">
        <v>215</v>
      </c>
      <c r="B361" s="219" t="s">
        <v>686</v>
      </c>
      <c r="C361" s="219" t="s">
        <v>701</v>
      </c>
      <c r="D361" s="219" t="s">
        <v>227</v>
      </c>
      <c r="E361" s="221">
        <v>45707</v>
      </c>
      <c r="F361" s="221">
        <v>45707</v>
      </c>
      <c r="G361" s="219" t="s">
        <v>219</v>
      </c>
      <c r="H361" s="219"/>
      <c r="I361" s="219"/>
      <c r="J361" s="219" t="s">
        <v>182</v>
      </c>
      <c r="K361" s="219" t="s">
        <v>220</v>
      </c>
      <c r="L361" s="241">
        <v>-134964</v>
      </c>
      <c r="M361" s="219" t="s">
        <v>220</v>
      </c>
      <c r="N361" s="241">
        <v>-134964</v>
      </c>
      <c r="O361" s="219" t="s">
        <v>239</v>
      </c>
      <c r="P361" s="219" t="s">
        <v>240</v>
      </c>
      <c r="Q361" s="219"/>
      <c r="R361" s="219" t="s">
        <v>702</v>
      </c>
      <c r="S361" s="219"/>
      <c r="T361" s="221"/>
      <c r="U361" s="219" t="s">
        <v>224</v>
      </c>
      <c r="V361" s="219" t="s">
        <v>225</v>
      </c>
      <c r="W361" s="190">
        <f>VLOOKUP(M361,'8.匯率'!A:C,3,)</f>
        <v>1</v>
      </c>
      <c r="X361" s="232">
        <f t="shared" si="6"/>
        <v>-134964</v>
      </c>
    </row>
    <row r="362" spans="1:24" hidden="1">
      <c r="A362" s="219" t="s">
        <v>215</v>
      </c>
      <c r="B362" s="219" t="s">
        <v>686</v>
      </c>
      <c r="C362" s="219" t="s">
        <v>701</v>
      </c>
      <c r="D362" s="219" t="s">
        <v>227</v>
      </c>
      <c r="E362" s="221">
        <v>45707</v>
      </c>
      <c r="F362" s="221">
        <v>45707</v>
      </c>
      <c r="G362" s="219" t="s">
        <v>219</v>
      </c>
      <c r="H362" s="219"/>
      <c r="I362" s="219"/>
      <c r="J362" s="219" t="s">
        <v>182</v>
      </c>
      <c r="K362" s="219" t="s">
        <v>220</v>
      </c>
      <c r="L362" s="241">
        <v>-121498</v>
      </c>
      <c r="M362" s="219" t="s">
        <v>220</v>
      </c>
      <c r="N362" s="241">
        <v>-121498</v>
      </c>
      <c r="O362" s="219" t="s">
        <v>239</v>
      </c>
      <c r="P362" s="219" t="s">
        <v>240</v>
      </c>
      <c r="Q362" s="219"/>
      <c r="R362" s="219" t="s">
        <v>702</v>
      </c>
      <c r="S362" s="219"/>
      <c r="T362" s="221"/>
      <c r="U362" s="219" t="s">
        <v>224</v>
      </c>
      <c r="V362" s="219" t="s">
        <v>225</v>
      </c>
      <c r="W362" s="190">
        <f>VLOOKUP(M362,'8.匯率'!A:C,3,)</f>
        <v>1</v>
      </c>
      <c r="X362" s="232">
        <f t="shared" si="6"/>
        <v>-121498</v>
      </c>
    </row>
    <row r="363" spans="1:24" hidden="1">
      <c r="A363" s="219" t="s">
        <v>215</v>
      </c>
      <c r="B363" s="219" t="s">
        <v>686</v>
      </c>
      <c r="C363" s="219" t="s">
        <v>701</v>
      </c>
      <c r="D363" s="219" t="s">
        <v>227</v>
      </c>
      <c r="E363" s="221">
        <v>45707</v>
      </c>
      <c r="F363" s="221">
        <v>45707</v>
      </c>
      <c r="G363" s="219" t="s">
        <v>219</v>
      </c>
      <c r="H363" s="219"/>
      <c r="I363" s="219"/>
      <c r="J363" s="219" t="s">
        <v>182</v>
      </c>
      <c r="K363" s="219" t="s">
        <v>220</v>
      </c>
      <c r="L363" s="241">
        <v>-32471</v>
      </c>
      <c r="M363" s="219" t="s">
        <v>220</v>
      </c>
      <c r="N363" s="241">
        <v>-32471</v>
      </c>
      <c r="O363" s="219" t="s">
        <v>239</v>
      </c>
      <c r="P363" s="219" t="s">
        <v>240</v>
      </c>
      <c r="Q363" s="219"/>
      <c r="R363" s="219" t="s">
        <v>702</v>
      </c>
      <c r="S363" s="219"/>
      <c r="T363" s="221"/>
      <c r="U363" s="219" t="s">
        <v>224</v>
      </c>
      <c r="V363" s="219" t="s">
        <v>225</v>
      </c>
      <c r="W363" s="190">
        <f>VLOOKUP(M363,'8.匯率'!A:C,3,)</f>
        <v>1</v>
      </c>
      <c r="X363" s="232">
        <f t="shared" si="6"/>
        <v>-32471</v>
      </c>
    </row>
    <row r="364" spans="1:24" hidden="1">
      <c r="A364" s="219" t="s">
        <v>215</v>
      </c>
      <c r="B364" s="219" t="s">
        <v>686</v>
      </c>
      <c r="C364" s="219" t="s">
        <v>703</v>
      </c>
      <c r="D364" s="219" t="s">
        <v>227</v>
      </c>
      <c r="E364" s="221">
        <v>45707</v>
      </c>
      <c r="F364" s="221">
        <v>45707</v>
      </c>
      <c r="G364" s="219" t="s">
        <v>219</v>
      </c>
      <c r="H364" s="219"/>
      <c r="I364" s="219"/>
      <c r="J364" s="219" t="s">
        <v>182</v>
      </c>
      <c r="K364" s="219" t="s">
        <v>220</v>
      </c>
      <c r="L364" s="241">
        <v>-110000</v>
      </c>
      <c r="M364" s="219" t="s">
        <v>220</v>
      </c>
      <c r="N364" s="241">
        <v>-110000</v>
      </c>
      <c r="O364" s="219" t="s">
        <v>243</v>
      </c>
      <c r="P364" s="219" t="s">
        <v>244</v>
      </c>
      <c r="Q364" s="219"/>
      <c r="R364" s="219" t="s">
        <v>704</v>
      </c>
      <c r="S364" s="219"/>
      <c r="T364" s="221"/>
      <c r="U364" s="219" t="s">
        <v>224</v>
      </c>
      <c r="V364" s="219" t="s">
        <v>225</v>
      </c>
      <c r="W364" s="190">
        <f>VLOOKUP(M364,'8.匯率'!A:C,3,)</f>
        <v>1</v>
      </c>
      <c r="X364" s="232">
        <f t="shared" si="6"/>
        <v>-110000</v>
      </c>
    </row>
    <row r="365" spans="1:24" hidden="1">
      <c r="A365" s="219" t="s">
        <v>215</v>
      </c>
      <c r="B365" s="219" t="s">
        <v>686</v>
      </c>
      <c r="C365" s="219" t="s">
        <v>703</v>
      </c>
      <c r="D365" s="219" t="s">
        <v>227</v>
      </c>
      <c r="E365" s="221">
        <v>45707</v>
      </c>
      <c r="F365" s="221">
        <v>45707</v>
      </c>
      <c r="G365" s="219" t="s">
        <v>219</v>
      </c>
      <c r="H365" s="219"/>
      <c r="I365" s="219"/>
      <c r="J365" s="219" t="s">
        <v>182</v>
      </c>
      <c r="K365" s="219" t="s">
        <v>220</v>
      </c>
      <c r="L365" s="241">
        <v>-105570</v>
      </c>
      <c r="M365" s="219" t="s">
        <v>220</v>
      </c>
      <c r="N365" s="241">
        <v>-105570</v>
      </c>
      <c r="O365" s="219" t="s">
        <v>243</v>
      </c>
      <c r="P365" s="219" t="s">
        <v>244</v>
      </c>
      <c r="Q365" s="219"/>
      <c r="R365" s="219" t="s">
        <v>704</v>
      </c>
      <c r="S365" s="219"/>
      <c r="T365" s="221"/>
      <c r="U365" s="219" t="s">
        <v>224</v>
      </c>
      <c r="V365" s="219" t="s">
        <v>225</v>
      </c>
      <c r="W365" s="190">
        <f>VLOOKUP(M365,'8.匯率'!A:C,3,)</f>
        <v>1</v>
      </c>
      <c r="X365" s="232">
        <f t="shared" si="6"/>
        <v>-105570</v>
      </c>
    </row>
    <row r="366" spans="1:24" hidden="1">
      <c r="A366" s="219" t="s">
        <v>215</v>
      </c>
      <c r="B366" s="219" t="s">
        <v>686</v>
      </c>
      <c r="C366" s="219" t="s">
        <v>703</v>
      </c>
      <c r="D366" s="219" t="s">
        <v>227</v>
      </c>
      <c r="E366" s="221">
        <v>45707</v>
      </c>
      <c r="F366" s="221">
        <v>45707</v>
      </c>
      <c r="G366" s="219" t="s">
        <v>219</v>
      </c>
      <c r="H366" s="219"/>
      <c r="I366" s="219"/>
      <c r="J366" s="219" t="s">
        <v>182</v>
      </c>
      <c r="K366" s="219" t="s">
        <v>220</v>
      </c>
      <c r="L366" s="241">
        <v>-128928</v>
      </c>
      <c r="M366" s="219" t="s">
        <v>220</v>
      </c>
      <c r="N366" s="241">
        <v>-128928</v>
      </c>
      <c r="O366" s="219" t="s">
        <v>243</v>
      </c>
      <c r="P366" s="219" t="s">
        <v>244</v>
      </c>
      <c r="Q366" s="219"/>
      <c r="R366" s="219" t="s">
        <v>704</v>
      </c>
      <c r="S366" s="219"/>
      <c r="T366" s="221"/>
      <c r="U366" s="219" t="s">
        <v>224</v>
      </c>
      <c r="V366" s="219" t="s">
        <v>225</v>
      </c>
      <c r="W366" s="190">
        <f>VLOOKUP(M366,'8.匯率'!A:C,3,)</f>
        <v>1</v>
      </c>
      <c r="X366" s="232">
        <f t="shared" si="6"/>
        <v>-128928</v>
      </c>
    </row>
    <row r="367" spans="1:24" hidden="1">
      <c r="A367" s="219" t="s">
        <v>215</v>
      </c>
      <c r="B367" s="219" t="s">
        <v>686</v>
      </c>
      <c r="C367" s="219" t="s">
        <v>703</v>
      </c>
      <c r="D367" s="219" t="s">
        <v>227</v>
      </c>
      <c r="E367" s="221">
        <v>45707</v>
      </c>
      <c r="F367" s="221">
        <v>45707</v>
      </c>
      <c r="G367" s="219" t="s">
        <v>219</v>
      </c>
      <c r="H367" s="219"/>
      <c r="I367" s="219"/>
      <c r="J367" s="219" t="s">
        <v>182</v>
      </c>
      <c r="K367" s="219" t="s">
        <v>220</v>
      </c>
      <c r="L367" s="241">
        <v>-102740</v>
      </c>
      <c r="M367" s="219" t="s">
        <v>220</v>
      </c>
      <c r="N367" s="241">
        <v>-102740</v>
      </c>
      <c r="O367" s="219" t="s">
        <v>243</v>
      </c>
      <c r="P367" s="219" t="s">
        <v>244</v>
      </c>
      <c r="Q367" s="219"/>
      <c r="R367" s="219" t="s">
        <v>704</v>
      </c>
      <c r="S367" s="219"/>
      <c r="T367" s="221"/>
      <c r="U367" s="219" t="s">
        <v>224</v>
      </c>
      <c r="V367" s="219" t="s">
        <v>225</v>
      </c>
      <c r="W367" s="190">
        <f>VLOOKUP(M367,'8.匯率'!A:C,3,)</f>
        <v>1</v>
      </c>
      <c r="X367" s="232">
        <f t="shared" si="6"/>
        <v>-102740</v>
      </c>
    </row>
    <row r="368" spans="1:24" hidden="1">
      <c r="A368" s="219" t="s">
        <v>215</v>
      </c>
      <c r="B368" s="219" t="s">
        <v>686</v>
      </c>
      <c r="C368" s="219" t="s">
        <v>703</v>
      </c>
      <c r="D368" s="219" t="s">
        <v>227</v>
      </c>
      <c r="E368" s="221">
        <v>45707</v>
      </c>
      <c r="F368" s="221">
        <v>45707</v>
      </c>
      <c r="G368" s="219" t="s">
        <v>219</v>
      </c>
      <c r="H368" s="219"/>
      <c r="I368" s="219"/>
      <c r="J368" s="219" t="s">
        <v>182</v>
      </c>
      <c r="K368" s="219" t="s">
        <v>220</v>
      </c>
      <c r="L368" s="241">
        <v>-88650</v>
      </c>
      <c r="M368" s="219" t="s">
        <v>220</v>
      </c>
      <c r="N368" s="241">
        <v>-88650</v>
      </c>
      <c r="O368" s="219" t="s">
        <v>243</v>
      </c>
      <c r="P368" s="219" t="s">
        <v>244</v>
      </c>
      <c r="Q368" s="219"/>
      <c r="R368" s="219" t="s">
        <v>704</v>
      </c>
      <c r="S368" s="219"/>
      <c r="T368" s="221"/>
      <c r="U368" s="219" t="s">
        <v>224</v>
      </c>
      <c r="V368" s="219" t="s">
        <v>225</v>
      </c>
      <c r="W368" s="190">
        <f>VLOOKUP(M368,'8.匯率'!A:C,3,)</f>
        <v>1</v>
      </c>
      <c r="X368" s="232">
        <f t="shared" si="6"/>
        <v>-88650</v>
      </c>
    </row>
    <row r="369" spans="1:24" hidden="1">
      <c r="A369" s="219" t="s">
        <v>215</v>
      </c>
      <c r="B369" s="219" t="s">
        <v>686</v>
      </c>
      <c r="C369" s="219" t="s">
        <v>703</v>
      </c>
      <c r="D369" s="219" t="s">
        <v>227</v>
      </c>
      <c r="E369" s="221">
        <v>45707</v>
      </c>
      <c r="F369" s="221">
        <v>45707</v>
      </c>
      <c r="G369" s="219" t="s">
        <v>219</v>
      </c>
      <c r="H369" s="219"/>
      <c r="I369" s="219"/>
      <c r="J369" s="219" t="s">
        <v>182</v>
      </c>
      <c r="K369" s="219" t="s">
        <v>220</v>
      </c>
      <c r="L369" s="241">
        <v>-93830</v>
      </c>
      <c r="M369" s="219" t="s">
        <v>220</v>
      </c>
      <c r="N369" s="241">
        <v>-93830</v>
      </c>
      <c r="O369" s="219" t="s">
        <v>243</v>
      </c>
      <c r="P369" s="219" t="s">
        <v>244</v>
      </c>
      <c r="Q369" s="219"/>
      <c r="R369" s="219" t="s">
        <v>704</v>
      </c>
      <c r="S369" s="219"/>
      <c r="T369" s="221"/>
      <c r="U369" s="219" t="s">
        <v>224</v>
      </c>
      <c r="V369" s="219" t="s">
        <v>225</v>
      </c>
      <c r="W369" s="190">
        <f>VLOOKUP(M369,'8.匯率'!A:C,3,)</f>
        <v>1</v>
      </c>
      <c r="X369" s="232">
        <f t="shared" si="6"/>
        <v>-93830</v>
      </c>
    </row>
    <row r="370" spans="1:24" hidden="1">
      <c r="A370" s="219" t="s">
        <v>215</v>
      </c>
      <c r="B370" s="219" t="s">
        <v>686</v>
      </c>
      <c r="C370" s="219" t="s">
        <v>703</v>
      </c>
      <c r="D370" s="219" t="s">
        <v>227</v>
      </c>
      <c r="E370" s="221">
        <v>45707</v>
      </c>
      <c r="F370" s="221">
        <v>45707</v>
      </c>
      <c r="G370" s="219" t="s">
        <v>219</v>
      </c>
      <c r="H370" s="219"/>
      <c r="I370" s="219"/>
      <c r="J370" s="219" t="s">
        <v>182</v>
      </c>
      <c r="K370" s="219" t="s">
        <v>220</v>
      </c>
      <c r="L370" s="241">
        <v>-90000</v>
      </c>
      <c r="M370" s="219" t="s">
        <v>220</v>
      </c>
      <c r="N370" s="241">
        <v>-90000</v>
      </c>
      <c r="O370" s="219" t="s">
        <v>243</v>
      </c>
      <c r="P370" s="219" t="s">
        <v>244</v>
      </c>
      <c r="Q370" s="219"/>
      <c r="R370" s="219" t="s">
        <v>704</v>
      </c>
      <c r="S370" s="219"/>
      <c r="T370" s="221"/>
      <c r="U370" s="219" t="s">
        <v>224</v>
      </c>
      <c r="V370" s="219" t="s">
        <v>225</v>
      </c>
      <c r="W370" s="190">
        <f>VLOOKUP(M370,'8.匯率'!A:C,3,)</f>
        <v>1</v>
      </c>
      <c r="X370" s="232">
        <f t="shared" si="6"/>
        <v>-90000</v>
      </c>
    </row>
    <row r="371" spans="1:24" hidden="1">
      <c r="A371" s="219" t="s">
        <v>215</v>
      </c>
      <c r="B371" s="219" t="s">
        <v>686</v>
      </c>
      <c r="C371" s="219" t="s">
        <v>703</v>
      </c>
      <c r="D371" s="219" t="s">
        <v>227</v>
      </c>
      <c r="E371" s="221">
        <v>45707</v>
      </c>
      <c r="F371" s="221">
        <v>45707</v>
      </c>
      <c r="G371" s="219" t="s">
        <v>219</v>
      </c>
      <c r="H371" s="219"/>
      <c r="I371" s="219"/>
      <c r="J371" s="219" t="s">
        <v>182</v>
      </c>
      <c r="K371" s="219" t="s">
        <v>220</v>
      </c>
      <c r="L371" s="241">
        <v>-84150</v>
      </c>
      <c r="M371" s="219" t="s">
        <v>220</v>
      </c>
      <c r="N371" s="241">
        <v>-84150</v>
      </c>
      <c r="O371" s="219" t="s">
        <v>239</v>
      </c>
      <c r="P371" s="219" t="s">
        <v>240</v>
      </c>
      <c r="Q371" s="219"/>
      <c r="R371" s="219" t="s">
        <v>704</v>
      </c>
      <c r="S371" s="219"/>
      <c r="T371" s="221"/>
      <c r="U371" s="219" t="s">
        <v>224</v>
      </c>
      <c r="V371" s="219" t="s">
        <v>225</v>
      </c>
      <c r="W371" s="190">
        <f>VLOOKUP(M371,'8.匯率'!A:C,3,)</f>
        <v>1</v>
      </c>
      <c r="X371" s="232">
        <f t="shared" si="6"/>
        <v>-84150</v>
      </c>
    </row>
    <row r="372" spans="1:24" hidden="1">
      <c r="A372" s="219" t="s">
        <v>215</v>
      </c>
      <c r="B372" s="219" t="s">
        <v>686</v>
      </c>
      <c r="C372" s="219" t="s">
        <v>703</v>
      </c>
      <c r="D372" s="219" t="s">
        <v>227</v>
      </c>
      <c r="E372" s="221">
        <v>45707</v>
      </c>
      <c r="F372" s="221">
        <v>45707</v>
      </c>
      <c r="G372" s="219" t="s">
        <v>219</v>
      </c>
      <c r="H372" s="219"/>
      <c r="I372" s="219"/>
      <c r="J372" s="219" t="s">
        <v>182</v>
      </c>
      <c r="K372" s="219" t="s">
        <v>220</v>
      </c>
      <c r="L372" s="241">
        <v>-930</v>
      </c>
      <c r="M372" s="219" t="s">
        <v>220</v>
      </c>
      <c r="N372" s="241">
        <v>-930</v>
      </c>
      <c r="O372" s="219" t="s">
        <v>243</v>
      </c>
      <c r="P372" s="219" t="s">
        <v>244</v>
      </c>
      <c r="Q372" s="219"/>
      <c r="R372" s="219" t="s">
        <v>704</v>
      </c>
      <c r="S372" s="219"/>
      <c r="T372" s="221"/>
      <c r="U372" s="219" t="s">
        <v>224</v>
      </c>
      <c r="V372" s="219" t="s">
        <v>225</v>
      </c>
      <c r="W372" s="190">
        <f>VLOOKUP(M372,'8.匯率'!A:C,3,)</f>
        <v>1</v>
      </c>
      <c r="X372" s="232">
        <f t="shared" si="6"/>
        <v>-930</v>
      </c>
    </row>
    <row r="373" spans="1:24" hidden="1">
      <c r="A373" s="219" t="s">
        <v>215</v>
      </c>
      <c r="B373" s="219" t="s">
        <v>686</v>
      </c>
      <c r="C373" s="219" t="s">
        <v>703</v>
      </c>
      <c r="D373" s="219" t="s">
        <v>227</v>
      </c>
      <c r="E373" s="221">
        <v>45707</v>
      </c>
      <c r="F373" s="221">
        <v>45707</v>
      </c>
      <c r="G373" s="219" t="s">
        <v>219</v>
      </c>
      <c r="H373" s="219"/>
      <c r="I373" s="219"/>
      <c r="J373" s="219" t="s">
        <v>182</v>
      </c>
      <c r="K373" s="219" t="s">
        <v>220</v>
      </c>
      <c r="L373" s="241">
        <v>-97020</v>
      </c>
      <c r="M373" s="219" t="s">
        <v>220</v>
      </c>
      <c r="N373" s="241">
        <v>-97020</v>
      </c>
      <c r="O373" s="219" t="s">
        <v>243</v>
      </c>
      <c r="P373" s="219" t="s">
        <v>244</v>
      </c>
      <c r="Q373" s="219"/>
      <c r="R373" s="219" t="s">
        <v>704</v>
      </c>
      <c r="S373" s="219"/>
      <c r="T373" s="221"/>
      <c r="U373" s="219" t="s">
        <v>224</v>
      </c>
      <c r="V373" s="219" t="s">
        <v>225</v>
      </c>
      <c r="W373" s="190">
        <f>VLOOKUP(M373,'8.匯率'!A:C,3,)</f>
        <v>1</v>
      </c>
      <c r="X373" s="232">
        <f t="shared" si="6"/>
        <v>-97020</v>
      </c>
    </row>
    <row r="374" spans="1:24" hidden="1">
      <c r="A374" s="219" t="s">
        <v>215</v>
      </c>
      <c r="B374" s="219" t="s">
        <v>686</v>
      </c>
      <c r="C374" s="219" t="s">
        <v>703</v>
      </c>
      <c r="D374" s="219" t="s">
        <v>227</v>
      </c>
      <c r="E374" s="221">
        <v>45707</v>
      </c>
      <c r="F374" s="221">
        <v>45707</v>
      </c>
      <c r="G374" s="219" t="s">
        <v>219</v>
      </c>
      <c r="H374" s="219"/>
      <c r="I374" s="219"/>
      <c r="J374" s="219" t="s">
        <v>182</v>
      </c>
      <c r="K374" s="219" t="s">
        <v>220</v>
      </c>
      <c r="L374" s="241">
        <v>-110000</v>
      </c>
      <c r="M374" s="219" t="s">
        <v>220</v>
      </c>
      <c r="N374" s="241">
        <v>-110000</v>
      </c>
      <c r="O374" s="219" t="s">
        <v>243</v>
      </c>
      <c r="P374" s="219" t="s">
        <v>244</v>
      </c>
      <c r="Q374" s="219"/>
      <c r="R374" s="219" t="s">
        <v>704</v>
      </c>
      <c r="S374" s="219"/>
      <c r="T374" s="221"/>
      <c r="U374" s="219" t="s">
        <v>224</v>
      </c>
      <c r="V374" s="219" t="s">
        <v>225</v>
      </c>
      <c r="W374" s="190">
        <f>VLOOKUP(M374,'8.匯率'!A:C,3,)</f>
        <v>1</v>
      </c>
      <c r="X374" s="232">
        <f t="shared" si="6"/>
        <v>-110000</v>
      </c>
    </row>
    <row r="375" spans="1:24" hidden="1">
      <c r="A375" s="219" t="s">
        <v>215</v>
      </c>
      <c r="B375" s="219" t="s">
        <v>686</v>
      </c>
      <c r="C375" s="219" t="s">
        <v>703</v>
      </c>
      <c r="D375" s="219" t="s">
        <v>227</v>
      </c>
      <c r="E375" s="221">
        <v>45707</v>
      </c>
      <c r="F375" s="221">
        <v>45707</v>
      </c>
      <c r="G375" s="219" t="s">
        <v>219</v>
      </c>
      <c r="H375" s="219"/>
      <c r="I375" s="219"/>
      <c r="J375" s="219" t="s">
        <v>182</v>
      </c>
      <c r="K375" s="219" t="s">
        <v>220</v>
      </c>
      <c r="L375" s="241">
        <v>-105160</v>
      </c>
      <c r="M375" s="219" t="s">
        <v>220</v>
      </c>
      <c r="N375" s="241">
        <v>-105160</v>
      </c>
      <c r="O375" s="219" t="s">
        <v>243</v>
      </c>
      <c r="P375" s="219" t="s">
        <v>244</v>
      </c>
      <c r="Q375" s="219"/>
      <c r="R375" s="219" t="s">
        <v>704</v>
      </c>
      <c r="S375" s="219"/>
      <c r="T375" s="221"/>
      <c r="U375" s="219" t="s">
        <v>224</v>
      </c>
      <c r="V375" s="219" t="s">
        <v>225</v>
      </c>
      <c r="W375" s="190">
        <f>VLOOKUP(M375,'8.匯率'!A:C,3,)</f>
        <v>1</v>
      </c>
      <c r="X375" s="232">
        <f t="shared" si="6"/>
        <v>-105160</v>
      </c>
    </row>
    <row r="376" spans="1:24" hidden="1">
      <c r="A376" s="219" t="s">
        <v>215</v>
      </c>
      <c r="B376" s="219" t="s">
        <v>686</v>
      </c>
      <c r="C376" s="219" t="s">
        <v>703</v>
      </c>
      <c r="D376" s="219" t="s">
        <v>227</v>
      </c>
      <c r="E376" s="221">
        <v>45707</v>
      </c>
      <c r="F376" s="221">
        <v>45707</v>
      </c>
      <c r="G376" s="219" t="s">
        <v>219</v>
      </c>
      <c r="H376" s="219"/>
      <c r="I376" s="219"/>
      <c r="J376" s="219" t="s">
        <v>182</v>
      </c>
      <c r="K376" s="219" t="s">
        <v>220</v>
      </c>
      <c r="L376" s="241">
        <v>-90000</v>
      </c>
      <c r="M376" s="219" t="s">
        <v>220</v>
      </c>
      <c r="N376" s="241">
        <v>-90000</v>
      </c>
      <c r="O376" s="219" t="s">
        <v>243</v>
      </c>
      <c r="P376" s="219" t="s">
        <v>244</v>
      </c>
      <c r="Q376" s="219"/>
      <c r="R376" s="219" t="s">
        <v>704</v>
      </c>
      <c r="S376" s="219"/>
      <c r="T376" s="221"/>
      <c r="U376" s="219" t="s">
        <v>224</v>
      </c>
      <c r="V376" s="219" t="s">
        <v>225</v>
      </c>
      <c r="W376" s="190">
        <f>VLOOKUP(M376,'8.匯率'!A:C,3,)</f>
        <v>1</v>
      </c>
      <c r="X376" s="232">
        <f t="shared" si="6"/>
        <v>-90000</v>
      </c>
    </row>
    <row r="377" spans="1:24" hidden="1">
      <c r="A377" s="219" t="s">
        <v>215</v>
      </c>
      <c r="B377" s="219" t="s">
        <v>686</v>
      </c>
      <c r="C377" s="219" t="s">
        <v>703</v>
      </c>
      <c r="D377" s="219" t="s">
        <v>227</v>
      </c>
      <c r="E377" s="221">
        <v>45707</v>
      </c>
      <c r="F377" s="221">
        <v>45707</v>
      </c>
      <c r="G377" s="219" t="s">
        <v>219</v>
      </c>
      <c r="H377" s="219"/>
      <c r="I377" s="219"/>
      <c r="J377" s="219" t="s">
        <v>182</v>
      </c>
      <c r="K377" s="219" t="s">
        <v>220</v>
      </c>
      <c r="L377" s="241">
        <v>-90640</v>
      </c>
      <c r="M377" s="219" t="s">
        <v>220</v>
      </c>
      <c r="N377" s="241">
        <v>-90640</v>
      </c>
      <c r="O377" s="219" t="s">
        <v>243</v>
      </c>
      <c r="P377" s="219" t="s">
        <v>244</v>
      </c>
      <c r="Q377" s="219"/>
      <c r="R377" s="219" t="s">
        <v>704</v>
      </c>
      <c r="S377" s="219"/>
      <c r="T377" s="221"/>
      <c r="U377" s="219" t="s">
        <v>224</v>
      </c>
      <c r="V377" s="219" t="s">
        <v>225</v>
      </c>
      <c r="W377" s="190">
        <f>VLOOKUP(M377,'8.匯率'!A:C,3,)</f>
        <v>1</v>
      </c>
      <c r="X377" s="232">
        <f t="shared" si="6"/>
        <v>-90640</v>
      </c>
    </row>
    <row r="378" spans="1:24" hidden="1">
      <c r="A378" s="219" t="s">
        <v>215</v>
      </c>
      <c r="B378" s="219" t="s">
        <v>686</v>
      </c>
      <c r="C378" s="219" t="s">
        <v>703</v>
      </c>
      <c r="D378" s="219" t="s">
        <v>227</v>
      </c>
      <c r="E378" s="221">
        <v>45707</v>
      </c>
      <c r="F378" s="221">
        <v>45707</v>
      </c>
      <c r="G378" s="219" t="s">
        <v>219</v>
      </c>
      <c r="H378" s="219"/>
      <c r="I378" s="219"/>
      <c r="J378" s="219" t="s">
        <v>182</v>
      </c>
      <c r="K378" s="219" t="s">
        <v>220</v>
      </c>
      <c r="L378" s="241">
        <v>-103510</v>
      </c>
      <c r="M378" s="219" t="s">
        <v>220</v>
      </c>
      <c r="N378" s="241">
        <v>-103510</v>
      </c>
      <c r="O378" s="219" t="s">
        <v>243</v>
      </c>
      <c r="P378" s="219" t="s">
        <v>244</v>
      </c>
      <c r="Q378" s="219"/>
      <c r="R378" s="219" t="s">
        <v>704</v>
      </c>
      <c r="S378" s="219"/>
      <c r="T378" s="221"/>
      <c r="U378" s="219" t="s">
        <v>224</v>
      </c>
      <c r="V378" s="219" t="s">
        <v>225</v>
      </c>
      <c r="W378" s="190">
        <f>VLOOKUP(M378,'8.匯率'!A:C,3,)</f>
        <v>1</v>
      </c>
      <c r="X378" s="232">
        <f t="shared" si="6"/>
        <v>-103510</v>
      </c>
    </row>
    <row r="379" spans="1:24" hidden="1">
      <c r="A379" s="219" t="s">
        <v>215</v>
      </c>
      <c r="B379" s="219" t="s">
        <v>686</v>
      </c>
      <c r="C379" s="219" t="s">
        <v>703</v>
      </c>
      <c r="D379" s="219" t="s">
        <v>227</v>
      </c>
      <c r="E379" s="221">
        <v>45707</v>
      </c>
      <c r="F379" s="221">
        <v>45707</v>
      </c>
      <c r="G379" s="219" t="s">
        <v>219</v>
      </c>
      <c r="H379" s="219"/>
      <c r="I379" s="219"/>
      <c r="J379" s="219" t="s">
        <v>182</v>
      </c>
      <c r="K379" s="219" t="s">
        <v>220</v>
      </c>
      <c r="L379" s="241">
        <v>-129858</v>
      </c>
      <c r="M379" s="219" t="s">
        <v>220</v>
      </c>
      <c r="N379" s="241">
        <v>-129858</v>
      </c>
      <c r="O379" s="219" t="s">
        <v>243</v>
      </c>
      <c r="P379" s="219" t="s">
        <v>244</v>
      </c>
      <c r="Q379" s="219"/>
      <c r="R379" s="219" t="s">
        <v>704</v>
      </c>
      <c r="S379" s="219"/>
      <c r="T379" s="221"/>
      <c r="U379" s="219" t="s">
        <v>224</v>
      </c>
      <c r="V379" s="219" t="s">
        <v>225</v>
      </c>
      <c r="W379" s="190">
        <f>VLOOKUP(M379,'8.匯率'!A:C,3,)</f>
        <v>1</v>
      </c>
      <c r="X379" s="232">
        <f t="shared" si="6"/>
        <v>-129858</v>
      </c>
    </row>
    <row r="380" spans="1:24" hidden="1">
      <c r="A380" s="219" t="s">
        <v>215</v>
      </c>
      <c r="B380" s="219" t="s">
        <v>686</v>
      </c>
      <c r="C380" s="219" t="s">
        <v>703</v>
      </c>
      <c r="D380" s="219" t="s">
        <v>227</v>
      </c>
      <c r="E380" s="221">
        <v>45707</v>
      </c>
      <c r="F380" s="221">
        <v>45707</v>
      </c>
      <c r="G380" s="219" t="s">
        <v>219</v>
      </c>
      <c r="H380" s="219"/>
      <c r="I380" s="219"/>
      <c r="J380" s="219" t="s">
        <v>182</v>
      </c>
      <c r="K380" s="219" t="s">
        <v>220</v>
      </c>
      <c r="L380" s="241">
        <v>-132618</v>
      </c>
      <c r="M380" s="219" t="s">
        <v>220</v>
      </c>
      <c r="N380" s="241">
        <v>-132618</v>
      </c>
      <c r="O380" s="219" t="s">
        <v>243</v>
      </c>
      <c r="P380" s="219" t="s">
        <v>244</v>
      </c>
      <c r="Q380" s="219"/>
      <c r="R380" s="219" t="s">
        <v>704</v>
      </c>
      <c r="S380" s="219"/>
      <c r="T380" s="221"/>
      <c r="U380" s="219" t="s">
        <v>224</v>
      </c>
      <c r="V380" s="219" t="s">
        <v>225</v>
      </c>
      <c r="W380" s="190">
        <f>VLOOKUP(M380,'8.匯率'!A:C,3,)</f>
        <v>1</v>
      </c>
      <c r="X380" s="232">
        <f t="shared" si="6"/>
        <v>-132618</v>
      </c>
    </row>
    <row r="381" spans="1:24" hidden="1">
      <c r="A381" s="219" t="s">
        <v>215</v>
      </c>
      <c r="B381" s="219" t="s">
        <v>686</v>
      </c>
      <c r="C381" s="219" t="s">
        <v>703</v>
      </c>
      <c r="D381" s="219" t="s">
        <v>227</v>
      </c>
      <c r="E381" s="221">
        <v>45707</v>
      </c>
      <c r="F381" s="221">
        <v>45707</v>
      </c>
      <c r="G381" s="219" t="s">
        <v>219</v>
      </c>
      <c r="H381" s="219"/>
      <c r="I381" s="219"/>
      <c r="J381" s="219" t="s">
        <v>182</v>
      </c>
      <c r="K381" s="219" t="s">
        <v>220</v>
      </c>
      <c r="L381" s="241">
        <v>-90000</v>
      </c>
      <c r="M381" s="219" t="s">
        <v>220</v>
      </c>
      <c r="N381" s="241">
        <v>-90000</v>
      </c>
      <c r="O381" s="219" t="s">
        <v>243</v>
      </c>
      <c r="P381" s="219" t="s">
        <v>244</v>
      </c>
      <c r="Q381" s="219"/>
      <c r="R381" s="219" t="s">
        <v>704</v>
      </c>
      <c r="S381" s="219"/>
      <c r="T381" s="221"/>
      <c r="U381" s="219" t="s">
        <v>224</v>
      </c>
      <c r="V381" s="219" t="s">
        <v>225</v>
      </c>
      <c r="W381" s="190">
        <f>VLOOKUP(M381,'8.匯率'!A:C,3,)</f>
        <v>1</v>
      </c>
      <c r="X381" s="232">
        <f t="shared" si="6"/>
        <v>-90000</v>
      </c>
    </row>
    <row r="382" spans="1:24" hidden="1">
      <c r="A382" s="219" t="s">
        <v>215</v>
      </c>
      <c r="B382" s="219" t="s">
        <v>686</v>
      </c>
      <c r="C382" s="219" t="s">
        <v>703</v>
      </c>
      <c r="D382" s="219" t="s">
        <v>227</v>
      </c>
      <c r="E382" s="221">
        <v>45707</v>
      </c>
      <c r="F382" s="221">
        <v>45707</v>
      </c>
      <c r="G382" s="219" t="s">
        <v>219</v>
      </c>
      <c r="H382" s="219"/>
      <c r="I382" s="219"/>
      <c r="J382" s="219" t="s">
        <v>182</v>
      </c>
      <c r="K382" s="219" t="s">
        <v>220</v>
      </c>
      <c r="L382" s="241">
        <v>-138000</v>
      </c>
      <c r="M382" s="219" t="s">
        <v>220</v>
      </c>
      <c r="N382" s="241">
        <v>-138000</v>
      </c>
      <c r="O382" s="219" t="s">
        <v>243</v>
      </c>
      <c r="P382" s="219" t="s">
        <v>244</v>
      </c>
      <c r="Q382" s="219"/>
      <c r="R382" s="219" t="s">
        <v>704</v>
      </c>
      <c r="S382" s="219"/>
      <c r="T382" s="221"/>
      <c r="U382" s="219" t="s">
        <v>224</v>
      </c>
      <c r="V382" s="219" t="s">
        <v>225</v>
      </c>
      <c r="W382" s="190">
        <f>VLOOKUP(M382,'8.匯率'!A:C,3,)</f>
        <v>1</v>
      </c>
      <c r="X382" s="232">
        <f t="shared" si="6"/>
        <v>-138000</v>
      </c>
    </row>
    <row r="383" spans="1:24" hidden="1">
      <c r="A383" s="219" t="s">
        <v>215</v>
      </c>
      <c r="B383" s="219" t="s">
        <v>686</v>
      </c>
      <c r="C383" s="219" t="s">
        <v>703</v>
      </c>
      <c r="D383" s="219" t="s">
        <v>227</v>
      </c>
      <c r="E383" s="221">
        <v>45707</v>
      </c>
      <c r="F383" s="221">
        <v>45707</v>
      </c>
      <c r="G383" s="219" t="s">
        <v>219</v>
      </c>
      <c r="H383" s="219"/>
      <c r="I383" s="219"/>
      <c r="J383" s="219" t="s">
        <v>182</v>
      </c>
      <c r="K383" s="219" t="s">
        <v>220</v>
      </c>
      <c r="L383" s="241">
        <v>-129858</v>
      </c>
      <c r="M383" s="219" t="s">
        <v>220</v>
      </c>
      <c r="N383" s="241">
        <v>-129858</v>
      </c>
      <c r="O383" s="219" t="s">
        <v>243</v>
      </c>
      <c r="P383" s="219" t="s">
        <v>244</v>
      </c>
      <c r="Q383" s="219"/>
      <c r="R383" s="219" t="s">
        <v>704</v>
      </c>
      <c r="S383" s="219"/>
      <c r="T383" s="221"/>
      <c r="U383" s="219" t="s">
        <v>224</v>
      </c>
      <c r="V383" s="219" t="s">
        <v>225</v>
      </c>
      <c r="W383" s="190">
        <f>VLOOKUP(M383,'8.匯率'!A:C,3,)</f>
        <v>1</v>
      </c>
      <c r="X383" s="232">
        <f t="shared" si="6"/>
        <v>-129858</v>
      </c>
    </row>
    <row r="384" spans="1:24" hidden="1">
      <c r="A384" s="219" t="s">
        <v>215</v>
      </c>
      <c r="B384" s="219" t="s">
        <v>686</v>
      </c>
      <c r="C384" s="219" t="s">
        <v>703</v>
      </c>
      <c r="D384" s="219" t="s">
        <v>227</v>
      </c>
      <c r="E384" s="221">
        <v>45707</v>
      </c>
      <c r="F384" s="221">
        <v>45707</v>
      </c>
      <c r="G384" s="219" t="s">
        <v>219</v>
      </c>
      <c r="H384" s="219"/>
      <c r="I384" s="219"/>
      <c r="J384" s="219" t="s">
        <v>182</v>
      </c>
      <c r="K384" s="219" t="s">
        <v>220</v>
      </c>
      <c r="L384" s="241">
        <v>-106810</v>
      </c>
      <c r="M384" s="219" t="s">
        <v>220</v>
      </c>
      <c r="N384" s="241">
        <v>-106810</v>
      </c>
      <c r="O384" s="219" t="s">
        <v>243</v>
      </c>
      <c r="P384" s="219" t="s">
        <v>244</v>
      </c>
      <c r="Q384" s="219"/>
      <c r="R384" s="219" t="s">
        <v>704</v>
      </c>
      <c r="S384" s="219"/>
      <c r="T384" s="221"/>
      <c r="U384" s="219" t="s">
        <v>224</v>
      </c>
      <c r="V384" s="219" t="s">
        <v>225</v>
      </c>
      <c r="W384" s="190">
        <f>VLOOKUP(M384,'8.匯率'!A:C,3,)</f>
        <v>1</v>
      </c>
      <c r="X384" s="232">
        <f t="shared" si="6"/>
        <v>-106810</v>
      </c>
    </row>
    <row r="385" spans="1:24" hidden="1">
      <c r="A385" s="219" t="s">
        <v>215</v>
      </c>
      <c r="B385" s="219" t="s">
        <v>686</v>
      </c>
      <c r="C385" s="219" t="s">
        <v>705</v>
      </c>
      <c r="D385" s="219" t="s">
        <v>227</v>
      </c>
      <c r="E385" s="221">
        <v>45707</v>
      </c>
      <c r="F385" s="221">
        <v>45707</v>
      </c>
      <c r="G385" s="219" t="s">
        <v>219</v>
      </c>
      <c r="H385" s="219"/>
      <c r="I385" s="219"/>
      <c r="J385" s="219" t="s">
        <v>182</v>
      </c>
      <c r="K385" s="219" t="s">
        <v>220</v>
      </c>
      <c r="L385" s="241">
        <v>-145855</v>
      </c>
      <c r="M385" s="219" t="s">
        <v>220</v>
      </c>
      <c r="N385" s="241">
        <v>-145855</v>
      </c>
      <c r="O385" s="219" t="s">
        <v>456</v>
      </c>
      <c r="P385" s="219" t="s">
        <v>229</v>
      </c>
      <c r="Q385" s="219"/>
      <c r="R385" s="219" t="s">
        <v>706</v>
      </c>
      <c r="S385" s="219"/>
      <c r="T385" s="221"/>
      <c r="U385" s="219" t="s">
        <v>224</v>
      </c>
      <c r="V385" s="219" t="s">
        <v>225</v>
      </c>
      <c r="W385" s="190">
        <f>VLOOKUP(M385,'8.匯率'!A:C,3,)</f>
        <v>1</v>
      </c>
      <c r="X385" s="232">
        <f t="shared" si="6"/>
        <v>-145855</v>
      </c>
    </row>
    <row r="386" spans="1:24" hidden="1">
      <c r="A386" s="219" t="s">
        <v>215</v>
      </c>
      <c r="B386" s="219" t="s">
        <v>686</v>
      </c>
      <c r="C386" s="219" t="s">
        <v>705</v>
      </c>
      <c r="D386" s="219" t="s">
        <v>227</v>
      </c>
      <c r="E386" s="221">
        <v>45707</v>
      </c>
      <c r="F386" s="221">
        <v>45707</v>
      </c>
      <c r="G386" s="219" t="s">
        <v>219</v>
      </c>
      <c r="H386" s="219"/>
      <c r="I386" s="219"/>
      <c r="J386" s="219" t="s">
        <v>182</v>
      </c>
      <c r="K386" s="219" t="s">
        <v>220</v>
      </c>
      <c r="L386" s="241">
        <v>-149265</v>
      </c>
      <c r="M386" s="219" t="s">
        <v>220</v>
      </c>
      <c r="N386" s="241">
        <v>-149265</v>
      </c>
      <c r="O386" s="219" t="s">
        <v>456</v>
      </c>
      <c r="P386" s="219" t="s">
        <v>229</v>
      </c>
      <c r="Q386" s="219"/>
      <c r="R386" s="219" t="s">
        <v>706</v>
      </c>
      <c r="S386" s="219"/>
      <c r="T386" s="221"/>
      <c r="U386" s="219" t="s">
        <v>224</v>
      </c>
      <c r="V386" s="219" t="s">
        <v>225</v>
      </c>
      <c r="W386" s="190">
        <f>VLOOKUP(M386,'8.匯率'!A:C,3,)</f>
        <v>1</v>
      </c>
      <c r="X386" s="232">
        <f t="shared" si="6"/>
        <v>-149265</v>
      </c>
    </row>
    <row r="387" spans="1:24" hidden="1">
      <c r="A387" s="219" t="s">
        <v>215</v>
      </c>
      <c r="B387" s="219" t="s">
        <v>686</v>
      </c>
      <c r="C387" s="219" t="s">
        <v>705</v>
      </c>
      <c r="D387" s="219" t="s">
        <v>227</v>
      </c>
      <c r="E387" s="221">
        <v>45707</v>
      </c>
      <c r="F387" s="221">
        <v>45707</v>
      </c>
      <c r="G387" s="219" t="s">
        <v>219</v>
      </c>
      <c r="H387" s="219"/>
      <c r="I387" s="219"/>
      <c r="J387" s="219" t="s">
        <v>182</v>
      </c>
      <c r="K387" s="219" t="s">
        <v>220</v>
      </c>
      <c r="L387" s="241">
        <v>-136710</v>
      </c>
      <c r="M387" s="219" t="s">
        <v>220</v>
      </c>
      <c r="N387" s="241">
        <v>-136710</v>
      </c>
      <c r="O387" s="219" t="s">
        <v>456</v>
      </c>
      <c r="P387" s="219" t="s">
        <v>229</v>
      </c>
      <c r="Q387" s="219"/>
      <c r="R387" s="219" t="s">
        <v>706</v>
      </c>
      <c r="S387" s="219"/>
      <c r="T387" s="221"/>
      <c r="U387" s="219" t="s">
        <v>224</v>
      </c>
      <c r="V387" s="219" t="s">
        <v>225</v>
      </c>
      <c r="W387" s="190">
        <f>VLOOKUP(M387,'8.匯率'!A:C,3,)</f>
        <v>1</v>
      </c>
      <c r="X387" s="232">
        <f t="shared" si="6"/>
        <v>-136710</v>
      </c>
    </row>
    <row r="388" spans="1:24" hidden="1">
      <c r="A388" s="219" t="s">
        <v>215</v>
      </c>
      <c r="B388" s="219" t="s">
        <v>686</v>
      </c>
      <c r="C388" s="219" t="s">
        <v>705</v>
      </c>
      <c r="D388" s="219" t="s">
        <v>227</v>
      </c>
      <c r="E388" s="221">
        <v>45707</v>
      </c>
      <c r="F388" s="221">
        <v>45707</v>
      </c>
      <c r="G388" s="219" t="s">
        <v>219</v>
      </c>
      <c r="H388" s="219"/>
      <c r="I388" s="219"/>
      <c r="J388" s="219" t="s">
        <v>182</v>
      </c>
      <c r="K388" s="219" t="s">
        <v>220</v>
      </c>
      <c r="L388" s="241">
        <v>-65775</v>
      </c>
      <c r="M388" s="219" t="s">
        <v>220</v>
      </c>
      <c r="N388" s="241">
        <v>-65775</v>
      </c>
      <c r="O388" s="219" t="s">
        <v>456</v>
      </c>
      <c r="P388" s="219" t="s">
        <v>229</v>
      </c>
      <c r="Q388" s="219"/>
      <c r="R388" s="219" t="s">
        <v>706</v>
      </c>
      <c r="S388" s="219"/>
      <c r="T388" s="221"/>
      <c r="U388" s="219" t="s">
        <v>224</v>
      </c>
      <c r="V388" s="219" t="s">
        <v>225</v>
      </c>
      <c r="W388" s="190">
        <f>VLOOKUP(M388,'8.匯率'!A:C,3,)</f>
        <v>1</v>
      </c>
      <c r="X388" s="232">
        <f t="shared" si="6"/>
        <v>-65775</v>
      </c>
    </row>
    <row r="389" spans="1:24" hidden="1">
      <c r="A389" s="219" t="s">
        <v>215</v>
      </c>
      <c r="B389" s="219" t="s">
        <v>686</v>
      </c>
      <c r="C389" s="219" t="s">
        <v>705</v>
      </c>
      <c r="D389" s="219" t="s">
        <v>227</v>
      </c>
      <c r="E389" s="221">
        <v>45707</v>
      </c>
      <c r="F389" s="221">
        <v>45707</v>
      </c>
      <c r="G389" s="219" t="s">
        <v>219</v>
      </c>
      <c r="H389" s="219"/>
      <c r="I389" s="219"/>
      <c r="J389" s="219" t="s">
        <v>182</v>
      </c>
      <c r="K389" s="219" t="s">
        <v>220</v>
      </c>
      <c r="L389" s="241">
        <v>-138000</v>
      </c>
      <c r="M389" s="219" t="s">
        <v>220</v>
      </c>
      <c r="N389" s="241">
        <v>-138000</v>
      </c>
      <c r="O389" s="219" t="s">
        <v>456</v>
      </c>
      <c r="P389" s="219" t="s">
        <v>229</v>
      </c>
      <c r="Q389" s="219"/>
      <c r="R389" s="219" t="s">
        <v>706</v>
      </c>
      <c r="S389" s="219"/>
      <c r="T389" s="221"/>
      <c r="U389" s="219" t="s">
        <v>224</v>
      </c>
      <c r="V389" s="219" t="s">
        <v>225</v>
      </c>
      <c r="W389" s="190">
        <f>VLOOKUP(M389,'8.匯率'!A:C,3,)</f>
        <v>1</v>
      </c>
      <c r="X389" s="232">
        <f t="shared" si="6"/>
        <v>-138000</v>
      </c>
    </row>
    <row r="390" spans="1:24" hidden="1">
      <c r="A390" s="219" t="s">
        <v>215</v>
      </c>
      <c r="B390" s="219" t="s">
        <v>686</v>
      </c>
      <c r="C390" s="219" t="s">
        <v>705</v>
      </c>
      <c r="D390" s="219" t="s">
        <v>227</v>
      </c>
      <c r="E390" s="221">
        <v>45707</v>
      </c>
      <c r="F390" s="221">
        <v>45707</v>
      </c>
      <c r="G390" s="219" t="s">
        <v>219</v>
      </c>
      <c r="H390" s="219"/>
      <c r="I390" s="219"/>
      <c r="J390" s="219" t="s">
        <v>182</v>
      </c>
      <c r="K390" s="219" t="s">
        <v>220</v>
      </c>
      <c r="L390" s="241">
        <v>-151834</v>
      </c>
      <c r="M390" s="219" t="s">
        <v>220</v>
      </c>
      <c r="N390" s="241">
        <v>-151834</v>
      </c>
      <c r="O390" s="219" t="s">
        <v>456</v>
      </c>
      <c r="P390" s="219" t="s">
        <v>229</v>
      </c>
      <c r="Q390" s="219"/>
      <c r="R390" s="219" t="s">
        <v>706</v>
      </c>
      <c r="S390" s="219"/>
      <c r="T390" s="221"/>
      <c r="U390" s="219" t="s">
        <v>224</v>
      </c>
      <c r="V390" s="219" t="s">
        <v>225</v>
      </c>
      <c r="W390" s="190">
        <f>VLOOKUP(M390,'8.匯率'!A:C,3,)</f>
        <v>1</v>
      </c>
      <c r="X390" s="232">
        <f t="shared" si="6"/>
        <v>-151834</v>
      </c>
    </row>
    <row r="391" spans="1:24" hidden="1">
      <c r="A391" s="219" t="s">
        <v>215</v>
      </c>
      <c r="B391" s="219" t="s">
        <v>686</v>
      </c>
      <c r="C391" s="219" t="s">
        <v>707</v>
      </c>
      <c r="D391" s="219" t="s">
        <v>227</v>
      </c>
      <c r="E391" s="221">
        <v>45707</v>
      </c>
      <c r="F391" s="221">
        <v>45707</v>
      </c>
      <c r="G391" s="219" t="s">
        <v>219</v>
      </c>
      <c r="H391" s="219"/>
      <c r="I391" s="219"/>
      <c r="J391" s="219" t="s">
        <v>182</v>
      </c>
      <c r="K391" s="219" t="s">
        <v>220</v>
      </c>
      <c r="L391" s="241">
        <v>-107140</v>
      </c>
      <c r="M391" s="219" t="s">
        <v>220</v>
      </c>
      <c r="N391" s="241">
        <v>-107140</v>
      </c>
      <c r="O391" s="219" t="s">
        <v>456</v>
      </c>
      <c r="P391" s="219" t="s">
        <v>229</v>
      </c>
      <c r="Q391" s="219"/>
      <c r="R391" s="219" t="s">
        <v>708</v>
      </c>
      <c r="S391" s="219"/>
      <c r="T391" s="221"/>
      <c r="U391" s="219" t="s">
        <v>224</v>
      </c>
      <c r="V391" s="219" t="s">
        <v>225</v>
      </c>
      <c r="W391" s="190">
        <f>VLOOKUP(M391,'8.匯率'!A:C,3,)</f>
        <v>1</v>
      </c>
      <c r="X391" s="232">
        <f t="shared" si="6"/>
        <v>-107140</v>
      </c>
    </row>
    <row r="392" spans="1:24" hidden="1">
      <c r="A392" s="219" t="s">
        <v>215</v>
      </c>
      <c r="B392" s="219" t="s">
        <v>686</v>
      </c>
      <c r="C392" s="219" t="s">
        <v>707</v>
      </c>
      <c r="D392" s="219" t="s">
        <v>227</v>
      </c>
      <c r="E392" s="221">
        <v>45707</v>
      </c>
      <c r="F392" s="221">
        <v>45707</v>
      </c>
      <c r="G392" s="219" t="s">
        <v>219</v>
      </c>
      <c r="H392" s="219"/>
      <c r="I392" s="219"/>
      <c r="J392" s="219" t="s">
        <v>182</v>
      </c>
      <c r="K392" s="219" t="s">
        <v>220</v>
      </c>
      <c r="L392" s="241">
        <v>-78108</v>
      </c>
      <c r="M392" s="219" t="s">
        <v>220</v>
      </c>
      <c r="N392" s="241">
        <v>-78108</v>
      </c>
      <c r="O392" s="219" t="s">
        <v>539</v>
      </c>
      <c r="P392" s="219" t="s">
        <v>229</v>
      </c>
      <c r="Q392" s="219"/>
      <c r="R392" s="219" t="s">
        <v>708</v>
      </c>
      <c r="S392" s="219"/>
      <c r="T392" s="221"/>
      <c r="U392" s="219" t="s">
        <v>224</v>
      </c>
      <c r="V392" s="219" t="s">
        <v>225</v>
      </c>
      <c r="W392" s="190">
        <f>VLOOKUP(M392,'8.匯率'!A:C,3,)</f>
        <v>1</v>
      </c>
      <c r="X392" s="232">
        <f t="shared" si="6"/>
        <v>-78108</v>
      </c>
    </row>
    <row r="393" spans="1:24" hidden="1">
      <c r="A393" s="219" t="s">
        <v>215</v>
      </c>
      <c r="B393" s="219" t="s">
        <v>686</v>
      </c>
      <c r="C393" s="219" t="s">
        <v>709</v>
      </c>
      <c r="D393" s="219" t="s">
        <v>227</v>
      </c>
      <c r="E393" s="221">
        <v>45709</v>
      </c>
      <c r="F393" s="221">
        <v>45709</v>
      </c>
      <c r="G393" s="219" t="s">
        <v>219</v>
      </c>
      <c r="H393" s="219"/>
      <c r="I393" s="219"/>
      <c r="J393" s="219" t="s">
        <v>182</v>
      </c>
      <c r="K393" s="219" t="s">
        <v>220</v>
      </c>
      <c r="L393" s="241">
        <v>-198400</v>
      </c>
      <c r="M393" s="219" t="s">
        <v>220</v>
      </c>
      <c r="N393" s="241">
        <v>-198400</v>
      </c>
      <c r="O393" s="219" t="s">
        <v>234</v>
      </c>
      <c r="P393" s="219" t="s">
        <v>229</v>
      </c>
      <c r="Q393" s="219"/>
      <c r="R393" s="219" t="s">
        <v>710</v>
      </c>
      <c r="S393" s="219"/>
      <c r="T393" s="221"/>
      <c r="U393" s="219" t="s">
        <v>224</v>
      </c>
      <c r="V393" s="219" t="s">
        <v>225</v>
      </c>
      <c r="W393" s="190">
        <f>VLOOKUP(M393,'8.匯率'!A:C,3,)</f>
        <v>1</v>
      </c>
      <c r="X393" s="232">
        <f t="shared" si="6"/>
        <v>-198400</v>
      </c>
    </row>
    <row r="394" spans="1:24" hidden="1">
      <c r="A394" s="219" t="s">
        <v>215</v>
      </c>
      <c r="B394" s="219" t="s">
        <v>686</v>
      </c>
      <c r="C394" s="219" t="s">
        <v>709</v>
      </c>
      <c r="D394" s="219" t="s">
        <v>227</v>
      </c>
      <c r="E394" s="221">
        <v>45709</v>
      </c>
      <c r="F394" s="221">
        <v>45709</v>
      </c>
      <c r="G394" s="219" t="s">
        <v>219</v>
      </c>
      <c r="H394" s="219"/>
      <c r="I394" s="219"/>
      <c r="J394" s="219" t="s">
        <v>182</v>
      </c>
      <c r="K394" s="219" t="s">
        <v>220</v>
      </c>
      <c r="L394" s="241">
        <v>-164920</v>
      </c>
      <c r="M394" s="219" t="s">
        <v>220</v>
      </c>
      <c r="N394" s="241">
        <v>-164920</v>
      </c>
      <c r="O394" s="219" t="s">
        <v>234</v>
      </c>
      <c r="P394" s="219" t="s">
        <v>229</v>
      </c>
      <c r="Q394" s="219"/>
      <c r="R394" s="219" t="s">
        <v>710</v>
      </c>
      <c r="S394" s="219"/>
      <c r="T394" s="221"/>
      <c r="U394" s="219" t="s">
        <v>224</v>
      </c>
      <c r="V394" s="219" t="s">
        <v>225</v>
      </c>
      <c r="W394" s="190">
        <f>VLOOKUP(M394,'8.匯率'!A:C,3,)</f>
        <v>1</v>
      </c>
      <c r="X394" s="232">
        <f t="shared" si="6"/>
        <v>-164920</v>
      </c>
    </row>
    <row r="395" spans="1:24" hidden="1">
      <c r="A395" s="219" t="s">
        <v>215</v>
      </c>
      <c r="B395" s="219" t="s">
        <v>686</v>
      </c>
      <c r="C395" s="219" t="s">
        <v>709</v>
      </c>
      <c r="D395" s="219" t="s">
        <v>227</v>
      </c>
      <c r="E395" s="221">
        <v>45709</v>
      </c>
      <c r="F395" s="221">
        <v>45709</v>
      </c>
      <c r="G395" s="219" t="s">
        <v>219</v>
      </c>
      <c r="H395" s="219"/>
      <c r="I395" s="219"/>
      <c r="J395" s="219" t="s">
        <v>182</v>
      </c>
      <c r="K395" s="219" t="s">
        <v>220</v>
      </c>
      <c r="L395" s="241">
        <v>-137724</v>
      </c>
      <c r="M395" s="219" t="s">
        <v>220</v>
      </c>
      <c r="N395" s="241">
        <v>-137724</v>
      </c>
      <c r="O395" s="219" t="s">
        <v>234</v>
      </c>
      <c r="P395" s="219" t="s">
        <v>229</v>
      </c>
      <c r="Q395" s="219"/>
      <c r="R395" s="219" t="s">
        <v>710</v>
      </c>
      <c r="S395" s="219"/>
      <c r="T395" s="221"/>
      <c r="U395" s="219" t="s">
        <v>224</v>
      </c>
      <c r="V395" s="219" t="s">
        <v>225</v>
      </c>
      <c r="W395" s="190">
        <f>VLOOKUP(M395,'8.匯率'!A:C,3,)</f>
        <v>1</v>
      </c>
      <c r="X395" s="232">
        <f t="shared" ref="X395:X458" si="7">N395*W395</f>
        <v>-137724</v>
      </c>
    </row>
    <row r="396" spans="1:24" hidden="1">
      <c r="A396" s="219" t="s">
        <v>215</v>
      </c>
      <c r="B396" s="219" t="s">
        <v>686</v>
      </c>
      <c r="C396" s="219" t="s">
        <v>709</v>
      </c>
      <c r="D396" s="219" t="s">
        <v>227</v>
      </c>
      <c r="E396" s="221">
        <v>45709</v>
      </c>
      <c r="F396" s="221">
        <v>45709</v>
      </c>
      <c r="G396" s="219" t="s">
        <v>219</v>
      </c>
      <c r="H396" s="219"/>
      <c r="I396" s="219"/>
      <c r="J396" s="219" t="s">
        <v>182</v>
      </c>
      <c r="K396" s="219" t="s">
        <v>220</v>
      </c>
      <c r="L396" s="241">
        <v>-240122</v>
      </c>
      <c r="M396" s="219" t="s">
        <v>220</v>
      </c>
      <c r="N396" s="241">
        <v>-240122</v>
      </c>
      <c r="O396" s="219" t="s">
        <v>234</v>
      </c>
      <c r="P396" s="219" t="s">
        <v>229</v>
      </c>
      <c r="Q396" s="219"/>
      <c r="R396" s="219" t="s">
        <v>710</v>
      </c>
      <c r="S396" s="219"/>
      <c r="T396" s="221"/>
      <c r="U396" s="219" t="s">
        <v>224</v>
      </c>
      <c r="V396" s="219" t="s">
        <v>225</v>
      </c>
      <c r="W396" s="190">
        <f>VLOOKUP(M396,'8.匯率'!A:C,3,)</f>
        <v>1</v>
      </c>
      <c r="X396" s="232">
        <f t="shared" si="7"/>
        <v>-240122</v>
      </c>
    </row>
    <row r="397" spans="1:24" hidden="1">
      <c r="A397" s="219" t="s">
        <v>215</v>
      </c>
      <c r="B397" s="219" t="s">
        <v>686</v>
      </c>
      <c r="C397" s="219" t="s">
        <v>709</v>
      </c>
      <c r="D397" s="219" t="s">
        <v>227</v>
      </c>
      <c r="E397" s="221">
        <v>45709</v>
      </c>
      <c r="F397" s="221">
        <v>45709</v>
      </c>
      <c r="G397" s="219" t="s">
        <v>219</v>
      </c>
      <c r="H397" s="219"/>
      <c r="I397" s="219"/>
      <c r="J397" s="219" t="s">
        <v>182</v>
      </c>
      <c r="K397" s="219" t="s">
        <v>220</v>
      </c>
      <c r="L397" s="241">
        <v>-152675</v>
      </c>
      <c r="M397" s="219" t="s">
        <v>220</v>
      </c>
      <c r="N397" s="241">
        <v>-152675</v>
      </c>
      <c r="O397" s="219" t="s">
        <v>234</v>
      </c>
      <c r="P397" s="219" t="s">
        <v>229</v>
      </c>
      <c r="Q397" s="219"/>
      <c r="R397" s="219" t="s">
        <v>710</v>
      </c>
      <c r="S397" s="219"/>
      <c r="T397" s="221"/>
      <c r="U397" s="219" t="s">
        <v>224</v>
      </c>
      <c r="V397" s="219" t="s">
        <v>225</v>
      </c>
      <c r="W397" s="190">
        <f>VLOOKUP(M397,'8.匯率'!A:C,3,)</f>
        <v>1</v>
      </c>
      <c r="X397" s="232">
        <f t="shared" si="7"/>
        <v>-152675</v>
      </c>
    </row>
    <row r="398" spans="1:24" hidden="1">
      <c r="A398" s="219" t="s">
        <v>215</v>
      </c>
      <c r="B398" s="219" t="s">
        <v>686</v>
      </c>
      <c r="C398" s="219" t="s">
        <v>709</v>
      </c>
      <c r="D398" s="219" t="s">
        <v>227</v>
      </c>
      <c r="E398" s="221">
        <v>45709</v>
      </c>
      <c r="F398" s="221">
        <v>45709</v>
      </c>
      <c r="G398" s="219" t="s">
        <v>219</v>
      </c>
      <c r="H398" s="219"/>
      <c r="I398" s="219"/>
      <c r="J398" s="219" t="s">
        <v>182</v>
      </c>
      <c r="K398" s="219" t="s">
        <v>220</v>
      </c>
      <c r="L398" s="241">
        <v>-202920</v>
      </c>
      <c r="M398" s="219" t="s">
        <v>220</v>
      </c>
      <c r="N398" s="241">
        <v>-202920</v>
      </c>
      <c r="O398" s="219" t="s">
        <v>234</v>
      </c>
      <c r="P398" s="219" t="s">
        <v>229</v>
      </c>
      <c r="Q398" s="219"/>
      <c r="R398" s="219" t="s">
        <v>710</v>
      </c>
      <c r="S398" s="219"/>
      <c r="T398" s="221"/>
      <c r="U398" s="219" t="s">
        <v>224</v>
      </c>
      <c r="V398" s="219" t="s">
        <v>225</v>
      </c>
      <c r="W398" s="190">
        <f>VLOOKUP(M398,'8.匯率'!A:C,3,)</f>
        <v>1</v>
      </c>
      <c r="X398" s="232">
        <f t="shared" si="7"/>
        <v>-202920</v>
      </c>
    </row>
    <row r="399" spans="1:24" hidden="1">
      <c r="A399" s="219" t="s">
        <v>215</v>
      </c>
      <c r="B399" s="219" t="s">
        <v>686</v>
      </c>
      <c r="C399" s="219" t="s">
        <v>709</v>
      </c>
      <c r="D399" s="219" t="s">
        <v>227</v>
      </c>
      <c r="E399" s="221">
        <v>45709</v>
      </c>
      <c r="F399" s="221">
        <v>45709</v>
      </c>
      <c r="G399" s="219" t="s">
        <v>219</v>
      </c>
      <c r="H399" s="219"/>
      <c r="I399" s="219"/>
      <c r="J399" s="219" t="s">
        <v>182</v>
      </c>
      <c r="K399" s="219" t="s">
        <v>220</v>
      </c>
      <c r="L399" s="241">
        <v>-132215</v>
      </c>
      <c r="M399" s="219" t="s">
        <v>220</v>
      </c>
      <c r="N399" s="241">
        <v>-132215</v>
      </c>
      <c r="O399" s="219" t="s">
        <v>234</v>
      </c>
      <c r="P399" s="219" t="s">
        <v>229</v>
      </c>
      <c r="Q399" s="219"/>
      <c r="R399" s="219" t="s">
        <v>710</v>
      </c>
      <c r="S399" s="219"/>
      <c r="T399" s="221"/>
      <c r="U399" s="219" t="s">
        <v>224</v>
      </c>
      <c r="V399" s="219" t="s">
        <v>225</v>
      </c>
      <c r="W399" s="190">
        <f>VLOOKUP(M399,'8.匯率'!A:C,3,)</f>
        <v>1</v>
      </c>
      <c r="X399" s="232">
        <f t="shared" si="7"/>
        <v>-132215</v>
      </c>
    </row>
    <row r="400" spans="1:24" hidden="1">
      <c r="A400" s="219" t="s">
        <v>215</v>
      </c>
      <c r="B400" s="219" t="s">
        <v>686</v>
      </c>
      <c r="C400" s="219" t="s">
        <v>709</v>
      </c>
      <c r="D400" s="219" t="s">
        <v>227</v>
      </c>
      <c r="E400" s="221">
        <v>45709</v>
      </c>
      <c r="F400" s="221">
        <v>45709</v>
      </c>
      <c r="G400" s="219" t="s">
        <v>219</v>
      </c>
      <c r="H400" s="219"/>
      <c r="I400" s="219"/>
      <c r="J400" s="219" t="s">
        <v>182</v>
      </c>
      <c r="K400" s="219" t="s">
        <v>220</v>
      </c>
      <c r="L400" s="241">
        <v>-199485</v>
      </c>
      <c r="M400" s="219" t="s">
        <v>220</v>
      </c>
      <c r="N400" s="241">
        <v>-199485</v>
      </c>
      <c r="O400" s="219" t="s">
        <v>234</v>
      </c>
      <c r="P400" s="219" t="s">
        <v>229</v>
      </c>
      <c r="Q400" s="219"/>
      <c r="R400" s="219" t="s">
        <v>710</v>
      </c>
      <c r="S400" s="219"/>
      <c r="T400" s="221"/>
      <c r="U400" s="219" t="s">
        <v>224</v>
      </c>
      <c r="V400" s="219" t="s">
        <v>225</v>
      </c>
      <c r="W400" s="190">
        <f>VLOOKUP(M400,'8.匯率'!A:C,3,)</f>
        <v>1</v>
      </c>
      <c r="X400" s="232">
        <f t="shared" si="7"/>
        <v>-199485</v>
      </c>
    </row>
    <row r="401" spans="1:24" hidden="1">
      <c r="A401" s="219" t="s">
        <v>215</v>
      </c>
      <c r="B401" s="219" t="s">
        <v>686</v>
      </c>
      <c r="C401" s="219" t="s">
        <v>711</v>
      </c>
      <c r="D401" s="219" t="s">
        <v>227</v>
      </c>
      <c r="E401" s="221">
        <v>45707</v>
      </c>
      <c r="F401" s="221">
        <v>45709</v>
      </c>
      <c r="G401" s="219" t="s">
        <v>219</v>
      </c>
      <c r="H401" s="219"/>
      <c r="I401" s="219"/>
      <c r="J401" s="219" t="s">
        <v>182</v>
      </c>
      <c r="K401" s="219" t="s">
        <v>220</v>
      </c>
      <c r="L401" s="241">
        <v>110000</v>
      </c>
      <c r="M401" s="219" t="s">
        <v>220</v>
      </c>
      <c r="N401" s="241">
        <v>110000</v>
      </c>
      <c r="O401" s="219" t="s">
        <v>243</v>
      </c>
      <c r="P401" s="219" t="s">
        <v>244</v>
      </c>
      <c r="Q401" s="219"/>
      <c r="R401" s="219" t="s">
        <v>712</v>
      </c>
      <c r="S401" s="219"/>
      <c r="T401" s="221"/>
      <c r="U401" s="219" t="s">
        <v>224</v>
      </c>
      <c r="V401" s="219" t="s">
        <v>225</v>
      </c>
      <c r="W401" s="190">
        <f>VLOOKUP(M401,'8.匯率'!A:C,3,)</f>
        <v>1</v>
      </c>
      <c r="X401" s="232">
        <f t="shared" si="7"/>
        <v>110000</v>
      </c>
    </row>
    <row r="402" spans="1:24" hidden="1">
      <c r="A402" s="219" t="s">
        <v>215</v>
      </c>
      <c r="B402" s="219" t="s">
        <v>686</v>
      </c>
      <c r="C402" s="219" t="s">
        <v>711</v>
      </c>
      <c r="D402" s="219" t="s">
        <v>227</v>
      </c>
      <c r="E402" s="221">
        <v>45707</v>
      </c>
      <c r="F402" s="221">
        <v>45709</v>
      </c>
      <c r="G402" s="219" t="s">
        <v>219</v>
      </c>
      <c r="H402" s="219"/>
      <c r="I402" s="219"/>
      <c r="J402" s="219" t="s">
        <v>182</v>
      </c>
      <c r="K402" s="219" t="s">
        <v>220</v>
      </c>
      <c r="L402" s="241">
        <v>105570</v>
      </c>
      <c r="M402" s="219" t="s">
        <v>220</v>
      </c>
      <c r="N402" s="241">
        <v>105570</v>
      </c>
      <c r="O402" s="219" t="s">
        <v>243</v>
      </c>
      <c r="P402" s="219" t="s">
        <v>244</v>
      </c>
      <c r="Q402" s="219"/>
      <c r="R402" s="219" t="s">
        <v>712</v>
      </c>
      <c r="S402" s="219"/>
      <c r="T402" s="221"/>
      <c r="U402" s="219" t="s">
        <v>224</v>
      </c>
      <c r="V402" s="219" t="s">
        <v>225</v>
      </c>
      <c r="W402" s="190">
        <f>VLOOKUP(M402,'8.匯率'!A:C,3,)</f>
        <v>1</v>
      </c>
      <c r="X402" s="232">
        <f t="shared" si="7"/>
        <v>105570</v>
      </c>
    </row>
    <row r="403" spans="1:24" hidden="1">
      <c r="A403" s="219" t="s">
        <v>215</v>
      </c>
      <c r="B403" s="219" t="s">
        <v>686</v>
      </c>
      <c r="C403" s="219" t="s">
        <v>711</v>
      </c>
      <c r="D403" s="219" t="s">
        <v>227</v>
      </c>
      <c r="E403" s="221">
        <v>45707</v>
      </c>
      <c r="F403" s="221">
        <v>45709</v>
      </c>
      <c r="G403" s="219" t="s">
        <v>219</v>
      </c>
      <c r="H403" s="219"/>
      <c r="I403" s="219"/>
      <c r="J403" s="219" t="s">
        <v>182</v>
      </c>
      <c r="K403" s="219" t="s">
        <v>220</v>
      </c>
      <c r="L403" s="241">
        <v>128928</v>
      </c>
      <c r="M403" s="219" t="s">
        <v>220</v>
      </c>
      <c r="N403" s="241">
        <v>128928</v>
      </c>
      <c r="O403" s="219" t="s">
        <v>243</v>
      </c>
      <c r="P403" s="219" t="s">
        <v>244</v>
      </c>
      <c r="Q403" s="219"/>
      <c r="R403" s="219" t="s">
        <v>712</v>
      </c>
      <c r="S403" s="219"/>
      <c r="T403" s="221"/>
      <c r="U403" s="219" t="s">
        <v>224</v>
      </c>
      <c r="V403" s="219" t="s">
        <v>225</v>
      </c>
      <c r="W403" s="190">
        <f>VLOOKUP(M403,'8.匯率'!A:C,3,)</f>
        <v>1</v>
      </c>
      <c r="X403" s="232">
        <f t="shared" si="7"/>
        <v>128928</v>
      </c>
    </row>
    <row r="404" spans="1:24" hidden="1">
      <c r="A404" s="219" t="s">
        <v>215</v>
      </c>
      <c r="B404" s="219" t="s">
        <v>686</v>
      </c>
      <c r="C404" s="219" t="s">
        <v>711</v>
      </c>
      <c r="D404" s="219" t="s">
        <v>227</v>
      </c>
      <c r="E404" s="221">
        <v>45707</v>
      </c>
      <c r="F404" s="221">
        <v>45709</v>
      </c>
      <c r="G404" s="219" t="s">
        <v>219</v>
      </c>
      <c r="H404" s="219"/>
      <c r="I404" s="219"/>
      <c r="J404" s="219" t="s">
        <v>182</v>
      </c>
      <c r="K404" s="219" t="s">
        <v>220</v>
      </c>
      <c r="L404" s="241">
        <v>102740</v>
      </c>
      <c r="M404" s="219" t="s">
        <v>220</v>
      </c>
      <c r="N404" s="241">
        <v>102740</v>
      </c>
      <c r="O404" s="219" t="s">
        <v>243</v>
      </c>
      <c r="P404" s="219" t="s">
        <v>244</v>
      </c>
      <c r="Q404" s="219"/>
      <c r="R404" s="219" t="s">
        <v>712</v>
      </c>
      <c r="S404" s="219"/>
      <c r="T404" s="221"/>
      <c r="U404" s="219" t="s">
        <v>224</v>
      </c>
      <c r="V404" s="219" t="s">
        <v>225</v>
      </c>
      <c r="W404" s="190">
        <f>VLOOKUP(M404,'8.匯率'!A:C,3,)</f>
        <v>1</v>
      </c>
      <c r="X404" s="232">
        <f t="shared" si="7"/>
        <v>102740</v>
      </c>
    </row>
    <row r="405" spans="1:24" hidden="1">
      <c r="A405" s="219" t="s">
        <v>215</v>
      </c>
      <c r="B405" s="219" t="s">
        <v>686</v>
      </c>
      <c r="C405" s="219" t="s">
        <v>711</v>
      </c>
      <c r="D405" s="219" t="s">
        <v>227</v>
      </c>
      <c r="E405" s="221">
        <v>45707</v>
      </c>
      <c r="F405" s="221">
        <v>45709</v>
      </c>
      <c r="G405" s="219" t="s">
        <v>219</v>
      </c>
      <c r="H405" s="219"/>
      <c r="I405" s="219"/>
      <c r="J405" s="219" t="s">
        <v>182</v>
      </c>
      <c r="K405" s="219" t="s">
        <v>220</v>
      </c>
      <c r="L405" s="241">
        <v>88650</v>
      </c>
      <c r="M405" s="219" t="s">
        <v>220</v>
      </c>
      <c r="N405" s="241">
        <v>88650</v>
      </c>
      <c r="O405" s="219" t="s">
        <v>243</v>
      </c>
      <c r="P405" s="219" t="s">
        <v>244</v>
      </c>
      <c r="Q405" s="219"/>
      <c r="R405" s="219" t="s">
        <v>712</v>
      </c>
      <c r="S405" s="219"/>
      <c r="T405" s="221"/>
      <c r="U405" s="219" t="s">
        <v>224</v>
      </c>
      <c r="V405" s="219" t="s">
        <v>225</v>
      </c>
      <c r="W405" s="190">
        <f>VLOOKUP(M405,'8.匯率'!A:C,3,)</f>
        <v>1</v>
      </c>
      <c r="X405" s="232">
        <f t="shared" si="7"/>
        <v>88650</v>
      </c>
    </row>
    <row r="406" spans="1:24" hidden="1">
      <c r="A406" s="219" t="s">
        <v>215</v>
      </c>
      <c r="B406" s="219" t="s">
        <v>686</v>
      </c>
      <c r="C406" s="219" t="s">
        <v>711</v>
      </c>
      <c r="D406" s="219" t="s">
        <v>227</v>
      </c>
      <c r="E406" s="221">
        <v>45707</v>
      </c>
      <c r="F406" s="221">
        <v>45709</v>
      </c>
      <c r="G406" s="219" t="s">
        <v>219</v>
      </c>
      <c r="H406" s="219"/>
      <c r="I406" s="219"/>
      <c r="J406" s="219" t="s">
        <v>182</v>
      </c>
      <c r="K406" s="219" t="s">
        <v>220</v>
      </c>
      <c r="L406" s="241">
        <v>93830</v>
      </c>
      <c r="M406" s="219" t="s">
        <v>220</v>
      </c>
      <c r="N406" s="241">
        <v>93830</v>
      </c>
      <c r="O406" s="219" t="s">
        <v>243</v>
      </c>
      <c r="P406" s="219" t="s">
        <v>244</v>
      </c>
      <c r="Q406" s="219"/>
      <c r="R406" s="219" t="s">
        <v>712</v>
      </c>
      <c r="S406" s="219"/>
      <c r="T406" s="221"/>
      <c r="U406" s="219" t="s">
        <v>224</v>
      </c>
      <c r="V406" s="219" t="s">
        <v>225</v>
      </c>
      <c r="W406" s="190">
        <f>VLOOKUP(M406,'8.匯率'!A:C,3,)</f>
        <v>1</v>
      </c>
      <c r="X406" s="232">
        <f t="shared" si="7"/>
        <v>93830</v>
      </c>
    </row>
    <row r="407" spans="1:24" hidden="1">
      <c r="A407" s="219" t="s">
        <v>215</v>
      </c>
      <c r="B407" s="219" t="s">
        <v>686</v>
      </c>
      <c r="C407" s="219" t="s">
        <v>711</v>
      </c>
      <c r="D407" s="219" t="s">
        <v>227</v>
      </c>
      <c r="E407" s="221">
        <v>45707</v>
      </c>
      <c r="F407" s="221">
        <v>45709</v>
      </c>
      <c r="G407" s="219" t="s">
        <v>219</v>
      </c>
      <c r="H407" s="219"/>
      <c r="I407" s="219"/>
      <c r="J407" s="219" t="s">
        <v>182</v>
      </c>
      <c r="K407" s="219" t="s">
        <v>220</v>
      </c>
      <c r="L407" s="241">
        <v>90000</v>
      </c>
      <c r="M407" s="219" t="s">
        <v>220</v>
      </c>
      <c r="N407" s="241">
        <v>90000</v>
      </c>
      <c r="O407" s="219" t="s">
        <v>243</v>
      </c>
      <c r="P407" s="219" t="s">
        <v>244</v>
      </c>
      <c r="Q407" s="219"/>
      <c r="R407" s="219" t="s">
        <v>712</v>
      </c>
      <c r="S407" s="219"/>
      <c r="T407" s="221"/>
      <c r="U407" s="219" t="s">
        <v>224</v>
      </c>
      <c r="V407" s="219" t="s">
        <v>225</v>
      </c>
      <c r="W407" s="190">
        <f>VLOOKUP(M407,'8.匯率'!A:C,3,)</f>
        <v>1</v>
      </c>
      <c r="X407" s="232">
        <f t="shared" si="7"/>
        <v>90000</v>
      </c>
    </row>
    <row r="408" spans="1:24" hidden="1">
      <c r="A408" s="219" t="s">
        <v>215</v>
      </c>
      <c r="B408" s="219" t="s">
        <v>686</v>
      </c>
      <c r="C408" s="219" t="s">
        <v>711</v>
      </c>
      <c r="D408" s="219" t="s">
        <v>227</v>
      </c>
      <c r="E408" s="221">
        <v>45707</v>
      </c>
      <c r="F408" s="221">
        <v>45709</v>
      </c>
      <c r="G408" s="219" t="s">
        <v>219</v>
      </c>
      <c r="H408" s="219"/>
      <c r="I408" s="219"/>
      <c r="J408" s="219" t="s">
        <v>182</v>
      </c>
      <c r="K408" s="219" t="s">
        <v>220</v>
      </c>
      <c r="L408" s="241">
        <v>84150</v>
      </c>
      <c r="M408" s="219" t="s">
        <v>220</v>
      </c>
      <c r="N408" s="241">
        <v>84150</v>
      </c>
      <c r="O408" s="219" t="s">
        <v>239</v>
      </c>
      <c r="P408" s="219" t="s">
        <v>240</v>
      </c>
      <c r="Q408" s="219"/>
      <c r="R408" s="219" t="s">
        <v>712</v>
      </c>
      <c r="S408" s="219"/>
      <c r="T408" s="221"/>
      <c r="U408" s="219" t="s">
        <v>224</v>
      </c>
      <c r="V408" s="219" t="s">
        <v>225</v>
      </c>
      <c r="W408" s="190">
        <f>VLOOKUP(M408,'8.匯率'!A:C,3,)</f>
        <v>1</v>
      </c>
      <c r="X408" s="232">
        <f t="shared" si="7"/>
        <v>84150</v>
      </c>
    </row>
    <row r="409" spans="1:24" hidden="1">
      <c r="A409" s="219" t="s">
        <v>215</v>
      </c>
      <c r="B409" s="219" t="s">
        <v>686</v>
      </c>
      <c r="C409" s="219" t="s">
        <v>711</v>
      </c>
      <c r="D409" s="219" t="s">
        <v>227</v>
      </c>
      <c r="E409" s="221">
        <v>45707</v>
      </c>
      <c r="F409" s="221">
        <v>45709</v>
      </c>
      <c r="G409" s="219" t="s">
        <v>219</v>
      </c>
      <c r="H409" s="219"/>
      <c r="I409" s="219"/>
      <c r="J409" s="219" t="s">
        <v>182</v>
      </c>
      <c r="K409" s="219" t="s">
        <v>220</v>
      </c>
      <c r="L409" s="241">
        <v>930</v>
      </c>
      <c r="M409" s="219" t="s">
        <v>220</v>
      </c>
      <c r="N409" s="241">
        <v>930</v>
      </c>
      <c r="O409" s="219" t="s">
        <v>243</v>
      </c>
      <c r="P409" s="219" t="s">
        <v>244</v>
      </c>
      <c r="Q409" s="219"/>
      <c r="R409" s="219" t="s">
        <v>712</v>
      </c>
      <c r="S409" s="219"/>
      <c r="T409" s="221"/>
      <c r="U409" s="219" t="s">
        <v>224</v>
      </c>
      <c r="V409" s="219" t="s">
        <v>225</v>
      </c>
      <c r="W409" s="190">
        <f>VLOOKUP(M409,'8.匯率'!A:C,3,)</f>
        <v>1</v>
      </c>
      <c r="X409" s="232">
        <f t="shared" si="7"/>
        <v>930</v>
      </c>
    </row>
    <row r="410" spans="1:24" hidden="1">
      <c r="A410" s="219" t="s">
        <v>215</v>
      </c>
      <c r="B410" s="219" t="s">
        <v>686</v>
      </c>
      <c r="C410" s="219" t="s">
        <v>711</v>
      </c>
      <c r="D410" s="219" t="s">
        <v>227</v>
      </c>
      <c r="E410" s="221">
        <v>45707</v>
      </c>
      <c r="F410" s="221">
        <v>45709</v>
      </c>
      <c r="G410" s="219" t="s">
        <v>219</v>
      </c>
      <c r="H410" s="219"/>
      <c r="I410" s="219"/>
      <c r="J410" s="219" t="s">
        <v>182</v>
      </c>
      <c r="K410" s="219" t="s">
        <v>220</v>
      </c>
      <c r="L410" s="241">
        <v>97020</v>
      </c>
      <c r="M410" s="219" t="s">
        <v>220</v>
      </c>
      <c r="N410" s="241">
        <v>97020</v>
      </c>
      <c r="O410" s="219" t="s">
        <v>243</v>
      </c>
      <c r="P410" s="219" t="s">
        <v>244</v>
      </c>
      <c r="Q410" s="219"/>
      <c r="R410" s="219" t="s">
        <v>712</v>
      </c>
      <c r="S410" s="219"/>
      <c r="T410" s="221"/>
      <c r="U410" s="219" t="s">
        <v>224</v>
      </c>
      <c r="V410" s="219" t="s">
        <v>225</v>
      </c>
      <c r="W410" s="190">
        <f>VLOOKUP(M410,'8.匯率'!A:C,3,)</f>
        <v>1</v>
      </c>
      <c r="X410" s="232">
        <f t="shared" si="7"/>
        <v>97020</v>
      </c>
    </row>
    <row r="411" spans="1:24" hidden="1">
      <c r="A411" s="219" t="s">
        <v>215</v>
      </c>
      <c r="B411" s="219" t="s">
        <v>686</v>
      </c>
      <c r="C411" s="219" t="s">
        <v>711</v>
      </c>
      <c r="D411" s="219" t="s">
        <v>227</v>
      </c>
      <c r="E411" s="221">
        <v>45707</v>
      </c>
      <c r="F411" s="221">
        <v>45709</v>
      </c>
      <c r="G411" s="219" t="s">
        <v>219</v>
      </c>
      <c r="H411" s="219"/>
      <c r="I411" s="219"/>
      <c r="J411" s="219" t="s">
        <v>182</v>
      </c>
      <c r="K411" s="219" t="s">
        <v>220</v>
      </c>
      <c r="L411" s="241">
        <v>110000</v>
      </c>
      <c r="M411" s="219" t="s">
        <v>220</v>
      </c>
      <c r="N411" s="241">
        <v>110000</v>
      </c>
      <c r="O411" s="219" t="s">
        <v>243</v>
      </c>
      <c r="P411" s="219" t="s">
        <v>244</v>
      </c>
      <c r="Q411" s="219"/>
      <c r="R411" s="219" t="s">
        <v>712</v>
      </c>
      <c r="S411" s="219"/>
      <c r="T411" s="221"/>
      <c r="U411" s="219" t="s">
        <v>224</v>
      </c>
      <c r="V411" s="219" t="s">
        <v>225</v>
      </c>
      <c r="W411" s="190">
        <f>VLOOKUP(M411,'8.匯率'!A:C,3,)</f>
        <v>1</v>
      </c>
      <c r="X411" s="232">
        <f t="shared" si="7"/>
        <v>110000</v>
      </c>
    </row>
    <row r="412" spans="1:24" hidden="1">
      <c r="A412" s="219" t="s">
        <v>215</v>
      </c>
      <c r="B412" s="219" t="s">
        <v>686</v>
      </c>
      <c r="C412" s="219" t="s">
        <v>711</v>
      </c>
      <c r="D412" s="219" t="s">
        <v>227</v>
      </c>
      <c r="E412" s="221">
        <v>45707</v>
      </c>
      <c r="F412" s="221">
        <v>45709</v>
      </c>
      <c r="G412" s="219" t="s">
        <v>219</v>
      </c>
      <c r="H412" s="219"/>
      <c r="I412" s="219"/>
      <c r="J412" s="219" t="s">
        <v>182</v>
      </c>
      <c r="K412" s="219" t="s">
        <v>220</v>
      </c>
      <c r="L412" s="241">
        <v>105160</v>
      </c>
      <c r="M412" s="219" t="s">
        <v>220</v>
      </c>
      <c r="N412" s="241">
        <v>105160</v>
      </c>
      <c r="O412" s="219" t="s">
        <v>243</v>
      </c>
      <c r="P412" s="219" t="s">
        <v>244</v>
      </c>
      <c r="Q412" s="219"/>
      <c r="R412" s="219" t="s">
        <v>712</v>
      </c>
      <c r="S412" s="219"/>
      <c r="T412" s="221"/>
      <c r="U412" s="219" t="s">
        <v>224</v>
      </c>
      <c r="V412" s="219" t="s">
        <v>225</v>
      </c>
      <c r="W412" s="190">
        <f>VLOOKUP(M412,'8.匯率'!A:C,3,)</f>
        <v>1</v>
      </c>
      <c r="X412" s="232">
        <f t="shared" si="7"/>
        <v>105160</v>
      </c>
    </row>
    <row r="413" spans="1:24" hidden="1">
      <c r="A413" s="219" t="s">
        <v>215</v>
      </c>
      <c r="B413" s="219" t="s">
        <v>686</v>
      </c>
      <c r="C413" s="219" t="s">
        <v>711</v>
      </c>
      <c r="D413" s="219" t="s">
        <v>227</v>
      </c>
      <c r="E413" s="221">
        <v>45707</v>
      </c>
      <c r="F413" s="221">
        <v>45709</v>
      </c>
      <c r="G413" s="219" t="s">
        <v>219</v>
      </c>
      <c r="H413" s="219"/>
      <c r="I413" s="219"/>
      <c r="J413" s="219" t="s">
        <v>182</v>
      </c>
      <c r="K413" s="219" t="s">
        <v>220</v>
      </c>
      <c r="L413" s="241">
        <v>90000</v>
      </c>
      <c r="M413" s="219" t="s">
        <v>220</v>
      </c>
      <c r="N413" s="241">
        <v>90000</v>
      </c>
      <c r="O413" s="219" t="s">
        <v>243</v>
      </c>
      <c r="P413" s="219" t="s">
        <v>244</v>
      </c>
      <c r="Q413" s="219"/>
      <c r="R413" s="219" t="s">
        <v>712</v>
      </c>
      <c r="S413" s="219"/>
      <c r="T413" s="221"/>
      <c r="U413" s="219" t="s">
        <v>224</v>
      </c>
      <c r="V413" s="219" t="s">
        <v>225</v>
      </c>
      <c r="W413" s="190">
        <f>VLOOKUP(M413,'8.匯率'!A:C,3,)</f>
        <v>1</v>
      </c>
      <c r="X413" s="232">
        <f t="shared" si="7"/>
        <v>90000</v>
      </c>
    </row>
    <row r="414" spans="1:24" hidden="1">
      <c r="A414" s="219" t="s">
        <v>215</v>
      </c>
      <c r="B414" s="219" t="s">
        <v>686</v>
      </c>
      <c r="C414" s="219" t="s">
        <v>711</v>
      </c>
      <c r="D414" s="219" t="s">
        <v>227</v>
      </c>
      <c r="E414" s="221">
        <v>45707</v>
      </c>
      <c r="F414" s="221">
        <v>45709</v>
      </c>
      <c r="G414" s="219" t="s">
        <v>219</v>
      </c>
      <c r="H414" s="219"/>
      <c r="I414" s="219"/>
      <c r="J414" s="219" t="s">
        <v>182</v>
      </c>
      <c r="K414" s="219" t="s">
        <v>220</v>
      </c>
      <c r="L414" s="241">
        <v>90640</v>
      </c>
      <c r="M414" s="219" t="s">
        <v>220</v>
      </c>
      <c r="N414" s="241">
        <v>90640</v>
      </c>
      <c r="O414" s="219" t="s">
        <v>243</v>
      </c>
      <c r="P414" s="219" t="s">
        <v>244</v>
      </c>
      <c r="Q414" s="219"/>
      <c r="R414" s="219" t="s">
        <v>712</v>
      </c>
      <c r="S414" s="219"/>
      <c r="T414" s="221"/>
      <c r="U414" s="219" t="s">
        <v>224</v>
      </c>
      <c r="V414" s="219" t="s">
        <v>225</v>
      </c>
      <c r="W414" s="190">
        <f>VLOOKUP(M414,'8.匯率'!A:C,3,)</f>
        <v>1</v>
      </c>
      <c r="X414" s="232">
        <f t="shared" si="7"/>
        <v>90640</v>
      </c>
    </row>
    <row r="415" spans="1:24" hidden="1">
      <c r="A415" s="219" t="s">
        <v>215</v>
      </c>
      <c r="B415" s="219" t="s">
        <v>686</v>
      </c>
      <c r="C415" s="219" t="s">
        <v>711</v>
      </c>
      <c r="D415" s="219" t="s">
        <v>227</v>
      </c>
      <c r="E415" s="221">
        <v>45707</v>
      </c>
      <c r="F415" s="221">
        <v>45709</v>
      </c>
      <c r="G415" s="219" t="s">
        <v>219</v>
      </c>
      <c r="H415" s="219"/>
      <c r="I415" s="219"/>
      <c r="J415" s="219" t="s">
        <v>182</v>
      </c>
      <c r="K415" s="219" t="s">
        <v>220</v>
      </c>
      <c r="L415" s="241">
        <v>103510</v>
      </c>
      <c r="M415" s="219" t="s">
        <v>220</v>
      </c>
      <c r="N415" s="241">
        <v>103510</v>
      </c>
      <c r="O415" s="219" t="s">
        <v>243</v>
      </c>
      <c r="P415" s="219" t="s">
        <v>244</v>
      </c>
      <c r="Q415" s="219"/>
      <c r="R415" s="219" t="s">
        <v>712</v>
      </c>
      <c r="S415" s="219"/>
      <c r="T415" s="221"/>
      <c r="U415" s="219" t="s">
        <v>224</v>
      </c>
      <c r="V415" s="219" t="s">
        <v>225</v>
      </c>
      <c r="W415" s="190">
        <f>VLOOKUP(M415,'8.匯率'!A:C,3,)</f>
        <v>1</v>
      </c>
      <c r="X415" s="232">
        <f t="shared" si="7"/>
        <v>103510</v>
      </c>
    </row>
    <row r="416" spans="1:24" hidden="1">
      <c r="A416" s="219" t="s">
        <v>215</v>
      </c>
      <c r="B416" s="219" t="s">
        <v>686</v>
      </c>
      <c r="C416" s="219" t="s">
        <v>711</v>
      </c>
      <c r="D416" s="219" t="s">
        <v>227</v>
      </c>
      <c r="E416" s="221">
        <v>45707</v>
      </c>
      <c r="F416" s="221">
        <v>45709</v>
      </c>
      <c r="G416" s="219" t="s">
        <v>219</v>
      </c>
      <c r="H416" s="219"/>
      <c r="I416" s="219"/>
      <c r="J416" s="219" t="s">
        <v>182</v>
      </c>
      <c r="K416" s="219" t="s">
        <v>220</v>
      </c>
      <c r="L416" s="241">
        <v>129858</v>
      </c>
      <c r="M416" s="219" t="s">
        <v>220</v>
      </c>
      <c r="N416" s="241">
        <v>129858</v>
      </c>
      <c r="O416" s="219" t="s">
        <v>243</v>
      </c>
      <c r="P416" s="219" t="s">
        <v>244</v>
      </c>
      <c r="Q416" s="219"/>
      <c r="R416" s="219" t="s">
        <v>712</v>
      </c>
      <c r="S416" s="219"/>
      <c r="T416" s="221"/>
      <c r="U416" s="219" t="s">
        <v>224</v>
      </c>
      <c r="V416" s="219" t="s">
        <v>225</v>
      </c>
      <c r="W416" s="190">
        <f>VLOOKUP(M416,'8.匯率'!A:C,3,)</f>
        <v>1</v>
      </c>
      <c r="X416" s="232">
        <f t="shared" si="7"/>
        <v>129858</v>
      </c>
    </row>
    <row r="417" spans="1:24" hidden="1">
      <c r="A417" s="219" t="s">
        <v>215</v>
      </c>
      <c r="B417" s="219" t="s">
        <v>686</v>
      </c>
      <c r="C417" s="219" t="s">
        <v>711</v>
      </c>
      <c r="D417" s="219" t="s">
        <v>227</v>
      </c>
      <c r="E417" s="221">
        <v>45707</v>
      </c>
      <c r="F417" s="221">
        <v>45709</v>
      </c>
      <c r="G417" s="219" t="s">
        <v>219</v>
      </c>
      <c r="H417" s="219"/>
      <c r="I417" s="219"/>
      <c r="J417" s="219" t="s">
        <v>182</v>
      </c>
      <c r="K417" s="219" t="s">
        <v>220</v>
      </c>
      <c r="L417" s="241">
        <v>132618</v>
      </c>
      <c r="M417" s="219" t="s">
        <v>220</v>
      </c>
      <c r="N417" s="241">
        <v>132618</v>
      </c>
      <c r="O417" s="219" t="s">
        <v>243</v>
      </c>
      <c r="P417" s="219" t="s">
        <v>244</v>
      </c>
      <c r="Q417" s="219"/>
      <c r="R417" s="219" t="s">
        <v>712</v>
      </c>
      <c r="S417" s="219"/>
      <c r="T417" s="221"/>
      <c r="U417" s="219" t="s">
        <v>224</v>
      </c>
      <c r="V417" s="219" t="s">
        <v>225</v>
      </c>
      <c r="W417" s="190">
        <f>VLOOKUP(M417,'8.匯率'!A:C,3,)</f>
        <v>1</v>
      </c>
      <c r="X417" s="232">
        <f t="shared" si="7"/>
        <v>132618</v>
      </c>
    </row>
    <row r="418" spans="1:24" hidden="1">
      <c r="A418" s="219" t="s">
        <v>215</v>
      </c>
      <c r="B418" s="219" t="s">
        <v>686</v>
      </c>
      <c r="C418" s="219" t="s">
        <v>711</v>
      </c>
      <c r="D418" s="219" t="s">
        <v>227</v>
      </c>
      <c r="E418" s="221">
        <v>45707</v>
      </c>
      <c r="F418" s="221">
        <v>45709</v>
      </c>
      <c r="G418" s="219" t="s">
        <v>219</v>
      </c>
      <c r="H418" s="219"/>
      <c r="I418" s="219"/>
      <c r="J418" s="219" t="s">
        <v>182</v>
      </c>
      <c r="K418" s="219" t="s">
        <v>220</v>
      </c>
      <c r="L418" s="241">
        <v>90000</v>
      </c>
      <c r="M418" s="219" t="s">
        <v>220</v>
      </c>
      <c r="N418" s="241">
        <v>90000</v>
      </c>
      <c r="O418" s="219" t="s">
        <v>243</v>
      </c>
      <c r="P418" s="219" t="s">
        <v>244</v>
      </c>
      <c r="Q418" s="219"/>
      <c r="R418" s="219" t="s">
        <v>712</v>
      </c>
      <c r="S418" s="219"/>
      <c r="T418" s="221"/>
      <c r="U418" s="219" t="s">
        <v>224</v>
      </c>
      <c r="V418" s="219" t="s">
        <v>225</v>
      </c>
      <c r="W418" s="190">
        <f>VLOOKUP(M418,'8.匯率'!A:C,3,)</f>
        <v>1</v>
      </c>
      <c r="X418" s="232">
        <f t="shared" si="7"/>
        <v>90000</v>
      </c>
    </row>
    <row r="419" spans="1:24" hidden="1">
      <c r="A419" s="219" t="s">
        <v>215</v>
      </c>
      <c r="B419" s="219" t="s">
        <v>686</v>
      </c>
      <c r="C419" s="219" t="s">
        <v>711</v>
      </c>
      <c r="D419" s="219" t="s">
        <v>227</v>
      </c>
      <c r="E419" s="221">
        <v>45707</v>
      </c>
      <c r="F419" s="221">
        <v>45709</v>
      </c>
      <c r="G419" s="219" t="s">
        <v>219</v>
      </c>
      <c r="H419" s="219"/>
      <c r="I419" s="219"/>
      <c r="J419" s="219" t="s">
        <v>182</v>
      </c>
      <c r="K419" s="219" t="s">
        <v>220</v>
      </c>
      <c r="L419" s="241">
        <v>138000</v>
      </c>
      <c r="M419" s="219" t="s">
        <v>220</v>
      </c>
      <c r="N419" s="241">
        <v>138000</v>
      </c>
      <c r="O419" s="219" t="s">
        <v>243</v>
      </c>
      <c r="P419" s="219" t="s">
        <v>244</v>
      </c>
      <c r="Q419" s="219"/>
      <c r="R419" s="219" t="s">
        <v>712</v>
      </c>
      <c r="S419" s="219"/>
      <c r="T419" s="221"/>
      <c r="U419" s="219" t="s">
        <v>224</v>
      </c>
      <c r="V419" s="219" t="s">
        <v>225</v>
      </c>
      <c r="W419" s="190">
        <f>VLOOKUP(M419,'8.匯率'!A:C,3,)</f>
        <v>1</v>
      </c>
      <c r="X419" s="232">
        <f t="shared" si="7"/>
        <v>138000</v>
      </c>
    </row>
    <row r="420" spans="1:24" hidden="1">
      <c r="A420" s="219" t="s">
        <v>215</v>
      </c>
      <c r="B420" s="219" t="s">
        <v>686</v>
      </c>
      <c r="C420" s="219" t="s">
        <v>711</v>
      </c>
      <c r="D420" s="219" t="s">
        <v>227</v>
      </c>
      <c r="E420" s="221">
        <v>45707</v>
      </c>
      <c r="F420" s="221">
        <v>45709</v>
      </c>
      <c r="G420" s="219" t="s">
        <v>219</v>
      </c>
      <c r="H420" s="219"/>
      <c r="I420" s="219"/>
      <c r="J420" s="219" t="s">
        <v>182</v>
      </c>
      <c r="K420" s="219" t="s">
        <v>220</v>
      </c>
      <c r="L420" s="241">
        <v>129858</v>
      </c>
      <c r="M420" s="219" t="s">
        <v>220</v>
      </c>
      <c r="N420" s="241">
        <v>129858</v>
      </c>
      <c r="O420" s="219" t="s">
        <v>243</v>
      </c>
      <c r="P420" s="219" t="s">
        <v>244</v>
      </c>
      <c r="Q420" s="219"/>
      <c r="R420" s="219" t="s">
        <v>712</v>
      </c>
      <c r="S420" s="219"/>
      <c r="T420" s="221"/>
      <c r="U420" s="219" t="s">
        <v>224</v>
      </c>
      <c r="V420" s="219" t="s">
        <v>225</v>
      </c>
      <c r="W420" s="190">
        <f>VLOOKUP(M420,'8.匯率'!A:C,3,)</f>
        <v>1</v>
      </c>
      <c r="X420" s="232">
        <f t="shared" si="7"/>
        <v>129858</v>
      </c>
    </row>
    <row r="421" spans="1:24" hidden="1">
      <c r="A421" s="219" t="s">
        <v>215</v>
      </c>
      <c r="B421" s="219" t="s">
        <v>686</v>
      </c>
      <c r="C421" s="219" t="s">
        <v>711</v>
      </c>
      <c r="D421" s="219" t="s">
        <v>227</v>
      </c>
      <c r="E421" s="221">
        <v>45707</v>
      </c>
      <c r="F421" s="221">
        <v>45709</v>
      </c>
      <c r="G421" s="219" t="s">
        <v>219</v>
      </c>
      <c r="H421" s="219"/>
      <c r="I421" s="219"/>
      <c r="J421" s="219" t="s">
        <v>182</v>
      </c>
      <c r="K421" s="219" t="s">
        <v>220</v>
      </c>
      <c r="L421" s="241">
        <v>106810</v>
      </c>
      <c r="M421" s="219" t="s">
        <v>220</v>
      </c>
      <c r="N421" s="241">
        <v>106810</v>
      </c>
      <c r="O421" s="219" t="s">
        <v>243</v>
      </c>
      <c r="P421" s="219" t="s">
        <v>244</v>
      </c>
      <c r="Q421" s="219"/>
      <c r="R421" s="219" t="s">
        <v>712</v>
      </c>
      <c r="S421" s="219"/>
      <c r="T421" s="221"/>
      <c r="U421" s="219" t="s">
        <v>224</v>
      </c>
      <c r="V421" s="219" t="s">
        <v>225</v>
      </c>
      <c r="W421" s="190">
        <f>VLOOKUP(M421,'8.匯率'!A:C,3,)</f>
        <v>1</v>
      </c>
      <c r="X421" s="232">
        <f t="shared" si="7"/>
        <v>106810</v>
      </c>
    </row>
    <row r="422" spans="1:24" hidden="1">
      <c r="A422" s="219" t="s">
        <v>215</v>
      </c>
      <c r="B422" s="219" t="s">
        <v>686</v>
      </c>
      <c r="C422" s="219" t="s">
        <v>713</v>
      </c>
      <c r="D422" s="219" t="s">
        <v>227</v>
      </c>
      <c r="E422" s="221">
        <v>45707</v>
      </c>
      <c r="F422" s="221">
        <v>45709</v>
      </c>
      <c r="G422" s="219" t="s">
        <v>219</v>
      </c>
      <c r="H422" s="219"/>
      <c r="I422" s="219"/>
      <c r="J422" s="219" t="s">
        <v>182</v>
      </c>
      <c r="K422" s="219" t="s">
        <v>220</v>
      </c>
      <c r="L422" s="241">
        <v>105100</v>
      </c>
      <c r="M422" s="219" t="s">
        <v>220</v>
      </c>
      <c r="N422" s="241">
        <v>105100</v>
      </c>
      <c r="O422" s="219" t="s">
        <v>239</v>
      </c>
      <c r="P422" s="219" t="s">
        <v>240</v>
      </c>
      <c r="Q422" s="219"/>
      <c r="R422" s="219" t="s">
        <v>714</v>
      </c>
      <c r="S422" s="219"/>
      <c r="T422" s="221"/>
      <c r="U422" s="219" t="s">
        <v>224</v>
      </c>
      <c r="V422" s="219" t="s">
        <v>225</v>
      </c>
      <c r="W422" s="190">
        <f>VLOOKUP(M422,'8.匯率'!A:C,3,)</f>
        <v>1</v>
      </c>
      <c r="X422" s="232">
        <f t="shared" si="7"/>
        <v>105100</v>
      </c>
    </row>
    <row r="423" spans="1:24" hidden="1">
      <c r="A423" s="219" t="s">
        <v>215</v>
      </c>
      <c r="B423" s="219" t="s">
        <v>686</v>
      </c>
      <c r="C423" s="219" t="s">
        <v>713</v>
      </c>
      <c r="D423" s="219" t="s">
        <v>227</v>
      </c>
      <c r="E423" s="221">
        <v>45707</v>
      </c>
      <c r="F423" s="221">
        <v>45709</v>
      </c>
      <c r="G423" s="219" t="s">
        <v>219</v>
      </c>
      <c r="H423" s="219"/>
      <c r="I423" s="219"/>
      <c r="J423" s="219" t="s">
        <v>182</v>
      </c>
      <c r="K423" s="219" t="s">
        <v>220</v>
      </c>
      <c r="L423" s="241">
        <v>90640</v>
      </c>
      <c r="M423" s="219" t="s">
        <v>220</v>
      </c>
      <c r="N423" s="241">
        <v>90640</v>
      </c>
      <c r="O423" s="219" t="s">
        <v>239</v>
      </c>
      <c r="P423" s="219" t="s">
        <v>240</v>
      </c>
      <c r="Q423" s="219"/>
      <c r="R423" s="219" t="s">
        <v>714</v>
      </c>
      <c r="S423" s="219"/>
      <c r="T423" s="221"/>
      <c r="U423" s="219" t="s">
        <v>224</v>
      </c>
      <c r="V423" s="219" t="s">
        <v>225</v>
      </c>
      <c r="W423" s="190">
        <f>VLOOKUP(M423,'8.匯率'!A:C,3,)</f>
        <v>1</v>
      </c>
      <c r="X423" s="232">
        <f t="shared" si="7"/>
        <v>90640</v>
      </c>
    </row>
    <row r="424" spans="1:24" hidden="1">
      <c r="A424" s="219" t="s">
        <v>215</v>
      </c>
      <c r="B424" s="219" t="s">
        <v>686</v>
      </c>
      <c r="C424" s="219" t="s">
        <v>713</v>
      </c>
      <c r="D424" s="219" t="s">
        <v>227</v>
      </c>
      <c r="E424" s="221">
        <v>45707</v>
      </c>
      <c r="F424" s="221">
        <v>45709</v>
      </c>
      <c r="G424" s="219" t="s">
        <v>219</v>
      </c>
      <c r="H424" s="219"/>
      <c r="I424" s="219"/>
      <c r="J424" s="219" t="s">
        <v>182</v>
      </c>
      <c r="K424" s="219" t="s">
        <v>220</v>
      </c>
      <c r="L424" s="241">
        <v>110000</v>
      </c>
      <c r="M424" s="219" t="s">
        <v>220</v>
      </c>
      <c r="N424" s="241">
        <v>110000</v>
      </c>
      <c r="O424" s="219" t="s">
        <v>239</v>
      </c>
      <c r="P424" s="219" t="s">
        <v>240</v>
      </c>
      <c r="Q424" s="219"/>
      <c r="R424" s="219" t="s">
        <v>714</v>
      </c>
      <c r="S424" s="219"/>
      <c r="T424" s="221"/>
      <c r="U424" s="219" t="s">
        <v>224</v>
      </c>
      <c r="V424" s="219" t="s">
        <v>225</v>
      </c>
      <c r="W424" s="190">
        <f>VLOOKUP(M424,'8.匯率'!A:C,3,)</f>
        <v>1</v>
      </c>
      <c r="X424" s="232">
        <f t="shared" si="7"/>
        <v>110000</v>
      </c>
    </row>
    <row r="425" spans="1:24" hidden="1">
      <c r="A425" s="219" t="s">
        <v>215</v>
      </c>
      <c r="B425" s="219" t="s">
        <v>686</v>
      </c>
      <c r="C425" s="219" t="s">
        <v>713</v>
      </c>
      <c r="D425" s="219" t="s">
        <v>227</v>
      </c>
      <c r="E425" s="221">
        <v>45707</v>
      </c>
      <c r="F425" s="221">
        <v>45709</v>
      </c>
      <c r="G425" s="219" t="s">
        <v>219</v>
      </c>
      <c r="H425" s="219"/>
      <c r="I425" s="219"/>
      <c r="J425" s="219" t="s">
        <v>182</v>
      </c>
      <c r="K425" s="219" t="s">
        <v>220</v>
      </c>
      <c r="L425" s="241">
        <v>131238</v>
      </c>
      <c r="M425" s="219" t="s">
        <v>220</v>
      </c>
      <c r="N425" s="241">
        <v>131238</v>
      </c>
      <c r="O425" s="219" t="s">
        <v>239</v>
      </c>
      <c r="P425" s="219" t="s">
        <v>240</v>
      </c>
      <c r="Q425" s="219"/>
      <c r="R425" s="219" t="s">
        <v>714</v>
      </c>
      <c r="S425" s="219"/>
      <c r="T425" s="221"/>
      <c r="U425" s="219" t="s">
        <v>224</v>
      </c>
      <c r="V425" s="219" t="s">
        <v>225</v>
      </c>
      <c r="W425" s="190">
        <f>VLOOKUP(M425,'8.匯率'!A:C,3,)</f>
        <v>1</v>
      </c>
      <c r="X425" s="232">
        <f t="shared" si="7"/>
        <v>131238</v>
      </c>
    </row>
    <row r="426" spans="1:24" hidden="1">
      <c r="A426" s="219" t="s">
        <v>215</v>
      </c>
      <c r="B426" s="219" t="s">
        <v>686</v>
      </c>
      <c r="C426" s="219" t="s">
        <v>713</v>
      </c>
      <c r="D426" s="219" t="s">
        <v>227</v>
      </c>
      <c r="E426" s="221">
        <v>45707</v>
      </c>
      <c r="F426" s="221">
        <v>45709</v>
      </c>
      <c r="G426" s="219" t="s">
        <v>219</v>
      </c>
      <c r="H426" s="219"/>
      <c r="I426" s="219"/>
      <c r="J426" s="219" t="s">
        <v>182</v>
      </c>
      <c r="K426" s="219" t="s">
        <v>220</v>
      </c>
      <c r="L426" s="241">
        <v>129858</v>
      </c>
      <c r="M426" s="219" t="s">
        <v>220</v>
      </c>
      <c r="N426" s="241">
        <v>129858</v>
      </c>
      <c r="O426" s="219" t="s">
        <v>239</v>
      </c>
      <c r="P426" s="219" t="s">
        <v>240</v>
      </c>
      <c r="Q426" s="219"/>
      <c r="R426" s="219" t="s">
        <v>714</v>
      </c>
      <c r="S426" s="219"/>
      <c r="T426" s="221"/>
      <c r="U426" s="219" t="s">
        <v>224</v>
      </c>
      <c r="V426" s="219" t="s">
        <v>225</v>
      </c>
      <c r="W426" s="190">
        <f>VLOOKUP(M426,'8.匯率'!A:C,3,)</f>
        <v>1</v>
      </c>
      <c r="X426" s="232">
        <f t="shared" si="7"/>
        <v>129858</v>
      </c>
    </row>
    <row r="427" spans="1:24" hidden="1">
      <c r="A427" s="219" t="s">
        <v>215</v>
      </c>
      <c r="B427" s="219" t="s">
        <v>686</v>
      </c>
      <c r="C427" s="219" t="s">
        <v>713</v>
      </c>
      <c r="D427" s="219" t="s">
        <v>227</v>
      </c>
      <c r="E427" s="221">
        <v>45707</v>
      </c>
      <c r="F427" s="221">
        <v>45709</v>
      </c>
      <c r="G427" s="219" t="s">
        <v>219</v>
      </c>
      <c r="H427" s="219"/>
      <c r="I427" s="219"/>
      <c r="J427" s="219" t="s">
        <v>182</v>
      </c>
      <c r="K427" s="219" t="s">
        <v>220</v>
      </c>
      <c r="L427" s="241">
        <v>110000</v>
      </c>
      <c r="M427" s="219" t="s">
        <v>220</v>
      </c>
      <c r="N427" s="241">
        <v>110000</v>
      </c>
      <c r="O427" s="219" t="s">
        <v>239</v>
      </c>
      <c r="P427" s="219" t="s">
        <v>240</v>
      </c>
      <c r="Q427" s="219"/>
      <c r="R427" s="219" t="s">
        <v>714</v>
      </c>
      <c r="S427" s="219"/>
      <c r="T427" s="221"/>
      <c r="U427" s="219" t="s">
        <v>224</v>
      </c>
      <c r="V427" s="219" t="s">
        <v>225</v>
      </c>
      <c r="W427" s="190">
        <f>VLOOKUP(M427,'8.匯率'!A:C,3,)</f>
        <v>1</v>
      </c>
      <c r="X427" s="232">
        <f t="shared" si="7"/>
        <v>110000</v>
      </c>
    </row>
    <row r="428" spans="1:24" hidden="1">
      <c r="A428" s="219" t="s">
        <v>215</v>
      </c>
      <c r="B428" s="219" t="s">
        <v>686</v>
      </c>
      <c r="C428" s="219" t="s">
        <v>713</v>
      </c>
      <c r="D428" s="219" t="s">
        <v>227</v>
      </c>
      <c r="E428" s="221">
        <v>45707</v>
      </c>
      <c r="F428" s="221">
        <v>45709</v>
      </c>
      <c r="G428" s="219" t="s">
        <v>219</v>
      </c>
      <c r="H428" s="219"/>
      <c r="I428" s="219"/>
      <c r="J428" s="219" t="s">
        <v>182</v>
      </c>
      <c r="K428" s="219" t="s">
        <v>220</v>
      </c>
      <c r="L428" s="241">
        <v>133998</v>
      </c>
      <c r="M428" s="219" t="s">
        <v>220</v>
      </c>
      <c r="N428" s="241">
        <v>133998</v>
      </c>
      <c r="O428" s="219" t="s">
        <v>239</v>
      </c>
      <c r="P428" s="219" t="s">
        <v>240</v>
      </c>
      <c r="Q428" s="219"/>
      <c r="R428" s="219" t="s">
        <v>714</v>
      </c>
      <c r="S428" s="219"/>
      <c r="T428" s="221"/>
      <c r="U428" s="219" t="s">
        <v>224</v>
      </c>
      <c r="V428" s="219" t="s">
        <v>225</v>
      </c>
      <c r="W428" s="190">
        <f>VLOOKUP(M428,'8.匯率'!A:C,3,)</f>
        <v>1</v>
      </c>
      <c r="X428" s="232">
        <f t="shared" si="7"/>
        <v>133998</v>
      </c>
    </row>
    <row r="429" spans="1:24" hidden="1">
      <c r="A429" s="219" t="s">
        <v>215</v>
      </c>
      <c r="B429" s="219" t="s">
        <v>686</v>
      </c>
      <c r="C429" s="219" t="s">
        <v>713</v>
      </c>
      <c r="D429" s="219" t="s">
        <v>227</v>
      </c>
      <c r="E429" s="221">
        <v>45707</v>
      </c>
      <c r="F429" s="221">
        <v>45709</v>
      </c>
      <c r="G429" s="219" t="s">
        <v>219</v>
      </c>
      <c r="H429" s="219"/>
      <c r="I429" s="219"/>
      <c r="J429" s="219" t="s">
        <v>182</v>
      </c>
      <c r="K429" s="219" t="s">
        <v>220</v>
      </c>
      <c r="L429" s="241">
        <v>138000</v>
      </c>
      <c r="M429" s="219" t="s">
        <v>220</v>
      </c>
      <c r="N429" s="241">
        <v>138000</v>
      </c>
      <c r="O429" s="219" t="s">
        <v>239</v>
      </c>
      <c r="P429" s="219" t="s">
        <v>240</v>
      </c>
      <c r="Q429" s="219"/>
      <c r="R429" s="219" t="s">
        <v>714</v>
      </c>
      <c r="S429" s="219"/>
      <c r="T429" s="221"/>
      <c r="U429" s="219" t="s">
        <v>224</v>
      </c>
      <c r="V429" s="219" t="s">
        <v>225</v>
      </c>
      <c r="W429" s="190">
        <f>VLOOKUP(M429,'8.匯率'!A:C,3,)</f>
        <v>1</v>
      </c>
      <c r="X429" s="232">
        <f t="shared" si="7"/>
        <v>138000</v>
      </c>
    </row>
    <row r="430" spans="1:24" hidden="1">
      <c r="A430" s="219" t="s">
        <v>215</v>
      </c>
      <c r="B430" s="219" t="s">
        <v>686</v>
      </c>
      <c r="C430" s="219" t="s">
        <v>713</v>
      </c>
      <c r="D430" s="219" t="s">
        <v>227</v>
      </c>
      <c r="E430" s="221">
        <v>45707</v>
      </c>
      <c r="F430" s="221">
        <v>45709</v>
      </c>
      <c r="G430" s="219" t="s">
        <v>219</v>
      </c>
      <c r="H430" s="219"/>
      <c r="I430" s="219"/>
      <c r="J430" s="219" t="s">
        <v>182</v>
      </c>
      <c r="K430" s="219" t="s">
        <v>220</v>
      </c>
      <c r="L430" s="241">
        <v>93288</v>
      </c>
      <c r="M430" s="219" t="s">
        <v>220</v>
      </c>
      <c r="N430" s="241">
        <v>93288</v>
      </c>
      <c r="O430" s="219" t="s">
        <v>239</v>
      </c>
      <c r="P430" s="219" t="s">
        <v>240</v>
      </c>
      <c r="Q430" s="219"/>
      <c r="R430" s="219" t="s">
        <v>714</v>
      </c>
      <c r="S430" s="219"/>
      <c r="T430" s="221"/>
      <c r="U430" s="219" t="s">
        <v>224</v>
      </c>
      <c r="V430" s="219" t="s">
        <v>225</v>
      </c>
      <c r="W430" s="190">
        <f>VLOOKUP(M430,'8.匯率'!A:C,3,)</f>
        <v>1</v>
      </c>
      <c r="X430" s="232">
        <f t="shared" si="7"/>
        <v>93288</v>
      </c>
    </row>
    <row r="431" spans="1:24" hidden="1">
      <c r="A431" s="219" t="s">
        <v>215</v>
      </c>
      <c r="B431" s="219" t="s">
        <v>686</v>
      </c>
      <c r="C431" s="219" t="s">
        <v>713</v>
      </c>
      <c r="D431" s="219" t="s">
        <v>227</v>
      </c>
      <c r="E431" s="221">
        <v>45707</v>
      </c>
      <c r="F431" s="221">
        <v>45709</v>
      </c>
      <c r="G431" s="219" t="s">
        <v>219</v>
      </c>
      <c r="H431" s="219"/>
      <c r="I431" s="219"/>
      <c r="J431" s="219" t="s">
        <v>182</v>
      </c>
      <c r="K431" s="219" t="s">
        <v>220</v>
      </c>
      <c r="L431" s="241">
        <v>99770</v>
      </c>
      <c r="M431" s="219" t="s">
        <v>220</v>
      </c>
      <c r="N431" s="241">
        <v>99770</v>
      </c>
      <c r="O431" s="219" t="s">
        <v>239</v>
      </c>
      <c r="P431" s="219" t="s">
        <v>240</v>
      </c>
      <c r="Q431" s="219"/>
      <c r="R431" s="219" t="s">
        <v>714</v>
      </c>
      <c r="S431" s="219"/>
      <c r="T431" s="221"/>
      <c r="U431" s="219" t="s">
        <v>224</v>
      </c>
      <c r="V431" s="219" t="s">
        <v>225</v>
      </c>
      <c r="W431" s="190">
        <f>VLOOKUP(M431,'8.匯率'!A:C,3,)</f>
        <v>1</v>
      </c>
      <c r="X431" s="232">
        <f t="shared" si="7"/>
        <v>99770</v>
      </c>
    </row>
    <row r="432" spans="1:24" hidden="1">
      <c r="A432" s="219" t="s">
        <v>215</v>
      </c>
      <c r="B432" s="219" t="s">
        <v>686</v>
      </c>
      <c r="C432" s="219" t="s">
        <v>713</v>
      </c>
      <c r="D432" s="219" t="s">
        <v>227</v>
      </c>
      <c r="E432" s="221">
        <v>45707</v>
      </c>
      <c r="F432" s="221">
        <v>45709</v>
      </c>
      <c r="G432" s="219" t="s">
        <v>219</v>
      </c>
      <c r="H432" s="219"/>
      <c r="I432" s="219"/>
      <c r="J432" s="219" t="s">
        <v>182</v>
      </c>
      <c r="K432" s="219" t="s">
        <v>220</v>
      </c>
      <c r="L432" s="241">
        <v>129886</v>
      </c>
      <c r="M432" s="219" t="s">
        <v>220</v>
      </c>
      <c r="N432" s="241">
        <v>129886</v>
      </c>
      <c r="O432" s="219" t="s">
        <v>239</v>
      </c>
      <c r="P432" s="219" t="s">
        <v>240</v>
      </c>
      <c r="Q432" s="219"/>
      <c r="R432" s="219" t="s">
        <v>714</v>
      </c>
      <c r="S432" s="219"/>
      <c r="T432" s="221"/>
      <c r="U432" s="219" t="s">
        <v>224</v>
      </c>
      <c r="V432" s="219" t="s">
        <v>225</v>
      </c>
      <c r="W432" s="190">
        <f>VLOOKUP(M432,'8.匯率'!A:C,3,)</f>
        <v>1</v>
      </c>
      <c r="X432" s="232">
        <f t="shared" si="7"/>
        <v>129886</v>
      </c>
    </row>
    <row r="433" spans="1:24" hidden="1">
      <c r="A433" s="219" t="s">
        <v>215</v>
      </c>
      <c r="B433" s="219" t="s">
        <v>686</v>
      </c>
      <c r="C433" s="219" t="s">
        <v>713</v>
      </c>
      <c r="D433" s="219" t="s">
        <v>227</v>
      </c>
      <c r="E433" s="221">
        <v>45707</v>
      </c>
      <c r="F433" s="221">
        <v>45709</v>
      </c>
      <c r="G433" s="219" t="s">
        <v>219</v>
      </c>
      <c r="H433" s="219"/>
      <c r="I433" s="219"/>
      <c r="J433" s="219" t="s">
        <v>182</v>
      </c>
      <c r="K433" s="219" t="s">
        <v>220</v>
      </c>
      <c r="L433" s="241">
        <v>106700</v>
      </c>
      <c r="M433" s="219" t="s">
        <v>220</v>
      </c>
      <c r="N433" s="241">
        <v>106700</v>
      </c>
      <c r="O433" s="219" t="s">
        <v>239</v>
      </c>
      <c r="P433" s="219" t="s">
        <v>240</v>
      </c>
      <c r="Q433" s="219"/>
      <c r="R433" s="219" t="s">
        <v>714</v>
      </c>
      <c r="S433" s="219"/>
      <c r="T433" s="221"/>
      <c r="U433" s="219" t="s">
        <v>224</v>
      </c>
      <c r="V433" s="219" t="s">
        <v>225</v>
      </c>
      <c r="W433" s="190">
        <f>VLOOKUP(M433,'8.匯率'!A:C,3,)</f>
        <v>1</v>
      </c>
      <c r="X433" s="232">
        <f t="shared" si="7"/>
        <v>106700</v>
      </c>
    </row>
    <row r="434" spans="1:24" hidden="1">
      <c r="A434" s="219" t="s">
        <v>215</v>
      </c>
      <c r="B434" s="219" t="s">
        <v>686</v>
      </c>
      <c r="C434" s="219" t="s">
        <v>713</v>
      </c>
      <c r="D434" s="219" t="s">
        <v>227</v>
      </c>
      <c r="E434" s="221">
        <v>45707</v>
      </c>
      <c r="F434" s="221">
        <v>45709</v>
      </c>
      <c r="G434" s="219" t="s">
        <v>219</v>
      </c>
      <c r="H434" s="219"/>
      <c r="I434" s="219"/>
      <c r="J434" s="219" t="s">
        <v>182</v>
      </c>
      <c r="K434" s="219" t="s">
        <v>220</v>
      </c>
      <c r="L434" s="241">
        <v>150505</v>
      </c>
      <c r="M434" s="219" t="s">
        <v>220</v>
      </c>
      <c r="N434" s="241">
        <v>150505</v>
      </c>
      <c r="O434" s="219" t="s">
        <v>239</v>
      </c>
      <c r="P434" s="219" t="s">
        <v>240</v>
      </c>
      <c r="Q434" s="219"/>
      <c r="R434" s="219" t="s">
        <v>714</v>
      </c>
      <c r="S434" s="219"/>
      <c r="T434" s="221"/>
      <c r="U434" s="219" t="s">
        <v>224</v>
      </c>
      <c r="V434" s="219" t="s">
        <v>225</v>
      </c>
      <c r="W434" s="190">
        <f>VLOOKUP(M434,'8.匯率'!A:C,3,)</f>
        <v>1</v>
      </c>
      <c r="X434" s="232">
        <f t="shared" si="7"/>
        <v>150505</v>
      </c>
    </row>
    <row r="435" spans="1:24" hidden="1">
      <c r="A435" s="219" t="s">
        <v>215</v>
      </c>
      <c r="B435" s="219" t="s">
        <v>686</v>
      </c>
      <c r="C435" s="219" t="s">
        <v>713</v>
      </c>
      <c r="D435" s="219" t="s">
        <v>227</v>
      </c>
      <c r="E435" s="221">
        <v>45707</v>
      </c>
      <c r="F435" s="221">
        <v>45709</v>
      </c>
      <c r="G435" s="219" t="s">
        <v>219</v>
      </c>
      <c r="H435" s="219"/>
      <c r="I435" s="219"/>
      <c r="J435" s="219" t="s">
        <v>182</v>
      </c>
      <c r="K435" s="219" t="s">
        <v>220</v>
      </c>
      <c r="L435" s="241">
        <v>125856</v>
      </c>
      <c r="M435" s="219" t="s">
        <v>220</v>
      </c>
      <c r="N435" s="241">
        <v>125856</v>
      </c>
      <c r="O435" s="219" t="s">
        <v>239</v>
      </c>
      <c r="P435" s="219" t="s">
        <v>240</v>
      </c>
      <c r="Q435" s="219"/>
      <c r="R435" s="219" t="s">
        <v>714</v>
      </c>
      <c r="S435" s="219"/>
      <c r="T435" s="221"/>
      <c r="U435" s="219" t="s">
        <v>224</v>
      </c>
      <c r="V435" s="219" t="s">
        <v>225</v>
      </c>
      <c r="W435" s="190">
        <f>VLOOKUP(M435,'8.匯率'!A:C,3,)</f>
        <v>1</v>
      </c>
      <c r="X435" s="232">
        <f t="shared" si="7"/>
        <v>125856</v>
      </c>
    </row>
    <row r="436" spans="1:24" hidden="1">
      <c r="A436" s="219" t="s">
        <v>215</v>
      </c>
      <c r="B436" s="219" t="s">
        <v>686</v>
      </c>
      <c r="C436" s="219" t="s">
        <v>713</v>
      </c>
      <c r="D436" s="219" t="s">
        <v>227</v>
      </c>
      <c r="E436" s="221">
        <v>45707</v>
      </c>
      <c r="F436" s="221">
        <v>45709</v>
      </c>
      <c r="G436" s="219" t="s">
        <v>219</v>
      </c>
      <c r="H436" s="219"/>
      <c r="I436" s="219"/>
      <c r="J436" s="219" t="s">
        <v>182</v>
      </c>
      <c r="K436" s="219" t="s">
        <v>220</v>
      </c>
      <c r="L436" s="241">
        <v>155000</v>
      </c>
      <c r="M436" s="219" t="s">
        <v>220</v>
      </c>
      <c r="N436" s="241">
        <v>155000</v>
      </c>
      <c r="O436" s="219" t="s">
        <v>239</v>
      </c>
      <c r="P436" s="219" t="s">
        <v>240</v>
      </c>
      <c r="Q436" s="219"/>
      <c r="R436" s="219" t="s">
        <v>714</v>
      </c>
      <c r="S436" s="219"/>
      <c r="T436" s="221"/>
      <c r="U436" s="219" t="s">
        <v>224</v>
      </c>
      <c r="V436" s="219" t="s">
        <v>225</v>
      </c>
      <c r="W436" s="190">
        <f>VLOOKUP(M436,'8.匯率'!A:C,3,)</f>
        <v>1</v>
      </c>
      <c r="X436" s="232">
        <f t="shared" si="7"/>
        <v>155000</v>
      </c>
    </row>
    <row r="437" spans="1:24" hidden="1">
      <c r="A437" s="219" t="s">
        <v>215</v>
      </c>
      <c r="B437" s="219" t="s">
        <v>686</v>
      </c>
      <c r="C437" s="219" t="s">
        <v>713</v>
      </c>
      <c r="D437" s="219" t="s">
        <v>227</v>
      </c>
      <c r="E437" s="221">
        <v>45707</v>
      </c>
      <c r="F437" s="221">
        <v>45709</v>
      </c>
      <c r="G437" s="219" t="s">
        <v>219</v>
      </c>
      <c r="H437" s="219"/>
      <c r="I437" s="219"/>
      <c r="J437" s="219" t="s">
        <v>182</v>
      </c>
      <c r="K437" s="219" t="s">
        <v>220</v>
      </c>
      <c r="L437" s="241">
        <v>118680</v>
      </c>
      <c r="M437" s="219" t="s">
        <v>220</v>
      </c>
      <c r="N437" s="241">
        <v>118680</v>
      </c>
      <c r="O437" s="219" t="s">
        <v>239</v>
      </c>
      <c r="P437" s="219" t="s">
        <v>240</v>
      </c>
      <c r="Q437" s="219"/>
      <c r="R437" s="219" t="s">
        <v>714</v>
      </c>
      <c r="S437" s="219"/>
      <c r="T437" s="221"/>
      <c r="U437" s="219" t="s">
        <v>224</v>
      </c>
      <c r="V437" s="219" t="s">
        <v>225</v>
      </c>
      <c r="W437" s="190">
        <f>VLOOKUP(M437,'8.匯率'!A:C,3,)</f>
        <v>1</v>
      </c>
      <c r="X437" s="232">
        <f t="shared" si="7"/>
        <v>118680</v>
      </c>
    </row>
    <row r="438" spans="1:24" hidden="1">
      <c r="A438" s="219" t="s">
        <v>215</v>
      </c>
      <c r="B438" s="219" t="s">
        <v>686</v>
      </c>
      <c r="C438" s="219" t="s">
        <v>713</v>
      </c>
      <c r="D438" s="219" t="s">
        <v>227</v>
      </c>
      <c r="E438" s="221">
        <v>45707</v>
      </c>
      <c r="F438" s="221">
        <v>45709</v>
      </c>
      <c r="G438" s="219" t="s">
        <v>219</v>
      </c>
      <c r="H438" s="219"/>
      <c r="I438" s="219"/>
      <c r="J438" s="219" t="s">
        <v>182</v>
      </c>
      <c r="K438" s="219" t="s">
        <v>220</v>
      </c>
      <c r="L438" s="241">
        <v>121716</v>
      </c>
      <c r="M438" s="219" t="s">
        <v>220</v>
      </c>
      <c r="N438" s="241">
        <v>121716</v>
      </c>
      <c r="O438" s="219" t="s">
        <v>239</v>
      </c>
      <c r="P438" s="219" t="s">
        <v>240</v>
      </c>
      <c r="Q438" s="219"/>
      <c r="R438" s="219" t="s">
        <v>714</v>
      </c>
      <c r="S438" s="219"/>
      <c r="T438" s="221"/>
      <c r="U438" s="219" t="s">
        <v>224</v>
      </c>
      <c r="V438" s="219" t="s">
        <v>225</v>
      </c>
      <c r="W438" s="190">
        <f>VLOOKUP(M438,'8.匯率'!A:C,3,)</f>
        <v>1</v>
      </c>
      <c r="X438" s="232">
        <f t="shared" si="7"/>
        <v>121716</v>
      </c>
    </row>
    <row r="439" spans="1:24" hidden="1">
      <c r="A439" s="219" t="s">
        <v>215</v>
      </c>
      <c r="B439" s="219" t="s">
        <v>686</v>
      </c>
      <c r="C439" s="219" t="s">
        <v>713</v>
      </c>
      <c r="D439" s="219" t="s">
        <v>227</v>
      </c>
      <c r="E439" s="221">
        <v>45707</v>
      </c>
      <c r="F439" s="221">
        <v>45709</v>
      </c>
      <c r="G439" s="219" t="s">
        <v>219</v>
      </c>
      <c r="H439" s="219"/>
      <c r="I439" s="219"/>
      <c r="J439" s="219" t="s">
        <v>182</v>
      </c>
      <c r="K439" s="219" t="s">
        <v>220</v>
      </c>
      <c r="L439" s="241">
        <v>150505</v>
      </c>
      <c r="M439" s="219" t="s">
        <v>220</v>
      </c>
      <c r="N439" s="241">
        <v>150505</v>
      </c>
      <c r="O439" s="219" t="s">
        <v>239</v>
      </c>
      <c r="P439" s="219" t="s">
        <v>240</v>
      </c>
      <c r="Q439" s="219"/>
      <c r="R439" s="219" t="s">
        <v>714</v>
      </c>
      <c r="S439" s="219"/>
      <c r="T439" s="221"/>
      <c r="U439" s="219" t="s">
        <v>224</v>
      </c>
      <c r="V439" s="219" t="s">
        <v>225</v>
      </c>
      <c r="W439" s="190">
        <f>VLOOKUP(M439,'8.匯率'!A:C,3,)</f>
        <v>1</v>
      </c>
      <c r="X439" s="232">
        <f t="shared" si="7"/>
        <v>150505</v>
      </c>
    </row>
    <row r="440" spans="1:24" hidden="1">
      <c r="A440" s="219" t="s">
        <v>215</v>
      </c>
      <c r="B440" s="219" t="s">
        <v>686</v>
      </c>
      <c r="C440" s="219" t="s">
        <v>713</v>
      </c>
      <c r="D440" s="219" t="s">
        <v>227</v>
      </c>
      <c r="E440" s="221">
        <v>45707</v>
      </c>
      <c r="F440" s="221">
        <v>45709</v>
      </c>
      <c r="G440" s="219" t="s">
        <v>219</v>
      </c>
      <c r="H440" s="219"/>
      <c r="I440" s="219"/>
      <c r="J440" s="219" t="s">
        <v>182</v>
      </c>
      <c r="K440" s="219" t="s">
        <v>220</v>
      </c>
      <c r="L440" s="241">
        <v>110000</v>
      </c>
      <c r="M440" s="219" t="s">
        <v>220</v>
      </c>
      <c r="N440" s="241">
        <v>110000</v>
      </c>
      <c r="O440" s="219" t="s">
        <v>239</v>
      </c>
      <c r="P440" s="219" t="s">
        <v>240</v>
      </c>
      <c r="Q440" s="219"/>
      <c r="R440" s="219" t="s">
        <v>714</v>
      </c>
      <c r="S440" s="219"/>
      <c r="T440" s="221"/>
      <c r="U440" s="219" t="s">
        <v>224</v>
      </c>
      <c r="V440" s="219" t="s">
        <v>225</v>
      </c>
      <c r="W440" s="190">
        <f>VLOOKUP(M440,'8.匯率'!A:C,3,)</f>
        <v>1</v>
      </c>
      <c r="X440" s="232">
        <f t="shared" si="7"/>
        <v>110000</v>
      </c>
    </row>
    <row r="441" spans="1:24" hidden="1">
      <c r="A441" s="219" t="s">
        <v>215</v>
      </c>
      <c r="B441" s="219" t="s">
        <v>686</v>
      </c>
      <c r="C441" s="219" t="s">
        <v>713</v>
      </c>
      <c r="D441" s="219" t="s">
        <v>227</v>
      </c>
      <c r="E441" s="221">
        <v>45707</v>
      </c>
      <c r="F441" s="221">
        <v>45709</v>
      </c>
      <c r="G441" s="219" t="s">
        <v>219</v>
      </c>
      <c r="H441" s="219"/>
      <c r="I441" s="219"/>
      <c r="J441" s="219" t="s">
        <v>182</v>
      </c>
      <c r="K441" s="219" t="s">
        <v>220</v>
      </c>
      <c r="L441" s="241">
        <v>97020</v>
      </c>
      <c r="M441" s="219" t="s">
        <v>220</v>
      </c>
      <c r="N441" s="241">
        <v>97020</v>
      </c>
      <c r="O441" s="219" t="s">
        <v>239</v>
      </c>
      <c r="P441" s="219" t="s">
        <v>240</v>
      </c>
      <c r="Q441" s="219"/>
      <c r="R441" s="219" t="s">
        <v>714</v>
      </c>
      <c r="S441" s="219"/>
      <c r="T441" s="221"/>
      <c r="U441" s="219" t="s">
        <v>224</v>
      </c>
      <c r="V441" s="219" t="s">
        <v>225</v>
      </c>
      <c r="W441" s="190">
        <f>VLOOKUP(M441,'8.匯率'!A:C,3,)</f>
        <v>1</v>
      </c>
      <c r="X441" s="232">
        <f t="shared" si="7"/>
        <v>97020</v>
      </c>
    </row>
    <row r="442" spans="1:24" hidden="1">
      <c r="A442" s="219" t="s">
        <v>215</v>
      </c>
      <c r="B442" s="219" t="s">
        <v>686</v>
      </c>
      <c r="C442" s="219" t="s">
        <v>713</v>
      </c>
      <c r="D442" s="219" t="s">
        <v>227</v>
      </c>
      <c r="E442" s="221">
        <v>45707</v>
      </c>
      <c r="F442" s="221">
        <v>45709</v>
      </c>
      <c r="G442" s="219" t="s">
        <v>219</v>
      </c>
      <c r="H442" s="219"/>
      <c r="I442" s="219"/>
      <c r="J442" s="219" t="s">
        <v>182</v>
      </c>
      <c r="K442" s="219" t="s">
        <v>220</v>
      </c>
      <c r="L442" s="241">
        <v>138000</v>
      </c>
      <c r="M442" s="219" t="s">
        <v>220</v>
      </c>
      <c r="N442" s="241">
        <v>138000</v>
      </c>
      <c r="O442" s="219" t="s">
        <v>239</v>
      </c>
      <c r="P442" s="219" t="s">
        <v>240</v>
      </c>
      <c r="Q442" s="219"/>
      <c r="R442" s="219" t="s">
        <v>714</v>
      </c>
      <c r="S442" s="219"/>
      <c r="T442" s="221"/>
      <c r="U442" s="219" t="s">
        <v>224</v>
      </c>
      <c r="V442" s="219" t="s">
        <v>225</v>
      </c>
      <c r="W442" s="190">
        <f>VLOOKUP(M442,'8.匯率'!A:C,3,)</f>
        <v>1</v>
      </c>
      <c r="X442" s="232">
        <f t="shared" si="7"/>
        <v>138000</v>
      </c>
    </row>
    <row r="443" spans="1:24" hidden="1">
      <c r="A443" s="219" t="s">
        <v>215</v>
      </c>
      <c r="B443" s="219" t="s">
        <v>686</v>
      </c>
      <c r="C443" s="219" t="s">
        <v>713</v>
      </c>
      <c r="D443" s="219" t="s">
        <v>227</v>
      </c>
      <c r="E443" s="221">
        <v>45707</v>
      </c>
      <c r="F443" s="221">
        <v>45709</v>
      </c>
      <c r="G443" s="219" t="s">
        <v>219</v>
      </c>
      <c r="H443" s="219"/>
      <c r="I443" s="219"/>
      <c r="J443" s="219" t="s">
        <v>182</v>
      </c>
      <c r="K443" s="219" t="s">
        <v>220</v>
      </c>
      <c r="L443" s="241">
        <v>111650</v>
      </c>
      <c r="M443" s="219" t="s">
        <v>220</v>
      </c>
      <c r="N443" s="241">
        <v>111650</v>
      </c>
      <c r="O443" s="219" t="s">
        <v>239</v>
      </c>
      <c r="P443" s="219" t="s">
        <v>240</v>
      </c>
      <c r="Q443" s="219"/>
      <c r="R443" s="219" t="s">
        <v>714</v>
      </c>
      <c r="S443" s="219"/>
      <c r="T443" s="221"/>
      <c r="U443" s="219" t="s">
        <v>224</v>
      </c>
      <c r="V443" s="219" t="s">
        <v>225</v>
      </c>
      <c r="W443" s="190">
        <f>VLOOKUP(M443,'8.匯率'!A:C,3,)</f>
        <v>1</v>
      </c>
      <c r="X443" s="232">
        <f t="shared" si="7"/>
        <v>111650</v>
      </c>
    </row>
    <row r="444" spans="1:24" hidden="1">
      <c r="A444" s="219" t="s">
        <v>215</v>
      </c>
      <c r="B444" s="219" t="s">
        <v>686</v>
      </c>
      <c r="C444" s="219" t="s">
        <v>713</v>
      </c>
      <c r="D444" s="219" t="s">
        <v>227</v>
      </c>
      <c r="E444" s="221">
        <v>45707</v>
      </c>
      <c r="F444" s="221">
        <v>45709</v>
      </c>
      <c r="G444" s="219" t="s">
        <v>219</v>
      </c>
      <c r="H444" s="219"/>
      <c r="I444" s="219"/>
      <c r="J444" s="219" t="s">
        <v>182</v>
      </c>
      <c r="K444" s="219" t="s">
        <v>220</v>
      </c>
      <c r="L444" s="241">
        <v>139380</v>
      </c>
      <c r="M444" s="219" t="s">
        <v>220</v>
      </c>
      <c r="N444" s="241">
        <v>139380</v>
      </c>
      <c r="O444" s="219" t="s">
        <v>239</v>
      </c>
      <c r="P444" s="219" t="s">
        <v>240</v>
      </c>
      <c r="Q444" s="219"/>
      <c r="R444" s="219" t="s">
        <v>714</v>
      </c>
      <c r="S444" s="219"/>
      <c r="T444" s="221"/>
      <c r="U444" s="219" t="s">
        <v>224</v>
      </c>
      <c r="V444" s="219" t="s">
        <v>225</v>
      </c>
      <c r="W444" s="190">
        <f>VLOOKUP(M444,'8.匯率'!A:C,3,)</f>
        <v>1</v>
      </c>
      <c r="X444" s="232">
        <f t="shared" si="7"/>
        <v>139380</v>
      </c>
    </row>
    <row r="445" spans="1:24" hidden="1">
      <c r="A445" s="219" t="s">
        <v>215</v>
      </c>
      <c r="B445" s="219" t="s">
        <v>686</v>
      </c>
      <c r="C445" s="219" t="s">
        <v>713</v>
      </c>
      <c r="D445" s="219" t="s">
        <v>227</v>
      </c>
      <c r="E445" s="221">
        <v>45707</v>
      </c>
      <c r="F445" s="221">
        <v>45709</v>
      </c>
      <c r="G445" s="219" t="s">
        <v>219</v>
      </c>
      <c r="H445" s="219"/>
      <c r="I445" s="219"/>
      <c r="J445" s="219" t="s">
        <v>182</v>
      </c>
      <c r="K445" s="219" t="s">
        <v>220</v>
      </c>
      <c r="L445" s="241">
        <v>127788</v>
      </c>
      <c r="M445" s="219" t="s">
        <v>220</v>
      </c>
      <c r="N445" s="241">
        <v>127788</v>
      </c>
      <c r="O445" s="219" t="s">
        <v>239</v>
      </c>
      <c r="P445" s="219" t="s">
        <v>240</v>
      </c>
      <c r="Q445" s="219"/>
      <c r="R445" s="219" t="s">
        <v>714</v>
      </c>
      <c r="S445" s="219"/>
      <c r="T445" s="221"/>
      <c r="U445" s="219" t="s">
        <v>224</v>
      </c>
      <c r="V445" s="219" t="s">
        <v>225</v>
      </c>
      <c r="W445" s="190">
        <f>VLOOKUP(M445,'8.匯率'!A:C,3,)</f>
        <v>1</v>
      </c>
      <c r="X445" s="232">
        <f t="shared" si="7"/>
        <v>127788</v>
      </c>
    </row>
    <row r="446" spans="1:24" hidden="1">
      <c r="A446" s="219" t="s">
        <v>215</v>
      </c>
      <c r="B446" s="219" t="s">
        <v>686</v>
      </c>
      <c r="C446" s="219" t="s">
        <v>713</v>
      </c>
      <c r="D446" s="219" t="s">
        <v>227</v>
      </c>
      <c r="E446" s="221">
        <v>45707</v>
      </c>
      <c r="F446" s="221">
        <v>45709</v>
      </c>
      <c r="G446" s="219" t="s">
        <v>219</v>
      </c>
      <c r="H446" s="219"/>
      <c r="I446" s="219"/>
      <c r="J446" s="219" t="s">
        <v>182</v>
      </c>
      <c r="K446" s="219" t="s">
        <v>220</v>
      </c>
      <c r="L446" s="241">
        <v>97020</v>
      </c>
      <c r="M446" s="219" t="s">
        <v>220</v>
      </c>
      <c r="N446" s="241">
        <v>97020</v>
      </c>
      <c r="O446" s="219" t="s">
        <v>239</v>
      </c>
      <c r="P446" s="219" t="s">
        <v>240</v>
      </c>
      <c r="Q446" s="219"/>
      <c r="R446" s="219" t="s">
        <v>714</v>
      </c>
      <c r="S446" s="219"/>
      <c r="T446" s="221"/>
      <c r="U446" s="219" t="s">
        <v>224</v>
      </c>
      <c r="V446" s="219" t="s">
        <v>225</v>
      </c>
      <c r="W446" s="190">
        <f>VLOOKUP(M446,'8.匯率'!A:C,3,)</f>
        <v>1</v>
      </c>
      <c r="X446" s="232">
        <f t="shared" si="7"/>
        <v>97020</v>
      </c>
    </row>
    <row r="447" spans="1:24" hidden="1">
      <c r="A447" s="219" t="s">
        <v>215</v>
      </c>
      <c r="B447" s="219" t="s">
        <v>686</v>
      </c>
      <c r="C447" s="219" t="s">
        <v>713</v>
      </c>
      <c r="D447" s="219" t="s">
        <v>227</v>
      </c>
      <c r="E447" s="221">
        <v>45707</v>
      </c>
      <c r="F447" s="221">
        <v>45709</v>
      </c>
      <c r="G447" s="219" t="s">
        <v>219</v>
      </c>
      <c r="H447" s="219"/>
      <c r="I447" s="219"/>
      <c r="J447" s="219" t="s">
        <v>182</v>
      </c>
      <c r="K447" s="219" t="s">
        <v>220</v>
      </c>
      <c r="L447" s="241">
        <v>134964</v>
      </c>
      <c r="M447" s="219" t="s">
        <v>220</v>
      </c>
      <c r="N447" s="241">
        <v>134964</v>
      </c>
      <c r="O447" s="219" t="s">
        <v>239</v>
      </c>
      <c r="P447" s="219" t="s">
        <v>240</v>
      </c>
      <c r="Q447" s="219"/>
      <c r="R447" s="219" t="s">
        <v>714</v>
      </c>
      <c r="S447" s="219"/>
      <c r="T447" s="221"/>
      <c r="U447" s="219" t="s">
        <v>224</v>
      </c>
      <c r="V447" s="219" t="s">
        <v>225</v>
      </c>
      <c r="W447" s="190">
        <f>VLOOKUP(M447,'8.匯率'!A:C,3,)</f>
        <v>1</v>
      </c>
      <c r="X447" s="232">
        <f t="shared" si="7"/>
        <v>134964</v>
      </c>
    </row>
    <row r="448" spans="1:24" hidden="1">
      <c r="A448" s="219" t="s">
        <v>215</v>
      </c>
      <c r="B448" s="219" t="s">
        <v>686</v>
      </c>
      <c r="C448" s="219" t="s">
        <v>713</v>
      </c>
      <c r="D448" s="219" t="s">
        <v>227</v>
      </c>
      <c r="E448" s="221">
        <v>45707</v>
      </c>
      <c r="F448" s="221">
        <v>45709</v>
      </c>
      <c r="G448" s="219" t="s">
        <v>219</v>
      </c>
      <c r="H448" s="219"/>
      <c r="I448" s="219"/>
      <c r="J448" s="219" t="s">
        <v>182</v>
      </c>
      <c r="K448" s="219" t="s">
        <v>220</v>
      </c>
      <c r="L448" s="241">
        <v>121498</v>
      </c>
      <c r="M448" s="219" t="s">
        <v>220</v>
      </c>
      <c r="N448" s="241">
        <v>121498</v>
      </c>
      <c r="O448" s="219" t="s">
        <v>239</v>
      </c>
      <c r="P448" s="219" t="s">
        <v>240</v>
      </c>
      <c r="Q448" s="219"/>
      <c r="R448" s="219" t="s">
        <v>714</v>
      </c>
      <c r="S448" s="219"/>
      <c r="T448" s="221"/>
      <c r="U448" s="219" t="s">
        <v>224</v>
      </c>
      <c r="V448" s="219" t="s">
        <v>225</v>
      </c>
      <c r="W448" s="190">
        <f>VLOOKUP(M448,'8.匯率'!A:C,3,)</f>
        <v>1</v>
      </c>
      <c r="X448" s="232">
        <f t="shared" si="7"/>
        <v>121498</v>
      </c>
    </row>
    <row r="449" spans="1:24" hidden="1">
      <c r="A449" s="219" t="s">
        <v>215</v>
      </c>
      <c r="B449" s="219" t="s">
        <v>686</v>
      </c>
      <c r="C449" s="219" t="s">
        <v>713</v>
      </c>
      <c r="D449" s="219" t="s">
        <v>227</v>
      </c>
      <c r="E449" s="221">
        <v>45707</v>
      </c>
      <c r="F449" s="221">
        <v>45709</v>
      </c>
      <c r="G449" s="219" t="s">
        <v>219</v>
      </c>
      <c r="H449" s="219"/>
      <c r="I449" s="219"/>
      <c r="J449" s="219" t="s">
        <v>182</v>
      </c>
      <c r="K449" s="219" t="s">
        <v>220</v>
      </c>
      <c r="L449" s="241">
        <v>32471</v>
      </c>
      <c r="M449" s="219" t="s">
        <v>220</v>
      </c>
      <c r="N449" s="241">
        <v>32471</v>
      </c>
      <c r="O449" s="219" t="s">
        <v>239</v>
      </c>
      <c r="P449" s="219" t="s">
        <v>240</v>
      </c>
      <c r="Q449" s="219"/>
      <c r="R449" s="219" t="s">
        <v>714</v>
      </c>
      <c r="S449" s="219"/>
      <c r="T449" s="221"/>
      <c r="U449" s="219" t="s">
        <v>224</v>
      </c>
      <c r="V449" s="219" t="s">
        <v>225</v>
      </c>
      <c r="W449" s="190">
        <f>VLOOKUP(M449,'8.匯率'!A:C,3,)</f>
        <v>1</v>
      </c>
      <c r="X449" s="232">
        <f t="shared" si="7"/>
        <v>32471</v>
      </c>
    </row>
    <row r="450" spans="1:24" hidden="1">
      <c r="A450" s="219" t="s">
        <v>215</v>
      </c>
      <c r="B450" s="219" t="s">
        <v>686</v>
      </c>
      <c r="C450" s="219" t="s">
        <v>715</v>
      </c>
      <c r="D450" s="219" t="s">
        <v>227</v>
      </c>
      <c r="E450" s="221">
        <v>45712</v>
      </c>
      <c r="F450" s="221">
        <v>45712</v>
      </c>
      <c r="G450" s="219" t="s">
        <v>219</v>
      </c>
      <c r="H450" s="219"/>
      <c r="I450" s="219"/>
      <c r="J450" s="219" t="s">
        <v>182</v>
      </c>
      <c r="K450" s="219" t="s">
        <v>220</v>
      </c>
      <c r="L450" s="241">
        <v>-110000</v>
      </c>
      <c r="M450" s="219" t="s">
        <v>220</v>
      </c>
      <c r="N450" s="241">
        <v>-110000</v>
      </c>
      <c r="O450" s="219" t="s">
        <v>243</v>
      </c>
      <c r="P450" s="219" t="s">
        <v>244</v>
      </c>
      <c r="Q450" s="219"/>
      <c r="R450" s="219" t="s">
        <v>716</v>
      </c>
      <c r="S450" s="219"/>
      <c r="T450" s="221"/>
      <c r="U450" s="219" t="s">
        <v>224</v>
      </c>
      <c r="V450" s="219" t="s">
        <v>225</v>
      </c>
      <c r="W450" s="190">
        <f>VLOOKUP(M450,'8.匯率'!A:C,3,)</f>
        <v>1</v>
      </c>
      <c r="X450" s="232">
        <f t="shared" si="7"/>
        <v>-110000</v>
      </c>
    </row>
    <row r="451" spans="1:24" hidden="1">
      <c r="A451" s="219" t="s">
        <v>215</v>
      </c>
      <c r="B451" s="219" t="s">
        <v>686</v>
      </c>
      <c r="C451" s="219" t="s">
        <v>715</v>
      </c>
      <c r="D451" s="219" t="s">
        <v>227</v>
      </c>
      <c r="E451" s="221">
        <v>45712</v>
      </c>
      <c r="F451" s="221">
        <v>45712</v>
      </c>
      <c r="G451" s="219" t="s">
        <v>219</v>
      </c>
      <c r="H451" s="219"/>
      <c r="I451" s="219"/>
      <c r="J451" s="219" t="s">
        <v>182</v>
      </c>
      <c r="K451" s="219" t="s">
        <v>220</v>
      </c>
      <c r="L451" s="241">
        <v>-105570</v>
      </c>
      <c r="M451" s="219" t="s">
        <v>220</v>
      </c>
      <c r="N451" s="241">
        <v>-105570</v>
      </c>
      <c r="O451" s="219" t="s">
        <v>243</v>
      </c>
      <c r="P451" s="219" t="s">
        <v>244</v>
      </c>
      <c r="Q451" s="219"/>
      <c r="R451" s="219" t="s">
        <v>716</v>
      </c>
      <c r="S451" s="219"/>
      <c r="T451" s="221"/>
      <c r="U451" s="219" t="s">
        <v>224</v>
      </c>
      <c r="V451" s="219" t="s">
        <v>225</v>
      </c>
      <c r="W451" s="190">
        <f>VLOOKUP(M451,'8.匯率'!A:C,3,)</f>
        <v>1</v>
      </c>
      <c r="X451" s="232">
        <f t="shared" si="7"/>
        <v>-105570</v>
      </c>
    </row>
    <row r="452" spans="1:24" hidden="1">
      <c r="A452" s="219" t="s">
        <v>215</v>
      </c>
      <c r="B452" s="219" t="s">
        <v>686</v>
      </c>
      <c r="C452" s="219" t="s">
        <v>715</v>
      </c>
      <c r="D452" s="219" t="s">
        <v>227</v>
      </c>
      <c r="E452" s="221">
        <v>45712</v>
      </c>
      <c r="F452" s="221">
        <v>45712</v>
      </c>
      <c r="G452" s="219" t="s">
        <v>219</v>
      </c>
      <c r="H452" s="219"/>
      <c r="I452" s="219"/>
      <c r="J452" s="219" t="s">
        <v>182</v>
      </c>
      <c r="K452" s="219" t="s">
        <v>220</v>
      </c>
      <c r="L452" s="241">
        <v>-129858</v>
      </c>
      <c r="M452" s="219" t="s">
        <v>220</v>
      </c>
      <c r="N452" s="241">
        <v>-129858</v>
      </c>
      <c r="O452" s="219" t="s">
        <v>243</v>
      </c>
      <c r="P452" s="219" t="s">
        <v>244</v>
      </c>
      <c r="Q452" s="219"/>
      <c r="R452" s="219" t="s">
        <v>716</v>
      </c>
      <c r="S452" s="219"/>
      <c r="T452" s="221"/>
      <c r="U452" s="219" t="s">
        <v>224</v>
      </c>
      <c r="V452" s="219" t="s">
        <v>225</v>
      </c>
      <c r="W452" s="190">
        <f>VLOOKUP(M452,'8.匯率'!A:C,3,)</f>
        <v>1</v>
      </c>
      <c r="X452" s="232">
        <f t="shared" si="7"/>
        <v>-129858</v>
      </c>
    </row>
    <row r="453" spans="1:24" hidden="1">
      <c r="A453" s="219" t="s">
        <v>215</v>
      </c>
      <c r="B453" s="219" t="s">
        <v>686</v>
      </c>
      <c r="C453" s="219" t="s">
        <v>715</v>
      </c>
      <c r="D453" s="219" t="s">
        <v>227</v>
      </c>
      <c r="E453" s="221">
        <v>45712</v>
      </c>
      <c r="F453" s="221">
        <v>45712</v>
      </c>
      <c r="G453" s="219" t="s">
        <v>219</v>
      </c>
      <c r="H453" s="219"/>
      <c r="I453" s="219"/>
      <c r="J453" s="219" t="s">
        <v>182</v>
      </c>
      <c r="K453" s="219" t="s">
        <v>220</v>
      </c>
      <c r="L453" s="241">
        <v>-128892</v>
      </c>
      <c r="M453" s="219" t="s">
        <v>220</v>
      </c>
      <c r="N453" s="241">
        <v>-128892</v>
      </c>
      <c r="O453" s="219" t="s">
        <v>243</v>
      </c>
      <c r="P453" s="219" t="s">
        <v>244</v>
      </c>
      <c r="Q453" s="219"/>
      <c r="R453" s="219" t="s">
        <v>716</v>
      </c>
      <c r="S453" s="219"/>
      <c r="T453" s="221"/>
      <c r="U453" s="219" t="s">
        <v>224</v>
      </c>
      <c r="V453" s="219" t="s">
        <v>225</v>
      </c>
      <c r="W453" s="190">
        <f>VLOOKUP(M453,'8.匯率'!A:C,3,)</f>
        <v>1</v>
      </c>
      <c r="X453" s="232">
        <f t="shared" si="7"/>
        <v>-128892</v>
      </c>
    </row>
    <row r="454" spans="1:24" hidden="1">
      <c r="A454" s="219" t="s">
        <v>215</v>
      </c>
      <c r="B454" s="219" t="s">
        <v>686</v>
      </c>
      <c r="C454" s="219" t="s">
        <v>715</v>
      </c>
      <c r="D454" s="219" t="s">
        <v>227</v>
      </c>
      <c r="E454" s="221">
        <v>45712</v>
      </c>
      <c r="F454" s="221">
        <v>45712</v>
      </c>
      <c r="G454" s="219" t="s">
        <v>219</v>
      </c>
      <c r="H454" s="219"/>
      <c r="I454" s="219"/>
      <c r="J454" s="219" t="s">
        <v>182</v>
      </c>
      <c r="K454" s="219" t="s">
        <v>220</v>
      </c>
      <c r="L454" s="241">
        <v>-88650</v>
      </c>
      <c r="M454" s="219" t="s">
        <v>220</v>
      </c>
      <c r="N454" s="241">
        <v>-88650</v>
      </c>
      <c r="O454" s="219" t="s">
        <v>243</v>
      </c>
      <c r="P454" s="219" t="s">
        <v>244</v>
      </c>
      <c r="Q454" s="219"/>
      <c r="R454" s="219" t="s">
        <v>716</v>
      </c>
      <c r="S454" s="219"/>
      <c r="T454" s="221"/>
      <c r="U454" s="219" t="s">
        <v>224</v>
      </c>
      <c r="V454" s="219" t="s">
        <v>225</v>
      </c>
      <c r="W454" s="190">
        <f>VLOOKUP(M454,'8.匯率'!A:C,3,)</f>
        <v>1</v>
      </c>
      <c r="X454" s="232">
        <f t="shared" si="7"/>
        <v>-88650</v>
      </c>
    </row>
    <row r="455" spans="1:24" hidden="1">
      <c r="A455" s="219" t="s">
        <v>215</v>
      </c>
      <c r="B455" s="219" t="s">
        <v>686</v>
      </c>
      <c r="C455" s="219" t="s">
        <v>715</v>
      </c>
      <c r="D455" s="219" t="s">
        <v>227</v>
      </c>
      <c r="E455" s="221">
        <v>45712</v>
      </c>
      <c r="F455" s="221">
        <v>45712</v>
      </c>
      <c r="G455" s="219" t="s">
        <v>219</v>
      </c>
      <c r="H455" s="219"/>
      <c r="I455" s="219"/>
      <c r="J455" s="219" t="s">
        <v>182</v>
      </c>
      <c r="K455" s="219" t="s">
        <v>220</v>
      </c>
      <c r="L455" s="241">
        <v>-93830</v>
      </c>
      <c r="M455" s="219" t="s">
        <v>220</v>
      </c>
      <c r="N455" s="241">
        <v>-93830</v>
      </c>
      <c r="O455" s="219" t="s">
        <v>243</v>
      </c>
      <c r="P455" s="219" t="s">
        <v>244</v>
      </c>
      <c r="Q455" s="219"/>
      <c r="R455" s="219" t="s">
        <v>716</v>
      </c>
      <c r="S455" s="219"/>
      <c r="T455" s="221"/>
      <c r="U455" s="219" t="s">
        <v>224</v>
      </c>
      <c r="V455" s="219" t="s">
        <v>225</v>
      </c>
      <c r="W455" s="190">
        <f>VLOOKUP(M455,'8.匯率'!A:C,3,)</f>
        <v>1</v>
      </c>
      <c r="X455" s="232">
        <f t="shared" si="7"/>
        <v>-93830</v>
      </c>
    </row>
    <row r="456" spans="1:24" hidden="1">
      <c r="A456" s="219" t="s">
        <v>215</v>
      </c>
      <c r="B456" s="219" t="s">
        <v>686</v>
      </c>
      <c r="C456" s="219" t="s">
        <v>715</v>
      </c>
      <c r="D456" s="219" t="s">
        <v>227</v>
      </c>
      <c r="E456" s="221">
        <v>45712</v>
      </c>
      <c r="F456" s="221">
        <v>45712</v>
      </c>
      <c r="G456" s="219" t="s">
        <v>219</v>
      </c>
      <c r="H456" s="219"/>
      <c r="I456" s="219"/>
      <c r="J456" s="219" t="s">
        <v>182</v>
      </c>
      <c r="K456" s="219" t="s">
        <v>220</v>
      </c>
      <c r="L456" s="241">
        <v>-90000</v>
      </c>
      <c r="M456" s="219" t="s">
        <v>220</v>
      </c>
      <c r="N456" s="241">
        <v>-90000</v>
      </c>
      <c r="O456" s="219" t="s">
        <v>243</v>
      </c>
      <c r="P456" s="219" t="s">
        <v>244</v>
      </c>
      <c r="Q456" s="219"/>
      <c r="R456" s="219" t="s">
        <v>716</v>
      </c>
      <c r="S456" s="219"/>
      <c r="T456" s="221"/>
      <c r="U456" s="219" t="s">
        <v>224</v>
      </c>
      <c r="V456" s="219" t="s">
        <v>225</v>
      </c>
      <c r="W456" s="190">
        <f>VLOOKUP(M456,'8.匯率'!A:C,3,)</f>
        <v>1</v>
      </c>
      <c r="X456" s="232">
        <f t="shared" si="7"/>
        <v>-90000</v>
      </c>
    </row>
    <row r="457" spans="1:24" hidden="1">
      <c r="A457" s="219" t="s">
        <v>215</v>
      </c>
      <c r="B457" s="219" t="s">
        <v>686</v>
      </c>
      <c r="C457" s="219" t="s">
        <v>715</v>
      </c>
      <c r="D457" s="219" t="s">
        <v>227</v>
      </c>
      <c r="E457" s="221">
        <v>45712</v>
      </c>
      <c r="F457" s="221">
        <v>45712</v>
      </c>
      <c r="G457" s="219" t="s">
        <v>219</v>
      </c>
      <c r="H457" s="219"/>
      <c r="I457" s="219"/>
      <c r="J457" s="219" t="s">
        <v>182</v>
      </c>
      <c r="K457" s="219" t="s">
        <v>220</v>
      </c>
      <c r="L457" s="241">
        <v>-84150</v>
      </c>
      <c r="M457" s="219" t="s">
        <v>220</v>
      </c>
      <c r="N457" s="241">
        <v>-84150</v>
      </c>
      <c r="O457" s="219" t="s">
        <v>239</v>
      </c>
      <c r="P457" s="219" t="s">
        <v>240</v>
      </c>
      <c r="Q457" s="219"/>
      <c r="R457" s="219" t="s">
        <v>716</v>
      </c>
      <c r="S457" s="219"/>
      <c r="T457" s="221"/>
      <c r="U457" s="219" t="s">
        <v>224</v>
      </c>
      <c r="V457" s="219" t="s">
        <v>225</v>
      </c>
      <c r="W457" s="190">
        <f>VLOOKUP(M457,'8.匯率'!A:C,3,)</f>
        <v>1</v>
      </c>
      <c r="X457" s="232">
        <f t="shared" si="7"/>
        <v>-84150</v>
      </c>
    </row>
    <row r="458" spans="1:24" hidden="1">
      <c r="A458" s="219" t="s">
        <v>215</v>
      </c>
      <c r="B458" s="219" t="s">
        <v>686</v>
      </c>
      <c r="C458" s="219" t="s">
        <v>715</v>
      </c>
      <c r="D458" s="219" t="s">
        <v>227</v>
      </c>
      <c r="E458" s="221">
        <v>45712</v>
      </c>
      <c r="F458" s="221">
        <v>45712</v>
      </c>
      <c r="G458" s="219" t="s">
        <v>219</v>
      </c>
      <c r="H458" s="219"/>
      <c r="I458" s="219"/>
      <c r="J458" s="219" t="s">
        <v>182</v>
      </c>
      <c r="K458" s="219" t="s">
        <v>220</v>
      </c>
      <c r="L458" s="241">
        <v>-97020</v>
      </c>
      <c r="M458" s="219" t="s">
        <v>220</v>
      </c>
      <c r="N458" s="241">
        <v>-97020</v>
      </c>
      <c r="O458" s="219" t="s">
        <v>243</v>
      </c>
      <c r="P458" s="219" t="s">
        <v>244</v>
      </c>
      <c r="Q458" s="219"/>
      <c r="R458" s="219" t="s">
        <v>716</v>
      </c>
      <c r="S458" s="219"/>
      <c r="T458" s="221"/>
      <c r="U458" s="219" t="s">
        <v>224</v>
      </c>
      <c r="V458" s="219" t="s">
        <v>225</v>
      </c>
      <c r="W458" s="190">
        <f>VLOOKUP(M458,'8.匯率'!A:C,3,)</f>
        <v>1</v>
      </c>
      <c r="X458" s="232">
        <f t="shared" si="7"/>
        <v>-97020</v>
      </c>
    </row>
    <row r="459" spans="1:24" hidden="1">
      <c r="A459" s="219" t="s">
        <v>215</v>
      </c>
      <c r="B459" s="219" t="s">
        <v>686</v>
      </c>
      <c r="C459" s="219" t="s">
        <v>715</v>
      </c>
      <c r="D459" s="219" t="s">
        <v>227</v>
      </c>
      <c r="E459" s="221">
        <v>45712</v>
      </c>
      <c r="F459" s="221">
        <v>45712</v>
      </c>
      <c r="G459" s="219" t="s">
        <v>219</v>
      </c>
      <c r="H459" s="219"/>
      <c r="I459" s="219"/>
      <c r="J459" s="219" t="s">
        <v>182</v>
      </c>
      <c r="K459" s="219" t="s">
        <v>220</v>
      </c>
      <c r="L459" s="241">
        <v>-138000</v>
      </c>
      <c r="M459" s="219" t="s">
        <v>220</v>
      </c>
      <c r="N459" s="241">
        <v>-138000</v>
      </c>
      <c r="O459" s="219" t="s">
        <v>243</v>
      </c>
      <c r="P459" s="219" t="s">
        <v>244</v>
      </c>
      <c r="Q459" s="219"/>
      <c r="R459" s="219" t="s">
        <v>716</v>
      </c>
      <c r="S459" s="219"/>
      <c r="T459" s="221"/>
      <c r="U459" s="219" t="s">
        <v>224</v>
      </c>
      <c r="V459" s="219" t="s">
        <v>225</v>
      </c>
      <c r="W459" s="190">
        <f>VLOOKUP(M459,'8.匯率'!A:C,3,)</f>
        <v>1</v>
      </c>
      <c r="X459" s="232">
        <f t="shared" ref="X459:X522" si="8">N459*W459</f>
        <v>-138000</v>
      </c>
    </row>
    <row r="460" spans="1:24" hidden="1">
      <c r="A460" s="219" t="s">
        <v>215</v>
      </c>
      <c r="B460" s="219" t="s">
        <v>686</v>
      </c>
      <c r="C460" s="219" t="s">
        <v>715</v>
      </c>
      <c r="D460" s="219" t="s">
        <v>227</v>
      </c>
      <c r="E460" s="221">
        <v>45712</v>
      </c>
      <c r="F460" s="221">
        <v>45712</v>
      </c>
      <c r="G460" s="219" t="s">
        <v>219</v>
      </c>
      <c r="H460" s="219"/>
      <c r="I460" s="219"/>
      <c r="J460" s="219" t="s">
        <v>182</v>
      </c>
      <c r="K460" s="219" t="s">
        <v>220</v>
      </c>
      <c r="L460" s="241">
        <v>-131928</v>
      </c>
      <c r="M460" s="219" t="s">
        <v>220</v>
      </c>
      <c r="N460" s="241">
        <v>-131928</v>
      </c>
      <c r="O460" s="219" t="s">
        <v>243</v>
      </c>
      <c r="P460" s="219" t="s">
        <v>244</v>
      </c>
      <c r="Q460" s="219"/>
      <c r="R460" s="219" t="s">
        <v>716</v>
      </c>
      <c r="S460" s="219"/>
      <c r="T460" s="221"/>
      <c r="U460" s="219" t="s">
        <v>224</v>
      </c>
      <c r="V460" s="219" t="s">
        <v>225</v>
      </c>
      <c r="W460" s="190">
        <f>VLOOKUP(M460,'8.匯率'!A:C,3,)</f>
        <v>1</v>
      </c>
      <c r="X460" s="232">
        <f t="shared" si="8"/>
        <v>-131928</v>
      </c>
    </row>
    <row r="461" spans="1:24" hidden="1">
      <c r="A461" s="219" t="s">
        <v>215</v>
      </c>
      <c r="B461" s="219" t="s">
        <v>686</v>
      </c>
      <c r="C461" s="219" t="s">
        <v>715</v>
      </c>
      <c r="D461" s="219" t="s">
        <v>227</v>
      </c>
      <c r="E461" s="221">
        <v>45712</v>
      </c>
      <c r="F461" s="221">
        <v>45712</v>
      </c>
      <c r="G461" s="219" t="s">
        <v>219</v>
      </c>
      <c r="H461" s="219"/>
      <c r="I461" s="219"/>
      <c r="J461" s="219" t="s">
        <v>182</v>
      </c>
      <c r="K461" s="219" t="s">
        <v>220</v>
      </c>
      <c r="L461" s="241">
        <v>-90000</v>
      </c>
      <c r="M461" s="219" t="s">
        <v>220</v>
      </c>
      <c r="N461" s="241">
        <v>-90000</v>
      </c>
      <c r="O461" s="219" t="s">
        <v>243</v>
      </c>
      <c r="P461" s="219" t="s">
        <v>244</v>
      </c>
      <c r="Q461" s="219"/>
      <c r="R461" s="219" t="s">
        <v>716</v>
      </c>
      <c r="S461" s="219"/>
      <c r="T461" s="221"/>
      <c r="U461" s="219" t="s">
        <v>224</v>
      </c>
      <c r="V461" s="219" t="s">
        <v>225</v>
      </c>
      <c r="W461" s="190">
        <f>VLOOKUP(M461,'8.匯率'!A:C,3,)</f>
        <v>1</v>
      </c>
      <c r="X461" s="232">
        <f t="shared" si="8"/>
        <v>-90000</v>
      </c>
    </row>
    <row r="462" spans="1:24" hidden="1">
      <c r="A462" s="219" t="s">
        <v>215</v>
      </c>
      <c r="B462" s="219" t="s">
        <v>686</v>
      </c>
      <c r="C462" s="219" t="s">
        <v>715</v>
      </c>
      <c r="D462" s="219" t="s">
        <v>227</v>
      </c>
      <c r="E462" s="221">
        <v>45712</v>
      </c>
      <c r="F462" s="221">
        <v>45712</v>
      </c>
      <c r="G462" s="219" t="s">
        <v>219</v>
      </c>
      <c r="H462" s="219"/>
      <c r="I462" s="219"/>
      <c r="J462" s="219" t="s">
        <v>182</v>
      </c>
      <c r="K462" s="219" t="s">
        <v>220</v>
      </c>
      <c r="L462" s="241">
        <v>-90640</v>
      </c>
      <c r="M462" s="219" t="s">
        <v>220</v>
      </c>
      <c r="N462" s="241">
        <v>-90640</v>
      </c>
      <c r="O462" s="219" t="s">
        <v>243</v>
      </c>
      <c r="P462" s="219" t="s">
        <v>244</v>
      </c>
      <c r="Q462" s="219"/>
      <c r="R462" s="219" t="s">
        <v>716</v>
      </c>
      <c r="S462" s="219"/>
      <c r="T462" s="221"/>
      <c r="U462" s="219" t="s">
        <v>224</v>
      </c>
      <c r="V462" s="219" t="s">
        <v>225</v>
      </c>
      <c r="W462" s="190">
        <f>VLOOKUP(M462,'8.匯率'!A:C,3,)</f>
        <v>1</v>
      </c>
      <c r="X462" s="232">
        <f t="shared" si="8"/>
        <v>-90640</v>
      </c>
    </row>
    <row r="463" spans="1:24" hidden="1">
      <c r="A463" s="219" t="s">
        <v>215</v>
      </c>
      <c r="B463" s="219" t="s">
        <v>686</v>
      </c>
      <c r="C463" s="219" t="s">
        <v>715</v>
      </c>
      <c r="D463" s="219" t="s">
        <v>227</v>
      </c>
      <c r="E463" s="221">
        <v>45712</v>
      </c>
      <c r="F463" s="221">
        <v>45712</v>
      </c>
      <c r="G463" s="219" t="s">
        <v>219</v>
      </c>
      <c r="H463" s="219"/>
      <c r="I463" s="219"/>
      <c r="J463" s="219" t="s">
        <v>182</v>
      </c>
      <c r="K463" s="219" t="s">
        <v>220</v>
      </c>
      <c r="L463" s="241">
        <v>-103510</v>
      </c>
      <c r="M463" s="219" t="s">
        <v>220</v>
      </c>
      <c r="N463" s="241">
        <v>-103510</v>
      </c>
      <c r="O463" s="219" t="s">
        <v>243</v>
      </c>
      <c r="P463" s="219" t="s">
        <v>244</v>
      </c>
      <c r="Q463" s="219"/>
      <c r="R463" s="219" t="s">
        <v>716</v>
      </c>
      <c r="S463" s="219"/>
      <c r="T463" s="221"/>
      <c r="U463" s="219" t="s">
        <v>224</v>
      </c>
      <c r="V463" s="219" t="s">
        <v>225</v>
      </c>
      <c r="W463" s="190">
        <f>VLOOKUP(M463,'8.匯率'!A:C,3,)</f>
        <v>1</v>
      </c>
      <c r="X463" s="232">
        <f t="shared" si="8"/>
        <v>-103510</v>
      </c>
    </row>
    <row r="464" spans="1:24" hidden="1">
      <c r="A464" s="219" t="s">
        <v>215</v>
      </c>
      <c r="B464" s="219" t="s">
        <v>686</v>
      </c>
      <c r="C464" s="219" t="s">
        <v>715</v>
      </c>
      <c r="D464" s="219" t="s">
        <v>227</v>
      </c>
      <c r="E464" s="221">
        <v>45712</v>
      </c>
      <c r="F464" s="221">
        <v>45712</v>
      </c>
      <c r="G464" s="219" t="s">
        <v>219</v>
      </c>
      <c r="H464" s="219"/>
      <c r="I464" s="219"/>
      <c r="J464" s="219" t="s">
        <v>182</v>
      </c>
      <c r="K464" s="219" t="s">
        <v>220</v>
      </c>
      <c r="L464" s="241">
        <v>-129858</v>
      </c>
      <c r="M464" s="219" t="s">
        <v>220</v>
      </c>
      <c r="N464" s="241">
        <v>-129858</v>
      </c>
      <c r="O464" s="219" t="s">
        <v>243</v>
      </c>
      <c r="P464" s="219" t="s">
        <v>244</v>
      </c>
      <c r="Q464" s="219"/>
      <c r="R464" s="219" t="s">
        <v>716</v>
      </c>
      <c r="S464" s="219"/>
      <c r="T464" s="221"/>
      <c r="U464" s="219" t="s">
        <v>224</v>
      </c>
      <c r="V464" s="219" t="s">
        <v>225</v>
      </c>
      <c r="W464" s="190">
        <f>VLOOKUP(M464,'8.匯率'!A:C,3,)</f>
        <v>1</v>
      </c>
      <c r="X464" s="232">
        <f t="shared" si="8"/>
        <v>-129858</v>
      </c>
    </row>
    <row r="465" spans="1:24" hidden="1">
      <c r="A465" s="219" t="s">
        <v>215</v>
      </c>
      <c r="B465" s="219" t="s">
        <v>686</v>
      </c>
      <c r="C465" s="219" t="s">
        <v>715</v>
      </c>
      <c r="D465" s="219" t="s">
        <v>227</v>
      </c>
      <c r="E465" s="221">
        <v>45712</v>
      </c>
      <c r="F465" s="221">
        <v>45712</v>
      </c>
      <c r="G465" s="219" t="s">
        <v>219</v>
      </c>
      <c r="H465" s="219"/>
      <c r="I465" s="219"/>
      <c r="J465" s="219" t="s">
        <v>182</v>
      </c>
      <c r="K465" s="219" t="s">
        <v>220</v>
      </c>
      <c r="L465" s="241">
        <v>-148955</v>
      </c>
      <c r="M465" s="219" t="s">
        <v>220</v>
      </c>
      <c r="N465" s="241">
        <v>-148955</v>
      </c>
      <c r="O465" s="219" t="s">
        <v>243</v>
      </c>
      <c r="P465" s="219" t="s">
        <v>244</v>
      </c>
      <c r="Q465" s="219"/>
      <c r="R465" s="219" t="s">
        <v>716</v>
      </c>
      <c r="S465" s="219"/>
      <c r="T465" s="221"/>
      <c r="U465" s="219" t="s">
        <v>224</v>
      </c>
      <c r="V465" s="219" t="s">
        <v>225</v>
      </c>
      <c r="W465" s="190">
        <f>VLOOKUP(M465,'8.匯率'!A:C,3,)</f>
        <v>1</v>
      </c>
      <c r="X465" s="232">
        <f t="shared" si="8"/>
        <v>-148955</v>
      </c>
    </row>
    <row r="466" spans="1:24" hidden="1">
      <c r="A466" s="219" t="s">
        <v>215</v>
      </c>
      <c r="B466" s="219" t="s">
        <v>686</v>
      </c>
      <c r="C466" s="219" t="s">
        <v>715</v>
      </c>
      <c r="D466" s="219" t="s">
        <v>227</v>
      </c>
      <c r="E466" s="221">
        <v>45712</v>
      </c>
      <c r="F466" s="221">
        <v>45712</v>
      </c>
      <c r="G466" s="219" t="s">
        <v>219</v>
      </c>
      <c r="H466" s="219"/>
      <c r="I466" s="219"/>
      <c r="J466" s="219" t="s">
        <v>182</v>
      </c>
      <c r="K466" s="219" t="s">
        <v>220</v>
      </c>
      <c r="L466" s="241">
        <v>-90000</v>
      </c>
      <c r="M466" s="219" t="s">
        <v>220</v>
      </c>
      <c r="N466" s="241">
        <v>-90000</v>
      </c>
      <c r="O466" s="219" t="s">
        <v>243</v>
      </c>
      <c r="P466" s="219" t="s">
        <v>244</v>
      </c>
      <c r="Q466" s="219"/>
      <c r="R466" s="219" t="s">
        <v>716</v>
      </c>
      <c r="S466" s="219"/>
      <c r="T466" s="221"/>
      <c r="U466" s="219" t="s">
        <v>224</v>
      </c>
      <c r="V466" s="219" t="s">
        <v>225</v>
      </c>
      <c r="W466" s="190">
        <f>VLOOKUP(M466,'8.匯率'!A:C,3,)</f>
        <v>1</v>
      </c>
      <c r="X466" s="232">
        <f t="shared" si="8"/>
        <v>-90000</v>
      </c>
    </row>
    <row r="467" spans="1:24" hidden="1">
      <c r="A467" s="219" t="s">
        <v>215</v>
      </c>
      <c r="B467" s="219" t="s">
        <v>686</v>
      </c>
      <c r="C467" s="219" t="s">
        <v>715</v>
      </c>
      <c r="D467" s="219" t="s">
        <v>227</v>
      </c>
      <c r="E467" s="221">
        <v>45712</v>
      </c>
      <c r="F467" s="221">
        <v>45712</v>
      </c>
      <c r="G467" s="219" t="s">
        <v>219</v>
      </c>
      <c r="H467" s="219"/>
      <c r="I467" s="219"/>
      <c r="J467" s="219" t="s">
        <v>182</v>
      </c>
      <c r="K467" s="219" t="s">
        <v>220</v>
      </c>
      <c r="L467" s="241">
        <v>-138000</v>
      </c>
      <c r="M467" s="219" t="s">
        <v>220</v>
      </c>
      <c r="N467" s="241">
        <v>-138000</v>
      </c>
      <c r="O467" s="219" t="s">
        <v>243</v>
      </c>
      <c r="P467" s="219" t="s">
        <v>244</v>
      </c>
      <c r="Q467" s="219"/>
      <c r="R467" s="219" t="s">
        <v>716</v>
      </c>
      <c r="S467" s="219"/>
      <c r="T467" s="221"/>
      <c r="U467" s="219" t="s">
        <v>224</v>
      </c>
      <c r="V467" s="219" t="s">
        <v>225</v>
      </c>
      <c r="W467" s="190">
        <f>VLOOKUP(M467,'8.匯率'!A:C,3,)</f>
        <v>1</v>
      </c>
      <c r="X467" s="232">
        <f t="shared" si="8"/>
        <v>-138000</v>
      </c>
    </row>
    <row r="468" spans="1:24" hidden="1">
      <c r="A468" s="219" t="s">
        <v>215</v>
      </c>
      <c r="B468" s="219" t="s">
        <v>686</v>
      </c>
      <c r="C468" s="219" t="s">
        <v>715</v>
      </c>
      <c r="D468" s="219" t="s">
        <v>227</v>
      </c>
      <c r="E468" s="221">
        <v>45712</v>
      </c>
      <c r="F468" s="221">
        <v>45712</v>
      </c>
      <c r="G468" s="219" t="s">
        <v>219</v>
      </c>
      <c r="H468" s="219"/>
      <c r="I468" s="219"/>
      <c r="J468" s="219" t="s">
        <v>182</v>
      </c>
      <c r="K468" s="219" t="s">
        <v>220</v>
      </c>
      <c r="L468" s="241">
        <v>-129858</v>
      </c>
      <c r="M468" s="219" t="s">
        <v>220</v>
      </c>
      <c r="N468" s="241">
        <v>-129858</v>
      </c>
      <c r="O468" s="219" t="s">
        <v>243</v>
      </c>
      <c r="P468" s="219" t="s">
        <v>244</v>
      </c>
      <c r="Q468" s="219"/>
      <c r="R468" s="219" t="s">
        <v>716</v>
      </c>
      <c r="S468" s="219"/>
      <c r="T468" s="221"/>
      <c r="U468" s="219" t="s">
        <v>224</v>
      </c>
      <c r="V468" s="219" t="s">
        <v>225</v>
      </c>
      <c r="W468" s="190">
        <f>VLOOKUP(M468,'8.匯率'!A:C,3,)</f>
        <v>1</v>
      </c>
      <c r="X468" s="232">
        <f t="shared" si="8"/>
        <v>-129858</v>
      </c>
    </row>
    <row r="469" spans="1:24" hidden="1">
      <c r="A469" s="219" t="s">
        <v>215</v>
      </c>
      <c r="B469" s="219" t="s">
        <v>686</v>
      </c>
      <c r="C469" s="219" t="s">
        <v>715</v>
      </c>
      <c r="D469" s="219" t="s">
        <v>227</v>
      </c>
      <c r="E469" s="221">
        <v>45712</v>
      </c>
      <c r="F469" s="221">
        <v>45712</v>
      </c>
      <c r="G469" s="219" t="s">
        <v>219</v>
      </c>
      <c r="H469" s="219"/>
      <c r="I469" s="219"/>
      <c r="J469" s="219" t="s">
        <v>182</v>
      </c>
      <c r="K469" s="219" t="s">
        <v>220</v>
      </c>
      <c r="L469" s="241">
        <v>-106810</v>
      </c>
      <c r="M469" s="219" t="s">
        <v>220</v>
      </c>
      <c r="N469" s="241">
        <v>-106810</v>
      </c>
      <c r="O469" s="219" t="s">
        <v>243</v>
      </c>
      <c r="P469" s="219" t="s">
        <v>244</v>
      </c>
      <c r="Q469" s="219"/>
      <c r="R469" s="219" t="s">
        <v>716</v>
      </c>
      <c r="S469" s="219"/>
      <c r="T469" s="221"/>
      <c r="U469" s="219" t="s">
        <v>224</v>
      </c>
      <c r="V469" s="219" t="s">
        <v>225</v>
      </c>
      <c r="W469" s="190">
        <f>VLOOKUP(M469,'8.匯率'!A:C,3,)</f>
        <v>1</v>
      </c>
      <c r="X469" s="232">
        <f t="shared" si="8"/>
        <v>-106810</v>
      </c>
    </row>
    <row r="470" spans="1:24" hidden="1">
      <c r="A470" s="219" t="s">
        <v>215</v>
      </c>
      <c r="B470" s="219" t="s">
        <v>686</v>
      </c>
      <c r="C470" s="219" t="s">
        <v>717</v>
      </c>
      <c r="D470" s="219" t="s">
        <v>227</v>
      </c>
      <c r="E470" s="221">
        <v>45712</v>
      </c>
      <c r="F470" s="221">
        <v>45712</v>
      </c>
      <c r="G470" s="219" t="s">
        <v>219</v>
      </c>
      <c r="H470" s="219"/>
      <c r="I470" s="219"/>
      <c r="J470" s="219" t="s">
        <v>182</v>
      </c>
      <c r="K470" s="219" t="s">
        <v>220</v>
      </c>
      <c r="L470" s="241">
        <v>-105100</v>
      </c>
      <c r="M470" s="219" t="s">
        <v>220</v>
      </c>
      <c r="N470" s="241">
        <v>-105100</v>
      </c>
      <c r="O470" s="219" t="s">
        <v>239</v>
      </c>
      <c r="P470" s="219" t="s">
        <v>240</v>
      </c>
      <c r="Q470" s="219"/>
      <c r="R470" s="219" t="s">
        <v>718</v>
      </c>
      <c r="S470" s="219"/>
      <c r="T470" s="221"/>
      <c r="U470" s="219" t="s">
        <v>224</v>
      </c>
      <c r="V470" s="219" t="s">
        <v>225</v>
      </c>
      <c r="W470" s="190">
        <f>VLOOKUP(M470,'8.匯率'!A:C,3,)</f>
        <v>1</v>
      </c>
      <c r="X470" s="232">
        <f t="shared" si="8"/>
        <v>-105100</v>
      </c>
    </row>
    <row r="471" spans="1:24" hidden="1">
      <c r="A471" s="219" t="s">
        <v>215</v>
      </c>
      <c r="B471" s="219" t="s">
        <v>686</v>
      </c>
      <c r="C471" s="219" t="s">
        <v>717</v>
      </c>
      <c r="D471" s="219" t="s">
        <v>227</v>
      </c>
      <c r="E471" s="221">
        <v>45712</v>
      </c>
      <c r="F471" s="221">
        <v>45712</v>
      </c>
      <c r="G471" s="219" t="s">
        <v>219</v>
      </c>
      <c r="H471" s="219"/>
      <c r="I471" s="219"/>
      <c r="J471" s="219" t="s">
        <v>182</v>
      </c>
      <c r="K471" s="219" t="s">
        <v>220</v>
      </c>
      <c r="L471" s="241">
        <v>-113712</v>
      </c>
      <c r="M471" s="219" t="s">
        <v>220</v>
      </c>
      <c r="N471" s="241">
        <v>-113712</v>
      </c>
      <c r="O471" s="219" t="s">
        <v>239</v>
      </c>
      <c r="P471" s="219" t="s">
        <v>240</v>
      </c>
      <c r="Q471" s="219"/>
      <c r="R471" s="219" t="s">
        <v>718</v>
      </c>
      <c r="S471" s="219"/>
      <c r="T471" s="221"/>
      <c r="U471" s="219" t="s">
        <v>224</v>
      </c>
      <c r="V471" s="219" t="s">
        <v>225</v>
      </c>
      <c r="W471" s="190">
        <f>VLOOKUP(M471,'8.匯率'!A:C,3,)</f>
        <v>1</v>
      </c>
      <c r="X471" s="232">
        <f t="shared" si="8"/>
        <v>-113712</v>
      </c>
    </row>
    <row r="472" spans="1:24" hidden="1">
      <c r="A472" s="219" t="s">
        <v>215</v>
      </c>
      <c r="B472" s="219" t="s">
        <v>686</v>
      </c>
      <c r="C472" s="219" t="s">
        <v>717</v>
      </c>
      <c r="D472" s="219" t="s">
        <v>227</v>
      </c>
      <c r="E472" s="221">
        <v>45712</v>
      </c>
      <c r="F472" s="221">
        <v>45712</v>
      </c>
      <c r="G472" s="219" t="s">
        <v>219</v>
      </c>
      <c r="H472" s="219"/>
      <c r="I472" s="219"/>
      <c r="J472" s="219" t="s">
        <v>182</v>
      </c>
      <c r="K472" s="219" t="s">
        <v>220</v>
      </c>
      <c r="L472" s="241">
        <v>-110000</v>
      </c>
      <c r="M472" s="219" t="s">
        <v>220</v>
      </c>
      <c r="N472" s="241">
        <v>-110000</v>
      </c>
      <c r="O472" s="219" t="s">
        <v>239</v>
      </c>
      <c r="P472" s="219" t="s">
        <v>240</v>
      </c>
      <c r="Q472" s="219"/>
      <c r="R472" s="219" t="s">
        <v>718</v>
      </c>
      <c r="S472" s="219"/>
      <c r="T472" s="221"/>
      <c r="U472" s="219" t="s">
        <v>224</v>
      </c>
      <c r="V472" s="219" t="s">
        <v>225</v>
      </c>
      <c r="W472" s="190">
        <f>VLOOKUP(M472,'8.匯率'!A:C,3,)</f>
        <v>1</v>
      </c>
      <c r="X472" s="232">
        <f t="shared" si="8"/>
        <v>-110000</v>
      </c>
    </row>
    <row r="473" spans="1:24" hidden="1">
      <c r="A473" s="219" t="s">
        <v>215</v>
      </c>
      <c r="B473" s="219" t="s">
        <v>686</v>
      </c>
      <c r="C473" s="219" t="s">
        <v>717</v>
      </c>
      <c r="D473" s="219" t="s">
        <v>227</v>
      </c>
      <c r="E473" s="221">
        <v>45712</v>
      </c>
      <c r="F473" s="221">
        <v>45712</v>
      </c>
      <c r="G473" s="219" t="s">
        <v>219</v>
      </c>
      <c r="H473" s="219"/>
      <c r="I473" s="219"/>
      <c r="J473" s="219" t="s">
        <v>182</v>
      </c>
      <c r="K473" s="219" t="s">
        <v>220</v>
      </c>
      <c r="L473" s="241">
        <v>-125287</v>
      </c>
      <c r="M473" s="219" t="s">
        <v>220</v>
      </c>
      <c r="N473" s="241">
        <v>-125287</v>
      </c>
      <c r="O473" s="219" t="s">
        <v>239</v>
      </c>
      <c r="P473" s="219" t="s">
        <v>240</v>
      </c>
      <c r="Q473" s="219"/>
      <c r="R473" s="219" t="s">
        <v>718</v>
      </c>
      <c r="S473" s="219"/>
      <c r="T473" s="221"/>
      <c r="U473" s="219" t="s">
        <v>224</v>
      </c>
      <c r="V473" s="219" t="s">
        <v>225</v>
      </c>
      <c r="W473" s="190">
        <f>VLOOKUP(M473,'8.匯率'!A:C,3,)</f>
        <v>1</v>
      </c>
      <c r="X473" s="232">
        <f t="shared" si="8"/>
        <v>-125287</v>
      </c>
    </row>
    <row r="474" spans="1:24" hidden="1">
      <c r="A474" s="219" t="s">
        <v>215</v>
      </c>
      <c r="B474" s="219" t="s">
        <v>686</v>
      </c>
      <c r="C474" s="219" t="s">
        <v>717</v>
      </c>
      <c r="D474" s="219" t="s">
        <v>227</v>
      </c>
      <c r="E474" s="221">
        <v>45712</v>
      </c>
      <c r="F474" s="221">
        <v>45712</v>
      </c>
      <c r="G474" s="219" t="s">
        <v>219</v>
      </c>
      <c r="H474" s="219"/>
      <c r="I474" s="219"/>
      <c r="J474" s="219" t="s">
        <v>182</v>
      </c>
      <c r="K474" s="219" t="s">
        <v>220</v>
      </c>
      <c r="L474" s="241">
        <v>-125000</v>
      </c>
      <c r="M474" s="219" t="s">
        <v>220</v>
      </c>
      <c r="N474" s="241">
        <v>-125000</v>
      </c>
      <c r="O474" s="219" t="s">
        <v>239</v>
      </c>
      <c r="P474" s="219" t="s">
        <v>240</v>
      </c>
      <c r="Q474" s="219"/>
      <c r="R474" s="219" t="s">
        <v>718</v>
      </c>
      <c r="S474" s="219"/>
      <c r="T474" s="221"/>
      <c r="U474" s="219" t="s">
        <v>224</v>
      </c>
      <c r="V474" s="219" t="s">
        <v>225</v>
      </c>
      <c r="W474" s="190">
        <f>VLOOKUP(M474,'8.匯率'!A:C,3,)</f>
        <v>1</v>
      </c>
      <c r="X474" s="232">
        <f t="shared" si="8"/>
        <v>-125000</v>
      </c>
    </row>
    <row r="475" spans="1:24" hidden="1">
      <c r="A475" s="219" t="s">
        <v>215</v>
      </c>
      <c r="B475" s="219" t="s">
        <v>686</v>
      </c>
      <c r="C475" s="219" t="s">
        <v>717</v>
      </c>
      <c r="D475" s="219" t="s">
        <v>227</v>
      </c>
      <c r="E475" s="221">
        <v>45712</v>
      </c>
      <c r="F475" s="221">
        <v>45712</v>
      </c>
      <c r="G475" s="219" t="s">
        <v>219</v>
      </c>
      <c r="H475" s="219"/>
      <c r="I475" s="219"/>
      <c r="J475" s="219" t="s">
        <v>182</v>
      </c>
      <c r="K475" s="219" t="s">
        <v>220</v>
      </c>
      <c r="L475" s="241">
        <v>-110000</v>
      </c>
      <c r="M475" s="219" t="s">
        <v>220</v>
      </c>
      <c r="N475" s="241">
        <v>-110000</v>
      </c>
      <c r="O475" s="219" t="s">
        <v>239</v>
      </c>
      <c r="P475" s="219" t="s">
        <v>240</v>
      </c>
      <c r="Q475" s="219"/>
      <c r="R475" s="219" t="s">
        <v>718</v>
      </c>
      <c r="S475" s="219"/>
      <c r="T475" s="221"/>
      <c r="U475" s="219" t="s">
        <v>224</v>
      </c>
      <c r="V475" s="219" t="s">
        <v>225</v>
      </c>
      <c r="W475" s="190">
        <f>VLOOKUP(M475,'8.匯率'!A:C,3,)</f>
        <v>1</v>
      </c>
      <c r="X475" s="232">
        <f t="shared" si="8"/>
        <v>-110000</v>
      </c>
    </row>
    <row r="476" spans="1:24" hidden="1">
      <c r="A476" s="219" t="s">
        <v>215</v>
      </c>
      <c r="B476" s="219" t="s">
        <v>686</v>
      </c>
      <c r="C476" s="219" t="s">
        <v>717</v>
      </c>
      <c r="D476" s="219" t="s">
        <v>227</v>
      </c>
      <c r="E476" s="221">
        <v>45712</v>
      </c>
      <c r="F476" s="221">
        <v>45712</v>
      </c>
      <c r="G476" s="219" t="s">
        <v>219</v>
      </c>
      <c r="H476" s="219"/>
      <c r="I476" s="219"/>
      <c r="J476" s="219" t="s">
        <v>182</v>
      </c>
      <c r="K476" s="219" t="s">
        <v>220</v>
      </c>
      <c r="L476" s="241">
        <v>-132000</v>
      </c>
      <c r="M476" s="219" t="s">
        <v>220</v>
      </c>
      <c r="N476" s="241">
        <v>-132000</v>
      </c>
      <c r="O476" s="219" t="s">
        <v>239</v>
      </c>
      <c r="P476" s="219" t="s">
        <v>240</v>
      </c>
      <c r="Q476" s="219"/>
      <c r="R476" s="219" t="s">
        <v>718</v>
      </c>
      <c r="S476" s="219"/>
      <c r="T476" s="221"/>
      <c r="U476" s="219" t="s">
        <v>224</v>
      </c>
      <c r="V476" s="219" t="s">
        <v>225</v>
      </c>
      <c r="W476" s="190">
        <f>VLOOKUP(M476,'8.匯率'!A:C,3,)</f>
        <v>1</v>
      </c>
      <c r="X476" s="232">
        <f t="shared" si="8"/>
        <v>-132000</v>
      </c>
    </row>
    <row r="477" spans="1:24" hidden="1">
      <c r="A477" s="219" t="s">
        <v>215</v>
      </c>
      <c r="B477" s="219" t="s">
        <v>686</v>
      </c>
      <c r="C477" s="219" t="s">
        <v>717</v>
      </c>
      <c r="D477" s="219" t="s">
        <v>227</v>
      </c>
      <c r="E477" s="221">
        <v>45712</v>
      </c>
      <c r="F477" s="221">
        <v>45712</v>
      </c>
      <c r="G477" s="219" t="s">
        <v>219</v>
      </c>
      <c r="H477" s="219"/>
      <c r="I477" s="219"/>
      <c r="J477" s="219" t="s">
        <v>182</v>
      </c>
      <c r="K477" s="219" t="s">
        <v>220</v>
      </c>
      <c r="L477" s="241">
        <v>-137200</v>
      </c>
      <c r="M477" s="219" t="s">
        <v>220</v>
      </c>
      <c r="N477" s="241">
        <v>-137200</v>
      </c>
      <c r="O477" s="219" t="s">
        <v>239</v>
      </c>
      <c r="P477" s="219" t="s">
        <v>240</v>
      </c>
      <c r="Q477" s="219"/>
      <c r="R477" s="219" t="s">
        <v>718</v>
      </c>
      <c r="S477" s="219"/>
      <c r="T477" s="221"/>
      <c r="U477" s="219" t="s">
        <v>224</v>
      </c>
      <c r="V477" s="219" t="s">
        <v>225</v>
      </c>
      <c r="W477" s="190">
        <f>VLOOKUP(M477,'8.匯率'!A:C,3,)</f>
        <v>1</v>
      </c>
      <c r="X477" s="232">
        <f t="shared" si="8"/>
        <v>-137200</v>
      </c>
    </row>
    <row r="478" spans="1:24" hidden="1">
      <c r="A478" s="219" t="s">
        <v>215</v>
      </c>
      <c r="B478" s="219" t="s">
        <v>686</v>
      </c>
      <c r="C478" s="219" t="s">
        <v>717</v>
      </c>
      <c r="D478" s="219" t="s">
        <v>227</v>
      </c>
      <c r="E478" s="221">
        <v>45712</v>
      </c>
      <c r="F478" s="221">
        <v>45712</v>
      </c>
      <c r="G478" s="219" t="s">
        <v>219</v>
      </c>
      <c r="H478" s="219"/>
      <c r="I478" s="219"/>
      <c r="J478" s="219" t="s">
        <v>182</v>
      </c>
      <c r="K478" s="219" t="s">
        <v>220</v>
      </c>
      <c r="L478" s="241">
        <v>-93288</v>
      </c>
      <c r="M478" s="219" t="s">
        <v>220</v>
      </c>
      <c r="N478" s="241">
        <v>-93288</v>
      </c>
      <c r="O478" s="219" t="s">
        <v>239</v>
      </c>
      <c r="P478" s="219" t="s">
        <v>240</v>
      </c>
      <c r="Q478" s="219"/>
      <c r="R478" s="219" t="s">
        <v>718</v>
      </c>
      <c r="S478" s="219"/>
      <c r="T478" s="221"/>
      <c r="U478" s="219" t="s">
        <v>224</v>
      </c>
      <c r="V478" s="219" t="s">
        <v>225</v>
      </c>
      <c r="W478" s="190">
        <f>VLOOKUP(M478,'8.匯率'!A:C,3,)</f>
        <v>1</v>
      </c>
      <c r="X478" s="232">
        <f t="shared" si="8"/>
        <v>-93288</v>
      </c>
    </row>
    <row r="479" spans="1:24" hidden="1">
      <c r="A479" s="219" t="s">
        <v>215</v>
      </c>
      <c r="B479" s="219" t="s">
        <v>686</v>
      </c>
      <c r="C479" s="219" t="s">
        <v>717</v>
      </c>
      <c r="D479" s="219" t="s">
        <v>227</v>
      </c>
      <c r="E479" s="221">
        <v>45712</v>
      </c>
      <c r="F479" s="221">
        <v>45712</v>
      </c>
      <c r="G479" s="219" t="s">
        <v>219</v>
      </c>
      <c r="H479" s="219"/>
      <c r="I479" s="219"/>
      <c r="J479" s="219" t="s">
        <v>182</v>
      </c>
      <c r="K479" s="219" t="s">
        <v>220</v>
      </c>
      <c r="L479" s="241">
        <v>-99770</v>
      </c>
      <c r="M479" s="219" t="s">
        <v>220</v>
      </c>
      <c r="N479" s="241">
        <v>-99770</v>
      </c>
      <c r="O479" s="219" t="s">
        <v>239</v>
      </c>
      <c r="P479" s="219" t="s">
        <v>240</v>
      </c>
      <c r="Q479" s="219"/>
      <c r="R479" s="219" t="s">
        <v>718</v>
      </c>
      <c r="S479" s="219"/>
      <c r="T479" s="221"/>
      <c r="U479" s="219" t="s">
        <v>224</v>
      </c>
      <c r="V479" s="219" t="s">
        <v>225</v>
      </c>
      <c r="W479" s="190">
        <f>VLOOKUP(M479,'8.匯率'!A:C,3,)</f>
        <v>1</v>
      </c>
      <c r="X479" s="232">
        <f t="shared" si="8"/>
        <v>-99770</v>
      </c>
    </row>
    <row r="480" spans="1:24" hidden="1">
      <c r="A480" s="219" t="s">
        <v>215</v>
      </c>
      <c r="B480" s="219" t="s">
        <v>686</v>
      </c>
      <c r="C480" s="219" t="s">
        <v>717</v>
      </c>
      <c r="D480" s="219" t="s">
        <v>227</v>
      </c>
      <c r="E480" s="221">
        <v>45712</v>
      </c>
      <c r="F480" s="221">
        <v>45712</v>
      </c>
      <c r="G480" s="219" t="s">
        <v>219</v>
      </c>
      <c r="H480" s="219"/>
      <c r="I480" s="219"/>
      <c r="J480" s="219" t="s">
        <v>182</v>
      </c>
      <c r="K480" s="219" t="s">
        <v>220</v>
      </c>
      <c r="L480" s="241">
        <v>-145855</v>
      </c>
      <c r="M480" s="219" t="s">
        <v>220</v>
      </c>
      <c r="N480" s="241">
        <v>-145855</v>
      </c>
      <c r="O480" s="219" t="s">
        <v>239</v>
      </c>
      <c r="P480" s="219" t="s">
        <v>240</v>
      </c>
      <c r="Q480" s="219"/>
      <c r="R480" s="219" t="s">
        <v>718</v>
      </c>
      <c r="S480" s="219"/>
      <c r="T480" s="221"/>
      <c r="U480" s="219" t="s">
        <v>224</v>
      </c>
      <c r="V480" s="219" t="s">
        <v>225</v>
      </c>
      <c r="W480" s="190">
        <f>VLOOKUP(M480,'8.匯率'!A:C,3,)</f>
        <v>1</v>
      </c>
      <c r="X480" s="232">
        <f t="shared" si="8"/>
        <v>-145855</v>
      </c>
    </row>
    <row r="481" spans="1:24" hidden="1">
      <c r="A481" s="219" t="s">
        <v>215</v>
      </c>
      <c r="B481" s="219" t="s">
        <v>686</v>
      </c>
      <c r="C481" s="219" t="s">
        <v>717</v>
      </c>
      <c r="D481" s="219" t="s">
        <v>227</v>
      </c>
      <c r="E481" s="221">
        <v>45712</v>
      </c>
      <c r="F481" s="221">
        <v>45712</v>
      </c>
      <c r="G481" s="219" t="s">
        <v>219</v>
      </c>
      <c r="H481" s="219"/>
      <c r="I481" s="219"/>
      <c r="J481" s="219" t="s">
        <v>182</v>
      </c>
      <c r="K481" s="219" t="s">
        <v>220</v>
      </c>
      <c r="L481" s="241">
        <v>-106700</v>
      </c>
      <c r="M481" s="219" t="s">
        <v>220</v>
      </c>
      <c r="N481" s="241">
        <v>-106700</v>
      </c>
      <c r="O481" s="219" t="s">
        <v>239</v>
      </c>
      <c r="P481" s="219" t="s">
        <v>240</v>
      </c>
      <c r="Q481" s="219"/>
      <c r="R481" s="219" t="s">
        <v>718</v>
      </c>
      <c r="S481" s="219"/>
      <c r="T481" s="221"/>
      <c r="U481" s="219" t="s">
        <v>224</v>
      </c>
      <c r="V481" s="219" t="s">
        <v>225</v>
      </c>
      <c r="W481" s="190">
        <f>VLOOKUP(M481,'8.匯率'!A:C,3,)</f>
        <v>1</v>
      </c>
      <c r="X481" s="232">
        <f t="shared" si="8"/>
        <v>-106700</v>
      </c>
    </row>
    <row r="482" spans="1:24" hidden="1">
      <c r="A482" s="219" t="s">
        <v>215</v>
      </c>
      <c r="B482" s="219" t="s">
        <v>686</v>
      </c>
      <c r="C482" s="219" t="s">
        <v>717</v>
      </c>
      <c r="D482" s="219" t="s">
        <v>227</v>
      </c>
      <c r="E482" s="221">
        <v>45712</v>
      </c>
      <c r="F482" s="221">
        <v>45712</v>
      </c>
      <c r="G482" s="219" t="s">
        <v>219</v>
      </c>
      <c r="H482" s="219"/>
      <c r="I482" s="219"/>
      <c r="J482" s="219" t="s">
        <v>182</v>
      </c>
      <c r="K482" s="219" t="s">
        <v>220</v>
      </c>
      <c r="L482" s="241">
        <v>-150505</v>
      </c>
      <c r="M482" s="219" t="s">
        <v>220</v>
      </c>
      <c r="N482" s="241">
        <v>-150505</v>
      </c>
      <c r="O482" s="219" t="s">
        <v>239</v>
      </c>
      <c r="P482" s="219" t="s">
        <v>240</v>
      </c>
      <c r="Q482" s="219"/>
      <c r="R482" s="219" t="s">
        <v>718</v>
      </c>
      <c r="S482" s="219"/>
      <c r="T482" s="221"/>
      <c r="U482" s="219" t="s">
        <v>224</v>
      </c>
      <c r="V482" s="219" t="s">
        <v>225</v>
      </c>
      <c r="W482" s="190">
        <f>VLOOKUP(M482,'8.匯率'!A:C,3,)</f>
        <v>1</v>
      </c>
      <c r="X482" s="232">
        <f t="shared" si="8"/>
        <v>-150505</v>
      </c>
    </row>
    <row r="483" spans="1:24" hidden="1">
      <c r="A483" s="219" t="s">
        <v>215</v>
      </c>
      <c r="B483" s="219" t="s">
        <v>686</v>
      </c>
      <c r="C483" s="219" t="s">
        <v>717</v>
      </c>
      <c r="D483" s="219" t="s">
        <v>227</v>
      </c>
      <c r="E483" s="221">
        <v>45712</v>
      </c>
      <c r="F483" s="221">
        <v>45712</v>
      </c>
      <c r="G483" s="219" t="s">
        <v>219</v>
      </c>
      <c r="H483" s="219"/>
      <c r="I483" s="219"/>
      <c r="J483" s="219" t="s">
        <v>182</v>
      </c>
      <c r="K483" s="219" t="s">
        <v>220</v>
      </c>
      <c r="L483" s="241">
        <v>-125856</v>
      </c>
      <c r="M483" s="219" t="s">
        <v>220</v>
      </c>
      <c r="N483" s="241">
        <v>-125856</v>
      </c>
      <c r="O483" s="219" t="s">
        <v>239</v>
      </c>
      <c r="P483" s="219" t="s">
        <v>240</v>
      </c>
      <c r="Q483" s="219"/>
      <c r="R483" s="219" t="s">
        <v>718</v>
      </c>
      <c r="S483" s="219"/>
      <c r="T483" s="221"/>
      <c r="U483" s="219" t="s">
        <v>224</v>
      </c>
      <c r="V483" s="219" t="s">
        <v>225</v>
      </c>
      <c r="W483" s="190">
        <f>VLOOKUP(M483,'8.匯率'!A:C,3,)</f>
        <v>1</v>
      </c>
      <c r="X483" s="232">
        <f t="shared" si="8"/>
        <v>-125856</v>
      </c>
    </row>
    <row r="484" spans="1:24" hidden="1">
      <c r="A484" s="219" t="s">
        <v>215</v>
      </c>
      <c r="B484" s="219" t="s">
        <v>686</v>
      </c>
      <c r="C484" s="219" t="s">
        <v>717</v>
      </c>
      <c r="D484" s="219" t="s">
        <v>227</v>
      </c>
      <c r="E484" s="221">
        <v>45712</v>
      </c>
      <c r="F484" s="221">
        <v>45712</v>
      </c>
      <c r="G484" s="219" t="s">
        <v>219</v>
      </c>
      <c r="H484" s="219"/>
      <c r="I484" s="219"/>
      <c r="J484" s="219" t="s">
        <v>182</v>
      </c>
      <c r="K484" s="219" t="s">
        <v>220</v>
      </c>
      <c r="L484" s="241">
        <v>-152100</v>
      </c>
      <c r="M484" s="219" t="s">
        <v>220</v>
      </c>
      <c r="N484" s="241">
        <v>-152100</v>
      </c>
      <c r="O484" s="219" t="s">
        <v>239</v>
      </c>
      <c r="P484" s="219" t="s">
        <v>240</v>
      </c>
      <c r="Q484" s="219"/>
      <c r="R484" s="219" t="s">
        <v>718</v>
      </c>
      <c r="S484" s="219"/>
      <c r="T484" s="221"/>
      <c r="U484" s="219" t="s">
        <v>224</v>
      </c>
      <c r="V484" s="219" t="s">
        <v>225</v>
      </c>
      <c r="W484" s="190">
        <f>VLOOKUP(M484,'8.匯率'!A:C,3,)</f>
        <v>1</v>
      </c>
      <c r="X484" s="232">
        <f t="shared" si="8"/>
        <v>-152100</v>
      </c>
    </row>
    <row r="485" spans="1:24" hidden="1">
      <c r="A485" s="219" t="s">
        <v>215</v>
      </c>
      <c r="B485" s="219" t="s">
        <v>686</v>
      </c>
      <c r="C485" s="219" t="s">
        <v>717</v>
      </c>
      <c r="D485" s="219" t="s">
        <v>227</v>
      </c>
      <c r="E485" s="221">
        <v>45712</v>
      </c>
      <c r="F485" s="221">
        <v>45712</v>
      </c>
      <c r="G485" s="219" t="s">
        <v>219</v>
      </c>
      <c r="H485" s="219"/>
      <c r="I485" s="219"/>
      <c r="J485" s="219" t="s">
        <v>182</v>
      </c>
      <c r="K485" s="219" t="s">
        <v>220</v>
      </c>
      <c r="L485" s="241">
        <v>-118680</v>
      </c>
      <c r="M485" s="219" t="s">
        <v>220</v>
      </c>
      <c r="N485" s="241">
        <v>-118680</v>
      </c>
      <c r="O485" s="219" t="s">
        <v>239</v>
      </c>
      <c r="P485" s="219" t="s">
        <v>240</v>
      </c>
      <c r="Q485" s="219"/>
      <c r="R485" s="219" t="s">
        <v>718</v>
      </c>
      <c r="S485" s="219"/>
      <c r="T485" s="221"/>
      <c r="U485" s="219" t="s">
        <v>224</v>
      </c>
      <c r="V485" s="219" t="s">
        <v>225</v>
      </c>
      <c r="W485" s="190">
        <f>VLOOKUP(M485,'8.匯率'!A:C,3,)</f>
        <v>1</v>
      </c>
      <c r="X485" s="232">
        <f t="shared" si="8"/>
        <v>-118680</v>
      </c>
    </row>
    <row r="486" spans="1:24" hidden="1">
      <c r="A486" s="219" t="s">
        <v>215</v>
      </c>
      <c r="B486" s="219" t="s">
        <v>686</v>
      </c>
      <c r="C486" s="219" t="s">
        <v>717</v>
      </c>
      <c r="D486" s="219" t="s">
        <v>227</v>
      </c>
      <c r="E486" s="221">
        <v>45712</v>
      </c>
      <c r="F486" s="221">
        <v>45712</v>
      </c>
      <c r="G486" s="219" t="s">
        <v>219</v>
      </c>
      <c r="H486" s="219"/>
      <c r="I486" s="219"/>
      <c r="J486" s="219" t="s">
        <v>182</v>
      </c>
      <c r="K486" s="219" t="s">
        <v>220</v>
      </c>
      <c r="L486" s="241">
        <v>-121716</v>
      </c>
      <c r="M486" s="219" t="s">
        <v>220</v>
      </c>
      <c r="N486" s="241">
        <v>-121716</v>
      </c>
      <c r="O486" s="219" t="s">
        <v>239</v>
      </c>
      <c r="P486" s="219" t="s">
        <v>240</v>
      </c>
      <c r="Q486" s="219"/>
      <c r="R486" s="219" t="s">
        <v>718</v>
      </c>
      <c r="S486" s="219"/>
      <c r="T486" s="221"/>
      <c r="U486" s="219" t="s">
        <v>224</v>
      </c>
      <c r="V486" s="219" t="s">
        <v>225</v>
      </c>
      <c r="W486" s="190">
        <f>VLOOKUP(M486,'8.匯率'!A:C,3,)</f>
        <v>1</v>
      </c>
      <c r="X486" s="232">
        <f t="shared" si="8"/>
        <v>-121716</v>
      </c>
    </row>
    <row r="487" spans="1:24" hidden="1">
      <c r="A487" s="219" t="s">
        <v>215</v>
      </c>
      <c r="B487" s="219" t="s">
        <v>686</v>
      </c>
      <c r="C487" s="219" t="s">
        <v>717</v>
      </c>
      <c r="D487" s="219" t="s">
        <v>227</v>
      </c>
      <c r="E487" s="221">
        <v>45712</v>
      </c>
      <c r="F487" s="221">
        <v>45712</v>
      </c>
      <c r="G487" s="219" t="s">
        <v>219</v>
      </c>
      <c r="H487" s="219"/>
      <c r="I487" s="219"/>
      <c r="J487" s="219" t="s">
        <v>182</v>
      </c>
      <c r="K487" s="219" t="s">
        <v>220</v>
      </c>
      <c r="L487" s="241">
        <v>-150505</v>
      </c>
      <c r="M487" s="219" t="s">
        <v>220</v>
      </c>
      <c r="N487" s="241">
        <v>-150505</v>
      </c>
      <c r="O487" s="219" t="s">
        <v>239</v>
      </c>
      <c r="P487" s="219" t="s">
        <v>240</v>
      </c>
      <c r="Q487" s="219"/>
      <c r="R487" s="219" t="s">
        <v>718</v>
      </c>
      <c r="S487" s="219"/>
      <c r="T487" s="221"/>
      <c r="U487" s="219" t="s">
        <v>224</v>
      </c>
      <c r="V487" s="219" t="s">
        <v>225</v>
      </c>
      <c r="W487" s="190">
        <f>VLOOKUP(M487,'8.匯率'!A:C,3,)</f>
        <v>1</v>
      </c>
      <c r="X487" s="232">
        <f t="shared" si="8"/>
        <v>-150505</v>
      </c>
    </row>
    <row r="488" spans="1:24" hidden="1">
      <c r="A488" s="219" t="s">
        <v>215</v>
      </c>
      <c r="B488" s="219" t="s">
        <v>686</v>
      </c>
      <c r="C488" s="219" t="s">
        <v>717</v>
      </c>
      <c r="D488" s="219" t="s">
        <v>227</v>
      </c>
      <c r="E488" s="221">
        <v>45712</v>
      </c>
      <c r="F488" s="221">
        <v>45712</v>
      </c>
      <c r="G488" s="219" t="s">
        <v>219</v>
      </c>
      <c r="H488" s="219"/>
      <c r="I488" s="219"/>
      <c r="J488" s="219" t="s">
        <v>182</v>
      </c>
      <c r="K488" s="219" t="s">
        <v>220</v>
      </c>
      <c r="L488" s="241">
        <v>-135000</v>
      </c>
      <c r="M488" s="219" t="s">
        <v>220</v>
      </c>
      <c r="N488" s="241">
        <v>-135000</v>
      </c>
      <c r="O488" s="219" t="s">
        <v>239</v>
      </c>
      <c r="P488" s="219" t="s">
        <v>240</v>
      </c>
      <c r="Q488" s="219"/>
      <c r="R488" s="219" t="s">
        <v>718</v>
      </c>
      <c r="S488" s="219"/>
      <c r="T488" s="221"/>
      <c r="U488" s="219" t="s">
        <v>224</v>
      </c>
      <c r="V488" s="219" t="s">
        <v>225</v>
      </c>
      <c r="W488" s="190">
        <f>VLOOKUP(M488,'8.匯率'!A:C,3,)</f>
        <v>1</v>
      </c>
      <c r="X488" s="232">
        <f t="shared" si="8"/>
        <v>-135000</v>
      </c>
    </row>
    <row r="489" spans="1:24" hidden="1">
      <c r="A489" s="219" t="s">
        <v>215</v>
      </c>
      <c r="B489" s="219" t="s">
        <v>686</v>
      </c>
      <c r="C489" s="219" t="s">
        <v>717</v>
      </c>
      <c r="D489" s="219" t="s">
        <v>227</v>
      </c>
      <c r="E489" s="221">
        <v>45712</v>
      </c>
      <c r="F489" s="221">
        <v>45712</v>
      </c>
      <c r="G489" s="219" t="s">
        <v>219</v>
      </c>
      <c r="H489" s="219"/>
      <c r="I489" s="219"/>
      <c r="J489" s="219" t="s">
        <v>182</v>
      </c>
      <c r="K489" s="219" t="s">
        <v>220</v>
      </c>
      <c r="L489" s="241">
        <v>-121716</v>
      </c>
      <c r="M489" s="219" t="s">
        <v>220</v>
      </c>
      <c r="N489" s="241">
        <v>-121716</v>
      </c>
      <c r="O489" s="219" t="s">
        <v>239</v>
      </c>
      <c r="P489" s="219" t="s">
        <v>240</v>
      </c>
      <c r="Q489" s="219"/>
      <c r="R489" s="219" t="s">
        <v>718</v>
      </c>
      <c r="S489" s="219"/>
      <c r="T489" s="221"/>
      <c r="U489" s="219" t="s">
        <v>224</v>
      </c>
      <c r="V489" s="219" t="s">
        <v>225</v>
      </c>
      <c r="W489" s="190">
        <f>VLOOKUP(M489,'8.匯率'!A:C,3,)</f>
        <v>1</v>
      </c>
      <c r="X489" s="232">
        <f t="shared" si="8"/>
        <v>-121716</v>
      </c>
    </row>
    <row r="490" spans="1:24" hidden="1">
      <c r="A490" s="219" t="s">
        <v>215</v>
      </c>
      <c r="B490" s="219" t="s">
        <v>686</v>
      </c>
      <c r="C490" s="219" t="s">
        <v>717</v>
      </c>
      <c r="D490" s="219" t="s">
        <v>227</v>
      </c>
      <c r="E490" s="221">
        <v>45712</v>
      </c>
      <c r="F490" s="221">
        <v>45712</v>
      </c>
      <c r="G490" s="219" t="s">
        <v>219</v>
      </c>
      <c r="H490" s="219"/>
      <c r="I490" s="219"/>
      <c r="J490" s="219" t="s">
        <v>182</v>
      </c>
      <c r="K490" s="219" t="s">
        <v>220</v>
      </c>
      <c r="L490" s="241">
        <v>-135000</v>
      </c>
      <c r="M490" s="219" t="s">
        <v>220</v>
      </c>
      <c r="N490" s="241">
        <v>-135000</v>
      </c>
      <c r="O490" s="219" t="s">
        <v>239</v>
      </c>
      <c r="P490" s="219" t="s">
        <v>240</v>
      </c>
      <c r="Q490" s="219"/>
      <c r="R490" s="219" t="s">
        <v>718</v>
      </c>
      <c r="S490" s="219"/>
      <c r="T490" s="221"/>
      <c r="U490" s="219" t="s">
        <v>224</v>
      </c>
      <c r="V490" s="219" t="s">
        <v>225</v>
      </c>
      <c r="W490" s="190">
        <f>VLOOKUP(M490,'8.匯率'!A:C,3,)</f>
        <v>1</v>
      </c>
      <c r="X490" s="232">
        <f t="shared" si="8"/>
        <v>-135000</v>
      </c>
    </row>
    <row r="491" spans="1:24" hidden="1">
      <c r="A491" s="219" t="s">
        <v>215</v>
      </c>
      <c r="B491" s="219" t="s">
        <v>686</v>
      </c>
      <c r="C491" s="219" t="s">
        <v>717</v>
      </c>
      <c r="D491" s="219" t="s">
        <v>227</v>
      </c>
      <c r="E491" s="221">
        <v>45712</v>
      </c>
      <c r="F491" s="221">
        <v>45712</v>
      </c>
      <c r="G491" s="219" t="s">
        <v>219</v>
      </c>
      <c r="H491" s="219"/>
      <c r="I491" s="219"/>
      <c r="J491" s="219" t="s">
        <v>182</v>
      </c>
      <c r="K491" s="219" t="s">
        <v>220</v>
      </c>
      <c r="L491" s="241">
        <v>-111650</v>
      </c>
      <c r="M491" s="219" t="s">
        <v>220</v>
      </c>
      <c r="N491" s="241">
        <v>-111650</v>
      </c>
      <c r="O491" s="219" t="s">
        <v>239</v>
      </c>
      <c r="P491" s="219" t="s">
        <v>240</v>
      </c>
      <c r="Q491" s="219"/>
      <c r="R491" s="219" t="s">
        <v>718</v>
      </c>
      <c r="S491" s="219"/>
      <c r="T491" s="221"/>
      <c r="U491" s="219" t="s">
        <v>224</v>
      </c>
      <c r="V491" s="219" t="s">
        <v>225</v>
      </c>
      <c r="W491" s="190">
        <f>VLOOKUP(M491,'8.匯率'!A:C,3,)</f>
        <v>1</v>
      </c>
      <c r="X491" s="232">
        <f t="shared" si="8"/>
        <v>-111650</v>
      </c>
    </row>
    <row r="492" spans="1:24" hidden="1">
      <c r="A492" s="219" t="s">
        <v>215</v>
      </c>
      <c r="B492" s="219" t="s">
        <v>686</v>
      </c>
      <c r="C492" s="219" t="s">
        <v>717</v>
      </c>
      <c r="D492" s="219" t="s">
        <v>227</v>
      </c>
      <c r="E492" s="221">
        <v>45712</v>
      </c>
      <c r="F492" s="221">
        <v>45712</v>
      </c>
      <c r="G492" s="219" t="s">
        <v>219</v>
      </c>
      <c r="H492" s="219"/>
      <c r="I492" s="219"/>
      <c r="J492" s="219" t="s">
        <v>182</v>
      </c>
      <c r="K492" s="219" t="s">
        <v>220</v>
      </c>
      <c r="L492" s="241">
        <v>-139380</v>
      </c>
      <c r="M492" s="219" t="s">
        <v>220</v>
      </c>
      <c r="N492" s="241">
        <v>-139380</v>
      </c>
      <c r="O492" s="219" t="s">
        <v>239</v>
      </c>
      <c r="P492" s="219" t="s">
        <v>240</v>
      </c>
      <c r="Q492" s="219"/>
      <c r="R492" s="219" t="s">
        <v>718</v>
      </c>
      <c r="S492" s="219"/>
      <c r="T492" s="221"/>
      <c r="U492" s="219" t="s">
        <v>224</v>
      </c>
      <c r="V492" s="219" t="s">
        <v>225</v>
      </c>
      <c r="W492" s="190">
        <f>VLOOKUP(M492,'8.匯率'!A:C,3,)</f>
        <v>1</v>
      </c>
      <c r="X492" s="232">
        <f t="shared" si="8"/>
        <v>-139380</v>
      </c>
    </row>
    <row r="493" spans="1:24" hidden="1">
      <c r="A493" s="219" t="s">
        <v>215</v>
      </c>
      <c r="B493" s="219" t="s">
        <v>686</v>
      </c>
      <c r="C493" s="219" t="s">
        <v>717</v>
      </c>
      <c r="D493" s="219" t="s">
        <v>227</v>
      </c>
      <c r="E493" s="221">
        <v>45712</v>
      </c>
      <c r="F493" s="221">
        <v>45712</v>
      </c>
      <c r="G493" s="219" t="s">
        <v>219</v>
      </c>
      <c r="H493" s="219"/>
      <c r="I493" s="219"/>
      <c r="J493" s="219" t="s">
        <v>182</v>
      </c>
      <c r="K493" s="219" t="s">
        <v>220</v>
      </c>
      <c r="L493" s="241">
        <v>-143530</v>
      </c>
      <c r="M493" s="219" t="s">
        <v>220</v>
      </c>
      <c r="N493" s="241">
        <v>-143530</v>
      </c>
      <c r="O493" s="219" t="s">
        <v>239</v>
      </c>
      <c r="P493" s="219" t="s">
        <v>240</v>
      </c>
      <c r="Q493" s="219"/>
      <c r="R493" s="219" t="s">
        <v>718</v>
      </c>
      <c r="S493" s="219"/>
      <c r="T493" s="221"/>
      <c r="U493" s="219" t="s">
        <v>224</v>
      </c>
      <c r="V493" s="219" t="s">
        <v>225</v>
      </c>
      <c r="W493" s="190">
        <f>VLOOKUP(M493,'8.匯率'!A:C,3,)</f>
        <v>1</v>
      </c>
      <c r="X493" s="232">
        <f t="shared" si="8"/>
        <v>-143530</v>
      </c>
    </row>
    <row r="494" spans="1:24" hidden="1">
      <c r="A494" s="219" t="s">
        <v>215</v>
      </c>
      <c r="B494" s="219" t="s">
        <v>686</v>
      </c>
      <c r="C494" s="219" t="s">
        <v>717</v>
      </c>
      <c r="D494" s="219" t="s">
        <v>227</v>
      </c>
      <c r="E494" s="221">
        <v>45712</v>
      </c>
      <c r="F494" s="221">
        <v>45712</v>
      </c>
      <c r="G494" s="219" t="s">
        <v>219</v>
      </c>
      <c r="H494" s="219"/>
      <c r="I494" s="219"/>
      <c r="J494" s="219" t="s">
        <v>182</v>
      </c>
      <c r="K494" s="219" t="s">
        <v>220</v>
      </c>
      <c r="L494" s="241">
        <v>-97020</v>
      </c>
      <c r="M494" s="219" t="s">
        <v>220</v>
      </c>
      <c r="N494" s="241">
        <v>-97020</v>
      </c>
      <c r="O494" s="219" t="s">
        <v>239</v>
      </c>
      <c r="P494" s="219" t="s">
        <v>240</v>
      </c>
      <c r="Q494" s="219"/>
      <c r="R494" s="219" t="s">
        <v>718</v>
      </c>
      <c r="S494" s="219"/>
      <c r="T494" s="221"/>
      <c r="U494" s="219" t="s">
        <v>224</v>
      </c>
      <c r="V494" s="219" t="s">
        <v>225</v>
      </c>
      <c r="W494" s="190">
        <f>VLOOKUP(M494,'8.匯率'!A:C,3,)</f>
        <v>1</v>
      </c>
      <c r="X494" s="232">
        <f t="shared" si="8"/>
        <v>-97020</v>
      </c>
    </row>
    <row r="495" spans="1:24" hidden="1">
      <c r="A495" s="219" t="s">
        <v>215</v>
      </c>
      <c r="B495" s="219" t="s">
        <v>686</v>
      </c>
      <c r="C495" s="219" t="s">
        <v>717</v>
      </c>
      <c r="D495" s="219" t="s">
        <v>227</v>
      </c>
      <c r="E495" s="221">
        <v>45712</v>
      </c>
      <c r="F495" s="221">
        <v>45712</v>
      </c>
      <c r="G495" s="219" t="s">
        <v>219</v>
      </c>
      <c r="H495" s="219"/>
      <c r="I495" s="219"/>
      <c r="J495" s="219" t="s">
        <v>182</v>
      </c>
      <c r="K495" s="219" t="s">
        <v>220</v>
      </c>
      <c r="L495" s="241">
        <v>-131000</v>
      </c>
      <c r="M495" s="219" t="s">
        <v>220</v>
      </c>
      <c r="N495" s="241">
        <v>-131000</v>
      </c>
      <c r="O495" s="219" t="s">
        <v>239</v>
      </c>
      <c r="P495" s="219" t="s">
        <v>240</v>
      </c>
      <c r="Q495" s="219"/>
      <c r="R495" s="219" t="s">
        <v>718</v>
      </c>
      <c r="S495" s="219"/>
      <c r="T495" s="221"/>
      <c r="U495" s="219" t="s">
        <v>224</v>
      </c>
      <c r="V495" s="219" t="s">
        <v>225</v>
      </c>
      <c r="W495" s="190">
        <f>VLOOKUP(M495,'8.匯率'!A:C,3,)</f>
        <v>1</v>
      </c>
      <c r="X495" s="232">
        <f t="shared" si="8"/>
        <v>-131000</v>
      </c>
    </row>
    <row r="496" spans="1:24" hidden="1">
      <c r="A496" s="219" t="s">
        <v>215</v>
      </c>
      <c r="B496" s="219" t="s">
        <v>686</v>
      </c>
      <c r="C496" s="219" t="s">
        <v>717</v>
      </c>
      <c r="D496" s="219" t="s">
        <v>227</v>
      </c>
      <c r="E496" s="221">
        <v>45712</v>
      </c>
      <c r="F496" s="221">
        <v>45712</v>
      </c>
      <c r="G496" s="219" t="s">
        <v>219</v>
      </c>
      <c r="H496" s="219"/>
      <c r="I496" s="219"/>
      <c r="J496" s="219" t="s">
        <v>182</v>
      </c>
      <c r="K496" s="219" t="s">
        <v>220</v>
      </c>
      <c r="L496" s="241">
        <v>-132000</v>
      </c>
      <c r="M496" s="219" t="s">
        <v>220</v>
      </c>
      <c r="N496" s="241">
        <v>-132000</v>
      </c>
      <c r="O496" s="219" t="s">
        <v>239</v>
      </c>
      <c r="P496" s="219" t="s">
        <v>240</v>
      </c>
      <c r="Q496" s="219"/>
      <c r="R496" s="219" t="s">
        <v>718</v>
      </c>
      <c r="S496" s="219"/>
      <c r="T496" s="221"/>
      <c r="U496" s="219" t="s">
        <v>224</v>
      </c>
      <c r="V496" s="219" t="s">
        <v>225</v>
      </c>
      <c r="W496" s="190">
        <f>VLOOKUP(M496,'8.匯率'!A:C,3,)</f>
        <v>1</v>
      </c>
      <c r="X496" s="232">
        <f t="shared" si="8"/>
        <v>-132000</v>
      </c>
    </row>
    <row r="497" spans="1:24" hidden="1">
      <c r="A497" s="219" t="s">
        <v>215</v>
      </c>
      <c r="B497" s="219" t="s">
        <v>686</v>
      </c>
      <c r="C497" s="219" t="s">
        <v>717</v>
      </c>
      <c r="D497" s="219" t="s">
        <v>227</v>
      </c>
      <c r="E497" s="221">
        <v>45712</v>
      </c>
      <c r="F497" s="221">
        <v>45712</v>
      </c>
      <c r="G497" s="219" t="s">
        <v>219</v>
      </c>
      <c r="H497" s="219"/>
      <c r="I497" s="219"/>
      <c r="J497" s="219" t="s">
        <v>182</v>
      </c>
      <c r="K497" s="219" t="s">
        <v>220</v>
      </c>
      <c r="L497" s="241">
        <v>-32471</v>
      </c>
      <c r="M497" s="219" t="s">
        <v>220</v>
      </c>
      <c r="N497" s="241">
        <v>-32471</v>
      </c>
      <c r="O497" s="219" t="s">
        <v>239</v>
      </c>
      <c r="P497" s="219" t="s">
        <v>240</v>
      </c>
      <c r="Q497" s="219"/>
      <c r="R497" s="219" t="s">
        <v>718</v>
      </c>
      <c r="S497" s="219"/>
      <c r="T497" s="221"/>
      <c r="U497" s="219" t="s">
        <v>224</v>
      </c>
      <c r="V497" s="219" t="s">
        <v>225</v>
      </c>
      <c r="W497" s="190">
        <f>VLOOKUP(M497,'8.匯率'!A:C,3,)</f>
        <v>1</v>
      </c>
      <c r="X497" s="232">
        <f t="shared" si="8"/>
        <v>-32471</v>
      </c>
    </row>
    <row r="498" spans="1:24" hidden="1">
      <c r="A498" s="219" t="s">
        <v>215</v>
      </c>
      <c r="B498" s="219" t="s">
        <v>686</v>
      </c>
      <c r="C498" s="219" t="s">
        <v>719</v>
      </c>
      <c r="D498" s="219" t="s">
        <v>227</v>
      </c>
      <c r="E498" s="221">
        <v>45702</v>
      </c>
      <c r="F498" s="221">
        <v>45702</v>
      </c>
      <c r="G498" s="219" t="s">
        <v>219</v>
      </c>
      <c r="H498" s="219"/>
      <c r="I498" s="219"/>
      <c r="J498" s="219" t="s">
        <v>185</v>
      </c>
      <c r="K498" s="219" t="s">
        <v>220</v>
      </c>
      <c r="L498" s="241">
        <v>-145855</v>
      </c>
      <c r="M498" s="219" t="s">
        <v>220</v>
      </c>
      <c r="N498" s="241">
        <v>-145855</v>
      </c>
      <c r="O498" s="219" t="s">
        <v>249</v>
      </c>
      <c r="P498" s="219" t="s">
        <v>250</v>
      </c>
      <c r="Q498" s="219"/>
      <c r="R498" s="219" t="s">
        <v>720</v>
      </c>
      <c r="S498" s="219"/>
      <c r="T498" s="221"/>
      <c r="U498" s="219" t="s">
        <v>224</v>
      </c>
      <c r="V498" s="219" t="s">
        <v>252</v>
      </c>
      <c r="W498" s="190">
        <f>VLOOKUP(M498,'8.匯率'!A:C,3,)</f>
        <v>1</v>
      </c>
      <c r="X498" s="232">
        <f t="shared" si="8"/>
        <v>-145855</v>
      </c>
    </row>
    <row r="499" spans="1:24" hidden="1">
      <c r="A499" s="219" t="s">
        <v>215</v>
      </c>
      <c r="B499" s="219" t="s">
        <v>686</v>
      </c>
      <c r="C499" s="219" t="s">
        <v>721</v>
      </c>
      <c r="D499" s="219" t="s">
        <v>227</v>
      </c>
      <c r="E499" s="221">
        <v>45702</v>
      </c>
      <c r="F499" s="221">
        <v>45702</v>
      </c>
      <c r="G499" s="219" t="s">
        <v>219</v>
      </c>
      <c r="H499" s="219"/>
      <c r="I499" s="219"/>
      <c r="J499" s="219" t="s">
        <v>185</v>
      </c>
      <c r="K499" s="219" t="s">
        <v>220</v>
      </c>
      <c r="L499" s="241">
        <v>-129858</v>
      </c>
      <c r="M499" s="219" t="s">
        <v>220</v>
      </c>
      <c r="N499" s="241">
        <v>-129858</v>
      </c>
      <c r="O499" s="219" t="s">
        <v>249</v>
      </c>
      <c r="P499" s="219" t="s">
        <v>250</v>
      </c>
      <c r="Q499" s="219"/>
      <c r="R499" s="219" t="s">
        <v>722</v>
      </c>
      <c r="S499" s="219"/>
      <c r="T499" s="221"/>
      <c r="U499" s="219" t="s">
        <v>224</v>
      </c>
      <c r="V499" s="219" t="s">
        <v>252</v>
      </c>
      <c r="W499" s="190">
        <f>VLOOKUP(M499,'8.匯率'!A:C,3,)</f>
        <v>1</v>
      </c>
      <c r="X499" s="232">
        <f t="shared" si="8"/>
        <v>-129858</v>
      </c>
    </row>
    <row r="500" spans="1:24" hidden="1">
      <c r="A500" s="219" t="s">
        <v>215</v>
      </c>
      <c r="B500" s="219" t="s">
        <v>686</v>
      </c>
      <c r="C500" s="219" t="s">
        <v>723</v>
      </c>
      <c r="D500" s="219" t="s">
        <v>227</v>
      </c>
      <c r="E500" s="221">
        <v>45702</v>
      </c>
      <c r="F500" s="221">
        <v>45702</v>
      </c>
      <c r="G500" s="219" t="s">
        <v>219</v>
      </c>
      <c r="H500" s="219"/>
      <c r="I500" s="219"/>
      <c r="J500" s="219" t="s">
        <v>185</v>
      </c>
      <c r="K500" s="219" t="s">
        <v>220</v>
      </c>
      <c r="L500" s="241">
        <v>-141360</v>
      </c>
      <c r="M500" s="219" t="s">
        <v>220</v>
      </c>
      <c r="N500" s="241">
        <v>-141360</v>
      </c>
      <c r="O500" s="219" t="s">
        <v>249</v>
      </c>
      <c r="P500" s="219" t="s">
        <v>250</v>
      </c>
      <c r="Q500" s="219"/>
      <c r="R500" s="219" t="s">
        <v>724</v>
      </c>
      <c r="S500" s="219"/>
      <c r="T500" s="221"/>
      <c r="U500" s="219" t="s">
        <v>224</v>
      </c>
      <c r="V500" s="219" t="s">
        <v>252</v>
      </c>
      <c r="W500" s="190">
        <f>VLOOKUP(M500,'8.匯率'!A:C,3,)</f>
        <v>1</v>
      </c>
      <c r="X500" s="232">
        <f t="shared" si="8"/>
        <v>-141360</v>
      </c>
    </row>
    <row r="501" spans="1:24" hidden="1">
      <c r="A501" s="219" t="s">
        <v>215</v>
      </c>
      <c r="B501" s="219" t="s">
        <v>686</v>
      </c>
      <c r="C501" s="219" t="s">
        <v>725</v>
      </c>
      <c r="D501" s="219" t="s">
        <v>227</v>
      </c>
      <c r="E501" s="221">
        <v>45702</v>
      </c>
      <c r="F501" s="221">
        <v>45702</v>
      </c>
      <c r="G501" s="219" t="s">
        <v>219</v>
      </c>
      <c r="H501" s="219"/>
      <c r="I501" s="219"/>
      <c r="J501" s="219" t="s">
        <v>185</v>
      </c>
      <c r="K501" s="219" t="s">
        <v>220</v>
      </c>
      <c r="L501" s="241">
        <v>-113925</v>
      </c>
      <c r="M501" s="219" t="s">
        <v>220</v>
      </c>
      <c r="N501" s="241">
        <v>-113925</v>
      </c>
      <c r="O501" s="219" t="s">
        <v>249</v>
      </c>
      <c r="P501" s="219" t="s">
        <v>250</v>
      </c>
      <c r="Q501" s="219"/>
      <c r="R501" s="219" t="s">
        <v>726</v>
      </c>
      <c r="S501" s="219"/>
      <c r="T501" s="221"/>
      <c r="U501" s="219" t="s">
        <v>224</v>
      </c>
      <c r="V501" s="219" t="s">
        <v>252</v>
      </c>
      <c r="W501" s="190">
        <f>VLOOKUP(M501,'8.匯率'!A:C,3,)</f>
        <v>1</v>
      </c>
      <c r="X501" s="232">
        <f t="shared" si="8"/>
        <v>-113925</v>
      </c>
    </row>
    <row r="502" spans="1:24" hidden="1">
      <c r="A502" s="219" t="s">
        <v>215</v>
      </c>
      <c r="B502" s="219" t="s">
        <v>686</v>
      </c>
      <c r="C502" s="219" t="s">
        <v>727</v>
      </c>
      <c r="D502" s="219" t="s">
        <v>227</v>
      </c>
      <c r="E502" s="221">
        <v>45702</v>
      </c>
      <c r="F502" s="221">
        <v>45702</v>
      </c>
      <c r="G502" s="219" t="s">
        <v>219</v>
      </c>
      <c r="H502" s="219"/>
      <c r="I502" s="219"/>
      <c r="J502" s="219" t="s">
        <v>185</v>
      </c>
      <c r="K502" s="219" t="s">
        <v>220</v>
      </c>
      <c r="L502" s="241">
        <v>-145855</v>
      </c>
      <c r="M502" s="219" t="s">
        <v>220</v>
      </c>
      <c r="N502" s="241">
        <v>-145855</v>
      </c>
      <c r="O502" s="219" t="s">
        <v>249</v>
      </c>
      <c r="P502" s="219" t="s">
        <v>250</v>
      </c>
      <c r="Q502" s="219"/>
      <c r="R502" s="219" t="s">
        <v>728</v>
      </c>
      <c r="S502" s="219"/>
      <c r="T502" s="221"/>
      <c r="U502" s="219" t="s">
        <v>224</v>
      </c>
      <c r="V502" s="219" t="s">
        <v>252</v>
      </c>
      <c r="W502" s="190">
        <f>VLOOKUP(M502,'8.匯率'!A:C,3,)</f>
        <v>1</v>
      </c>
      <c r="X502" s="232">
        <f t="shared" si="8"/>
        <v>-145855</v>
      </c>
    </row>
    <row r="503" spans="1:24" hidden="1">
      <c r="A503" s="219" t="s">
        <v>215</v>
      </c>
      <c r="B503" s="219" t="s">
        <v>686</v>
      </c>
      <c r="C503" s="219" t="s">
        <v>729</v>
      </c>
      <c r="D503" s="219" t="s">
        <v>227</v>
      </c>
      <c r="E503" s="221">
        <v>45702</v>
      </c>
      <c r="F503" s="221">
        <v>45702</v>
      </c>
      <c r="G503" s="219" t="s">
        <v>219</v>
      </c>
      <c r="H503" s="219"/>
      <c r="I503" s="219"/>
      <c r="J503" s="219" t="s">
        <v>185</v>
      </c>
      <c r="K503" s="219" t="s">
        <v>220</v>
      </c>
      <c r="L503" s="241">
        <v>-138000</v>
      </c>
      <c r="M503" s="219" t="s">
        <v>220</v>
      </c>
      <c r="N503" s="241">
        <v>-138000</v>
      </c>
      <c r="O503" s="219" t="s">
        <v>249</v>
      </c>
      <c r="P503" s="219" t="s">
        <v>250</v>
      </c>
      <c r="Q503" s="219"/>
      <c r="R503" s="219" t="s">
        <v>730</v>
      </c>
      <c r="S503" s="219"/>
      <c r="T503" s="221"/>
      <c r="U503" s="219" t="s">
        <v>224</v>
      </c>
      <c r="V503" s="219" t="s">
        <v>252</v>
      </c>
      <c r="W503" s="190">
        <f>VLOOKUP(M503,'8.匯率'!A:C,3,)</f>
        <v>1</v>
      </c>
      <c r="X503" s="232">
        <f t="shared" si="8"/>
        <v>-138000</v>
      </c>
    </row>
    <row r="504" spans="1:24" hidden="1">
      <c r="A504" s="219" t="s">
        <v>215</v>
      </c>
      <c r="B504" s="219" t="s">
        <v>686</v>
      </c>
      <c r="C504" s="219" t="s">
        <v>731</v>
      </c>
      <c r="D504" s="219" t="s">
        <v>227</v>
      </c>
      <c r="E504" s="221">
        <v>45702</v>
      </c>
      <c r="F504" s="221">
        <v>45702</v>
      </c>
      <c r="G504" s="219" t="s">
        <v>219</v>
      </c>
      <c r="H504" s="219"/>
      <c r="I504" s="219"/>
      <c r="J504" s="219" t="s">
        <v>185</v>
      </c>
      <c r="K504" s="219" t="s">
        <v>220</v>
      </c>
      <c r="L504" s="241">
        <v>-110000</v>
      </c>
      <c r="M504" s="219" t="s">
        <v>220</v>
      </c>
      <c r="N504" s="241">
        <v>-110000</v>
      </c>
      <c r="O504" s="219" t="s">
        <v>249</v>
      </c>
      <c r="P504" s="219" t="s">
        <v>250</v>
      </c>
      <c r="Q504" s="219"/>
      <c r="R504" s="219" t="s">
        <v>732</v>
      </c>
      <c r="S504" s="219"/>
      <c r="T504" s="221"/>
      <c r="U504" s="219" t="s">
        <v>224</v>
      </c>
      <c r="V504" s="219" t="s">
        <v>252</v>
      </c>
      <c r="W504" s="190">
        <f>VLOOKUP(M504,'8.匯率'!A:C,3,)</f>
        <v>1</v>
      </c>
      <c r="X504" s="232">
        <f t="shared" si="8"/>
        <v>-110000</v>
      </c>
    </row>
    <row r="505" spans="1:24" hidden="1">
      <c r="A505" s="219" t="s">
        <v>215</v>
      </c>
      <c r="B505" s="219" t="s">
        <v>686</v>
      </c>
      <c r="C505" s="219" t="s">
        <v>731</v>
      </c>
      <c r="D505" s="219" t="s">
        <v>227</v>
      </c>
      <c r="E505" s="221">
        <v>45702</v>
      </c>
      <c r="F505" s="221">
        <v>45702</v>
      </c>
      <c r="G505" s="219" t="s">
        <v>219</v>
      </c>
      <c r="H505" s="219"/>
      <c r="I505" s="219"/>
      <c r="J505" s="219" t="s">
        <v>185</v>
      </c>
      <c r="K505" s="219" t="s">
        <v>220</v>
      </c>
      <c r="L505" s="241">
        <v>-145855</v>
      </c>
      <c r="M505" s="219" t="s">
        <v>220</v>
      </c>
      <c r="N505" s="241">
        <v>-145855</v>
      </c>
      <c r="O505" s="219" t="s">
        <v>249</v>
      </c>
      <c r="P505" s="219" t="s">
        <v>250</v>
      </c>
      <c r="Q505" s="219"/>
      <c r="R505" s="219" t="s">
        <v>732</v>
      </c>
      <c r="S505" s="219"/>
      <c r="T505" s="221"/>
      <c r="U505" s="219" t="s">
        <v>224</v>
      </c>
      <c r="V505" s="219" t="s">
        <v>252</v>
      </c>
      <c r="W505" s="190">
        <f>VLOOKUP(M505,'8.匯率'!A:C,3,)</f>
        <v>1</v>
      </c>
      <c r="X505" s="232">
        <f t="shared" si="8"/>
        <v>-145855</v>
      </c>
    </row>
    <row r="506" spans="1:24" hidden="1">
      <c r="A506" s="219" t="s">
        <v>215</v>
      </c>
      <c r="B506" s="219" t="s">
        <v>686</v>
      </c>
      <c r="C506" s="219" t="s">
        <v>733</v>
      </c>
      <c r="D506" s="219" t="s">
        <v>227</v>
      </c>
      <c r="E506" s="221">
        <v>45702</v>
      </c>
      <c r="F506" s="221">
        <v>45702</v>
      </c>
      <c r="G506" s="219" t="s">
        <v>219</v>
      </c>
      <c r="H506" s="219"/>
      <c r="I506" s="219"/>
      <c r="J506" s="219" t="s">
        <v>185</v>
      </c>
      <c r="K506" s="219" t="s">
        <v>220</v>
      </c>
      <c r="L506" s="241">
        <v>-120230</v>
      </c>
      <c r="M506" s="219" t="s">
        <v>220</v>
      </c>
      <c r="N506" s="241">
        <v>-120230</v>
      </c>
      <c r="O506" s="219" t="s">
        <v>249</v>
      </c>
      <c r="P506" s="219" t="s">
        <v>250</v>
      </c>
      <c r="Q506" s="219"/>
      <c r="R506" s="219" t="s">
        <v>734</v>
      </c>
      <c r="S506" s="219"/>
      <c r="T506" s="221"/>
      <c r="U506" s="219" t="s">
        <v>224</v>
      </c>
      <c r="V506" s="219" t="s">
        <v>252</v>
      </c>
      <c r="W506" s="190">
        <f>VLOOKUP(M506,'8.匯率'!A:C,3,)</f>
        <v>1</v>
      </c>
      <c r="X506" s="232">
        <f t="shared" si="8"/>
        <v>-120230</v>
      </c>
    </row>
    <row r="507" spans="1:24" hidden="1">
      <c r="A507" s="219" t="s">
        <v>215</v>
      </c>
      <c r="B507" s="219" t="s">
        <v>686</v>
      </c>
      <c r="C507" s="219" t="s">
        <v>733</v>
      </c>
      <c r="D507" s="219" t="s">
        <v>227</v>
      </c>
      <c r="E507" s="221">
        <v>45702</v>
      </c>
      <c r="F507" s="221">
        <v>45702</v>
      </c>
      <c r="G507" s="219" t="s">
        <v>219</v>
      </c>
      <c r="H507" s="219"/>
      <c r="I507" s="219"/>
      <c r="J507" s="219" t="s">
        <v>185</v>
      </c>
      <c r="K507" s="219" t="s">
        <v>220</v>
      </c>
      <c r="L507" s="241">
        <v>-138000</v>
      </c>
      <c r="M507" s="219" t="s">
        <v>220</v>
      </c>
      <c r="N507" s="241">
        <v>-138000</v>
      </c>
      <c r="O507" s="219" t="s">
        <v>249</v>
      </c>
      <c r="P507" s="219" t="s">
        <v>250</v>
      </c>
      <c r="Q507" s="219"/>
      <c r="R507" s="219" t="s">
        <v>734</v>
      </c>
      <c r="S507" s="219"/>
      <c r="T507" s="221"/>
      <c r="U507" s="219" t="s">
        <v>224</v>
      </c>
      <c r="V507" s="219" t="s">
        <v>252</v>
      </c>
      <c r="W507" s="190">
        <f>VLOOKUP(M507,'8.匯率'!A:C,3,)</f>
        <v>1</v>
      </c>
      <c r="X507" s="232">
        <f t="shared" si="8"/>
        <v>-138000</v>
      </c>
    </row>
    <row r="508" spans="1:24" hidden="1">
      <c r="A508" s="219" t="s">
        <v>215</v>
      </c>
      <c r="B508" s="219" t="s">
        <v>686</v>
      </c>
      <c r="C508" s="219" t="s">
        <v>733</v>
      </c>
      <c r="D508" s="219" t="s">
        <v>227</v>
      </c>
      <c r="E508" s="221">
        <v>45702</v>
      </c>
      <c r="F508" s="221">
        <v>45702</v>
      </c>
      <c r="G508" s="219" t="s">
        <v>219</v>
      </c>
      <c r="H508" s="219"/>
      <c r="I508" s="219"/>
      <c r="J508" s="219" t="s">
        <v>185</v>
      </c>
      <c r="K508" s="219" t="s">
        <v>220</v>
      </c>
      <c r="L508" s="241">
        <v>-84150</v>
      </c>
      <c r="M508" s="219" t="s">
        <v>220</v>
      </c>
      <c r="N508" s="241">
        <v>-84150</v>
      </c>
      <c r="O508" s="219" t="s">
        <v>249</v>
      </c>
      <c r="P508" s="219" t="s">
        <v>250</v>
      </c>
      <c r="Q508" s="219"/>
      <c r="R508" s="219" t="s">
        <v>734</v>
      </c>
      <c r="S508" s="219"/>
      <c r="T508" s="221"/>
      <c r="U508" s="219" t="s">
        <v>224</v>
      </c>
      <c r="V508" s="219" t="s">
        <v>252</v>
      </c>
      <c r="W508" s="190">
        <f>VLOOKUP(M508,'8.匯率'!A:C,3,)</f>
        <v>1</v>
      </c>
      <c r="X508" s="232">
        <f t="shared" si="8"/>
        <v>-84150</v>
      </c>
    </row>
    <row r="509" spans="1:24" hidden="1">
      <c r="A509" s="219" t="s">
        <v>215</v>
      </c>
      <c r="B509" s="219" t="s">
        <v>686</v>
      </c>
      <c r="C509" s="219" t="s">
        <v>733</v>
      </c>
      <c r="D509" s="219" t="s">
        <v>227</v>
      </c>
      <c r="E509" s="221">
        <v>45702</v>
      </c>
      <c r="F509" s="221">
        <v>45702</v>
      </c>
      <c r="G509" s="219" t="s">
        <v>219</v>
      </c>
      <c r="H509" s="219"/>
      <c r="I509" s="219"/>
      <c r="J509" s="219" t="s">
        <v>185</v>
      </c>
      <c r="K509" s="219" t="s">
        <v>220</v>
      </c>
      <c r="L509" s="241">
        <v>-103500</v>
      </c>
      <c r="M509" s="219" t="s">
        <v>220</v>
      </c>
      <c r="N509" s="241">
        <v>-103500</v>
      </c>
      <c r="O509" s="219" t="s">
        <v>249</v>
      </c>
      <c r="P509" s="219" t="s">
        <v>250</v>
      </c>
      <c r="Q509" s="219"/>
      <c r="R509" s="219" t="s">
        <v>734</v>
      </c>
      <c r="S509" s="219"/>
      <c r="T509" s="221"/>
      <c r="U509" s="219" t="s">
        <v>224</v>
      </c>
      <c r="V509" s="219" t="s">
        <v>252</v>
      </c>
      <c r="W509" s="190">
        <f>VLOOKUP(M509,'8.匯率'!A:C,3,)</f>
        <v>1</v>
      </c>
      <c r="X509" s="232">
        <f t="shared" si="8"/>
        <v>-103500</v>
      </c>
    </row>
    <row r="510" spans="1:24" hidden="1">
      <c r="A510" s="219" t="s">
        <v>215</v>
      </c>
      <c r="B510" s="219" t="s">
        <v>686</v>
      </c>
      <c r="C510" s="219" t="s">
        <v>733</v>
      </c>
      <c r="D510" s="219" t="s">
        <v>227</v>
      </c>
      <c r="E510" s="221">
        <v>45702</v>
      </c>
      <c r="F510" s="221">
        <v>45702</v>
      </c>
      <c r="G510" s="219" t="s">
        <v>219</v>
      </c>
      <c r="H510" s="219"/>
      <c r="I510" s="219"/>
      <c r="J510" s="219" t="s">
        <v>185</v>
      </c>
      <c r="K510" s="219" t="s">
        <v>220</v>
      </c>
      <c r="L510" s="241">
        <v>-110000</v>
      </c>
      <c r="M510" s="219" t="s">
        <v>220</v>
      </c>
      <c r="N510" s="241">
        <v>-110000</v>
      </c>
      <c r="O510" s="219" t="s">
        <v>249</v>
      </c>
      <c r="P510" s="219" t="s">
        <v>250</v>
      </c>
      <c r="Q510" s="219"/>
      <c r="R510" s="219" t="s">
        <v>734</v>
      </c>
      <c r="S510" s="219"/>
      <c r="T510" s="221"/>
      <c r="U510" s="219" t="s">
        <v>224</v>
      </c>
      <c r="V510" s="219" t="s">
        <v>252</v>
      </c>
      <c r="W510" s="190">
        <f>VLOOKUP(M510,'8.匯率'!A:C,3,)</f>
        <v>1</v>
      </c>
      <c r="X510" s="232">
        <f t="shared" si="8"/>
        <v>-110000</v>
      </c>
    </row>
    <row r="511" spans="1:24" hidden="1">
      <c r="A511" s="219" t="s">
        <v>215</v>
      </c>
      <c r="B511" s="219" t="s">
        <v>686</v>
      </c>
      <c r="C511" s="219" t="s">
        <v>733</v>
      </c>
      <c r="D511" s="219" t="s">
        <v>227</v>
      </c>
      <c r="E511" s="221">
        <v>45702</v>
      </c>
      <c r="F511" s="221">
        <v>45702</v>
      </c>
      <c r="G511" s="219" t="s">
        <v>219</v>
      </c>
      <c r="H511" s="219"/>
      <c r="I511" s="219"/>
      <c r="J511" s="219" t="s">
        <v>185</v>
      </c>
      <c r="K511" s="219" t="s">
        <v>220</v>
      </c>
      <c r="L511" s="241">
        <v>-161736</v>
      </c>
      <c r="M511" s="219" t="s">
        <v>220</v>
      </c>
      <c r="N511" s="241">
        <v>-161736</v>
      </c>
      <c r="O511" s="219" t="s">
        <v>249</v>
      </c>
      <c r="P511" s="219" t="s">
        <v>250</v>
      </c>
      <c r="Q511" s="219"/>
      <c r="R511" s="219" t="s">
        <v>734</v>
      </c>
      <c r="S511" s="219"/>
      <c r="T511" s="221"/>
      <c r="U511" s="219" t="s">
        <v>224</v>
      </c>
      <c r="V511" s="219" t="s">
        <v>252</v>
      </c>
      <c r="W511" s="190">
        <f>VLOOKUP(M511,'8.匯率'!A:C,3,)</f>
        <v>1</v>
      </c>
      <c r="X511" s="232">
        <f t="shared" si="8"/>
        <v>-161736</v>
      </c>
    </row>
    <row r="512" spans="1:24" hidden="1">
      <c r="A512" s="219" t="s">
        <v>215</v>
      </c>
      <c r="B512" s="219" t="s">
        <v>686</v>
      </c>
      <c r="C512" s="219" t="s">
        <v>735</v>
      </c>
      <c r="D512" s="219" t="s">
        <v>227</v>
      </c>
      <c r="E512" s="221">
        <v>45708</v>
      </c>
      <c r="F512" s="221">
        <v>45708</v>
      </c>
      <c r="G512" s="219" t="s">
        <v>219</v>
      </c>
      <c r="H512" s="219"/>
      <c r="I512" s="219"/>
      <c r="J512" s="219" t="s">
        <v>185</v>
      </c>
      <c r="K512" s="219" t="s">
        <v>220</v>
      </c>
      <c r="L512" s="241">
        <v>-138000</v>
      </c>
      <c r="M512" s="219" t="s">
        <v>220</v>
      </c>
      <c r="N512" s="241">
        <v>-138000</v>
      </c>
      <c r="O512" s="219" t="s">
        <v>249</v>
      </c>
      <c r="P512" s="219" t="s">
        <v>250</v>
      </c>
      <c r="Q512" s="219"/>
      <c r="R512" s="219" t="s">
        <v>736</v>
      </c>
      <c r="S512" s="219"/>
      <c r="T512" s="221"/>
      <c r="U512" s="219" t="s">
        <v>224</v>
      </c>
      <c r="V512" s="219" t="s">
        <v>252</v>
      </c>
      <c r="W512" s="190">
        <f>VLOOKUP(M512,'8.匯率'!A:C,3,)</f>
        <v>1</v>
      </c>
      <c r="X512" s="232">
        <f t="shared" si="8"/>
        <v>-138000</v>
      </c>
    </row>
    <row r="513" spans="1:24" hidden="1">
      <c r="A513" s="219" t="s">
        <v>215</v>
      </c>
      <c r="B513" s="219" t="s">
        <v>686</v>
      </c>
      <c r="C513" s="219" t="s">
        <v>735</v>
      </c>
      <c r="D513" s="219" t="s">
        <v>227</v>
      </c>
      <c r="E513" s="221">
        <v>45708</v>
      </c>
      <c r="F513" s="221">
        <v>45708</v>
      </c>
      <c r="G513" s="219" t="s">
        <v>219</v>
      </c>
      <c r="H513" s="219"/>
      <c r="I513" s="219"/>
      <c r="J513" s="219" t="s">
        <v>185</v>
      </c>
      <c r="K513" s="219" t="s">
        <v>220</v>
      </c>
      <c r="L513" s="241">
        <v>-129858</v>
      </c>
      <c r="M513" s="219" t="s">
        <v>220</v>
      </c>
      <c r="N513" s="241">
        <v>-129858</v>
      </c>
      <c r="O513" s="219" t="s">
        <v>249</v>
      </c>
      <c r="P513" s="219" t="s">
        <v>250</v>
      </c>
      <c r="Q513" s="219"/>
      <c r="R513" s="219" t="s">
        <v>736</v>
      </c>
      <c r="S513" s="219"/>
      <c r="T513" s="221"/>
      <c r="U513" s="219" t="s">
        <v>224</v>
      </c>
      <c r="V513" s="219" t="s">
        <v>252</v>
      </c>
      <c r="W513" s="190">
        <f>VLOOKUP(M513,'8.匯率'!A:C,3,)</f>
        <v>1</v>
      </c>
      <c r="X513" s="232">
        <f t="shared" si="8"/>
        <v>-129858</v>
      </c>
    </row>
    <row r="514" spans="1:24" hidden="1">
      <c r="A514" s="219" t="s">
        <v>215</v>
      </c>
      <c r="B514" s="219" t="s">
        <v>686</v>
      </c>
      <c r="C514" s="219" t="s">
        <v>735</v>
      </c>
      <c r="D514" s="219" t="s">
        <v>227</v>
      </c>
      <c r="E514" s="221">
        <v>45708</v>
      </c>
      <c r="F514" s="221">
        <v>45708</v>
      </c>
      <c r="G514" s="219" t="s">
        <v>219</v>
      </c>
      <c r="H514" s="219"/>
      <c r="I514" s="219"/>
      <c r="J514" s="219" t="s">
        <v>185</v>
      </c>
      <c r="K514" s="219" t="s">
        <v>220</v>
      </c>
      <c r="L514" s="241">
        <v>-115940</v>
      </c>
      <c r="M514" s="219" t="s">
        <v>220</v>
      </c>
      <c r="N514" s="241">
        <v>-115940</v>
      </c>
      <c r="O514" s="219" t="s">
        <v>249</v>
      </c>
      <c r="P514" s="219" t="s">
        <v>250</v>
      </c>
      <c r="Q514" s="219"/>
      <c r="R514" s="219" t="s">
        <v>736</v>
      </c>
      <c r="S514" s="219"/>
      <c r="T514" s="221"/>
      <c r="U514" s="219" t="s">
        <v>224</v>
      </c>
      <c r="V514" s="219" t="s">
        <v>252</v>
      </c>
      <c r="W514" s="190">
        <f>VLOOKUP(M514,'8.匯率'!A:C,3,)</f>
        <v>1</v>
      </c>
      <c r="X514" s="232">
        <f t="shared" si="8"/>
        <v>-115940</v>
      </c>
    </row>
    <row r="515" spans="1:24" hidden="1">
      <c r="A515" s="219" t="s">
        <v>215</v>
      </c>
      <c r="B515" s="219" t="s">
        <v>686</v>
      </c>
      <c r="C515" s="219" t="s">
        <v>737</v>
      </c>
      <c r="D515" s="219" t="s">
        <v>227</v>
      </c>
      <c r="E515" s="221">
        <v>45708</v>
      </c>
      <c r="F515" s="221">
        <v>45708</v>
      </c>
      <c r="G515" s="219" t="s">
        <v>219</v>
      </c>
      <c r="H515" s="219"/>
      <c r="I515" s="219"/>
      <c r="J515" s="219" t="s">
        <v>185</v>
      </c>
      <c r="K515" s="219" t="s">
        <v>220</v>
      </c>
      <c r="L515" s="241">
        <v>-95000</v>
      </c>
      <c r="M515" s="219" t="s">
        <v>220</v>
      </c>
      <c r="N515" s="241">
        <v>-95000</v>
      </c>
      <c r="O515" s="219" t="s">
        <v>249</v>
      </c>
      <c r="P515" s="219" t="s">
        <v>250</v>
      </c>
      <c r="Q515" s="219"/>
      <c r="R515" s="219" t="s">
        <v>738</v>
      </c>
      <c r="S515" s="219"/>
      <c r="T515" s="221"/>
      <c r="U515" s="219" t="s">
        <v>224</v>
      </c>
      <c r="V515" s="219" t="s">
        <v>252</v>
      </c>
      <c r="W515" s="190">
        <f>VLOOKUP(M515,'8.匯率'!A:C,3,)</f>
        <v>1</v>
      </c>
      <c r="X515" s="232">
        <f t="shared" si="8"/>
        <v>-95000</v>
      </c>
    </row>
    <row r="516" spans="1:24" hidden="1">
      <c r="A516" s="219" t="s">
        <v>215</v>
      </c>
      <c r="B516" s="219" t="s">
        <v>686</v>
      </c>
      <c r="C516" s="219" t="s">
        <v>737</v>
      </c>
      <c r="D516" s="219" t="s">
        <v>227</v>
      </c>
      <c r="E516" s="221">
        <v>45708</v>
      </c>
      <c r="F516" s="221">
        <v>45708</v>
      </c>
      <c r="G516" s="219" t="s">
        <v>219</v>
      </c>
      <c r="H516" s="219"/>
      <c r="I516" s="219"/>
      <c r="J516" s="219" t="s">
        <v>185</v>
      </c>
      <c r="K516" s="219" t="s">
        <v>220</v>
      </c>
      <c r="L516" s="241">
        <v>-90640</v>
      </c>
      <c r="M516" s="219" t="s">
        <v>220</v>
      </c>
      <c r="N516" s="241">
        <v>-90640</v>
      </c>
      <c r="O516" s="219" t="s">
        <v>249</v>
      </c>
      <c r="P516" s="219" t="s">
        <v>250</v>
      </c>
      <c r="Q516" s="219"/>
      <c r="R516" s="219" t="s">
        <v>738</v>
      </c>
      <c r="S516" s="219"/>
      <c r="T516" s="221"/>
      <c r="U516" s="219" t="s">
        <v>224</v>
      </c>
      <c r="V516" s="219" t="s">
        <v>252</v>
      </c>
      <c r="W516" s="190">
        <f>VLOOKUP(M516,'8.匯率'!A:C,3,)</f>
        <v>1</v>
      </c>
      <c r="X516" s="232">
        <f t="shared" si="8"/>
        <v>-90640</v>
      </c>
    </row>
    <row r="517" spans="1:24" hidden="1">
      <c r="A517" s="219" t="s">
        <v>215</v>
      </c>
      <c r="B517" s="219" t="s">
        <v>686</v>
      </c>
      <c r="C517" s="219" t="s">
        <v>737</v>
      </c>
      <c r="D517" s="219" t="s">
        <v>227</v>
      </c>
      <c r="E517" s="221">
        <v>45708</v>
      </c>
      <c r="F517" s="221">
        <v>45708</v>
      </c>
      <c r="G517" s="219" t="s">
        <v>219</v>
      </c>
      <c r="H517" s="219"/>
      <c r="I517" s="219"/>
      <c r="J517" s="219" t="s">
        <v>185</v>
      </c>
      <c r="K517" s="219" t="s">
        <v>220</v>
      </c>
      <c r="L517" s="241">
        <v>-89395</v>
      </c>
      <c r="M517" s="219" t="s">
        <v>220</v>
      </c>
      <c r="N517" s="241">
        <v>-89395</v>
      </c>
      <c r="O517" s="219" t="s">
        <v>249</v>
      </c>
      <c r="P517" s="219" t="s">
        <v>250</v>
      </c>
      <c r="Q517" s="219"/>
      <c r="R517" s="219" t="s">
        <v>738</v>
      </c>
      <c r="S517" s="219"/>
      <c r="T517" s="221"/>
      <c r="U517" s="219" t="s">
        <v>224</v>
      </c>
      <c r="V517" s="219" t="s">
        <v>252</v>
      </c>
      <c r="W517" s="190">
        <f>VLOOKUP(M517,'8.匯率'!A:C,3,)</f>
        <v>1</v>
      </c>
      <c r="X517" s="232">
        <f t="shared" si="8"/>
        <v>-89395</v>
      </c>
    </row>
    <row r="518" spans="1:24" hidden="1">
      <c r="A518" s="219" t="s">
        <v>215</v>
      </c>
      <c r="B518" s="219" t="s">
        <v>686</v>
      </c>
      <c r="C518" s="219" t="s">
        <v>737</v>
      </c>
      <c r="D518" s="219" t="s">
        <v>227</v>
      </c>
      <c r="E518" s="221">
        <v>45708</v>
      </c>
      <c r="F518" s="221">
        <v>45708</v>
      </c>
      <c r="G518" s="219" t="s">
        <v>219</v>
      </c>
      <c r="H518" s="219"/>
      <c r="I518" s="219"/>
      <c r="J518" s="219" t="s">
        <v>185</v>
      </c>
      <c r="K518" s="219" t="s">
        <v>220</v>
      </c>
      <c r="L518" s="241">
        <v>-52900</v>
      </c>
      <c r="M518" s="219" t="s">
        <v>220</v>
      </c>
      <c r="N518" s="241">
        <v>-52900</v>
      </c>
      <c r="O518" s="219" t="s">
        <v>249</v>
      </c>
      <c r="P518" s="219" t="s">
        <v>250</v>
      </c>
      <c r="Q518" s="219"/>
      <c r="R518" s="219" t="s">
        <v>738</v>
      </c>
      <c r="S518" s="219"/>
      <c r="T518" s="221"/>
      <c r="U518" s="219" t="s">
        <v>224</v>
      </c>
      <c r="V518" s="219" t="s">
        <v>252</v>
      </c>
      <c r="W518" s="190">
        <f>VLOOKUP(M518,'8.匯率'!A:C,3,)</f>
        <v>1</v>
      </c>
      <c r="X518" s="232">
        <f t="shared" si="8"/>
        <v>-52900</v>
      </c>
    </row>
    <row r="519" spans="1:24" hidden="1">
      <c r="A519" s="219" t="s">
        <v>215</v>
      </c>
      <c r="B519" s="219" t="s">
        <v>686</v>
      </c>
      <c r="C519" s="219" t="s">
        <v>739</v>
      </c>
      <c r="D519" s="219" t="s">
        <v>227</v>
      </c>
      <c r="E519" s="221">
        <v>45708</v>
      </c>
      <c r="F519" s="221">
        <v>45708</v>
      </c>
      <c r="G519" s="219" t="s">
        <v>219</v>
      </c>
      <c r="H519" s="219"/>
      <c r="I519" s="219"/>
      <c r="J519" s="219" t="s">
        <v>185</v>
      </c>
      <c r="K519" s="219" t="s">
        <v>220</v>
      </c>
      <c r="L519" s="241">
        <v>-136710</v>
      </c>
      <c r="M519" s="219" t="s">
        <v>220</v>
      </c>
      <c r="N519" s="241">
        <v>-136710</v>
      </c>
      <c r="O519" s="219" t="s">
        <v>249</v>
      </c>
      <c r="P519" s="219" t="s">
        <v>250</v>
      </c>
      <c r="Q519" s="219"/>
      <c r="R519" s="219" t="s">
        <v>740</v>
      </c>
      <c r="S519" s="219"/>
      <c r="T519" s="221"/>
      <c r="U519" s="219" t="s">
        <v>224</v>
      </c>
      <c r="V519" s="219" t="s">
        <v>252</v>
      </c>
      <c r="W519" s="190">
        <f>VLOOKUP(M519,'8.匯率'!A:C,3,)</f>
        <v>1</v>
      </c>
      <c r="X519" s="232">
        <f t="shared" si="8"/>
        <v>-136710</v>
      </c>
    </row>
    <row r="520" spans="1:24" hidden="1">
      <c r="A520" s="219" t="s">
        <v>215</v>
      </c>
      <c r="B520" s="219" t="s">
        <v>686</v>
      </c>
      <c r="C520" s="219" t="s">
        <v>739</v>
      </c>
      <c r="D520" s="219" t="s">
        <v>227</v>
      </c>
      <c r="E520" s="221">
        <v>45708</v>
      </c>
      <c r="F520" s="221">
        <v>45708</v>
      </c>
      <c r="G520" s="219" t="s">
        <v>219</v>
      </c>
      <c r="H520" s="219"/>
      <c r="I520" s="219"/>
      <c r="J520" s="219" t="s">
        <v>185</v>
      </c>
      <c r="K520" s="219" t="s">
        <v>220</v>
      </c>
      <c r="L520" s="241">
        <v>-138000</v>
      </c>
      <c r="M520" s="219" t="s">
        <v>220</v>
      </c>
      <c r="N520" s="241">
        <v>-138000</v>
      </c>
      <c r="O520" s="219" t="s">
        <v>249</v>
      </c>
      <c r="P520" s="219" t="s">
        <v>250</v>
      </c>
      <c r="Q520" s="219"/>
      <c r="R520" s="219" t="s">
        <v>740</v>
      </c>
      <c r="S520" s="219"/>
      <c r="T520" s="221"/>
      <c r="U520" s="219" t="s">
        <v>224</v>
      </c>
      <c r="V520" s="219" t="s">
        <v>252</v>
      </c>
      <c r="W520" s="190">
        <f>VLOOKUP(M520,'8.匯率'!A:C,3,)</f>
        <v>1</v>
      </c>
      <c r="X520" s="232">
        <f t="shared" si="8"/>
        <v>-138000</v>
      </c>
    </row>
    <row r="521" spans="1:24" hidden="1">
      <c r="A521" s="219" t="s">
        <v>215</v>
      </c>
      <c r="B521" s="219" t="s">
        <v>686</v>
      </c>
      <c r="C521" s="219" t="s">
        <v>739</v>
      </c>
      <c r="D521" s="219" t="s">
        <v>227</v>
      </c>
      <c r="E521" s="221">
        <v>45708</v>
      </c>
      <c r="F521" s="221">
        <v>45708</v>
      </c>
      <c r="G521" s="219" t="s">
        <v>219</v>
      </c>
      <c r="H521" s="219"/>
      <c r="I521" s="219"/>
      <c r="J521" s="219" t="s">
        <v>185</v>
      </c>
      <c r="K521" s="219" t="s">
        <v>220</v>
      </c>
      <c r="L521" s="241">
        <v>-133998</v>
      </c>
      <c r="M521" s="219" t="s">
        <v>220</v>
      </c>
      <c r="N521" s="241">
        <v>-133998</v>
      </c>
      <c r="O521" s="219" t="s">
        <v>249</v>
      </c>
      <c r="P521" s="219" t="s">
        <v>250</v>
      </c>
      <c r="Q521" s="219"/>
      <c r="R521" s="219" t="s">
        <v>740</v>
      </c>
      <c r="S521" s="219"/>
      <c r="T521" s="221"/>
      <c r="U521" s="219" t="s">
        <v>224</v>
      </c>
      <c r="V521" s="219" t="s">
        <v>252</v>
      </c>
      <c r="W521" s="190">
        <f>VLOOKUP(M521,'8.匯率'!A:C,3,)</f>
        <v>1</v>
      </c>
      <c r="X521" s="232">
        <f t="shared" si="8"/>
        <v>-133998</v>
      </c>
    </row>
    <row r="522" spans="1:24" hidden="1">
      <c r="A522" s="219" t="s">
        <v>215</v>
      </c>
      <c r="B522" s="219" t="s">
        <v>686</v>
      </c>
      <c r="C522" s="219" t="s">
        <v>739</v>
      </c>
      <c r="D522" s="219" t="s">
        <v>227</v>
      </c>
      <c r="E522" s="221">
        <v>45708</v>
      </c>
      <c r="F522" s="221">
        <v>45708</v>
      </c>
      <c r="G522" s="219" t="s">
        <v>219</v>
      </c>
      <c r="H522" s="219"/>
      <c r="I522" s="219"/>
      <c r="J522" s="219" t="s">
        <v>185</v>
      </c>
      <c r="K522" s="219" t="s">
        <v>220</v>
      </c>
      <c r="L522" s="241">
        <v>-103510</v>
      </c>
      <c r="M522" s="219" t="s">
        <v>220</v>
      </c>
      <c r="N522" s="241">
        <v>-103510</v>
      </c>
      <c r="O522" s="219" t="s">
        <v>249</v>
      </c>
      <c r="P522" s="219" t="s">
        <v>250</v>
      </c>
      <c r="Q522" s="219"/>
      <c r="R522" s="219" t="s">
        <v>740</v>
      </c>
      <c r="S522" s="219"/>
      <c r="T522" s="221"/>
      <c r="U522" s="219" t="s">
        <v>224</v>
      </c>
      <c r="V522" s="219" t="s">
        <v>252</v>
      </c>
      <c r="W522" s="190">
        <f>VLOOKUP(M522,'8.匯率'!A:C,3,)</f>
        <v>1</v>
      </c>
      <c r="X522" s="232">
        <f t="shared" si="8"/>
        <v>-103510</v>
      </c>
    </row>
    <row r="523" spans="1:24" hidden="1">
      <c r="A523" s="219" t="s">
        <v>215</v>
      </c>
      <c r="B523" s="219" t="s">
        <v>686</v>
      </c>
      <c r="C523" s="219" t="s">
        <v>739</v>
      </c>
      <c r="D523" s="219" t="s">
        <v>227</v>
      </c>
      <c r="E523" s="221">
        <v>45708</v>
      </c>
      <c r="F523" s="221">
        <v>45708</v>
      </c>
      <c r="G523" s="219" t="s">
        <v>219</v>
      </c>
      <c r="H523" s="219"/>
      <c r="I523" s="219"/>
      <c r="J523" s="219" t="s">
        <v>185</v>
      </c>
      <c r="K523" s="219" t="s">
        <v>220</v>
      </c>
      <c r="L523" s="241">
        <v>-112090</v>
      </c>
      <c r="M523" s="219" t="s">
        <v>220</v>
      </c>
      <c r="N523" s="241">
        <v>-112090</v>
      </c>
      <c r="O523" s="219" t="s">
        <v>249</v>
      </c>
      <c r="P523" s="219" t="s">
        <v>250</v>
      </c>
      <c r="Q523" s="219"/>
      <c r="R523" s="219" t="s">
        <v>740</v>
      </c>
      <c r="S523" s="219"/>
      <c r="T523" s="221"/>
      <c r="U523" s="219" t="s">
        <v>224</v>
      </c>
      <c r="V523" s="219" t="s">
        <v>252</v>
      </c>
      <c r="W523" s="190">
        <f>VLOOKUP(M523,'8.匯率'!A:C,3,)</f>
        <v>1</v>
      </c>
      <c r="X523" s="232">
        <f t="shared" ref="X523:X586" si="9">N523*W523</f>
        <v>-112090</v>
      </c>
    </row>
    <row r="524" spans="1:24" hidden="1">
      <c r="A524" s="219" t="s">
        <v>215</v>
      </c>
      <c r="B524" s="219" t="s">
        <v>686</v>
      </c>
      <c r="C524" s="219" t="s">
        <v>739</v>
      </c>
      <c r="D524" s="219" t="s">
        <v>227</v>
      </c>
      <c r="E524" s="221">
        <v>45708</v>
      </c>
      <c r="F524" s="221">
        <v>45708</v>
      </c>
      <c r="G524" s="219" t="s">
        <v>219</v>
      </c>
      <c r="H524" s="219"/>
      <c r="I524" s="219"/>
      <c r="J524" s="219" t="s">
        <v>185</v>
      </c>
      <c r="K524" s="219" t="s">
        <v>220</v>
      </c>
      <c r="L524" s="241">
        <v>-107580</v>
      </c>
      <c r="M524" s="219" t="s">
        <v>220</v>
      </c>
      <c r="N524" s="241">
        <v>-107580</v>
      </c>
      <c r="O524" s="219" t="s">
        <v>249</v>
      </c>
      <c r="P524" s="219" t="s">
        <v>250</v>
      </c>
      <c r="Q524" s="219"/>
      <c r="R524" s="219" t="s">
        <v>740</v>
      </c>
      <c r="S524" s="219"/>
      <c r="T524" s="221"/>
      <c r="U524" s="219" t="s">
        <v>224</v>
      </c>
      <c r="V524" s="219" t="s">
        <v>252</v>
      </c>
      <c r="W524" s="190">
        <f>VLOOKUP(M524,'8.匯率'!A:C,3,)</f>
        <v>1</v>
      </c>
      <c r="X524" s="232">
        <f t="shared" si="9"/>
        <v>-107580</v>
      </c>
    </row>
    <row r="525" spans="1:24" hidden="1">
      <c r="A525" s="219" t="s">
        <v>215</v>
      </c>
      <c r="B525" s="219" t="s">
        <v>686</v>
      </c>
      <c r="C525" s="219" t="s">
        <v>739</v>
      </c>
      <c r="D525" s="219" t="s">
        <v>227</v>
      </c>
      <c r="E525" s="221">
        <v>45708</v>
      </c>
      <c r="F525" s="221">
        <v>45708</v>
      </c>
      <c r="G525" s="219" t="s">
        <v>219</v>
      </c>
      <c r="H525" s="219"/>
      <c r="I525" s="219"/>
      <c r="J525" s="219" t="s">
        <v>185</v>
      </c>
      <c r="K525" s="219" t="s">
        <v>220</v>
      </c>
      <c r="L525" s="241">
        <v>-195822</v>
      </c>
      <c r="M525" s="219" t="s">
        <v>220</v>
      </c>
      <c r="N525" s="241">
        <v>-195822</v>
      </c>
      <c r="O525" s="219" t="s">
        <v>249</v>
      </c>
      <c r="P525" s="219" t="s">
        <v>250</v>
      </c>
      <c r="Q525" s="219"/>
      <c r="R525" s="219" t="s">
        <v>740</v>
      </c>
      <c r="S525" s="219"/>
      <c r="T525" s="221"/>
      <c r="U525" s="219" t="s">
        <v>224</v>
      </c>
      <c r="V525" s="219" t="s">
        <v>252</v>
      </c>
      <c r="W525" s="190">
        <f>VLOOKUP(M525,'8.匯率'!A:C,3,)</f>
        <v>1</v>
      </c>
      <c r="X525" s="232">
        <f t="shared" si="9"/>
        <v>-195822</v>
      </c>
    </row>
    <row r="526" spans="1:24" hidden="1">
      <c r="A526" s="219" t="s">
        <v>215</v>
      </c>
      <c r="B526" s="219" t="s">
        <v>686</v>
      </c>
      <c r="C526" s="219" t="s">
        <v>739</v>
      </c>
      <c r="D526" s="219" t="s">
        <v>227</v>
      </c>
      <c r="E526" s="221">
        <v>45708</v>
      </c>
      <c r="F526" s="221">
        <v>45708</v>
      </c>
      <c r="G526" s="219" t="s">
        <v>219</v>
      </c>
      <c r="H526" s="219"/>
      <c r="I526" s="219"/>
      <c r="J526" s="219" t="s">
        <v>185</v>
      </c>
      <c r="K526" s="219" t="s">
        <v>220</v>
      </c>
      <c r="L526" s="241">
        <v>-113712</v>
      </c>
      <c r="M526" s="219" t="s">
        <v>220</v>
      </c>
      <c r="N526" s="241">
        <v>-113712</v>
      </c>
      <c r="O526" s="219" t="s">
        <v>249</v>
      </c>
      <c r="P526" s="219" t="s">
        <v>250</v>
      </c>
      <c r="Q526" s="219"/>
      <c r="R526" s="219" t="s">
        <v>740</v>
      </c>
      <c r="S526" s="219"/>
      <c r="T526" s="221"/>
      <c r="U526" s="219" t="s">
        <v>224</v>
      </c>
      <c r="V526" s="219" t="s">
        <v>252</v>
      </c>
      <c r="W526" s="190">
        <f>VLOOKUP(M526,'8.匯率'!A:C,3,)</f>
        <v>1</v>
      </c>
      <c r="X526" s="232">
        <f t="shared" si="9"/>
        <v>-113712</v>
      </c>
    </row>
    <row r="527" spans="1:24" hidden="1">
      <c r="A527" s="219" t="s">
        <v>215</v>
      </c>
      <c r="B527" s="219" t="s">
        <v>686</v>
      </c>
      <c r="C527" s="219" t="s">
        <v>739</v>
      </c>
      <c r="D527" s="219" t="s">
        <v>227</v>
      </c>
      <c r="E527" s="221">
        <v>45708</v>
      </c>
      <c r="F527" s="221">
        <v>45708</v>
      </c>
      <c r="G527" s="219" t="s">
        <v>219</v>
      </c>
      <c r="H527" s="219"/>
      <c r="I527" s="219"/>
      <c r="J527" s="219" t="s">
        <v>185</v>
      </c>
      <c r="K527" s="219" t="s">
        <v>220</v>
      </c>
      <c r="L527" s="241">
        <v>-155802</v>
      </c>
      <c r="M527" s="219" t="s">
        <v>220</v>
      </c>
      <c r="N527" s="241">
        <v>-155802</v>
      </c>
      <c r="O527" s="219" t="s">
        <v>249</v>
      </c>
      <c r="P527" s="219" t="s">
        <v>250</v>
      </c>
      <c r="Q527" s="219"/>
      <c r="R527" s="219" t="s">
        <v>740</v>
      </c>
      <c r="S527" s="219"/>
      <c r="T527" s="221"/>
      <c r="U527" s="219" t="s">
        <v>224</v>
      </c>
      <c r="V527" s="219" t="s">
        <v>252</v>
      </c>
      <c r="W527" s="190">
        <f>VLOOKUP(M527,'8.匯率'!A:C,3,)</f>
        <v>1</v>
      </c>
      <c r="X527" s="232">
        <f t="shared" si="9"/>
        <v>-155802</v>
      </c>
    </row>
    <row r="528" spans="1:24" hidden="1">
      <c r="A528" s="219" t="s">
        <v>215</v>
      </c>
      <c r="B528" s="219" t="s">
        <v>686</v>
      </c>
      <c r="C528" s="219" t="s">
        <v>739</v>
      </c>
      <c r="D528" s="219" t="s">
        <v>227</v>
      </c>
      <c r="E528" s="221">
        <v>45708</v>
      </c>
      <c r="F528" s="221">
        <v>45708</v>
      </c>
      <c r="G528" s="219" t="s">
        <v>219</v>
      </c>
      <c r="H528" s="219"/>
      <c r="I528" s="219"/>
      <c r="J528" s="219" t="s">
        <v>185</v>
      </c>
      <c r="K528" s="219" t="s">
        <v>220</v>
      </c>
      <c r="L528" s="241">
        <v>-168640</v>
      </c>
      <c r="M528" s="219" t="s">
        <v>220</v>
      </c>
      <c r="N528" s="241">
        <v>-168640</v>
      </c>
      <c r="O528" s="219" t="s">
        <v>249</v>
      </c>
      <c r="P528" s="219" t="s">
        <v>250</v>
      </c>
      <c r="Q528" s="219"/>
      <c r="R528" s="219" t="s">
        <v>740</v>
      </c>
      <c r="S528" s="219"/>
      <c r="T528" s="221"/>
      <c r="U528" s="219" t="s">
        <v>224</v>
      </c>
      <c r="V528" s="219" t="s">
        <v>252</v>
      </c>
      <c r="W528" s="190">
        <f>VLOOKUP(M528,'8.匯率'!A:C,3,)</f>
        <v>1</v>
      </c>
      <c r="X528" s="232">
        <f t="shared" si="9"/>
        <v>-168640</v>
      </c>
    </row>
    <row r="529" spans="1:24" hidden="1">
      <c r="A529" s="219" t="s">
        <v>215</v>
      </c>
      <c r="B529" s="219" t="s">
        <v>686</v>
      </c>
      <c r="C529" s="219" t="s">
        <v>739</v>
      </c>
      <c r="D529" s="219" t="s">
        <v>227</v>
      </c>
      <c r="E529" s="221">
        <v>45708</v>
      </c>
      <c r="F529" s="221">
        <v>45708</v>
      </c>
      <c r="G529" s="219" t="s">
        <v>219</v>
      </c>
      <c r="H529" s="219"/>
      <c r="I529" s="219"/>
      <c r="J529" s="219" t="s">
        <v>185</v>
      </c>
      <c r="K529" s="219" t="s">
        <v>220</v>
      </c>
      <c r="L529" s="241">
        <v>-138000</v>
      </c>
      <c r="M529" s="219" t="s">
        <v>220</v>
      </c>
      <c r="N529" s="241">
        <v>-138000</v>
      </c>
      <c r="O529" s="219" t="s">
        <v>249</v>
      </c>
      <c r="P529" s="219" t="s">
        <v>250</v>
      </c>
      <c r="Q529" s="219"/>
      <c r="R529" s="219" t="s">
        <v>740</v>
      </c>
      <c r="S529" s="219"/>
      <c r="T529" s="221"/>
      <c r="U529" s="219" t="s">
        <v>224</v>
      </c>
      <c r="V529" s="219" t="s">
        <v>252</v>
      </c>
      <c r="W529" s="190">
        <f>VLOOKUP(M529,'8.匯率'!A:C,3,)</f>
        <v>1</v>
      </c>
      <c r="X529" s="232">
        <f t="shared" si="9"/>
        <v>-138000</v>
      </c>
    </row>
    <row r="530" spans="1:24" hidden="1">
      <c r="A530" s="219" t="s">
        <v>215</v>
      </c>
      <c r="B530" s="219" t="s">
        <v>686</v>
      </c>
      <c r="C530" s="219" t="s">
        <v>741</v>
      </c>
      <c r="D530" s="219" t="s">
        <v>227</v>
      </c>
      <c r="E530" s="221">
        <v>45701</v>
      </c>
      <c r="F530" s="221">
        <v>45701</v>
      </c>
      <c r="G530" s="219" t="s">
        <v>219</v>
      </c>
      <c r="H530" s="219"/>
      <c r="I530" s="219"/>
      <c r="J530" s="219" t="s">
        <v>187</v>
      </c>
      <c r="K530" s="219" t="s">
        <v>220</v>
      </c>
      <c r="L530" s="241">
        <v>-99498</v>
      </c>
      <c r="M530" s="219" t="s">
        <v>220</v>
      </c>
      <c r="N530" s="241">
        <v>-99498</v>
      </c>
      <c r="O530" s="219" t="s">
        <v>264</v>
      </c>
      <c r="P530" s="219" t="s">
        <v>229</v>
      </c>
      <c r="Q530" s="219"/>
      <c r="R530" s="219" t="s">
        <v>742</v>
      </c>
      <c r="S530" s="219"/>
      <c r="T530" s="221"/>
      <c r="U530" s="219" t="s">
        <v>224</v>
      </c>
      <c r="V530" s="219" t="s">
        <v>266</v>
      </c>
      <c r="W530" s="190">
        <f>VLOOKUP(M530,'8.匯率'!A:C,3,)</f>
        <v>1</v>
      </c>
      <c r="X530" s="232">
        <f t="shared" si="9"/>
        <v>-99498</v>
      </c>
    </row>
    <row r="531" spans="1:24" hidden="1">
      <c r="A531" s="219" t="s">
        <v>215</v>
      </c>
      <c r="B531" s="219" t="s">
        <v>686</v>
      </c>
      <c r="C531" s="219" t="s">
        <v>743</v>
      </c>
      <c r="D531" s="219" t="s">
        <v>268</v>
      </c>
      <c r="E531" s="221">
        <v>45469</v>
      </c>
      <c r="F531" s="221">
        <v>45698</v>
      </c>
      <c r="G531" s="219" t="s">
        <v>269</v>
      </c>
      <c r="H531" s="219"/>
      <c r="I531" s="219"/>
      <c r="J531" s="219" t="s">
        <v>182</v>
      </c>
      <c r="K531" s="219" t="s">
        <v>220</v>
      </c>
      <c r="L531" s="241">
        <v>2660</v>
      </c>
      <c r="M531" s="219" t="s">
        <v>220</v>
      </c>
      <c r="N531" s="241">
        <v>2660</v>
      </c>
      <c r="O531" s="219" t="s">
        <v>228</v>
      </c>
      <c r="P531" s="219" t="s">
        <v>229</v>
      </c>
      <c r="Q531" s="219"/>
      <c r="R531" s="219" t="s">
        <v>744</v>
      </c>
      <c r="S531" s="219"/>
      <c r="T531" s="221"/>
      <c r="U531" s="219" t="s">
        <v>224</v>
      </c>
      <c r="V531" s="219" t="s">
        <v>225</v>
      </c>
      <c r="W531" s="190">
        <f>VLOOKUP(M531,'8.匯率'!A:C,3,)</f>
        <v>1</v>
      </c>
      <c r="X531" s="232">
        <f t="shared" si="9"/>
        <v>2660</v>
      </c>
    </row>
    <row r="532" spans="1:24" hidden="1">
      <c r="A532" s="219" t="s">
        <v>215</v>
      </c>
      <c r="B532" s="219" t="s">
        <v>686</v>
      </c>
      <c r="C532" s="219" t="s">
        <v>745</v>
      </c>
      <c r="D532" s="219" t="s">
        <v>268</v>
      </c>
      <c r="E532" s="221">
        <v>45503</v>
      </c>
      <c r="F532" s="221">
        <v>45698</v>
      </c>
      <c r="G532" s="219" t="s">
        <v>269</v>
      </c>
      <c r="H532" s="219"/>
      <c r="I532" s="219"/>
      <c r="J532" s="219" t="s">
        <v>182</v>
      </c>
      <c r="K532" s="219" t="s">
        <v>220</v>
      </c>
      <c r="L532" s="241">
        <v>2935</v>
      </c>
      <c r="M532" s="219" t="s">
        <v>220</v>
      </c>
      <c r="N532" s="241">
        <v>2935</v>
      </c>
      <c r="O532" s="219" t="s">
        <v>228</v>
      </c>
      <c r="P532" s="219" t="s">
        <v>229</v>
      </c>
      <c r="Q532" s="219"/>
      <c r="R532" s="219" t="s">
        <v>746</v>
      </c>
      <c r="S532" s="219"/>
      <c r="T532" s="221"/>
      <c r="U532" s="219" t="s">
        <v>224</v>
      </c>
      <c r="V532" s="219" t="s">
        <v>225</v>
      </c>
      <c r="W532" s="190">
        <f>VLOOKUP(M532,'8.匯率'!A:C,3,)</f>
        <v>1</v>
      </c>
      <c r="X532" s="232">
        <f t="shared" si="9"/>
        <v>2935</v>
      </c>
    </row>
    <row r="533" spans="1:24" hidden="1">
      <c r="A533" s="219" t="s">
        <v>215</v>
      </c>
      <c r="B533" s="219" t="s">
        <v>686</v>
      </c>
      <c r="C533" s="219" t="s">
        <v>747</v>
      </c>
      <c r="D533" s="219" t="s">
        <v>268</v>
      </c>
      <c r="E533" s="221">
        <v>45653</v>
      </c>
      <c r="F533" s="221">
        <v>45699</v>
      </c>
      <c r="G533" s="219" t="s">
        <v>269</v>
      </c>
      <c r="H533" s="219"/>
      <c r="I533" s="219"/>
      <c r="J533" s="219" t="s">
        <v>182</v>
      </c>
      <c r="K533" s="219" t="s">
        <v>220</v>
      </c>
      <c r="L533" s="241">
        <v>61362</v>
      </c>
      <c r="M533" s="219" t="s">
        <v>220</v>
      </c>
      <c r="N533" s="241">
        <v>61362</v>
      </c>
      <c r="O533" s="219" t="s">
        <v>690</v>
      </c>
      <c r="P533" s="219" t="s">
        <v>244</v>
      </c>
      <c r="Q533" s="219"/>
      <c r="R533" s="219" t="s">
        <v>748</v>
      </c>
      <c r="S533" s="219"/>
      <c r="T533" s="221"/>
      <c r="U533" s="219" t="s">
        <v>224</v>
      </c>
      <c r="V533" s="219" t="s">
        <v>225</v>
      </c>
      <c r="W533" s="190">
        <f>VLOOKUP(M533,'8.匯率'!A:C,3,)</f>
        <v>1</v>
      </c>
      <c r="X533" s="232">
        <f t="shared" si="9"/>
        <v>61362</v>
      </c>
    </row>
    <row r="534" spans="1:24" hidden="1">
      <c r="A534" s="219" t="s">
        <v>215</v>
      </c>
      <c r="B534" s="219" t="s">
        <v>686</v>
      </c>
      <c r="C534" s="219" t="s">
        <v>749</v>
      </c>
      <c r="D534" s="219" t="s">
        <v>268</v>
      </c>
      <c r="E534" s="221">
        <v>45595</v>
      </c>
      <c r="F534" s="221">
        <v>45701</v>
      </c>
      <c r="G534" s="219" t="s">
        <v>269</v>
      </c>
      <c r="H534" s="219"/>
      <c r="I534" s="219"/>
      <c r="J534" s="219" t="s">
        <v>182</v>
      </c>
      <c r="K534" s="219" t="s">
        <v>220</v>
      </c>
      <c r="L534" s="241">
        <v>155000</v>
      </c>
      <c r="M534" s="219" t="s">
        <v>220</v>
      </c>
      <c r="N534" s="241">
        <v>155000</v>
      </c>
      <c r="O534" s="219" t="s">
        <v>693</v>
      </c>
      <c r="P534" s="219" t="s">
        <v>229</v>
      </c>
      <c r="Q534" s="219"/>
      <c r="R534" s="219" t="s">
        <v>750</v>
      </c>
      <c r="S534" s="219"/>
      <c r="T534" s="221"/>
      <c r="U534" s="219" t="s">
        <v>224</v>
      </c>
      <c r="V534" s="219" t="s">
        <v>225</v>
      </c>
      <c r="W534" s="190">
        <f>VLOOKUP(M534,'8.匯率'!A:C,3,)</f>
        <v>1</v>
      </c>
      <c r="X534" s="232">
        <f t="shared" si="9"/>
        <v>155000</v>
      </c>
    </row>
    <row r="535" spans="1:24" hidden="1">
      <c r="A535" s="219" t="s">
        <v>215</v>
      </c>
      <c r="B535" s="219" t="s">
        <v>686</v>
      </c>
      <c r="C535" s="219" t="s">
        <v>751</v>
      </c>
      <c r="D535" s="219" t="s">
        <v>268</v>
      </c>
      <c r="E535" s="221">
        <v>45679</v>
      </c>
      <c r="F535" s="221">
        <v>45707</v>
      </c>
      <c r="G535" s="219" t="s">
        <v>269</v>
      </c>
      <c r="H535" s="219"/>
      <c r="I535" s="219"/>
      <c r="J535" s="219" t="s">
        <v>182</v>
      </c>
      <c r="K535" s="219" t="s">
        <v>220</v>
      </c>
      <c r="L535" s="241">
        <v>100000</v>
      </c>
      <c r="M535" s="219" t="s">
        <v>220</v>
      </c>
      <c r="N535" s="241">
        <v>100000</v>
      </c>
      <c r="O535" s="219" t="s">
        <v>239</v>
      </c>
      <c r="P535" s="219" t="s">
        <v>240</v>
      </c>
      <c r="Q535" s="219"/>
      <c r="R535" s="219" t="s">
        <v>442</v>
      </c>
      <c r="S535" s="219"/>
      <c r="T535" s="221"/>
      <c r="U535" s="219" t="s">
        <v>224</v>
      </c>
      <c r="V535" s="219" t="s">
        <v>225</v>
      </c>
      <c r="W535" s="190">
        <f>VLOOKUP(M535,'8.匯率'!A:C,3,)</f>
        <v>1</v>
      </c>
      <c r="X535" s="232">
        <f t="shared" si="9"/>
        <v>100000</v>
      </c>
    </row>
    <row r="536" spans="1:24" hidden="1">
      <c r="A536" s="219" t="s">
        <v>215</v>
      </c>
      <c r="B536" s="219" t="s">
        <v>686</v>
      </c>
      <c r="C536" s="219" t="s">
        <v>752</v>
      </c>
      <c r="D536" s="219" t="s">
        <v>268</v>
      </c>
      <c r="E536" s="221">
        <v>45679</v>
      </c>
      <c r="F536" s="221">
        <v>45707</v>
      </c>
      <c r="G536" s="219" t="s">
        <v>269</v>
      </c>
      <c r="H536" s="219"/>
      <c r="I536" s="219"/>
      <c r="J536" s="219" t="s">
        <v>182</v>
      </c>
      <c r="K536" s="219" t="s">
        <v>220</v>
      </c>
      <c r="L536" s="241">
        <v>113657</v>
      </c>
      <c r="M536" s="219" t="s">
        <v>220</v>
      </c>
      <c r="N536" s="241">
        <v>113657</v>
      </c>
      <c r="O536" s="219" t="s">
        <v>239</v>
      </c>
      <c r="P536" s="219" t="s">
        <v>240</v>
      </c>
      <c r="Q536" s="219"/>
      <c r="R536" s="219" t="s">
        <v>444</v>
      </c>
      <c r="S536" s="219"/>
      <c r="T536" s="221"/>
      <c r="U536" s="219" t="s">
        <v>224</v>
      </c>
      <c r="V536" s="219" t="s">
        <v>225</v>
      </c>
      <c r="W536" s="190">
        <f>VLOOKUP(M536,'8.匯率'!A:C,3,)</f>
        <v>1</v>
      </c>
      <c r="X536" s="232">
        <f t="shared" si="9"/>
        <v>113657</v>
      </c>
    </row>
    <row r="537" spans="1:24" hidden="1">
      <c r="A537" s="219" t="s">
        <v>215</v>
      </c>
      <c r="B537" s="219" t="s">
        <v>686</v>
      </c>
      <c r="C537" s="219" t="s">
        <v>753</v>
      </c>
      <c r="D537" s="219" t="s">
        <v>268</v>
      </c>
      <c r="E537" s="221">
        <v>45679</v>
      </c>
      <c r="F537" s="221">
        <v>45707</v>
      </c>
      <c r="G537" s="219" t="s">
        <v>269</v>
      </c>
      <c r="H537" s="219"/>
      <c r="I537" s="219"/>
      <c r="J537" s="219" t="s">
        <v>182</v>
      </c>
      <c r="K537" s="219" t="s">
        <v>220</v>
      </c>
      <c r="L537" s="241">
        <v>110000</v>
      </c>
      <c r="M537" s="219" t="s">
        <v>220</v>
      </c>
      <c r="N537" s="241">
        <v>110000</v>
      </c>
      <c r="O537" s="219" t="s">
        <v>239</v>
      </c>
      <c r="P537" s="219" t="s">
        <v>240</v>
      </c>
      <c r="Q537" s="219"/>
      <c r="R537" s="219" t="s">
        <v>446</v>
      </c>
      <c r="S537" s="219"/>
      <c r="T537" s="221"/>
      <c r="U537" s="219" t="s">
        <v>224</v>
      </c>
      <c r="V537" s="219" t="s">
        <v>225</v>
      </c>
      <c r="W537" s="190">
        <f>VLOOKUP(M537,'8.匯率'!A:C,3,)</f>
        <v>1</v>
      </c>
      <c r="X537" s="232">
        <f t="shared" si="9"/>
        <v>110000</v>
      </c>
    </row>
    <row r="538" spans="1:24" hidden="1">
      <c r="A538" s="219" t="s">
        <v>215</v>
      </c>
      <c r="B538" s="219" t="s">
        <v>686</v>
      </c>
      <c r="C538" s="219" t="s">
        <v>754</v>
      </c>
      <c r="D538" s="219" t="s">
        <v>268</v>
      </c>
      <c r="E538" s="221">
        <v>45679</v>
      </c>
      <c r="F538" s="221">
        <v>45707</v>
      </c>
      <c r="G538" s="219" t="s">
        <v>269</v>
      </c>
      <c r="H538" s="219"/>
      <c r="I538" s="219"/>
      <c r="J538" s="219" t="s">
        <v>182</v>
      </c>
      <c r="K538" s="219" t="s">
        <v>220</v>
      </c>
      <c r="L538" s="241">
        <v>129886</v>
      </c>
      <c r="M538" s="219" t="s">
        <v>220</v>
      </c>
      <c r="N538" s="241">
        <v>129886</v>
      </c>
      <c r="O538" s="219" t="s">
        <v>239</v>
      </c>
      <c r="P538" s="219" t="s">
        <v>240</v>
      </c>
      <c r="Q538" s="219"/>
      <c r="R538" s="219" t="s">
        <v>452</v>
      </c>
      <c r="S538" s="219"/>
      <c r="T538" s="221"/>
      <c r="U538" s="219" t="s">
        <v>224</v>
      </c>
      <c r="V538" s="219" t="s">
        <v>225</v>
      </c>
      <c r="W538" s="190">
        <f>VLOOKUP(M538,'8.匯率'!A:C,3,)</f>
        <v>1</v>
      </c>
      <c r="X538" s="232">
        <f t="shared" si="9"/>
        <v>129886</v>
      </c>
    </row>
    <row r="539" spans="1:24" hidden="1">
      <c r="A539" s="219" t="s">
        <v>215</v>
      </c>
      <c r="B539" s="219" t="s">
        <v>686</v>
      </c>
      <c r="C539" s="219" t="s">
        <v>755</v>
      </c>
      <c r="D539" s="219" t="s">
        <v>268</v>
      </c>
      <c r="E539" s="221">
        <v>45679</v>
      </c>
      <c r="F539" s="221">
        <v>45707</v>
      </c>
      <c r="G539" s="219" t="s">
        <v>269</v>
      </c>
      <c r="H539" s="219"/>
      <c r="I539" s="219"/>
      <c r="J539" s="219" t="s">
        <v>182</v>
      </c>
      <c r="K539" s="219" t="s">
        <v>220</v>
      </c>
      <c r="L539" s="241">
        <v>138000</v>
      </c>
      <c r="M539" s="219" t="s">
        <v>220</v>
      </c>
      <c r="N539" s="241">
        <v>138000</v>
      </c>
      <c r="O539" s="219" t="s">
        <v>239</v>
      </c>
      <c r="P539" s="219" t="s">
        <v>240</v>
      </c>
      <c r="Q539" s="219"/>
      <c r="R539" s="219" t="s">
        <v>454</v>
      </c>
      <c r="S539" s="219"/>
      <c r="T539" s="221"/>
      <c r="U539" s="219" t="s">
        <v>224</v>
      </c>
      <c r="V539" s="219" t="s">
        <v>225</v>
      </c>
      <c r="W539" s="190">
        <f>VLOOKUP(M539,'8.匯率'!A:C,3,)</f>
        <v>1</v>
      </c>
      <c r="X539" s="232">
        <f t="shared" si="9"/>
        <v>138000</v>
      </c>
    </row>
    <row r="540" spans="1:24" hidden="1">
      <c r="A540" s="219" t="s">
        <v>215</v>
      </c>
      <c r="B540" s="219" t="s">
        <v>686</v>
      </c>
      <c r="C540" s="219" t="s">
        <v>756</v>
      </c>
      <c r="D540" s="219" t="s">
        <v>268</v>
      </c>
      <c r="E540" s="221">
        <v>45679</v>
      </c>
      <c r="F540" s="221">
        <v>45707</v>
      </c>
      <c r="G540" s="219" t="s">
        <v>269</v>
      </c>
      <c r="H540" s="219"/>
      <c r="I540" s="219"/>
      <c r="J540" s="219" t="s">
        <v>182</v>
      </c>
      <c r="K540" s="219" t="s">
        <v>220</v>
      </c>
      <c r="L540" s="241">
        <v>110000</v>
      </c>
      <c r="M540" s="219" t="s">
        <v>220</v>
      </c>
      <c r="N540" s="241">
        <v>110000</v>
      </c>
      <c r="O540" s="219" t="s">
        <v>239</v>
      </c>
      <c r="P540" s="219" t="s">
        <v>240</v>
      </c>
      <c r="Q540" s="219"/>
      <c r="R540" s="219" t="s">
        <v>463</v>
      </c>
      <c r="S540" s="219"/>
      <c r="T540" s="221"/>
      <c r="U540" s="219" t="s">
        <v>224</v>
      </c>
      <c r="V540" s="219" t="s">
        <v>225</v>
      </c>
      <c r="W540" s="190">
        <f>VLOOKUP(M540,'8.匯率'!A:C,3,)</f>
        <v>1</v>
      </c>
      <c r="X540" s="232">
        <f t="shared" si="9"/>
        <v>110000</v>
      </c>
    </row>
    <row r="541" spans="1:24" hidden="1">
      <c r="A541" s="219" t="s">
        <v>215</v>
      </c>
      <c r="B541" s="219" t="s">
        <v>686</v>
      </c>
      <c r="C541" s="219" t="s">
        <v>757</v>
      </c>
      <c r="D541" s="219" t="s">
        <v>268</v>
      </c>
      <c r="E541" s="221">
        <v>45679</v>
      </c>
      <c r="F541" s="221">
        <v>45707</v>
      </c>
      <c r="G541" s="219" t="s">
        <v>269</v>
      </c>
      <c r="H541" s="219"/>
      <c r="I541" s="219"/>
      <c r="J541" s="219" t="s">
        <v>182</v>
      </c>
      <c r="K541" s="219" t="s">
        <v>220</v>
      </c>
      <c r="L541" s="241">
        <v>133957</v>
      </c>
      <c r="M541" s="219" t="s">
        <v>220</v>
      </c>
      <c r="N541" s="241">
        <v>133957</v>
      </c>
      <c r="O541" s="219" t="s">
        <v>239</v>
      </c>
      <c r="P541" s="219" t="s">
        <v>240</v>
      </c>
      <c r="Q541" s="219"/>
      <c r="R541" s="219" t="s">
        <v>471</v>
      </c>
      <c r="S541" s="219"/>
      <c r="T541" s="221"/>
      <c r="U541" s="219" t="s">
        <v>224</v>
      </c>
      <c r="V541" s="219" t="s">
        <v>225</v>
      </c>
      <c r="W541" s="190">
        <f>VLOOKUP(M541,'8.匯率'!A:C,3,)</f>
        <v>1</v>
      </c>
      <c r="X541" s="232">
        <f t="shared" si="9"/>
        <v>133957</v>
      </c>
    </row>
    <row r="542" spans="1:24" hidden="1">
      <c r="A542" s="219" t="s">
        <v>215</v>
      </c>
      <c r="B542" s="219" t="s">
        <v>686</v>
      </c>
      <c r="C542" s="219" t="s">
        <v>758</v>
      </c>
      <c r="D542" s="219" t="s">
        <v>268</v>
      </c>
      <c r="E542" s="221">
        <v>45679</v>
      </c>
      <c r="F542" s="221">
        <v>45707</v>
      </c>
      <c r="G542" s="219" t="s">
        <v>269</v>
      </c>
      <c r="H542" s="219"/>
      <c r="I542" s="219"/>
      <c r="J542" s="219" t="s">
        <v>182</v>
      </c>
      <c r="K542" s="219" t="s">
        <v>220</v>
      </c>
      <c r="L542" s="241">
        <v>138000</v>
      </c>
      <c r="M542" s="219" t="s">
        <v>220</v>
      </c>
      <c r="N542" s="241">
        <v>138000</v>
      </c>
      <c r="O542" s="219" t="s">
        <v>239</v>
      </c>
      <c r="P542" s="219" t="s">
        <v>240</v>
      </c>
      <c r="Q542" s="219"/>
      <c r="R542" s="219" t="s">
        <v>475</v>
      </c>
      <c r="S542" s="219"/>
      <c r="T542" s="221"/>
      <c r="U542" s="219" t="s">
        <v>224</v>
      </c>
      <c r="V542" s="219" t="s">
        <v>225</v>
      </c>
      <c r="W542" s="190">
        <f>VLOOKUP(M542,'8.匯率'!A:C,3,)</f>
        <v>1</v>
      </c>
      <c r="X542" s="232">
        <f t="shared" si="9"/>
        <v>138000</v>
      </c>
    </row>
    <row r="543" spans="1:24" hidden="1">
      <c r="A543" s="219" t="s">
        <v>215</v>
      </c>
      <c r="B543" s="219" t="s">
        <v>686</v>
      </c>
      <c r="C543" s="219" t="s">
        <v>759</v>
      </c>
      <c r="D543" s="219" t="s">
        <v>268</v>
      </c>
      <c r="E543" s="221">
        <v>45679</v>
      </c>
      <c r="F543" s="221">
        <v>45707</v>
      </c>
      <c r="G543" s="219" t="s">
        <v>269</v>
      </c>
      <c r="H543" s="219"/>
      <c r="I543" s="219"/>
      <c r="J543" s="219" t="s">
        <v>182</v>
      </c>
      <c r="K543" s="219" t="s">
        <v>220</v>
      </c>
      <c r="L543" s="241">
        <v>93357</v>
      </c>
      <c r="M543" s="219" t="s">
        <v>220</v>
      </c>
      <c r="N543" s="241">
        <v>93357</v>
      </c>
      <c r="O543" s="219" t="s">
        <v>239</v>
      </c>
      <c r="P543" s="219" t="s">
        <v>240</v>
      </c>
      <c r="Q543" s="219"/>
      <c r="R543" s="219" t="s">
        <v>499</v>
      </c>
      <c r="S543" s="219"/>
      <c r="T543" s="221"/>
      <c r="U543" s="219" t="s">
        <v>224</v>
      </c>
      <c r="V543" s="219" t="s">
        <v>225</v>
      </c>
      <c r="W543" s="190">
        <f>VLOOKUP(M543,'8.匯率'!A:C,3,)</f>
        <v>1</v>
      </c>
      <c r="X543" s="232">
        <f t="shared" si="9"/>
        <v>93357</v>
      </c>
    </row>
    <row r="544" spans="1:24" hidden="1">
      <c r="A544" s="219" t="s">
        <v>215</v>
      </c>
      <c r="B544" s="219" t="s">
        <v>686</v>
      </c>
      <c r="C544" s="219" t="s">
        <v>760</v>
      </c>
      <c r="D544" s="219" t="s">
        <v>268</v>
      </c>
      <c r="E544" s="221">
        <v>45679</v>
      </c>
      <c r="F544" s="221">
        <v>45707</v>
      </c>
      <c r="G544" s="219" t="s">
        <v>269</v>
      </c>
      <c r="H544" s="219"/>
      <c r="I544" s="219"/>
      <c r="J544" s="219" t="s">
        <v>182</v>
      </c>
      <c r="K544" s="219" t="s">
        <v>220</v>
      </c>
      <c r="L544" s="241">
        <v>95447</v>
      </c>
      <c r="M544" s="219" t="s">
        <v>220</v>
      </c>
      <c r="N544" s="241">
        <v>95447</v>
      </c>
      <c r="O544" s="219" t="s">
        <v>239</v>
      </c>
      <c r="P544" s="219" t="s">
        <v>240</v>
      </c>
      <c r="Q544" s="219"/>
      <c r="R544" s="219" t="s">
        <v>501</v>
      </c>
      <c r="S544" s="219"/>
      <c r="T544" s="221"/>
      <c r="U544" s="219" t="s">
        <v>224</v>
      </c>
      <c r="V544" s="219" t="s">
        <v>225</v>
      </c>
      <c r="W544" s="190">
        <f>VLOOKUP(M544,'8.匯率'!A:C,3,)</f>
        <v>1</v>
      </c>
      <c r="X544" s="232">
        <f t="shared" si="9"/>
        <v>95447</v>
      </c>
    </row>
    <row r="545" spans="1:24" hidden="1">
      <c r="A545" s="219" t="s">
        <v>215</v>
      </c>
      <c r="B545" s="219" t="s">
        <v>686</v>
      </c>
      <c r="C545" s="219" t="s">
        <v>761</v>
      </c>
      <c r="D545" s="219" t="s">
        <v>268</v>
      </c>
      <c r="E545" s="221">
        <v>45679</v>
      </c>
      <c r="F545" s="221">
        <v>45707</v>
      </c>
      <c r="G545" s="219" t="s">
        <v>269</v>
      </c>
      <c r="H545" s="219"/>
      <c r="I545" s="219"/>
      <c r="J545" s="219" t="s">
        <v>182</v>
      </c>
      <c r="K545" s="219" t="s">
        <v>220</v>
      </c>
      <c r="L545" s="241">
        <v>129886</v>
      </c>
      <c r="M545" s="219" t="s">
        <v>220</v>
      </c>
      <c r="N545" s="241">
        <v>129886</v>
      </c>
      <c r="O545" s="219" t="s">
        <v>239</v>
      </c>
      <c r="P545" s="219" t="s">
        <v>240</v>
      </c>
      <c r="Q545" s="219"/>
      <c r="R545" s="219" t="s">
        <v>503</v>
      </c>
      <c r="S545" s="219"/>
      <c r="T545" s="221"/>
      <c r="U545" s="219" t="s">
        <v>224</v>
      </c>
      <c r="V545" s="219" t="s">
        <v>225</v>
      </c>
      <c r="W545" s="190">
        <f>VLOOKUP(M545,'8.匯率'!A:C,3,)</f>
        <v>1</v>
      </c>
      <c r="X545" s="232">
        <f t="shared" si="9"/>
        <v>129886</v>
      </c>
    </row>
    <row r="546" spans="1:24" hidden="1">
      <c r="A546" s="219" t="s">
        <v>215</v>
      </c>
      <c r="B546" s="219" t="s">
        <v>686</v>
      </c>
      <c r="C546" s="219" t="s">
        <v>762</v>
      </c>
      <c r="D546" s="219" t="s">
        <v>268</v>
      </c>
      <c r="E546" s="221">
        <v>45679</v>
      </c>
      <c r="F546" s="221">
        <v>45707</v>
      </c>
      <c r="G546" s="219" t="s">
        <v>269</v>
      </c>
      <c r="H546" s="219"/>
      <c r="I546" s="219"/>
      <c r="J546" s="219" t="s">
        <v>182</v>
      </c>
      <c r="K546" s="219" t="s">
        <v>220</v>
      </c>
      <c r="L546" s="241">
        <v>100000</v>
      </c>
      <c r="M546" s="219" t="s">
        <v>220</v>
      </c>
      <c r="N546" s="241">
        <v>100000</v>
      </c>
      <c r="O546" s="219" t="s">
        <v>239</v>
      </c>
      <c r="P546" s="219" t="s">
        <v>240</v>
      </c>
      <c r="Q546" s="219"/>
      <c r="R546" s="219" t="s">
        <v>505</v>
      </c>
      <c r="S546" s="219"/>
      <c r="T546" s="221"/>
      <c r="U546" s="219" t="s">
        <v>224</v>
      </c>
      <c r="V546" s="219" t="s">
        <v>225</v>
      </c>
      <c r="W546" s="190">
        <f>VLOOKUP(M546,'8.匯率'!A:C,3,)</f>
        <v>1</v>
      </c>
      <c r="X546" s="232">
        <f t="shared" si="9"/>
        <v>100000</v>
      </c>
    </row>
    <row r="547" spans="1:24" hidden="1">
      <c r="A547" s="219" t="s">
        <v>215</v>
      </c>
      <c r="B547" s="219" t="s">
        <v>686</v>
      </c>
      <c r="C547" s="219" t="s">
        <v>763</v>
      </c>
      <c r="D547" s="219" t="s">
        <v>268</v>
      </c>
      <c r="E547" s="221">
        <v>45679</v>
      </c>
      <c r="F547" s="221">
        <v>45707</v>
      </c>
      <c r="G547" s="219" t="s">
        <v>269</v>
      </c>
      <c r="H547" s="219"/>
      <c r="I547" s="219"/>
      <c r="J547" s="219" t="s">
        <v>182</v>
      </c>
      <c r="K547" s="219" t="s">
        <v>220</v>
      </c>
      <c r="L547" s="241">
        <v>150428</v>
      </c>
      <c r="M547" s="219" t="s">
        <v>220</v>
      </c>
      <c r="N547" s="241">
        <v>150428</v>
      </c>
      <c r="O547" s="219" t="s">
        <v>239</v>
      </c>
      <c r="P547" s="219" t="s">
        <v>240</v>
      </c>
      <c r="Q547" s="219"/>
      <c r="R547" s="219" t="s">
        <v>507</v>
      </c>
      <c r="S547" s="219"/>
      <c r="T547" s="221"/>
      <c r="U547" s="219" t="s">
        <v>224</v>
      </c>
      <c r="V547" s="219" t="s">
        <v>225</v>
      </c>
      <c r="W547" s="190">
        <f>VLOOKUP(M547,'8.匯率'!A:C,3,)</f>
        <v>1</v>
      </c>
      <c r="X547" s="232">
        <f t="shared" si="9"/>
        <v>150428</v>
      </c>
    </row>
    <row r="548" spans="1:24" hidden="1">
      <c r="A548" s="219" t="s">
        <v>215</v>
      </c>
      <c r="B548" s="219" t="s">
        <v>686</v>
      </c>
      <c r="C548" s="219" t="s">
        <v>764</v>
      </c>
      <c r="D548" s="219" t="s">
        <v>268</v>
      </c>
      <c r="E548" s="221">
        <v>45679</v>
      </c>
      <c r="F548" s="221">
        <v>45707</v>
      </c>
      <c r="G548" s="219" t="s">
        <v>269</v>
      </c>
      <c r="H548" s="219"/>
      <c r="I548" s="219"/>
      <c r="J548" s="219" t="s">
        <v>182</v>
      </c>
      <c r="K548" s="219" t="s">
        <v>220</v>
      </c>
      <c r="L548" s="241">
        <v>129886</v>
      </c>
      <c r="M548" s="219" t="s">
        <v>220</v>
      </c>
      <c r="N548" s="241">
        <v>129886</v>
      </c>
      <c r="O548" s="219" t="s">
        <v>239</v>
      </c>
      <c r="P548" s="219" t="s">
        <v>240</v>
      </c>
      <c r="Q548" s="219"/>
      <c r="R548" s="219" t="s">
        <v>509</v>
      </c>
      <c r="S548" s="219"/>
      <c r="T548" s="221"/>
      <c r="U548" s="219" t="s">
        <v>224</v>
      </c>
      <c r="V548" s="219" t="s">
        <v>225</v>
      </c>
      <c r="W548" s="190">
        <f>VLOOKUP(M548,'8.匯率'!A:C,3,)</f>
        <v>1</v>
      </c>
      <c r="X548" s="232">
        <f t="shared" si="9"/>
        <v>129886</v>
      </c>
    </row>
    <row r="549" spans="1:24" hidden="1">
      <c r="A549" s="219" t="s">
        <v>215</v>
      </c>
      <c r="B549" s="219" t="s">
        <v>686</v>
      </c>
      <c r="C549" s="219" t="s">
        <v>765</v>
      </c>
      <c r="D549" s="219" t="s">
        <v>268</v>
      </c>
      <c r="E549" s="221">
        <v>45679</v>
      </c>
      <c r="F549" s="221">
        <v>45707</v>
      </c>
      <c r="G549" s="219" t="s">
        <v>269</v>
      </c>
      <c r="H549" s="219"/>
      <c r="I549" s="219"/>
      <c r="J549" s="219" t="s">
        <v>182</v>
      </c>
      <c r="K549" s="219" t="s">
        <v>220</v>
      </c>
      <c r="L549" s="241">
        <v>155000</v>
      </c>
      <c r="M549" s="219" t="s">
        <v>220</v>
      </c>
      <c r="N549" s="241">
        <v>155000</v>
      </c>
      <c r="O549" s="219" t="s">
        <v>239</v>
      </c>
      <c r="P549" s="219" t="s">
        <v>240</v>
      </c>
      <c r="Q549" s="219"/>
      <c r="R549" s="219" t="s">
        <v>511</v>
      </c>
      <c r="S549" s="219"/>
      <c r="T549" s="221"/>
      <c r="U549" s="219" t="s">
        <v>224</v>
      </c>
      <c r="V549" s="219" t="s">
        <v>225</v>
      </c>
      <c r="W549" s="190">
        <f>VLOOKUP(M549,'8.匯率'!A:C,3,)</f>
        <v>1</v>
      </c>
      <c r="X549" s="232">
        <f t="shared" si="9"/>
        <v>155000</v>
      </c>
    </row>
    <row r="550" spans="1:24" hidden="1">
      <c r="A550" s="219" t="s">
        <v>215</v>
      </c>
      <c r="B550" s="219" t="s">
        <v>686</v>
      </c>
      <c r="C550" s="219" t="s">
        <v>766</v>
      </c>
      <c r="D550" s="219" t="s">
        <v>268</v>
      </c>
      <c r="E550" s="221">
        <v>45679</v>
      </c>
      <c r="F550" s="221">
        <v>45707</v>
      </c>
      <c r="G550" s="219" t="s">
        <v>269</v>
      </c>
      <c r="H550" s="219"/>
      <c r="I550" s="219"/>
      <c r="J550" s="219" t="s">
        <v>182</v>
      </c>
      <c r="K550" s="219" t="s">
        <v>220</v>
      </c>
      <c r="L550" s="241">
        <v>129886</v>
      </c>
      <c r="M550" s="219" t="s">
        <v>220</v>
      </c>
      <c r="N550" s="241">
        <v>129886</v>
      </c>
      <c r="O550" s="219" t="s">
        <v>239</v>
      </c>
      <c r="P550" s="219" t="s">
        <v>240</v>
      </c>
      <c r="Q550" s="219"/>
      <c r="R550" s="219" t="s">
        <v>513</v>
      </c>
      <c r="S550" s="219"/>
      <c r="T550" s="221"/>
      <c r="U550" s="219" t="s">
        <v>224</v>
      </c>
      <c r="V550" s="219" t="s">
        <v>225</v>
      </c>
      <c r="W550" s="190">
        <f>VLOOKUP(M550,'8.匯率'!A:C,3,)</f>
        <v>1</v>
      </c>
      <c r="X550" s="232">
        <f t="shared" si="9"/>
        <v>129886</v>
      </c>
    </row>
    <row r="551" spans="1:24" hidden="1">
      <c r="A551" s="219" t="s">
        <v>215</v>
      </c>
      <c r="B551" s="219" t="s">
        <v>686</v>
      </c>
      <c r="C551" s="219" t="s">
        <v>767</v>
      </c>
      <c r="D551" s="219" t="s">
        <v>268</v>
      </c>
      <c r="E551" s="221">
        <v>45679</v>
      </c>
      <c r="F551" s="221">
        <v>45707</v>
      </c>
      <c r="G551" s="219" t="s">
        <v>269</v>
      </c>
      <c r="H551" s="219"/>
      <c r="I551" s="219"/>
      <c r="J551" s="219" t="s">
        <v>182</v>
      </c>
      <c r="K551" s="219" t="s">
        <v>220</v>
      </c>
      <c r="L551" s="241">
        <v>138000</v>
      </c>
      <c r="M551" s="219" t="s">
        <v>220</v>
      </c>
      <c r="N551" s="241">
        <v>138000</v>
      </c>
      <c r="O551" s="219" t="s">
        <v>239</v>
      </c>
      <c r="P551" s="219" t="s">
        <v>240</v>
      </c>
      <c r="Q551" s="219"/>
      <c r="R551" s="219" t="s">
        <v>515</v>
      </c>
      <c r="S551" s="219"/>
      <c r="T551" s="221"/>
      <c r="U551" s="219" t="s">
        <v>224</v>
      </c>
      <c r="V551" s="219" t="s">
        <v>225</v>
      </c>
      <c r="W551" s="190">
        <f>VLOOKUP(M551,'8.匯率'!A:C,3,)</f>
        <v>1</v>
      </c>
      <c r="X551" s="232">
        <f t="shared" si="9"/>
        <v>138000</v>
      </c>
    </row>
    <row r="552" spans="1:24" hidden="1">
      <c r="A552" s="219" t="s">
        <v>215</v>
      </c>
      <c r="B552" s="219" t="s">
        <v>686</v>
      </c>
      <c r="C552" s="219" t="s">
        <v>768</v>
      </c>
      <c r="D552" s="219" t="s">
        <v>268</v>
      </c>
      <c r="E552" s="221">
        <v>45679</v>
      </c>
      <c r="F552" s="221">
        <v>45707</v>
      </c>
      <c r="G552" s="219" t="s">
        <v>269</v>
      </c>
      <c r="H552" s="219"/>
      <c r="I552" s="219"/>
      <c r="J552" s="219" t="s">
        <v>182</v>
      </c>
      <c r="K552" s="219" t="s">
        <v>220</v>
      </c>
      <c r="L552" s="241">
        <v>150428</v>
      </c>
      <c r="M552" s="219" t="s">
        <v>220</v>
      </c>
      <c r="N552" s="241">
        <v>150428</v>
      </c>
      <c r="O552" s="219" t="s">
        <v>239</v>
      </c>
      <c r="P552" s="219" t="s">
        <v>240</v>
      </c>
      <c r="Q552" s="219"/>
      <c r="R552" s="219" t="s">
        <v>517</v>
      </c>
      <c r="S552" s="219"/>
      <c r="T552" s="221"/>
      <c r="U552" s="219" t="s">
        <v>224</v>
      </c>
      <c r="V552" s="219" t="s">
        <v>225</v>
      </c>
      <c r="W552" s="190">
        <f>VLOOKUP(M552,'8.匯率'!A:C,3,)</f>
        <v>1</v>
      </c>
      <c r="X552" s="232">
        <f t="shared" si="9"/>
        <v>150428</v>
      </c>
    </row>
    <row r="553" spans="1:24" hidden="1">
      <c r="A553" s="219" t="s">
        <v>215</v>
      </c>
      <c r="B553" s="219" t="s">
        <v>686</v>
      </c>
      <c r="C553" s="219" t="s">
        <v>769</v>
      </c>
      <c r="D553" s="219" t="s">
        <v>268</v>
      </c>
      <c r="E553" s="221">
        <v>45679</v>
      </c>
      <c r="F553" s="221">
        <v>45707</v>
      </c>
      <c r="G553" s="219" t="s">
        <v>269</v>
      </c>
      <c r="H553" s="219"/>
      <c r="I553" s="219"/>
      <c r="J553" s="219" t="s">
        <v>182</v>
      </c>
      <c r="K553" s="219" t="s">
        <v>220</v>
      </c>
      <c r="L553" s="241">
        <v>138000</v>
      </c>
      <c r="M553" s="219" t="s">
        <v>220</v>
      </c>
      <c r="N553" s="241">
        <v>138000</v>
      </c>
      <c r="O553" s="219" t="s">
        <v>239</v>
      </c>
      <c r="P553" s="219" t="s">
        <v>240</v>
      </c>
      <c r="Q553" s="219"/>
      <c r="R553" s="219" t="s">
        <v>519</v>
      </c>
      <c r="S553" s="219"/>
      <c r="T553" s="221"/>
      <c r="U553" s="219" t="s">
        <v>224</v>
      </c>
      <c r="V553" s="219" t="s">
        <v>225</v>
      </c>
      <c r="W553" s="190">
        <f>VLOOKUP(M553,'8.匯率'!A:C,3,)</f>
        <v>1</v>
      </c>
      <c r="X553" s="232">
        <f t="shared" si="9"/>
        <v>138000</v>
      </c>
    </row>
    <row r="554" spans="1:24" hidden="1">
      <c r="A554" s="219" t="s">
        <v>215</v>
      </c>
      <c r="B554" s="219" t="s">
        <v>686</v>
      </c>
      <c r="C554" s="219" t="s">
        <v>770</v>
      </c>
      <c r="D554" s="219" t="s">
        <v>268</v>
      </c>
      <c r="E554" s="221">
        <v>45679</v>
      </c>
      <c r="F554" s="221">
        <v>45707</v>
      </c>
      <c r="G554" s="219" t="s">
        <v>269</v>
      </c>
      <c r="H554" s="219"/>
      <c r="I554" s="219"/>
      <c r="J554" s="219" t="s">
        <v>182</v>
      </c>
      <c r="K554" s="219" t="s">
        <v>220</v>
      </c>
      <c r="L554" s="241">
        <v>129886</v>
      </c>
      <c r="M554" s="219" t="s">
        <v>220</v>
      </c>
      <c r="N554" s="241">
        <v>129886</v>
      </c>
      <c r="O554" s="219" t="s">
        <v>239</v>
      </c>
      <c r="P554" s="219" t="s">
        <v>240</v>
      </c>
      <c r="Q554" s="219"/>
      <c r="R554" s="219" t="s">
        <v>521</v>
      </c>
      <c r="S554" s="219"/>
      <c r="T554" s="221"/>
      <c r="U554" s="219" t="s">
        <v>224</v>
      </c>
      <c r="V554" s="219" t="s">
        <v>225</v>
      </c>
      <c r="W554" s="190">
        <f>VLOOKUP(M554,'8.匯率'!A:C,3,)</f>
        <v>1</v>
      </c>
      <c r="X554" s="232">
        <f t="shared" si="9"/>
        <v>129886</v>
      </c>
    </row>
    <row r="555" spans="1:24" hidden="1">
      <c r="A555" s="219" t="s">
        <v>215</v>
      </c>
      <c r="B555" s="219" t="s">
        <v>686</v>
      </c>
      <c r="C555" s="219" t="s">
        <v>771</v>
      </c>
      <c r="D555" s="219" t="s">
        <v>268</v>
      </c>
      <c r="E555" s="221">
        <v>45679</v>
      </c>
      <c r="F555" s="221">
        <v>45707</v>
      </c>
      <c r="G555" s="219" t="s">
        <v>269</v>
      </c>
      <c r="H555" s="219"/>
      <c r="I555" s="219"/>
      <c r="J555" s="219" t="s">
        <v>182</v>
      </c>
      <c r="K555" s="219" t="s">
        <v>220</v>
      </c>
      <c r="L555" s="241">
        <v>138000</v>
      </c>
      <c r="M555" s="219" t="s">
        <v>220</v>
      </c>
      <c r="N555" s="241">
        <v>138000</v>
      </c>
      <c r="O555" s="219" t="s">
        <v>239</v>
      </c>
      <c r="P555" s="219" t="s">
        <v>240</v>
      </c>
      <c r="Q555" s="219"/>
      <c r="R555" s="219" t="s">
        <v>523</v>
      </c>
      <c r="S555" s="219"/>
      <c r="T555" s="221"/>
      <c r="U555" s="219" t="s">
        <v>224</v>
      </c>
      <c r="V555" s="219" t="s">
        <v>225</v>
      </c>
      <c r="W555" s="190">
        <f>VLOOKUP(M555,'8.匯率'!A:C,3,)</f>
        <v>1</v>
      </c>
      <c r="X555" s="232">
        <f t="shared" si="9"/>
        <v>138000</v>
      </c>
    </row>
    <row r="556" spans="1:24" hidden="1">
      <c r="A556" s="219" t="s">
        <v>215</v>
      </c>
      <c r="B556" s="219" t="s">
        <v>686</v>
      </c>
      <c r="C556" s="219" t="s">
        <v>772</v>
      </c>
      <c r="D556" s="219" t="s">
        <v>268</v>
      </c>
      <c r="E556" s="221">
        <v>45679</v>
      </c>
      <c r="F556" s="221">
        <v>45707</v>
      </c>
      <c r="G556" s="219" t="s">
        <v>269</v>
      </c>
      <c r="H556" s="219"/>
      <c r="I556" s="219"/>
      <c r="J556" s="219" t="s">
        <v>182</v>
      </c>
      <c r="K556" s="219" t="s">
        <v>220</v>
      </c>
      <c r="L556" s="241">
        <v>110000</v>
      </c>
      <c r="M556" s="219" t="s">
        <v>220</v>
      </c>
      <c r="N556" s="241">
        <v>110000</v>
      </c>
      <c r="O556" s="219" t="s">
        <v>239</v>
      </c>
      <c r="P556" s="219" t="s">
        <v>240</v>
      </c>
      <c r="Q556" s="219"/>
      <c r="R556" s="219" t="s">
        <v>525</v>
      </c>
      <c r="S556" s="219"/>
      <c r="T556" s="221"/>
      <c r="U556" s="219" t="s">
        <v>224</v>
      </c>
      <c r="V556" s="219" t="s">
        <v>225</v>
      </c>
      <c r="W556" s="190">
        <f>VLOOKUP(M556,'8.匯率'!A:C,3,)</f>
        <v>1</v>
      </c>
      <c r="X556" s="232">
        <f t="shared" si="9"/>
        <v>110000</v>
      </c>
    </row>
    <row r="557" spans="1:24" hidden="1">
      <c r="A557" s="219" t="s">
        <v>215</v>
      </c>
      <c r="B557" s="219" t="s">
        <v>686</v>
      </c>
      <c r="C557" s="219" t="s">
        <v>773</v>
      </c>
      <c r="D557" s="219" t="s">
        <v>268</v>
      </c>
      <c r="E557" s="221">
        <v>45679</v>
      </c>
      <c r="F557" s="221">
        <v>45707</v>
      </c>
      <c r="G557" s="219" t="s">
        <v>269</v>
      </c>
      <c r="H557" s="219"/>
      <c r="I557" s="219"/>
      <c r="J557" s="219" t="s">
        <v>182</v>
      </c>
      <c r="K557" s="219" t="s">
        <v>220</v>
      </c>
      <c r="L557" s="241">
        <v>138000</v>
      </c>
      <c r="M557" s="219" t="s">
        <v>220</v>
      </c>
      <c r="N557" s="241">
        <v>138000</v>
      </c>
      <c r="O557" s="219" t="s">
        <v>239</v>
      </c>
      <c r="P557" s="219" t="s">
        <v>240</v>
      </c>
      <c r="Q557" s="219"/>
      <c r="R557" s="219" t="s">
        <v>527</v>
      </c>
      <c r="S557" s="219"/>
      <c r="T557" s="221"/>
      <c r="U557" s="219" t="s">
        <v>224</v>
      </c>
      <c r="V557" s="219" t="s">
        <v>225</v>
      </c>
      <c r="W557" s="190">
        <f>VLOOKUP(M557,'8.匯率'!A:C,3,)</f>
        <v>1</v>
      </c>
      <c r="X557" s="232">
        <f t="shared" si="9"/>
        <v>138000</v>
      </c>
    </row>
    <row r="558" spans="1:24" hidden="1">
      <c r="A558" s="219" t="s">
        <v>215</v>
      </c>
      <c r="B558" s="219" t="s">
        <v>686</v>
      </c>
      <c r="C558" s="219" t="s">
        <v>774</v>
      </c>
      <c r="D558" s="219" t="s">
        <v>268</v>
      </c>
      <c r="E558" s="221">
        <v>45679</v>
      </c>
      <c r="F558" s="221">
        <v>45707</v>
      </c>
      <c r="G558" s="219" t="s">
        <v>269</v>
      </c>
      <c r="H558" s="219"/>
      <c r="I558" s="219"/>
      <c r="J558" s="219" t="s">
        <v>182</v>
      </c>
      <c r="K558" s="219" t="s">
        <v>220</v>
      </c>
      <c r="L558" s="241">
        <v>155000</v>
      </c>
      <c r="M558" s="219" t="s">
        <v>220</v>
      </c>
      <c r="N558" s="241">
        <v>155000</v>
      </c>
      <c r="O558" s="219" t="s">
        <v>239</v>
      </c>
      <c r="P558" s="219" t="s">
        <v>240</v>
      </c>
      <c r="Q558" s="219"/>
      <c r="R558" s="219" t="s">
        <v>529</v>
      </c>
      <c r="S558" s="219"/>
      <c r="T558" s="221"/>
      <c r="U558" s="219" t="s">
        <v>224</v>
      </c>
      <c r="V558" s="219" t="s">
        <v>225</v>
      </c>
      <c r="W558" s="190">
        <f>VLOOKUP(M558,'8.匯率'!A:C,3,)</f>
        <v>1</v>
      </c>
      <c r="X558" s="232">
        <f t="shared" si="9"/>
        <v>155000</v>
      </c>
    </row>
    <row r="559" spans="1:24" hidden="1">
      <c r="A559" s="219" t="s">
        <v>215</v>
      </c>
      <c r="B559" s="219" t="s">
        <v>686</v>
      </c>
      <c r="C559" s="219" t="s">
        <v>775</v>
      </c>
      <c r="D559" s="219" t="s">
        <v>268</v>
      </c>
      <c r="E559" s="221">
        <v>45679</v>
      </c>
      <c r="F559" s="221">
        <v>45707</v>
      </c>
      <c r="G559" s="219" t="s">
        <v>269</v>
      </c>
      <c r="H559" s="219"/>
      <c r="I559" s="219"/>
      <c r="J559" s="219" t="s">
        <v>182</v>
      </c>
      <c r="K559" s="219" t="s">
        <v>220</v>
      </c>
      <c r="L559" s="241">
        <v>97053</v>
      </c>
      <c r="M559" s="219" t="s">
        <v>220</v>
      </c>
      <c r="N559" s="241">
        <v>97053</v>
      </c>
      <c r="O559" s="219" t="s">
        <v>239</v>
      </c>
      <c r="P559" s="219" t="s">
        <v>240</v>
      </c>
      <c r="Q559" s="219"/>
      <c r="R559" s="219" t="s">
        <v>531</v>
      </c>
      <c r="S559" s="219"/>
      <c r="T559" s="221"/>
      <c r="U559" s="219" t="s">
        <v>224</v>
      </c>
      <c r="V559" s="219" t="s">
        <v>225</v>
      </c>
      <c r="W559" s="190">
        <f>VLOOKUP(M559,'8.匯率'!A:C,3,)</f>
        <v>1</v>
      </c>
      <c r="X559" s="232">
        <f t="shared" si="9"/>
        <v>97053</v>
      </c>
    </row>
    <row r="560" spans="1:24" hidden="1">
      <c r="A560" s="219" t="s">
        <v>215</v>
      </c>
      <c r="B560" s="219" t="s">
        <v>686</v>
      </c>
      <c r="C560" s="219" t="s">
        <v>776</v>
      </c>
      <c r="D560" s="219" t="s">
        <v>268</v>
      </c>
      <c r="E560" s="221">
        <v>45679</v>
      </c>
      <c r="F560" s="221">
        <v>45707</v>
      </c>
      <c r="G560" s="219" t="s">
        <v>269</v>
      </c>
      <c r="H560" s="219"/>
      <c r="I560" s="219"/>
      <c r="J560" s="219" t="s">
        <v>182</v>
      </c>
      <c r="K560" s="219" t="s">
        <v>220</v>
      </c>
      <c r="L560" s="241">
        <v>138000</v>
      </c>
      <c r="M560" s="219" t="s">
        <v>220</v>
      </c>
      <c r="N560" s="241">
        <v>138000</v>
      </c>
      <c r="O560" s="219" t="s">
        <v>239</v>
      </c>
      <c r="P560" s="219" t="s">
        <v>240</v>
      </c>
      <c r="Q560" s="219"/>
      <c r="R560" s="219" t="s">
        <v>533</v>
      </c>
      <c r="S560" s="219"/>
      <c r="T560" s="221"/>
      <c r="U560" s="219" t="s">
        <v>224</v>
      </c>
      <c r="V560" s="219" t="s">
        <v>225</v>
      </c>
      <c r="W560" s="190">
        <f>VLOOKUP(M560,'8.匯率'!A:C,3,)</f>
        <v>1</v>
      </c>
      <c r="X560" s="232">
        <f t="shared" si="9"/>
        <v>138000</v>
      </c>
    </row>
    <row r="561" spans="1:24" hidden="1">
      <c r="A561" s="219" t="s">
        <v>215</v>
      </c>
      <c r="B561" s="219" t="s">
        <v>686</v>
      </c>
      <c r="C561" s="219" t="s">
        <v>777</v>
      </c>
      <c r="D561" s="219" t="s">
        <v>268</v>
      </c>
      <c r="E561" s="221">
        <v>45679</v>
      </c>
      <c r="F561" s="221">
        <v>45707</v>
      </c>
      <c r="G561" s="219" t="s">
        <v>269</v>
      </c>
      <c r="H561" s="219"/>
      <c r="I561" s="219"/>
      <c r="J561" s="219" t="s">
        <v>182</v>
      </c>
      <c r="K561" s="219" t="s">
        <v>220</v>
      </c>
      <c r="L561" s="241">
        <v>121757</v>
      </c>
      <c r="M561" s="219" t="s">
        <v>220</v>
      </c>
      <c r="N561" s="241">
        <v>121757</v>
      </c>
      <c r="O561" s="219" t="s">
        <v>239</v>
      </c>
      <c r="P561" s="219" t="s">
        <v>240</v>
      </c>
      <c r="Q561" s="219"/>
      <c r="R561" s="219" t="s">
        <v>535</v>
      </c>
      <c r="S561" s="219"/>
      <c r="T561" s="221"/>
      <c r="U561" s="219" t="s">
        <v>224</v>
      </c>
      <c r="V561" s="219" t="s">
        <v>225</v>
      </c>
      <c r="W561" s="190">
        <f>VLOOKUP(M561,'8.匯率'!A:C,3,)</f>
        <v>1</v>
      </c>
      <c r="X561" s="232">
        <f t="shared" si="9"/>
        <v>121757</v>
      </c>
    </row>
    <row r="562" spans="1:24" hidden="1">
      <c r="A562" s="219" t="s">
        <v>215</v>
      </c>
      <c r="B562" s="219" t="s">
        <v>686</v>
      </c>
      <c r="C562" s="219" t="s">
        <v>778</v>
      </c>
      <c r="D562" s="219" t="s">
        <v>268</v>
      </c>
      <c r="E562" s="221">
        <v>45679</v>
      </c>
      <c r="F562" s="221">
        <v>45707</v>
      </c>
      <c r="G562" s="219" t="s">
        <v>269</v>
      </c>
      <c r="H562" s="219"/>
      <c r="I562" s="219"/>
      <c r="J562" s="219" t="s">
        <v>182</v>
      </c>
      <c r="K562" s="219" t="s">
        <v>220</v>
      </c>
      <c r="L562" s="241">
        <v>32471</v>
      </c>
      <c r="M562" s="219" t="s">
        <v>220</v>
      </c>
      <c r="N562" s="241">
        <v>32471</v>
      </c>
      <c r="O562" s="219" t="s">
        <v>239</v>
      </c>
      <c r="P562" s="219" t="s">
        <v>240</v>
      </c>
      <c r="Q562" s="219"/>
      <c r="R562" s="219" t="s">
        <v>542</v>
      </c>
      <c r="S562" s="219"/>
      <c r="T562" s="221"/>
      <c r="U562" s="219" t="s">
        <v>224</v>
      </c>
      <c r="V562" s="219" t="s">
        <v>225</v>
      </c>
      <c r="W562" s="190">
        <f>VLOOKUP(M562,'8.匯率'!A:C,3,)</f>
        <v>1</v>
      </c>
      <c r="X562" s="232">
        <f t="shared" si="9"/>
        <v>32471</v>
      </c>
    </row>
    <row r="563" spans="1:24" hidden="1">
      <c r="A563" s="219" t="s">
        <v>215</v>
      </c>
      <c r="B563" s="219" t="s">
        <v>686</v>
      </c>
      <c r="C563" s="219" t="s">
        <v>779</v>
      </c>
      <c r="D563" s="219" t="s">
        <v>268</v>
      </c>
      <c r="E563" s="221">
        <v>45679</v>
      </c>
      <c r="F563" s="221">
        <v>45707</v>
      </c>
      <c r="G563" s="219" t="s">
        <v>269</v>
      </c>
      <c r="H563" s="219"/>
      <c r="I563" s="219"/>
      <c r="J563" s="219" t="s">
        <v>182</v>
      </c>
      <c r="K563" s="219" t="s">
        <v>220</v>
      </c>
      <c r="L563" s="241">
        <v>110000</v>
      </c>
      <c r="M563" s="219" t="s">
        <v>220</v>
      </c>
      <c r="N563" s="241">
        <v>110000</v>
      </c>
      <c r="O563" s="219" t="s">
        <v>243</v>
      </c>
      <c r="P563" s="219" t="s">
        <v>244</v>
      </c>
      <c r="Q563" s="219"/>
      <c r="R563" s="219" t="s">
        <v>430</v>
      </c>
      <c r="S563" s="219"/>
      <c r="T563" s="221"/>
      <c r="U563" s="219" t="s">
        <v>224</v>
      </c>
      <c r="V563" s="219" t="s">
        <v>225</v>
      </c>
      <c r="W563" s="190">
        <f>VLOOKUP(M563,'8.匯率'!A:C,3,)</f>
        <v>1</v>
      </c>
      <c r="X563" s="232">
        <f t="shared" si="9"/>
        <v>110000</v>
      </c>
    </row>
    <row r="564" spans="1:24" hidden="1">
      <c r="A564" s="219" t="s">
        <v>215</v>
      </c>
      <c r="B564" s="219" t="s">
        <v>686</v>
      </c>
      <c r="C564" s="219" t="s">
        <v>780</v>
      </c>
      <c r="D564" s="219" t="s">
        <v>268</v>
      </c>
      <c r="E564" s="221">
        <v>45679</v>
      </c>
      <c r="F564" s="221">
        <v>45707</v>
      </c>
      <c r="G564" s="219" t="s">
        <v>269</v>
      </c>
      <c r="H564" s="219"/>
      <c r="I564" s="219"/>
      <c r="J564" s="219" t="s">
        <v>182</v>
      </c>
      <c r="K564" s="219" t="s">
        <v>220</v>
      </c>
      <c r="L564" s="241">
        <v>105529</v>
      </c>
      <c r="M564" s="219" t="s">
        <v>220</v>
      </c>
      <c r="N564" s="241">
        <v>105529</v>
      </c>
      <c r="O564" s="219" t="s">
        <v>243</v>
      </c>
      <c r="P564" s="219" t="s">
        <v>244</v>
      </c>
      <c r="Q564" s="219"/>
      <c r="R564" s="219" t="s">
        <v>432</v>
      </c>
      <c r="S564" s="219"/>
      <c r="T564" s="221"/>
      <c r="U564" s="219" t="s">
        <v>224</v>
      </c>
      <c r="V564" s="219" t="s">
        <v>225</v>
      </c>
      <c r="W564" s="190">
        <f>VLOOKUP(M564,'8.匯率'!A:C,3,)</f>
        <v>1</v>
      </c>
      <c r="X564" s="232">
        <f t="shared" si="9"/>
        <v>105529</v>
      </c>
    </row>
    <row r="565" spans="1:24" hidden="1">
      <c r="A565" s="219" t="s">
        <v>215</v>
      </c>
      <c r="B565" s="219" t="s">
        <v>686</v>
      </c>
      <c r="C565" s="219" t="s">
        <v>781</v>
      </c>
      <c r="D565" s="219" t="s">
        <v>268</v>
      </c>
      <c r="E565" s="221">
        <v>45679</v>
      </c>
      <c r="F565" s="221">
        <v>45707</v>
      </c>
      <c r="G565" s="219" t="s">
        <v>269</v>
      </c>
      <c r="H565" s="219"/>
      <c r="I565" s="219"/>
      <c r="J565" s="219" t="s">
        <v>182</v>
      </c>
      <c r="K565" s="219" t="s">
        <v>220</v>
      </c>
      <c r="L565" s="241">
        <v>121771</v>
      </c>
      <c r="M565" s="219" t="s">
        <v>220</v>
      </c>
      <c r="N565" s="241">
        <v>121771</v>
      </c>
      <c r="O565" s="219" t="s">
        <v>243</v>
      </c>
      <c r="P565" s="219" t="s">
        <v>244</v>
      </c>
      <c r="Q565" s="219"/>
      <c r="R565" s="219" t="s">
        <v>434</v>
      </c>
      <c r="S565" s="219"/>
      <c r="T565" s="221"/>
      <c r="U565" s="219" t="s">
        <v>224</v>
      </c>
      <c r="V565" s="219" t="s">
        <v>225</v>
      </c>
      <c r="W565" s="190">
        <f>VLOOKUP(M565,'8.匯率'!A:C,3,)</f>
        <v>1</v>
      </c>
      <c r="X565" s="232">
        <f t="shared" si="9"/>
        <v>121771</v>
      </c>
    </row>
    <row r="566" spans="1:24" hidden="1">
      <c r="A566" s="219" t="s">
        <v>215</v>
      </c>
      <c r="B566" s="219" t="s">
        <v>686</v>
      </c>
      <c r="C566" s="219" t="s">
        <v>782</v>
      </c>
      <c r="D566" s="219" t="s">
        <v>268</v>
      </c>
      <c r="E566" s="221">
        <v>45679</v>
      </c>
      <c r="F566" s="221">
        <v>45707</v>
      </c>
      <c r="G566" s="219" t="s">
        <v>269</v>
      </c>
      <c r="H566" s="219"/>
      <c r="I566" s="219"/>
      <c r="J566" s="219" t="s">
        <v>182</v>
      </c>
      <c r="K566" s="219" t="s">
        <v>220</v>
      </c>
      <c r="L566" s="241">
        <v>138000</v>
      </c>
      <c r="M566" s="219" t="s">
        <v>220</v>
      </c>
      <c r="N566" s="241">
        <v>138000</v>
      </c>
      <c r="O566" s="219" t="s">
        <v>243</v>
      </c>
      <c r="P566" s="219" t="s">
        <v>244</v>
      </c>
      <c r="Q566" s="219"/>
      <c r="R566" s="219" t="s">
        <v>436</v>
      </c>
      <c r="S566" s="219"/>
      <c r="T566" s="221"/>
      <c r="U566" s="219" t="s">
        <v>224</v>
      </c>
      <c r="V566" s="219" t="s">
        <v>225</v>
      </c>
      <c r="W566" s="190">
        <f>VLOOKUP(M566,'8.匯率'!A:C,3,)</f>
        <v>1</v>
      </c>
      <c r="X566" s="232">
        <f t="shared" si="9"/>
        <v>138000</v>
      </c>
    </row>
    <row r="567" spans="1:24" hidden="1">
      <c r="A567" s="219" t="s">
        <v>215</v>
      </c>
      <c r="B567" s="219" t="s">
        <v>686</v>
      </c>
      <c r="C567" s="219" t="s">
        <v>783</v>
      </c>
      <c r="D567" s="219" t="s">
        <v>268</v>
      </c>
      <c r="E567" s="221">
        <v>45679</v>
      </c>
      <c r="F567" s="221">
        <v>45707</v>
      </c>
      <c r="G567" s="219" t="s">
        <v>269</v>
      </c>
      <c r="H567" s="219"/>
      <c r="I567" s="219"/>
      <c r="J567" s="219" t="s">
        <v>182</v>
      </c>
      <c r="K567" s="219" t="s">
        <v>220</v>
      </c>
      <c r="L567" s="241">
        <v>90000</v>
      </c>
      <c r="M567" s="219" t="s">
        <v>220</v>
      </c>
      <c r="N567" s="241">
        <v>90000</v>
      </c>
      <c r="O567" s="219" t="s">
        <v>243</v>
      </c>
      <c r="P567" s="219" t="s">
        <v>244</v>
      </c>
      <c r="Q567" s="219"/>
      <c r="R567" s="219" t="s">
        <v>438</v>
      </c>
      <c r="S567" s="219"/>
      <c r="T567" s="221"/>
      <c r="U567" s="219" t="s">
        <v>224</v>
      </c>
      <c r="V567" s="219" t="s">
        <v>225</v>
      </c>
      <c r="W567" s="190">
        <f>VLOOKUP(M567,'8.匯率'!A:C,3,)</f>
        <v>1</v>
      </c>
      <c r="X567" s="232">
        <f t="shared" si="9"/>
        <v>90000</v>
      </c>
    </row>
    <row r="568" spans="1:24" hidden="1">
      <c r="A568" s="219" t="s">
        <v>215</v>
      </c>
      <c r="B568" s="219" t="s">
        <v>686</v>
      </c>
      <c r="C568" s="219" t="s">
        <v>784</v>
      </c>
      <c r="D568" s="219" t="s">
        <v>268</v>
      </c>
      <c r="E568" s="221">
        <v>45679</v>
      </c>
      <c r="F568" s="221">
        <v>45707</v>
      </c>
      <c r="G568" s="219" t="s">
        <v>269</v>
      </c>
      <c r="H568" s="219"/>
      <c r="I568" s="219"/>
      <c r="J568" s="219" t="s">
        <v>182</v>
      </c>
      <c r="K568" s="219" t="s">
        <v>220</v>
      </c>
      <c r="L568" s="241">
        <v>93819</v>
      </c>
      <c r="M568" s="219" t="s">
        <v>220</v>
      </c>
      <c r="N568" s="241">
        <v>93819</v>
      </c>
      <c r="O568" s="219" t="s">
        <v>243</v>
      </c>
      <c r="P568" s="219" t="s">
        <v>244</v>
      </c>
      <c r="Q568" s="219"/>
      <c r="R568" s="219" t="s">
        <v>440</v>
      </c>
      <c r="S568" s="219"/>
      <c r="T568" s="221"/>
      <c r="U568" s="219" t="s">
        <v>224</v>
      </c>
      <c r="V568" s="219" t="s">
        <v>225</v>
      </c>
      <c r="W568" s="190">
        <f>VLOOKUP(M568,'8.匯率'!A:C,3,)</f>
        <v>1</v>
      </c>
      <c r="X568" s="232">
        <f t="shared" si="9"/>
        <v>93819</v>
      </c>
    </row>
    <row r="569" spans="1:24" hidden="1">
      <c r="A569" s="219" t="s">
        <v>215</v>
      </c>
      <c r="B569" s="219" t="s">
        <v>686</v>
      </c>
      <c r="C569" s="219" t="s">
        <v>785</v>
      </c>
      <c r="D569" s="219" t="s">
        <v>268</v>
      </c>
      <c r="E569" s="221">
        <v>45679</v>
      </c>
      <c r="F569" s="221">
        <v>45707</v>
      </c>
      <c r="G569" s="219" t="s">
        <v>269</v>
      </c>
      <c r="H569" s="219"/>
      <c r="I569" s="219"/>
      <c r="J569" s="219" t="s">
        <v>182</v>
      </c>
      <c r="K569" s="219" t="s">
        <v>220</v>
      </c>
      <c r="L569" s="241">
        <v>90000</v>
      </c>
      <c r="M569" s="219" t="s">
        <v>220</v>
      </c>
      <c r="N569" s="241">
        <v>90000</v>
      </c>
      <c r="O569" s="219" t="s">
        <v>243</v>
      </c>
      <c r="P569" s="219" t="s">
        <v>244</v>
      </c>
      <c r="Q569" s="219"/>
      <c r="R569" s="219" t="s">
        <v>448</v>
      </c>
      <c r="S569" s="219"/>
      <c r="T569" s="221"/>
      <c r="U569" s="219" t="s">
        <v>224</v>
      </c>
      <c r="V569" s="219" t="s">
        <v>225</v>
      </c>
      <c r="W569" s="190">
        <f>VLOOKUP(M569,'8.匯率'!A:C,3,)</f>
        <v>1</v>
      </c>
      <c r="X569" s="232">
        <f t="shared" si="9"/>
        <v>90000</v>
      </c>
    </row>
    <row r="570" spans="1:24" hidden="1">
      <c r="A570" s="219" t="s">
        <v>215</v>
      </c>
      <c r="B570" s="219" t="s">
        <v>686</v>
      </c>
      <c r="C570" s="219" t="s">
        <v>786</v>
      </c>
      <c r="D570" s="219" t="s">
        <v>268</v>
      </c>
      <c r="E570" s="221">
        <v>45679</v>
      </c>
      <c r="F570" s="221">
        <v>45707</v>
      </c>
      <c r="G570" s="219" t="s">
        <v>269</v>
      </c>
      <c r="H570" s="219"/>
      <c r="I570" s="219"/>
      <c r="J570" s="219" t="s">
        <v>182</v>
      </c>
      <c r="K570" s="219" t="s">
        <v>220</v>
      </c>
      <c r="L570" s="241">
        <v>110000</v>
      </c>
      <c r="M570" s="219" t="s">
        <v>220</v>
      </c>
      <c r="N570" s="241">
        <v>110000</v>
      </c>
      <c r="O570" s="219" t="s">
        <v>239</v>
      </c>
      <c r="P570" s="219" t="s">
        <v>240</v>
      </c>
      <c r="Q570" s="219"/>
      <c r="R570" s="219" t="s">
        <v>450</v>
      </c>
      <c r="S570" s="219"/>
      <c r="T570" s="221"/>
      <c r="U570" s="219" t="s">
        <v>224</v>
      </c>
      <c r="V570" s="219" t="s">
        <v>225</v>
      </c>
      <c r="W570" s="190">
        <f>VLOOKUP(M570,'8.匯率'!A:C,3,)</f>
        <v>1</v>
      </c>
      <c r="X570" s="232">
        <f t="shared" si="9"/>
        <v>110000</v>
      </c>
    </row>
    <row r="571" spans="1:24" hidden="1">
      <c r="A571" s="219" t="s">
        <v>215</v>
      </c>
      <c r="B571" s="219" t="s">
        <v>686</v>
      </c>
      <c r="C571" s="219" t="s">
        <v>787</v>
      </c>
      <c r="D571" s="219" t="s">
        <v>268</v>
      </c>
      <c r="E571" s="221">
        <v>45595</v>
      </c>
      <c r="F571" s="221">
        <v>45707</v>
      </c>
      <c r="G571" s="219" t="s">
        <v>269</v>
      </c>
      <c r="H571" s="219"/>
      <c r="I571" s="219"/>
      <c r="J571" s="219" t="s">
        <v>182</v>
      </c>
      <c r="K571" s="219" t="s">
        <v>220</v>
      </c>
      <c r="L571" s="241">
        <v>930</v>
      </c>
      <c r="M571" s="219" t="s">
        <v>220</v>
      </c>
      <c r="N571" s="241">
        <v>930</v>
      </c>
      <c r="O571" s="219" t="s">
        <v>243</v>
      </c>
      <c r="P571" s="219" t="s">
        <v>244</v>
      </c>
      <c r="Q571" s="219"/>
      <c r="R571" s="219" t="s">
        <v>788</v>
      </c>
      <c r="S571" s="219"/>
      <c r="T571" s="221"/>
      <c r="U571" s="219" t="s">
        <v>224</v>
      </c>
      <c r="V571" s="219" t="s">
        <v>225</v>
      </c>
      <c r="W571" s="190">
        <f>VLOOKUP(M571,'8.匯率'!A:C,3,)</f>
        <v>1</v>
      </c>
      <c r="X571" s="232">
        <f t="shared" si="9"/>
        <v>930</v>
      </c>
    </row>
    <row r="572" spans="1:24" hidden="1">
      <c r="A572" s="219" t="s">
        <v>215</v>
      </c>
      <c r="B572" s="219" t="s">
        <v>686</v>
      </c>
      <c r="C572" s="219" t="s">
        <v>789</v>
      </c>
      <c r="D572" s="219" t="s">
        <v>268</v>
      </c>
      <c r="E572" s="221">
        <v>45679</v>
      </c>
      <c r="F572" s="221">
        <v>45707</v>
      </c>
      <c r="G572" s="219" t="s">
        <v>269</v>
      </c>
      <c r="H572" s="219"/>
      <c r="I572" s="219"/>
      <c r="J572" s="219" t="s">
        <v>182</v>
      </c>
      <c r="K572" s="219" t="s">
        <v>220</v>
      </c>
      <c r="L572" s="241">
        <v>103521</v>
      </c>
      <c r="M572" s="219" t="s">
        <v>220</v>
      </c>
      <c r="N572" s="241">
        <v>103521</v>
      </c>
      <c r="O572" s="219" t="s">
        <v>243</v>
      </c>
      <c r="P572" s="219" t="s">
        <v>244</v>
      </c>
      <c r="Q572" s="219"/>
      <c r="R572" s="219" t="s">
        <v>469</v>
      </c>
      <c r="S572" s="219"/>
      <c r="T572" s="221"/>
      <c r="U572" s="219" t="s">
        <v>224</v>
      </c>
      <c r="V572" s="219" t="s">
        <v>225</v>
      </c>
      <c r="W572" s="190">
        <f>VLOOKUP(M572,'8.匯率'!A:C,3,)</f>
        <v>1</v>
      </c>
      <c r="X572" s="232">
        <f t="shared" si="9"/>
        <v>103521</v>
      </c>
    </row>
    <row r="573" spans="1:24" hidden="1">
      <c r="A573" s="219" t="s">
        <v>215</v>
      </c>
      <c r="B573" s="219" t="s">
        <v>686</v>
      </c>
      <c r="C573" s="219" t="s">
        <v>790</v>
      </c>
      <c r="D573" s="219" t="s">
        <v>268</v>
      </c>
      <c r="E573" s="221">
        <v>45679</v>
      </c>
      <c r="F573" s="221">
        <v>45707</v>
      </c>
      <c r="G573" s="219" t="s">
        <v>269</v>
      </c>
      <c r="H573" s="219"/>
      <c r="I573" s="219"/>
      <c r="J573" s="219" t="s">
        <v>182</v>
      </c>
      <c r="K573" s="219" t="s">
        <v>220</v>
      </c>
      <c r="L573" s="241">
        <v>138000</v>
      </c>
      <c r="M573" s="219" t="s">
        <v>220</v>
      </c>
      <c r="N573" s="241">
        <v>138000</v>
      </c>
      <c r="O573" s="219" t="s">
        <v>243</v>
      </c>
      <c r="P573" s="219" t="s">
        <v>244</v>
      </c>
      <c r="Q573" s="219"/>
      <c r="R573" s="219" t="s">
        <v>477</v>
      </c>
      <c r="S573" s="219"/>
      <c r="T573" s="221"/>
      <c r="U573" s="219" t="s">
        <v>224</v>
      </c>
      <c r="V573" s="219" t="s">
        <v>225</v>
      </c>
      <c r="W573" s="190">
        <f>VLOOKUP(M573,'8.匯率'!A:C,3,)</f>
        <v>1</v>
      </c>
      <c r="X573" s="232">
        <f t="shared" si="9"/>
        <v>138000</v>
      </c>
    </row>
    <row r="574" spans="1:24" hidden="1">
      <c r="A574" s="219" t="s">
        <v>215</v>
      </c>
      <c r="B574" s="219" t="s">
        <v>686</v>
      </c>
      <c r="C574" s="219" t="s">
        <v>791</v>
      </c>
      <c r="D574" s="219" t="s">
        <v>268</v>
      </c>
      <c r="E574" s="221">
        <v>45679</v>
      </c>
      <c r="F574" s="221">
        <v>45707</v>
      </c>
      <c r="G574" s="219" t="s">
        <v>269</v>
      </c>
      <c r="H574" s="219"/>
      <c r="I574" s="219"/>
      <c r="J574" s="219" t="s">
        <v>182</v>
      </c>
      <c r="K574" s="219" t="s">
        <v>220</v>
      </c>
      <c r="L574" s="241">
        <v>135971</v>
      </c>
      <c r="M574" s="219" t="s">
        <v>220</v>
      </c>
      <c r="N574" s="241">
        <v>135971</v>
      </c>
      <c r="O574" s="219" t="s">
        <v>243</v>
      </c>
      <c r="P574" s="219" t="s">
        <v>244</v>
      </c>
      <c r="Q574" s="219"/>
      <c r="R574" s="219" t="s">
        <v>479</v>
      </c>
      <c r="S574" s="219"/>
      <c r="T574" s="221"/>
      <c r="U574" s="219" t="s">
        <v>224</v>
      </c>
      <c r="V574" s="219" t="s">
        <v>225</v>
      </c>
      <c r="W574" s="190">
        <f>VLOOKUP(M574,'8.匯率'!A:C,3,)</f>
        <v>1</v>
      </c>
      <c r="X574" s="232">
        <f t="shared" si="9"/>
        <v>135971</v>
      </c>
    </row>
    <row r="575" spans="1:24" hidden="1">
      <c r="A575" s="219" t="s">
        <v>215</v>
      </c>
      <c r="B575" s="219" t="s">
        <v>686</v>
      </c>
      <c r="C575" s="219" t="s">
        <v>792</v>
      </c>
      <c r="D575" s="219" t="s">
        <v>268</v>
      </c>
      <c r="E575" s="221">
        <v>45679</v>
      </c>
      <c r="F575" s="221">
        <v>45707</v>
      </c>
      <c r="G575" s="219" t="s">
        <v>269</v>
      </c>
      <c r="H575" s="219"/>
      <c r="I575" s="219"/>
      <c r="J575" s="219" t="s">
        <v>182</v>
      </c>
      <c r="K575" s="219" t="s">
        <v>220</v>
      </c>
      <c r="L575" s="241">
        <v>90000</v>
      </c>
      <c r="M575" s="219" t="s">
        <v>220</v>
      </c>
      <c r="N575" s="241">
        <v>90000</v>
      </c>
      <c r="O575" s="219" t="s">
        <v>243</v>
      </c>
      <c r="P575" s="219" t="s">
        <v>244</v>
      </c>
      <c r="Q575" s="219"/>
      <c r="R575" s="219" t="s">
        <v>481</v>
      </c>
      <c r="S575" s="219"/>
      <c r="T575" s="221"/>
      <c r="U575" s="219" t="s">
        <v>224</v>
      </c>
      <c r="V575" s="219" t="s">
        <v>225</v>
      </c>
      <c r="W575" s="190">
        <f>VLOOKUP(M575,'8.匯率'!A:C,3,)</f>
        <v>1</v>
      </c>
      <c r="X575" s="232">
        <f t="shared" si="9"/>
        <v>90000</v>
      </c>
    </row>
    <row r="576" spans="1:24" hidden="1">
      <c r="A576" s="219" t="s">
        <v>215</v>
      </c>
      <c r="B576" s="219" t="s">
        <v>686</v>
      </c>
      <c r="C576" s="219" t="s">
        <v>793</v>
      </c>
      <c r="D576" s="219" t="s">
        <v>268</v>
      </c>
      <c r="E576" s="221">
        <v>45679</v>
      </c>
      <c r="F576" s="221">
        <v>45707</v>
      </c>
      <c r="G576" s="219" t="s">
        <v>269</v>
      </c>
      <c r="H576" s="219"/>
      <c r="I576" s="219"/>
      <c r="J576" s="219" t="s">
        <v>182</v>
      </c>
      <c r="K576" s="219" t="s">
        <v>220</v>
      </c>
      <c r="L576" s="241">
        <v>110000</v>
      </c>
      <c r="M576" s="219" t="s">
        <v>220</v>
      </c>
      <c r="N576" s="241">
        <v>110000</v>
      </c>
      <c r="O576" s="219" t="s">
        <v>243</v>
      </c>
      <c r="P576" s="219" t="s">
        <v>244</v>
      </c>
      <c r="Q576" s="219"/>
      <c r="R576" s="219" t="s">
        <v>483</v>
      </c>
      <c r="S576" s="219"/>
      <c r="T576" s="221"/>
      <c r="U576" s="219" t="s">
        <v>224</v>
      </c>
      <c r="V576" s="219" t="s">
        <v>225</v>
      </c>
      <c r="W576" s="190">
        <f>VLOOKUP(M576,'8.匯率'!A:C,3,)</f>
        <v>1</v>
      </c>
      <c r="X576" s="232">
        <f t="shared" si="9"/>
        <v>110000</v>
      </c>
    </row>
    <row r="577" spans="1:24" hidden="1">
      <c r="A577" s="219" t="s">
        <v>215</v>
      </c>
      <c r="B577" s="219" t="s">
        <v>686</v>
      </c>
      <c r="C577" s="219" t="s">
        <v>794</v>
      </c>
      <c r="D577" s="219" t="s">
        <v>268</v>
      </c>
      <c r="E577" s="221">
        <v>45679</v>
      </c>
      <c r="F577" s="221">
        <v>45707</v>
      </c>
      <c r="G577" s="219" t="s">
        <v>269</v>
      </c>
      <c r="H577" s="219"/>
      <c r="I577" s="219"/>
      <c r="J577" s="219" t="s">
        <v>182</v>
      </c>
      <c r="K577" s="219" t="s">
        <v>220</v>
      </c>
      <c r="L577" s="241">
        <v>110000</v>
      </c>
      <c r="M577" s="219" t="s">
        <v>220</v>
      </c>
      <c r="N577" s="241">
        <v>110000</v>
      </c>
      <c r="O577" s="219" t="s">
        <v>243</v>
      </c>
      <c r="P577" s="219" t="s">
        <v>244</v>
      </c>
      <c r="Q577" s="219"/>
      <c r="R577" s="219" t="s">
        <v>485</v>
      </c>
      <c r="S577" s="219"/>
      <c r="T577" s="221"/>
      <c r="U577" s="219" t="s">
        <v>224</v>
      </c>
      <c r="V577" s="219" t="s">
        <v>225</v>
      </c>
      <c r="W577" s="190">
        <f>VLOOKUP(M577,'8.匯率'!A:C,3,)</f>
        <v>1</v>
      </c>
      <c r="X577" s="232">
        <f t="shared" si="9"/>
        <v>110000</v>
      </c>
    </row>
    <row r="578" spans="1:24" hidden="1">
      <c r="A578" s="219" t="s">
        <v>215</v>
      </c>
      <c r="B578" s="219" t="s">
        <v>686</v>
      </c>
      <c r="C578" s="219" t="s">
        <v>795</v>
      </c>
      <c r="D578" s="219" t="s">
        <v>268</v>
      </c>
      <c r="E578" s="221">
        <v>45679</v>
      </c>
      <c r="F578" s="221">
        <v>45707</v>
      </c>
      <c r="G578" s="219" t="s">
        <v>269</v>
      </c>
      <c r="H578" s="219"/>
      <c r="I578" s="219"/>
      <c r="J578" s="219" t="s">
        <v>182</v>
      </c>
      <c r="K578" s="219" t="s">
        <v>220</v>
      </c>
      <c r="L578" s="241">
        <v>129886</v>
      </c>
      <c r="M578" s="219" t="s">
        <v>220</v>
      </c>
      <c r="N578" s="241">
        <v>129886</v>
      </c>
      <c r="O578" s="219" t="s">
        <v>243</v>
      </c>
      <c r="P578" s="219" t="s">
        <v>244</v>
      </c>
      <c r="Q578" s="219"/>
      <c r="R578" s="219" t="s">
        <v>487</v>
      </c>
      <c r="S578" s="219"/>
      <c r="T578" s="221"/>
      <c r="U578" s="219" t="s">
        <v>224</v>
      </c>
      <c r="V578" s="219" t="s">
        <v>225</v>
      </c>
      <c r="W578" s="190">
        <f>VLOOKUP(M578,'8.匯率'!A:C,3,)</f>
        <v>1</v>
      </c>
      <c r="X578" s="232">
        <f t="shared" si="9"/>
        <v>129886</v>
      </c>
    </row>
    <row r="579" spans="1:24" hidden="1">
      <c r="A579" s="219" t="s">
        <v>215</v>
      </c>
      <c r="B579" s="219" t="s">
        <v>686</v>
      </c>
      <c r="C579" s="219" t="s">
        <v>796</v>
      </c>
      <c r="D579" s="219" t="s">
        <v>268</v>
      </c>
      <c r="E579" s="221">
        <v>45679</v>
      </c>
      <c r="F579" s="221">
        <v>45707</v>
      </c>
      <c r="G579" s="219" t="s">
        <v>269</v>
      </c>
      <c r="H579" s="219"/>
      <c r="I579" s="219"/>
      <c r="J579" s="219" t="s">
        <v>182</v>
      </c>
      <c r="K579" s="219" t="s">
        <v>220</v>
      </c>
      <c r="L579" s="241">
        <v>145886</v>
      </c>
      <c r="M579" s="219" t="s">
        <v>220</v>
      </c>
      <c r="N579" s="241">
        <v>145886</v>
      </c>
      <c r="O579" s="219" t="s">
        <v>243</v>
      </c>
      <c r="P579" s="219" t="s">
        <v>244</v>
      </c>
      <c r="Q579" s="219"/>
      <c r="R579" s="219" t="s">
        <v>489</v>
      </c>
      <c r="S579" s="219"/>
      <c r="T579" s="221"/>
      <c r="U579" s="219" t="s">
        <v>224</v>
      </c>
      <c r="V579" s="219" t="s">
        <v>225</v>
      </c>
      <c r="W579" s="190">
        <f>VLOOKUP(M579,'8.匯率'!A:C,3,)</f>
        <v>1</v>
      </c>
      <c r="X579" s="232">
        <f t="shared" si="9"/>
        <v>145886</v>
      </c>
    </row>
    <row r="580" spans="1:24" hidden="1">
      <c r="A580" s="219" t="s">
        <v>215</v>
      </c>
      <c r="B580" s="219" t="s">
        <v>686</v>
      </c>
      <c r="C580" s="219" t="s">
        <v>797</v>
      </c>
      <c r="D580" s="219" t="s">
        <v>268</v>
      </c>
      <c r="E580" s="221">
        <v>45679</v>
      </c>
      <c r="F580" s="221">
        <v>45707</v>
      </c>
      <c r="G580" s="219" t="s">
        <v>269</v>
      </c>
      <c r="H580" s="219"/>
      <c r="I580" s="219"/>
      <c r="J580" s="219" t="s">
        <v>182</v>
      </c>
      <c r="K580" s="219" t="s">
        <v>220</v>
      </c>
      <c r="L580" s="241">
        <v>90000</v>
      </c>
      <c r="M580" s="219" t="s">
        <v>220</v>
      </c>
      <c r="N580" s="241">
        <v>90000</v>
      </c>
      <c r="O580" s="219" t="s">
        <v>243</v>
      </c>
      <c r="P580" s="219" t="s">
        <v>244</v>
      </c>
      <c r="Q580" s="219"/>
      <c r="R580" s="219" t="s">
        <v>491</v>
      </c>
      <c r="S580" s="219"/>
      <c r="T580" s="221"/>
      <c r="U580" s="219" t="s">
        <v>224</v>
      </c>
      <c r="V580" s="219" t="s">
        <v>225</v>
      </c>
      <c r="W580" s="190">
        <f>VLOOKUP(M580,'8.匯率'!A:C,3,)</f>
        <v>1</v>
      </c>
      <c r="X580" s="232">
        <f t="shared" si="9"/>
        <v>90000</v>
      </c>
    </row>
    <row r="581" spans="1:24" hidden="1">
      <c r="A581" s="219" t="s">
        <v>215</v>
      </c>
      <c r="B581" s="219" t="s">
        <v>686</v>
      </c>
      <c r="C581" s="219" t="s">
        <v>798</v>
      </c>
      <c r="D581" s="219" t="s">
        <v>268</v>
      </c>
      <c r="E581" s="221">
        <v>45679</v>
      </c>
      <c r="F581" s="221">
        <v>45707</v>
      </c>
      <c r="G581" s="219" t="s">
        <v>269</v>
      </c>
      <c r="H581" s="219"/>
      <c r="I581" s="219"/>
      <c r="J581" s="219" t="s">
        <v>182</v>
      </c>
      <c r="K581" s="219" t="s">
        <v>220</v>
      </c>
      <c r="L581" s="241">
        <v>138000</v>
      </c>
      <c r="M581" s="219" t="s">
        <v>220</v>
      </c>
      <c r="N581" s="241">
        <v>138000</v>
      </c>
      <c r="O581" s="219" t="s">
        <v>243</v>
      </c>
      <c r="P581" s="219" t="s">
        <v>244</v>
      </c>
      <c r="Q581" s="219"/>
      <c r="R581" s="219" t="s">
        <v>493</v>
      </c>
      <c r="S581" s="219"/>
      <c r="T581" s="221"/>
      <c r="U581" s="219" t="s">
        <v>224</v>
      </c>
      <c r="V581" s="219" t="s">
        <v>225</v>
      </c>
      <c r="W581" s="190">
        <f>VLOOKUP(M581,'8.匯率'!A:C,3,)</f>
        <v>1</v>
      </c>
      <c r="X581" s="232">
        <f t="shared" si="9"/>
        <v>138000</v>
      </c>
    </row>
    <row r="582" spans="1:24" hidden="1">
      <c r="A582" s="219" t="s">
        <v>215</v>
      </c>
      <c r="B582" s="219" t="s">
        <v>686</v>
      </c>
      <c r="C582" s="219" t="s">
        <v>799</v>
      </c>
      <c r="D582" s="219" t="s">
        <v>268</v>
      </c>
      <c r="E582" s="221">
        <v>45679</v>
      </c>
      <c r="F582" s="221">
        <v>45707</v>
      </c>
      <c r="G582" s="219" t="s">
        <v>269</v>
      </c>
      <c r="H582" s="219"/>
      <c r="I582" s="219"/>
      <c r="J582" s="219" t="s">
        <v>182</v>
      </c>
      <c r="K582" s="219" t="s">
        <v>220</v>
      </c>
      <c r="L582" s="241">
        <v>138000</v>
      </c>
      <c r="M582" s="219" t="s">
        <v>220</v>
      </c>
      <c r="N582" s="241">
        <v>138000</v>
      </c>
      <c r="O582" s="219" t="s">
        <v>243</v>
      </c>
      <c r="P582" s="219" t="s">
        <v>244</v>
      </c>
      <c r="Q582" s="219"/>
      <c r="R582" s="219" t="s">
        <v>495</v>
      </c>
      <c r="S582" s="219"/>
      <c r="T582" s="221"/>
      <c r="U582" s="219" t="s">
        <v>224</v>
      </c>
      <c r="V582" s="219" t="s">
        <v>225</v>
      </c>
      <c r="W582" s="190">
        <f>VLOOKUP(M582,'8.匯率'!A:C,3,)</f>
        <v>1</v>
      </c>
      <c r="X582" s="232">
        <f t="shared" si="9"/>
        <v>138000</v>
      </c>
    </row>
    <row r="583" spans="1:24" hidden="1">
      <c r="A583" s="219" t="s">
        <v>215</v>
      </c>
      <c r="B583" s="219" t="s">
        <v>686</v>
      </c>
      <c r="C583" s="219" t="s">
        <v>800</v>
      </c>
      <c r="D583" s="219" t="s">
        <v>268</v>
      </c>
      <c r="E583" s="221">
        <v>45679</v>
      </c>
      <c r="F583" s="221">
        <v>45707</v>
      </c>
      <c r="G583" s="219" t="s">
        <v>269</v>
      </c>
      <c r="H583" s="219"/>
      <c r="I583" s="219"/>
      <c r="J583" s="219" t="s">
        <v>182</v>
      </c>
      <c r="K583" s="219" t="s">
        <v>220</v>
      </c>
      <c r="L583" s="241">
        <v>106766</v>
      </c>
      <c r="M583" s="219" t="s">
        <v>220</v>
      </c>
      <c r="N583" s="241">
        <v>106766</v>
      </c>
      <c r="O583" s="219" t="s">
        <v>243</v>
      </c>
      <c r="P583" s="219" t="s">
        <v>244</v>
      </c>
      <c r="Q583" s="219"/>
      <c r="R583" s="219" t="s">
        <v>497</v>
      </c>
      <c r="S583" s="219"/>
      <c r="T583" s="221"/>
      <c r="U583" s="219" t="s">
        <v>224</v>
      </c>
      <c r="V583" s="219" t="s">
        <v>225</v>
      </c>
      <c r="W583" s="190">
        <f>VLOOKUP(M583,'8.匯率'!A:C,3,)</f>
        <v>1</v>
      </c>
      <c r="X583" s="232">
        <f t="shared" si="9"/>
        <v>106766</v>
      </c>
    </row>
    <row r="584" spans="1:24" hidden="1">
      <c r="A584" s="219" t="s">
        <v>215</v>
      </c>
      <c r="B584" s="219" t="s">
        <v>686</v>
      </c>
      <c r="C584" s="219" t="s">
        <v>801</v>
      </c>
      <c r="D584" s="219" t="s">
        <v>268</v>
      </c>
      <c r="E584" s="221">
        <v>45679</v>
      </c>
      <c r="F584" s="221">
        <v>45707</v>
      </c>
      <c r="G584" s="219" t="s">
        <v>269</v>
      </c>
      <c r="H584" s="219"/>
      <c r="I584" s="219"/>
      <c r="J584" s="219" t="s">
        <v>182</v>
      </c>
      <c r="K584" s="219" t="s">
        <v>220</v>
      </c>
      <c r="L584" s="241">
        <v>145886</v>
      </c>
      <c r="M584" s="219" t="s">
        <v>220</v>
      </c>
      <c r="N584" s="241">
        <v>145886</v>
      </c>
      <c r="O584" s="219" t="s">
        <v>456</v>
      </c>
      <c r="P584" s="219" t="s">
        <v>229</v>
      </c>
      <c r="Q584" s="219"/>
      <c r="R584" s="219" t="s">
        <v>457</v>
      </c>
      <c r="S584" s="219"/>
      <c r="T584" s="221"/>
      <c r="U584" s="219" t="s">
        <v>224</v>
      </c>
      <c r="V584" s="219" t="s">
        <v>225</v>
      </c>
      <c r="W584" s="190">
        <f>VLOOKUP(M584,'8.匯率'!A:C,3,)</f>
        <v>1</v>
      </c>
      <c r="X584" s="232">
        <f t="shared" si="9"/>
        <v>145886</v>
      </c>
    </row>
    <row r="585" spans="1:24" hidden="1">
      <c r="A585" s="219" t="s">
        <v>215</v>
      </c>
      <c r="B585" s="219" t="s">
        <v>686</v>
      </c>
      <c r="C585" s="219" t="s">
        <v>802</v>
      </c>
      <c r="D585" s="219" t="s">
        <v>268</v>
      </c>
      <c r="E585" s="221">
        <v>45679</v>
      </c>
      <c r="F585" s="221">
        <v>45707</v>
      </c>
      <c r="G585" s="219" t="s">
        <v>269</v>
      </c>
      <c r="H585" s="219"/>
      <c r="I585" s="219"/>
      <c r="J585" s="219" t="s">
        <v>182</v>
      </c>
      <c r="K585" s="219" t="s">
        <v>220</v>
      </c>
      <c r="L585" s="241">
        <v>155000</v>
      </c>
      <c r="M585" s="219" t="s">
        <v>220</v>
      </c>
      <c r="N585" s="241">
        <v>155000</v>
      </c>
      <c r="O585" s="219" t="s">
        <v>456</v>
      </c>
      <c r="P585" s="219" t="s">
        <v>229</v>
      </c>
      <c r="Q585" s="219"/>
      <c r="R585" s="219" t="s">
        <v>459</v>
      </c>
      <c r="S585" s="219"/>
      <c r="T585" s="221"/>
      <c r="U585" s="219" t="s">
        <v>224</v>
      </c>
      <c r="V585" s="219" t="s">
        <v>225</v>
      </c>
      <c r="W585" s="190">
        <f>VLOOKUP(M585,'8.匯率'!A:C,3,)</f>
        <v>1</v>
      </c>
      <c r="X585" s="232">
        <f t="shared" si="9"/>
        <v>155000</v>
      </c>
    </row>
    <row r="586" spans="1:24" hidden="1">
      <c r="A586" s="219" t="s">
        <v>215</v>
      </c>
      <c r="B586" s="219" t="s">
        <v>686</v>
      </c>
      <c r="C586" s="219" t="s">
        <v>803</v>
      </c>
      <c r="D586" s="219" t="s">
        <v>268</v>
      </c>
      <c r="E586" s="221">
        <v>45679</v>
      </c>
      <c r="F586" s="221">
        <v>45707</v>
      </c>
      <c r="G586" s="219" t="s">
        <v>269</v>
      </c>
      <c r="H586" s="219"/>
      <c r="I586" s="219"/>
      <c r="J586" s="219" t="s">
        <v>182</v>
      </c>
      <c r="K586" s="219" t="s">
        <v>220</v>
      </c>
      <c r="L586" s="241">
        <v>145871</v>
      </c>
      <c r="M586" s="219" t="s">
        <v>220</v>
      </c>
      <c r="N586" s="241">
        <v>145871</v>
      </c>
      <c r="O586" s="219" t="s">
        <v>456</v>
      </c>
      <c r="P586" s="219" t="s">
        <v>229</v>
      </c>
      <c r="Q586" s="219"/>
      <c r="R586" s="219" t="s">
        <v>461</v>
      </c>
      <c r="S586" s="219"/>
      <c r="T586" s="221"/>
      <c r="U586" s="219" t="s">
        <v>224</v>
      </c>
      <c r="V586" s="219" t="s">
        <v>225</v>
      </c>
      <c r="W586" s="190">
        <f>VLOOKUP(M586,'8.匯率'!A:C,3,)</f>
        <v>1</v>
      </c>
      <c r="X586" s="232">
        <f t="shared" si="9"/>
        <v>145871</v>
      </c>
    </row>
    <row r="587" spans="1:24" hidden="1">
      <c r="A587" s="219" t="s">
        <v>215</v>
      </c>
      <c r="B587" s="219" t="s">
        <v>686</v>
      </c>
      <c r="C587" s="219" t="s">
        <v>804</v>
      </c>
      <c r="D587" s="219" t="s">
        <v>268</v>
      </c>
      <c r="E587" s="221">
        <v>45679</v>
      </c>
      <c r="F587" s="221">
        <v>45707</v>
      </c>
      <c r="G587" s="219" t="s">
        <v>269</v>
      </c>
      <c r="H587" s="219"/>
      <c r="I587" s="219"/>
      <c r="J587" s="219" t="s">
        <v>182</v>
      </c>
      <c r="K587" s="219" t="s">
        <v>220</v>
      </c>
      <c r="L587" s="241">
        <v>125815</v>
      </c>
      <c r="M587" s="219" t="s">
        <v>220</v>
      </c>
      <c r="N587" s="241">
        <v>125815</v>
      </c>
      <c r="O587" s="219" t="s">
        <v>456</v>
      </c>
      <c r="P587" s="219" t="s">
        <v>229</v>
      </c>
      <c r="Q587" s="219"/>
      <c r="R587" s="219" t="s">
        <v>465</v>
      </c>
      <c r="S587" s="219"/>
      <c r="T587" s="221"/>
      <c r="U587" s="219" t="s">
        <v>224</v>
      </c>
      <c r="V587" s="219" t="s">
        <v>225</v>
      </c>
      <c r="W587" s="190">
        <f>VLOOKUP(M587,'8.匯率'!A:C,3,)</f>
        <v>1</v>
      </c>
      <c r="X587" s="232">
        <f t="shared" ref="X587:X650" si="10">N587*W587</f>
        <v>125815</v>
      </c>
    </row>
    <row r="588" spans="1:24" hidden="1">
      <c r="A588" s="219" t="s">
        <v>215</v>
      </c>
      <c r="B588" s="219" t="s">
        <v>686</v>
      </c>
      <c r="C588" s="219" t="s">
        <v>805</v>
      </c>
      <c r="D588" s="219" t="s">
        <v>268</v>
      </c>
      <c r="E588" s="221">
        <v>45679</v>
      </c>
      <c r="F588" s="221">
        <v>45707</v>
      </c>
      <c r="G588" s="219" t="s">
        <v>269</v>
      </c>
      <c r="H588" s="219"/>
      <c r="I588" s="219"/>
      <c r="J588" s="219" t="s">
        <v>182</v>
      </c>
      <c r="K588" s="219" t="s">
        <v>220</v>
      </c>
      <c r="L588" s="241">
        <v>138000</v>
      </c>
      <c r="M588" s="219" t="s">
        <v>220</v>
      </c>
      <c r="N588" s="241">
        <v>138000</v>
      </c>
      <c r="O588" s="219" t="s">
        <v>456</v>
      </c>
      <c r="P588" s="219" t="s">
        <v>229</v>
      </c>
      <c r="Q588" s="219"/>
      <c r="R588" s="219" t="s">
        <v>467</v>
      </c>
      <c r="S588" s="219"/>
      <c r="T588" s="221"/>
      <c r="U588" s="219" t="s">
        <v>224</v>
      </c>
      <c r="V588" s="219" t="s">
        <v>225</v>
      </c>
      <c r="W588" s="190">
        <f>VLOOKUP(M588,'8.匯率'!A:C,3,)</f>
        <v>1</v>
      </c>
      <c r="X588" s="232">
        <f t="shared" si="10"/>
        <v>138000</v>
      </c>
    </row>
    <row r="589" spans="1:24" hidden="1">
      <c r="A589" s="219" t="s">
        <v>215</v>
      </c>
      <c r="B589" s="219" t="s">
        <v>686</v>
      </c>
      <c r="C589" s="219" t="s">
        <v>806</v>
      </c>
      <c r="D589" s="219" t="s">
        <v>268</v>
      </c>
      <c r="E589" s="221">
        <v>45679</v>
      </c>
      <c r="F589" s="221">
        <v>45707</v>
      </c>
      <c r="G589" s="219" t="s">
        <v>269</v>
      </c>
      <c r="H589" s="219"/>
      <c r="I589" s="219"/>
      <c r="J589" s="219" t="s">
        <v>182</v>
      </c>
      <c r="K589" s="219" t="s">
        <v>220</v>
      </c>
      <c r="L589" s="241">
        <v>110000</v>
      </c>
      <c r="M589" s="219" t="s">
        <v>220</v>
      </c>
      <c r="N589" s="241">
        <v>110000</v>
      </c>
      <c r="O589" s="219" t="s">
        <v>456</v>
      </c>
      <c r="P589" s="219" t="s">
        <v>229</v>
      </c>
      <c r="Q589" s="219"/>
      <c r="R589" s="219" t="s">
        <v>473</v>
      </c>
      <c r="S589" s="219"/>
      <c r="T589" s="221"/>
      <c r="U589" s="219" t="s">
        <v>224</v>
      </c>
      <c r="V589" s="219" t="s">
        <v>225</v>
      </c>
      <c r="W589" s="190">
        <f>VLOOKUP(M589,'8.匯率'!A:C,3,)</f>
        <v>1</v>
      </c>
      <c r="X589" s="232">
        <f t="shared" si="10"/>
        <v>110000</v>
      </c>
    </row>
    <row r="590" spans="1:24" hidden="1">
      <c r="A590" s="219" t="s">
        <v>215</v>
      </c>
      <c r="B590" s="219" t="s">
        <v>686</v>
      </c>
      <c r="C590" s="219" t="s">
        <v>807</v>
      </c>
      <c r="D590" s="219" t="s">
        <v>268</v>
      </c>
      <c r="E590" s="221">
        <v>45679</v>
      </c>
      <c r="F590" s="221">
        <v>45707</v>
      </c>
      <c r="G590" s="219" t="s">
        <v>269</v>
      </c>
      <c r="H590" s="219"/>
      <c r="I590" s="219"/>
      <c r="J590" s="219" t="s">
        <v>182</v>
      </c>
      <c r="K590" s="219" t="s">
        <v>220</v>
      </c>
      <c r="L590" s="241">
        <v>178000</v>
      </c>
      <c r="M590" s="219" t="s">
        <v>220</v>
      </c>
      <c r="N590" s="241">
        <v>178000</v>
      </c>
      <c r="O590" s="219" t="s">
        <v>456</v>
      </c>
      <c r="P590" s="219" t="s">
        <v>229</v>
      </c>
      <c r="Q590" s="219"/>
      <c r="R590" s="219" t="s">
        <v>537</v>
      </c>
      <c r="S590" s="219"/>
      <c r="T590" s="221"/>
      <c r="U590" s="219" t="s">
        <v>224</v>
      </c>
      <c r="V590" s="219" t="s">
        <v>225</v>
      </c>
      <c r="W590" s="190">
        <f>VLOOKUP(M590,'8.匯率'!A:C,3,)</f>
        <v>1</v>
      </c>
      <c r="X590" s="232">
        <f t="shared" si="10"/>
        <v>178000</v>
      </c>
    </row>
    <row r="591" spans="1:24" hidden="1">
      <c r="A591" s="219" t="s">
        <v>215</v>
      </c>
      <c r="B591" s="219" t="s">
        <v>686</v>
      </c>
      <c r="C591" s="219" t="s">
        <v>808</v>
      </c>
      <c r="D591" s="219" t="s">
        <v>268</v>
      </c>
      <c r="E591" s="221">
        <v>45679</v>
      </c>
      <c r="F591" s="221">
        <v>45707</v>
      </c>
      <c r="G591" s="219" t="s">
        <v>269</v>
      </c>
      <c r="H591" s="219"/>
      <c r="I591" s="219"/>
      <c r="J591" s="219" t="s">
        <v>182</v>
      </c>
      <c r="K591" s="219" t="s">
        <v>220</v>
      </c>
      <c r="L591" s="241">
        <v>78136</v>
      </c>
      <c r="M591" s="219" t="s">
        <v>220</v>
      </c>
      <c r="N591" s="241">
        <v>78136</v>
      </c>
      <c r="O591" s="219" t="s">
        <v>539</v>
      </c>
      <c r="P591" s="219" t="s">
        <v>229</v>
      </c>
      <c r="Q591" s="219"/>
      <c r="R591" s="219" t="s">
        <v>540</v>
      </c>
      <c r="S591" s="219"/>
      <c r="T591" s="221"/>
      <c r="U591" s="219" t="s">
        <v>224</v>
      </c>
      <c r="V591" s="219" t="s">
        <v>225</v>
      </c>
      <c r="W591" s="190">
        <f>VLOOKUP(M591,'8.匯率'!A:C,3,)</f>
        <v>1</v>
      </c>
      <c r="X591" s="232">
        <f t="shared" si="10"/>
        <v>78136</v>
      </c>
    </row>
    <row r="592" spans="1:24" hidden="1">
      <c r="A592" s="219" t="s">
        <v>215</v>
      </c>
      <c r="B592" s="219" t="s">
        <v>686</v>
      </c>
      <c r="C592" s="219" t="s">
        <v>809</v>
      </c>
      <c r="D592" s="219" t="s">
        <v>268</v>
      </c>
      <c r="E592" s="221">
        <v>45679</v>
      </c>
      <c r="F592" s="221">
        <v>45709</v>
      </c>
      <c r="G592" s="219" t="s">
        <v>269</v>
      </c>
      <c r="H592" s="219"/>
      <c r="I592" s="219"/>
      <c r="J592" s="219" t="s">
        <v>182</v>
      </c>
      <c r="K592" s="219" t="s">
        <v>220</v>
      </c>
      <c r="L592" s="241">
        <v>155000</v>
      </c>
      <c r="M592" s="219" t="s">
        <v>220</v>
      </c>
      <c r="N592" s="241">
        <v>155000</v>
      </c>
      <c r="O592" s="219" t="s">
        <v>234</v>
      </c>
      <c r="P592" s="219" t="s">
        <v>229</v>
      </c>
      <c r="Q592" s="219"/>
      <c r="R592" s="219" t="s">
        <v>544</v>
      </c>
      <c r="S592" s="219"/>
      <c r="T592" s="221"/>
      <c r="U592" s="219" t="s">
        <v>224</v>
      </c>
      <c r="V592" s="219" t="s">
        <v>225</v>
      </c>
      <c r="W592" s="190">
        <f>VLOOKUP(M592,'8.匯率'!A:C,3,)</f>
        <v>1</v>
      </c>
      <c r="X592" s="232">
        <f t="shared" si="10"/>
        <v>155000</v>
      </c>
    </row>
    <row r="593" spans="1:24" hidden="1">
      <c r="A593" s="219" t="s">
        <v>215</v>
      </c>
      <c r="B593" s="219" t="s">
        <v>686</v>
      </c>
      <c r="C593" s="219" t="s">
        <v>810</v>
      </c>
      <c r="D593" s="219" t="s">
        <v>268</v>
      </c>
      <c r="E593" s="221">
        <v>45679</v>
      </c>
      <c r="F593" s="221">
        <v>45709</v>
      </c>
      <c r="G593" s="219" t="s">
        <v>269</v>
      </c>
      <c r="H593" s="219"/>
      <c r="I593" s="219"/>
      <c r="J593" s="219" t="s">
        <v>182</v>
      </c>
      <c r="K593" s="219" t="s">
        <v>220</v>
      </c>
      <c r="L593" s="241">
        <v>109415</v>
      </c>
      <c r="M593" s="219" t="s">
        <v>220</v>
      </c>
      <c r="N593" s="241">
        <v>109415</v>
      </c>
      <c r="O593" s="219" t="s">
        <v>234</v>
      </c>
      <c r="P593" s="219" t="s">
        <v>229</v>
      </c>
      <c r="Q593" s="219"/>
      <c r="R593" s="219" t="s">
        <v>546</v>
      </c>
      <c r="S593" s="219"/>
      <c r="T593" s="221"/>
      <c r="U593" s="219" t="s">
        <v>224</v>
      </c>
      <c r="V593" s="219" t="s">
        <v>225</v>
      </c>
      <c r="W593" s="190">
        <f>VLOOKUP(M593,'8.匯率'!A:C,3,)</f>
        <v>1</v>
      </c>
      <c r="X593" s="232">
        <f t="shared" si="10"/>
        <v>109415</v>
      </c>
    </row>
    <row r="594" spans="1:24" hidden="1">
      <c r="A594" s="219" t="s">
        <v>215</v>
      </c>
      <c r="B594" s="219" t="s">
        <v>686</v>
      </c>
      <c r="C594" s="219" t="s">
        <v>811</v>
      </c>
      <c r="D594" s="219" t="s">
        <v>268</v>
      </c>
      <c r="E594" s="221">
        <v>45679</v>
      </c>
      <c r="F594" s="221">
        <v>45709</v>
      </c>
      <c r="G594" s="219" t="s">
        <v>269</v>
      </c>
      <c r="H594" s="219"/>
      <c r="I594" s="219"/>
      <c r="J594" s="219" t="s">
        <v>182</v>
      </c>
      <c r="K594" s="219" t="s">
        <v>220</v>
      </c>
      <c r="L594" s="241">
        <v>138000</v>
      </c>
      <c r="M594" s="219" t="s">
        <v>220</v>
      </c>
      <c r="N594" s="241">
        <v>138000</v>
      </c>
      <c r="O594" s="219" t="s">
        <v>234</v>
      </c>
      <c r="P594" s="219" t="s">
        <v>229</v>
      </c>
      <c r="Q594" s="219"/>
      <c r="R594" s="219" t="s">
        <v>548</v>
      </c>
      <c r="S594" s="219"/>
      <c r="T594" s="221"/>
      <c r="U594" s="219" t="s">
        <v>224</v>
      </c>
      <c r="V594" s="219" t="s">
        <v>225</v>
      </c>
      <c r="W594" s="190">
        <f>VLOOKUP(M594,'8.匯率'!A:C,3,)</f>
        <v>1</v>
      </c>
      <c r="X594" s="232">
        <f t="shared" si="10"/>
        <v>138000</v>
      </c>
    </row>
    <row r="595" spans="1:24" hidden="1">
      <c r="A595" s="219" t="s">
        <v>215</v>
      </c>
      <c r="B595" s="219" t="s">
        <v>686</v>
      </c>
      <c r="C595" s="219" t="s">
        <v>812</v>
      </c>
      <c r="D595" s="219" t="s">
        <v>268</v>
      </c>
      <c r="E595" s="221">
        <v>45679</v>
      </c>
      <c r="F595" s="221">
        <v>45709</v>
      </c>
      <c r="G595" s="219" t="s">
        <v>269</v>
      </c>
      <c r="H595" s="219"/>
      <c r="I595" s="219"/>
      <c r="J595" s="219" t="s">
        <v>182</v>
      </c>
      <c r="K595" s="219" t="s">
        <v>220</v>
      </c>
      <c r="L595" s="241">
        <v>167534</v>
      </c>
      <c r="M595" s="219" t="s">
        <v>220</v>
      </c>
      <c r="N595" s="241">
        <v>167534</v>
      </c>
      <c r="O595" s="219" t="s">
        <v>234</v>
      </c>
      <c r="P595" s="219" t="s">
        <v>229</v>
      </c>
      <c r="Q595" s="219"/>
      <c r="R595" s="219" t="s">
        <v>550</v>
      </c>
      <c r="S595" s="219"/>
      <c r="T595" s="221"/>
      <c r="U595" s="219" t="s">
        <v>224</v>
      </c>
      <c r="V595" s="219" t="s">
        <v>225</v>
      </c>
      <c r="W595" s="190">
        <f>VLOOKUP(M595,'8.匯率'!A:C,3,)</f>
        <v>1</v>
      </c>
      <c r="X595" s="232">
        <f t="shared" si="10"/>
        <v>167534</v>
      </c>
    </row>
    <row r="596" spans="1:24" hidden="1">
      <c r="A596" s="219" t="s">
        <v>215</v>
      </c>
      <c r="B596" s="219" t="s">
        <v>686</v>
      </c>
      <c r="C596" s="219" t="s">
        <v>813</v>
      </c>
      <c r="D596" s="219" t="s">
        <v>268</v>
      </c>
      <c r="E596" s="221">
        <v>45679</v>
      </c>
      <c r="F596" s="221">
        <v>45709</v>
      </c>
      <c r="G596" s="219" t="s">
        <v>269</v>
      </c>
      <c r="H596" s="219"/>
      <c r="I596" s="219"/>
      <c r="J596" s="219" t="s">
        <v>182</v>
      </c>
      <c r="K596" s="219" t="s">
        <v>220</v>
      </c>
      <c r="L596" s="241">
        <v>155000</v>
      </c>
      <c r="M596" s="219" t="s">
        <v>220</v>
      </c>
      <c r="N596" s="241">
        <v>155000</v>
      </c>
      <c r="O596" s="219" t="s">
        <v>234</v>
      </c>
      <c r="P596" s="219" t="s">
        <v>229</v>
      </c>
      <c r="Q596" s="219"/>
      <c r="R596" s="219" t="s">
        <v>552</v>
      </c>
      <c r="S596" s="219"/>
      <c r="T596" s="221"/>
      <c r="U596" s="219" t="s">
        <v>224</v>
      </c>
      <c r="V596" s="219" t="s">
        <v>225</v>
      </c>
      <c r="W596" s="190">
        <f>VLOOKUP(M596,'8.匯率'!A:C,3,)</f>
        <v>1</v>
      </c>
      <c r="X596" s="232">
        <f t="shared" si="10"/>
        <v>155000</v>
      </c>
    </row>
    <row r="597" spans="1:24" hidden="1">
      <c r="A597" s="219" t="s">
        <v>215</v>
      </c>
      <c r="B597" s="219" t="s">
        <v>686</v>
      </c>
      <c r="C597" s="219" t="s">
        <v>814</v>
      </c>
      <c r="D597" s="219" t="s">
        <v>268</v>
      </c>
      <c r="E597" s="221">
        <v>45679</v>
      </c>
      <c r="F597" s="221">
        <v>45709</v>
      </c>
      <c r="G597" s="219" t="s">
        <v>269</v>
      </c>
      <c r="H597" s="219"/>
      <c r="I597" s="219"/>
      <c r="J597" s="219" t="s">
        <v>182</v>
      </c>
      <c r="K597" s="219" t="s">
        <v>220</v>
      </c>
      <c r="L597" s="241">
        <v>178000</v>
      </c>
      <c r="M597" s="219" t="s">
        <v>220</v>
      </c>
      <c r="N597" s="241">
        <v>178000</v>
      </c>
      <c r="O597" s="219" t="s">
        <v>234</v>
      </c>
      <c r="P597" s="219" t="s">
        <v>229</v>
      </c>
      <c r="Q597" s="219"/>
      <c r="R597" s="219" t="s">
        <v>554</v>
      </c>
      <c r="S597" s="219"/>
      <c r="T597" s="221"/>
      <c r="U597" s="219" t="s">
        <v>224</v>
      </c>
      <c r="V597" s="219" t="s">
        <v>225</v>
      </c>
      <c r="W597" s="190">
        <f>VLOOKUP(M597,'8.匯率'!A:C,3,)</f>
        <v>1</v>
      </c>
      <c r="X597" s="232">
        <f t="shared" si="10"/>
        <v>178000</v>
      </c>
    </row>
    <row r="598" spans="1:24" hidden="1">
      <c r="A598" s="219" t="s">
        <v>215</v>
      </c>
      <c r="B598" s="219" t="s">
        <v>686</v>
      </c>
      <c r="C598" s="219" t="s">
        <v>815</v>
      </c>
      <c r="D598" s="219" t="s">
        <v>268</v>
      </c>
      <c r="E598" s="221">
        <v>45679</v>
      </c>
      <c r="F598" s="221">
        <v>45709</v>
      </c>
      <c r="G598" s="219" t="s">
        <v>269</v>
      </c>
      <c r="H598" s="219"/>
      <c r="I598" s="219"/>
      <c r="J598" s="219" t="s">
        <v>182</v>
      </c>
      <c r="K598" s="219" t="s">
        <v>220</v>
      </c>
      <c r="L598" s="241">
        <v>155000</v>
      </c>
      <c r="M598" s="219" t="s">
        <v>220</v>
      </c>
      <c r="N598" s="241">
        <v>155000</v>
      </c>
      <c r="O598" s="219" t="s">
        <v>234</v>
      </c>
      <c r="P598" s="219" t="s">
        <v>229</v>
      </c>
      <c r="Q598" s="219"/>
      <c r="R598" s="219" t="s">
        <v>556</v>
      </c>
      <c r="S598" s="219"/>
      <c r="T598" s="221"/>
      <c r="U598" s="219" t="s">
        <v>224</v>
      </c>
      <c r="V598" s="219" t="s">
        <v>225</v>
      </c>
      <c r="W598" s="190">
        <f>VLOOKUP(M598,'8.匯率'!A:C,3,)</f>
        <v>1</v>
      </c>
      <c r="X598" s="232">
        <f t="shared" si="10"/>
        <v>155000</v>
      </c>
    </row>
    <row r="599" spans="1:24" hidden="1">
      <c r="A599" s="219" t="s">
        <v>215</v>
      </c>
      <c r="B599" s="219" t="s">
        <v>686</v>
      </c>
      <c r="C599" s="219" t="s">
        <v>816</v>
      </c>
      <c r="D599" s="219" t="s">
        <v>268</v>
      </c>
      <c r="E599" s="221">
        <v>45679</v>
      </c>
      <c r="F599" s="221">
        <v>45709</v>
      </c>
      <c r="G599" s="219" t="s">
        <v>269</v>
      </c>
      <c r="H599" s="219"/>
      <c r="I599" s="219"/>
      <c r="J599" s="219" t="s">
        <v>182</v>
      </c>
      <c r="K599" s="219" t="s">
        <v>220</v>
      </c>
      <c r="L599" s="241">
        <v>153853</v>
      </c>
      <c r="M599" s="219" t="s">
        <v>220</v>
      </c>
      <c r="N599" s="241">
        <v>153853</v>
      </c>
      <c r="O599" s="219" t="s">
        <v>234</v>
      </c>
      <c r="P599" s="219" t="s">
        <v>229</v>
      </c>
      <c r="Q599" s="219"/>
      <c r="R599" s="219" t="s">
        <v>558</v>
      </c>
      <c r="S599" s="219"/>
      <c r="T599" s="221"/>
      <c r="U599" s="219" t="s">
        <v>224</v>
      </c>
      <c r="V599" s="219" t="s">
        <v>225</v>
      </c>
      <c r="W599" s="190">
        <f>VLOOKUP(M599,'8.匯率'!A:C,3,)</f>
        <v>1</v>
      </c>
      <c r="X599" s="232">
        <f t="shared" si="10"/>
        <v>153853</v>
      </c>
    </row>
    <row r="600" spans="1:24" hidden="1">
      <c r="A600" s="219" t="s">
        <v>215</v>
      </c>
      <c r="B600" s="219" t="s">
        <v>686</v>
      </c>
      <c r="C600" s="219" t="s">
        <v>817</v>
      </c>
      <c r="D600" s="219" t="s">
        <v>268</v>
      </c>
      <c r="E600" s="221">
        <v>45688</v>
      </c>
      <c r="F600" s="221">
        <v>45709</v>
      </c>
      <c r="G600" s="219" t="s">
        <v>269</v>
      </c>
      <c r="H600" s="219"/>
      <c r="I600" s="219"/>
      <c r="J600" s="219" t="s">
        <v>182</v>
      </c>
      <c r="K600" s="219" t="s">
        <v>220</v>
      </c>
      <c r="L600" s="241">
        <v>-110000</v>
      </c>
      <c r="M600" s="219" t="s">
        <v>220</v>
      </c>
      <c r="N600" s="241">
        <v>-110000</v>
      </c>
      <c r="O600" s="219" t="s">
        <v>243</v>
      </c>
      <c r="P600" s="219" t="s">
        <v>244</v>
      </c>
      <c r="Q600" s="219"/>
      <c r="R600" s="219" t="s">
        <v>430</v>
      </c>
      <c r="S600" s="219"/>
      <c r="T600" s="221"/>
      <c r="U600" s="219" t="s">
        <v>224</v>
      </c>
      <c r="V600" s="219" t="s">
        <v>225</v>
      </c>
      <c r="W600" s="190">
        <f>VLOOKUP(M600,'8.匯率'!A:C,3,)</f>
        <v>1</v>
      </c>
      <c r="X600" s="232">
        <f t="shared" si="10"/>
        <v>-110000</v>
      </c>
    </row>
    <row r="601" spans="1:24" hidden="1">
      <c r="A601" s="219" t="s">
        <v>215</v>
      </c>
      <c r="B601" s="219" t="s">
        <v>686</v>
      </c>
      <c r="C601" s="219" t="s">
        <v>818</v>
      </c>
      <c r="D601" s="219" t="s">
        <v>268</v>
      </c>
      <c r="E601" s="221">
        <v>45688</v>
      </c>
      <c r="F601" s="221">
        <v>45709</v>
      </c>
      <c r="G601" s="219" t="s">
        <v>269</v>
      </c>
      <c r="H601" s="219"/>
      <c r="I601" s="219"/>
      <c r="J601" s="219" t="s">
        <v>182</v>
      </c>
      <c r="K601" s="219" t="s">
        <v>220</v>
      </c>
      <c r="L601" s="241">
        <v>-105529</v>
      </c>
      <c r="M601" s="219" t="s">
        <v>220</v>
      </c>
      <c r="N601" s="241">
        <v>-105529</v>
      </c>
      <c r="O601" s="219" t="s">
        <v>243</v>
      </c>
      <c r="P601" s="219" t="s">
        <v>244</v>
      </c>
      <c r="Q601" s="219"/>
      <c r="R601" s="219" t="s">
        <v>432</v>
      </c>
      <c r="S601" s="219"/>
      <c r="T601" s="221"/>
      <c r="U601" s="219" t="s">
        <v>224</v>
      </c>
      <c r="V601" s="219" t="s">
        <v>225</v>
      </c>
      <c r="W601" s="190">
        <f>VLOOKUP(M601,'8.匯率'!A:C,3,)</f>
        <v>1</v>
      </c>
      <c r="X601" s="232">
        <f t="shared" si="10"/>
        <v>-105529</v>
      </c>
    </row>
    <row r="602" spans="1:24" hidden="1">
      <c r="A602" s="219" t="s">
        <v>215</v>
      </c>
      <c r="B602" s="219" t="s">
        <v>686</v>
      </c>
      <c r="C602" s="219" t="s">
        <v>819</v>
      </c>
      <c r="D602" s="219" t="s">
        <v>268</v>
      </c>
      <c r="E602" s="221">
        <v>45688</v>
      </c>
      <c r="F602" s="221">
        <v>45709</v>
      </c>
      <c r="G602" s="219" t="s">
        <v>269</v>
      </c>
      <c r="H602" s="219"/>
      <c r="I602" s="219"/>
      <c r="J602" s="219" t="s">
        <v>182</v>
      </c>
      <c r="K602" s="219" t="s">
        <v>220</v>
      </c>
      <c r="L602" s="241">
        <v>-121771</v>
      </c>
      <c r="M602" s="219" t="s">
        <v>220</v>
      </c>
      <c r="N602" s="241">
        <v>-121771</v>
      </c>
      <c r="O602" s="219" t="s">
        <v>243</v>
      </c>
      <c r="P602" s="219" t="s">
        <v>244</v>
      </c>
      <c r="Q602" s="219"/>
      <c r="R602" s="219" t="s">
        <v>434</v>
      </c>
      <c r="S602" s="219"/>
      <c r="T602" s="221"/>
      <c r="U602" s="219" t="s">
        <v>224</v>
      </c>
      <c r="V602" s="219" t="s">
        <v>225</v>
      </c>
      <c r="W602" s="190">
        <f>VLOOKUP(M602,'8.匯率'!A:C,3,)</f>
        <v>1</v>
      </c>
      <c r="X602" s="232">
        <f t="shared" si="10"/>
        <v>-121771</v>
      </c>
    </row>
    <row r="603" spans="1:24" hidden="1">
      <c r="A603" s="219" t="s">
        <v>215</v>
      </c>
      <c r="B603" s="219" t="s">
        <v>686</v>
      </c>
      <c r="C603" s="219" t="s">
        <v>820</v>
      </c>
      <c r="D603" s="219" t="s">
        <v>268</v>
      </c>
      <c r="E603" s="221">
        <v>45688</v>
      </c>
      <c r="F603" s="221">
        <v>45709</v>
      </c>
      <c r="G603" s="219" t="s">
        <v>269</v>
      </c>
      <c r="H603" s="219"/>
      <c r="I603" s="219"/>
      <c r="J603" s="219" t="s">
        <v>182</v>
      </c>
      <c r="K603" s="219" t="s">
        <v>220</v>
      </c>
      <c r="L603" s="241">
        <v>-138000</v>
      </c>
      <c r="M603" s="219" t="s">
        <v>220</v>
      </c>
      <c r="N603" s="241">
        <v>-138000</v>
      </c>
      <c r="O603" s="219" t="s">
        <v>243</v>
      </c>
      <c r="P603" s="219" t="s">
        <v>244</v>
      </c>
      <c r="Q603" s="219"/>
      <c r="R603" s="219" t="s">
        <v>436</v>
      </c>
      <c r="S603" s="219"/>
      <c r="T603" s="221"/>
      <c r="U603" s="219" t="s">
        <v>224</v>
      </c>
      <c r="V603" s="219" t="s">
        <v>225</v>
      </c>
      <c r="W603" s="190">
        <f>VLOOKUP(M603,'8.匯率'!A:C,3,)</f>
        <v>1</v>
      </c>
      <c r="X603" s="232">
        <f t="shared" si="10"/>
        <v>-138000</v>
      </c>
    </row>
    <row r="604" spans="1:24" hidden="1">
      <c r="A604" s="219" t="s">
        <v>215</v>
      </c>
      <c r="B604" s="219" t="s">
        <v>686</v>
      </c>
      <c r="C604" s="219" t="s">
        <v>821</v>
      </c>
      <c r="D604" s="219" t="s">
        <v>268</v>
      </c>
      <c r="E604" s="221">
        <v>45688</v>
      </c>
      <c r="F604" s="221">
        <v>45709</v>
      </c>
      <c r="G604" s="219" t="s">
        <v>269</v>
      </c>
      <c r="H604" s="219"/>
      <c r="I604" s="219"/>
      <c r="J604" s="219" t="s">
        <v>182</v>
      </c>
      <c r="K604" s="219" t="s">
        <v>220</v>
      </c>
      <c r="L604" s="241">
        <v>-90000</v>
      </c>
      <c r="M604" s="219" t="s">
        <v>220</v>
      </c>
      <c r="N604" s="241">
        <v>-90000</v>
      </c>
      <c r="O604" s="219" t="s">
        <v>243</v>
      </c>
      <c r="P604" s="219" t="s">
        <v>244</v>
      </c>
      <c r="Q604" s="219"/>
      <c r="R604" s="219" t="s">
        <v>438</v>
      </c>
      <c r="S604" s="219"/>
      <c r="T604" s="221"/>
      <c r="U604" s="219" t="s">
        <v>224</v>
      </c>
      <c r="V604" s="219" t="s">
        <v>225</v>
      </c>
      <c r="W604" s="190">
        <f>VLOOKUP(M604,'8.匯率'!A:C,3,)</f>
        <v>1</v>
      </c>
      <c r="X604" s="232">
        <f t="shared" si="10"/>
        <v>-90000</v>
      </c>
    </row>
    <row r="605" spans="1:24" hidden="1">
      <c r="A605" s="219" t="s">
        <v>215</v>
      </c>
      <c r="B605" s="219" t="s">
        <v>686</v>
      </c>
      <c r="C605" s="219" t="s">
        <v>822</v>
      </c>
      <c r="D605" s="219" t="s">
        <v>268</v>
      </c>
      <c r="E605" s="221">
        <v>45688</v>
      </c>
      <c r="F605" s="221">
        <v>45709</v>
      </c>
      <c r="G605" s="219" t="s">
        <v>269</v>
      </c>
      <c r="H605" s="219"/>
      <c r="I605" s="219"/>
      <c r="J605" s="219" t="s">
        <v>182</v>
      </c>
      <c r="K605" s="219" t="s">
        <v>220</v>
      </c>
      <c r="L605" s="241">
        <v>-93819</v>
      </c>
      <c r="M605" s="219" t="s">
        <v>220</v>
      </c>
      <c r="N605" s="241">
        <v>-93819</v>
      </c>
      <c r="O605" s="219" t="s">
        <v>243</v>
      </c>
      <c r="P605" s="219" t="s">
        <v>244</v>
      </c>
      <c r="Q605" s="219"/>
      <c r="R605" s="219" t="s">
        <v>440</v>
      </c>
      <c r="S605" s="219"/>
      <c r="T605" s="221"/>
      <c r="U605" s="219" t="s">
        <v>224</v>
      </c>
      <c r="V605" s="219" t="s">
        <v>225</v>
      </c>
      <c r="W605" s="190">
        <f>VLOOKUP(M605,'8.匯率'!A:C,3,)</f>
        <v>1</v>
      </c>
      <c r="X605" s="232">
        <f t="shared" si="10"/>
        <v>-93819</v>
      </c>
    </row>
    <row r="606" spans="1:24" hidden="1">
      <c r="A606" s="219" t="s">
        <v>215</v>
      </c>
      <c r="B606" s="219" t="s">
        <v>686</v>
      </c>
      <c r="C606" s="219" t="s">
        <v>823</v>
      </c>
      <c r="D606" s="219" t="s">
        <v>268</v>
      </c>
      <c r="E606" s="221">
        <v>45688</v>
      </c>
      <c r="F606" s="221">
        <v>45709</v>
      </c>
      <c r="G606" s="219" t="s">
        <v>269</v>
      </c>
      <c r="H606" s="219"/>
      <c r="I606" s="219"/>
      <c r="J606" s="219" t="s">
        <v>182</v>
      </c>
      <c r="K606" s="219" t="s">
        <v>220</v>
      </c>
      <c r="L606" s="241">
        <v>-90000</v>
      </c>
      <c r="M606" s="219" t="s">
        <v>220</v>
      </c>
      <c r="N606" s="241">
        <v>-90000</v>
      </c>
      <c r="O606" s="219" t="s">
        <v>243</v>
      </c>
      <c r="P606" s="219" t="s">
        <v>244</v>
      </c>
      <c r="Q606" s="219"/>
      <c r="R606" s="219" t="s">
        <v>448</v>
      </c>
      <c r="S606" s="219"/>
      <c r="T606" s="221"/>
      <c r="U606" s="219" t="s">
        <v>224</v>
      </c>
      <c r="V606" s="219" t="s">
        <v>225</v>
      </c>
      <c r="W606" s="190">
        <f>VLOOKUP(M606,'8.匯率'!A:C,3,)</f>
        <v>1</v>
      </c>
      <c r="X606" s="232">
        <f t="shared" si="10"/>
        <v>-90000</v>
      </c>
    </row>
    <row r="607" spans="1:24" hidden="1">
      <c r="A607" s="219" t="s">
        <v>215</v>
      </c>
      <c r="B607" s="219" t="s">
        <v>686</v>
      </c>
      <c r="C607" s="219" t="s">
        <v>824</v>
      </c>
      <c r="D607" s="219" t="s">
        <v>268</v>
      </c>
      <c r="E607" s="221">
        <v>45688</v>
      </c>
      <c r="F607" s="221">
        <v>45709</v>
      </c>
      <c r="G607" s="219" t="s">
        <v>269</v>
      </c>
      <c r="H607" s="219"/>
      <c r="I607" s="219"/>
      <c r="J607" s="219" t="s">
        <v>182</v>
      </c>
      <c r="K607" s="219" t="s">
        <v>220</v>
      </c>
      <c r="L607" s="241">
        <v>-110000</v>
      </c>
      <c r="M607" s="219" t="s">
        <v>220</v>
      </c>
      <c r="N607" s="241">
        <v>-110000</v>
      </c>
      <c r="O607" s="219" t="s">
        <v>239</v>
      </c>
      <c r="P607" s="219" t="s">
        <v>240</v>
      </c>
      <c r="Q607" s="219"/>
      <c r="R607" s="219" t="s">
        <v>450</v>
      </c>
      <c r="S607" s="219"/>
      <c r="T607" s="221"/>
      <c r="U607" s="219" t="s">
        <v>224</v>
      </c>
      <c r="V607" s="219" t="s">
        <v>225</v>
      </c>
      <c r="W607" s="190">
        <f>VLOOKUP(M607,'8.匯率'!A:C,3,)</f>
        <v>1</v>
      </c>
      <c r="X607" s="232">
        <f t="shared" si="10"/>
        <v>-110000</v>
      </c>
    </row>
    <row r="608" spans="1:24" hidden="1">
      <c r="A608" s="219" t="s">
        <v>215</v>
      </c>
      <c r="B608" s="219" t="s">
        <v>686</v>
      </c>
      <c r="C608" s="219" t="s">
        <v>825</v>
      </c>
      <c r="D608" s="219" t="s">
        <v>268</v>
      </c>
      <c r="E608" s="221">
        <v>45596</v>
      </c>
      <c r="F608" s="221">
        <v>45709</v>
      </c>
      <c r="G608" s="219" t="s">
        <v>269</v>
      </c>
      <c r="H608" s="219"/>
      <c r="I608" s="219"/>
      <c r="J608" s="219" t="s">
        <v>182</v>
      </c>
      <c r="K608" s="219" t="s">
        <v>220</v>
      </c>
      <c r="L608" s="241">
        <v>-930</v>
      </c>
      <c r="M608" s="219" t="s">
        <v>220</v>
      </c>
      <c r="N608" s="241">
        <v>-930</v>
      </c>
      <c r="O608" s="219" t="s">
        <v>243</v>
      </c>
      <c r="P608" s="219" t="s">
        <v>244</v>
      </c>
      <c r="Q608" s="219"/>
      <c r="R608" s="219" t="s">
        <v>826</v>
      </c>
      <c r="S608" s="219"/>
      <c r="T608" s="221"/>
      <c r="U608" s="219" t="s">
        <v>224</v>
      </c>
      <c r="V608" s="219" t="s">
        <v>225</v>
      </c>
      <c r="W608" s="190">
        <f>VLOOKUP(M608,'8.匯率'!A:C,3,)</f>
        <v>1</v>
      </c>
      <c r="X608" s="232">
        <f t="shared" si="10"/>
        <v>-930</v>
      </c>
    </row>
    <row r="609" spans="1:24" hidden="1">
      <c r="A609" s="219" t="s">
        <v>215</v>
      </c>
      <c r="B609" s="219" t="s">
        <v>686</v>
      </c>
      <c r="C609" s="219" t="s">
        <v>827</v>
      </c>
      <c r="D609" s="219" t="s">
        <v>268</v>
      </c>
      <c r="E609" s="221">
        <v>45688</v>
      </c>
      <c r="F609" s="221">
        <v>45709</v>
      </c>
      <c r="G609" s="219" t="s">
        <v>269</v>
      </c>
      <c r="H609" s="219"/>
      <c r="I609" s="219"/>
      <c r="J609" s="219" t="s">
        <v>182</v>
      </c>
      <c r="K609" s="219" t="s">
        <v>220</v>
      </c>
      <c r="L609" s="241">
        <v>-103521</v>
      </c>
      <c r="M609" s="219" t="s">
        <v>220</v>
      </c>
      <c r="N609" s="241">
        <v>-103521</v>
      </c>
      <c r="O609" s="219" t="s">
        <v>243</v>
      </c>
      <c r="P609" s="219" t="s">
        <v>244</v>
      </c>
      <c r="Q609" s="219"/>
      <c r="R609" s="219" t="s">
        <v>469</v>
      </c>
      <c r="S609" s="219"/>
      <c r="T609" s="221"/>
      <c r="U609" s="219" t="s">
        <v>224</v>
      </c>
      <c r="V609" s="219" t="s">
        <v>225</v>
      </c>
      <c r="W609" s="190">
        <f>VLOOKUP(M609,'8.匯率'!A:C,3,)</f>
        <v>1</v>
      </c>
      <c r="X609" s="232">
        <f t="shared" si="10"/>
        <v>-103521</v>
      </c>
    </row>
    <row r="610" spans="1:24" hidden="1">
      <c r="A610" s="219" t="s">
        <v>215</v>
      </c>
      <c r="B610" s="219" t="s">
        <v>686</v>
      </c>
      <c r="C610" s="219" t="s">
        <v>828</v>
      </c>
      <c r="D610" s="219" t="s">
        <v>268</v>
      </c>
      <c r="E610" s="221">
        <v>45688</v>
      </c>
      <c r="F610" s="221">
        <v>45709</v>
      </c>
      <c r="G610" s="219" t="s">
        <v>269</v>
      </c>
      <c r="H610" s="219"/>
      <c r="I610" s="219"/>
      <c r="J610" s="219" t="s">
        <v>182</v>
      </c>
      <c r="K610" s="219" t="s">
        <v>220</v>
      </c>
      <c r="L610" s="241">
        <v>-138000</v>
      </c>
      <c r="M610" s="219" t="s">
        <v>220</v>
      </c>
      <c r="N610" s="241">
        <v>-138000</v>
      </c>
      <c r="O610" s="219" t="s">
        <v>243</v>
      </c>
      <c r="P610" s="219" t="s">
        <v>244</v>
      </c>
      <c r="Q610" s="219"/>
      <c r="R610" s="219" t="s">
        <v>477</v>
      </c>
      <c r="S610" s="219"/>
      <c r="T610" s="221"/>
      <c r="U610" s="219" t="s">
        <v>224</v>
      </c>
      <c r="V610" s="219" t="s">
        <v>225</v>
      </c>
      <c r="W610" s="190">
        <f>VLOOKUP(M610,'8.匯率'!A:C,3,)</f>
        <v>1</v>
      </c>
      <c r="X610" s="232">
        <f t="shared" si="10"/>
        <v>-138000</v>
      </c>
    </row>
    <row r="611" spans="1:24" hidden="1">
      <c r="A611" s="219" t="s">
        <v>215</v>
      </c>
      <c r="B611" s="219" t="s">
        <v>686</v>
      </c>
      <c r="C611" s="219" t="s">
        <v>829</v>
      </c>
      <c r="D611" s="219" t="s">
        <v>268</v>
      </c>
      <c r="E611" s="221">
        <v>45688</v>
      </c>
      <c r="F611" s="221">
        <v>45709</v>
      </c>
      <c r="G611" s="219" t="s">
        <v>269</v>
      </c>
      <c r="H611" s="219"/>
      <c r="I611" s="219"/>
      <c r="J611" s="219" t="s">
        <v>182</v>
      </c>
      <c r="K611" s="219" t="s">
        <v>220</v>
      </c>
      <c r="L611" s="241">
        <v>-135971</v>
      </c>
      <c r="M611" s="219" t="s">
        <v>220</v>
      </c>
      <c r="N611" s="241">
        <v>-135971</v>
      </c>
      <c r="O611" s="219" t="s">
        <v>243</v>
      </c>
      <c r="P611" s="219" t="s">
        <v>244</v>
      </c>
      <c r="Q611" s="219"/>
      <c r="R611" s="219" t="s">
        <v>479</v>
      </c>
      <c r="S611" s="219"/>
      <c r="T611" s="221"/>
      <c r="U611" s="219" t="s">
        <v>224</v>
      </c>
      <c r="V611" s="219" t="s">
        <v>225</v>
      </c>
      <c r="W611" s="190">
        <f>VLOOKUP(M611,'8.匯率'!A:C,3,)</f>
        <v>1</v>
      </c>
      <c r="X611" s="232">
        <f t="shared" si="10"/>
        <v>-135971</v>
      </c>
    </row>
    <row r="612" spans="1:24" hidden="1">
      <c r="A612" s="219" t="s">
        <v>215</v>
      </c>
      <c r="B612" s="219" t="s">
        <v>686</v>
      </c>
      <c r="C612" s="219" t="s">
        <v>830</v>
      </c>
      <c r="D612" s="219" t="s">
        <v>268</v>
      </c>
      <c r="E612" s="221">
        <v>45688</v>
      </c>
      <c r="F612" s="221">
        <v>45709</v>
      </c>
      <c r="G612" s="219" t="s">
        <v>269</v>
      </c>
      <c r="H612" s="219"/>
      <c r="I612" s="219"/>
      <c r="J612" s="219" t="s">
        <v>182</v>
      </c>
      <c r="K612" s="219" t="s">
        <v>220</v>
      </c>
      <c r="L612" s="241">
        <v>-90000</v>
      </c>
      <c r="M612" s="219" t="s">
        <v>220</v>
      </c>
      <c r="N612" s="241">
        <v>-90000</v>
      </c>
      <c r="O612" s="219" t="s">
        <v>243</v>
      </c>
      <c r="P612" s="219" t="s">
        <v>244</v>
      </c>
      <c r="Q612" s="219"/>
      <c r="R612" s="219" t="s">
        <v>481</v>
      </c>
      <c r="S612" s="219"/>
      <c r="T612" s="221"/>
      <c r="U612" s="219" t="s">
        <v>224</v>
      </c>
      <c r="V612" s="219" t="s">
        <v>225</v>
      </c>
      <c r="W612" s="190">
        <f>VLOOKUP(M612,'8.匯率'!A:C,3,)</f>
        <v>1</v>
      </c>
      <c r="X612" s="232">
        <f t="shared" si="10"/>
        <v>-90000</v>
      </c>
    </row>
    <row r="613" spans="1:24" hidden="1">
      <c r="A613" s="219" t="s">
        <v>215</v>
      </c>
      <c r="B613" s="219" t="s">
        <v>686</v>
      </c>
      <c r="C613" s="219" t="s">
        <v>831</v>
      </c>
      <c r="D613" s="219" t="s">
        <v>268</v>
      </c>
      <c r="E613" s="221">
        <v>45688</v>
      </c>
      <c r="F613" s="221">
        <v>45709</v>
      </c>
      <c r="G613" s="219" t="s">
        <v>269</v>
      </c>
      <c r="H613" s="219"/>
      <c r="I613" s="219"/>
      <c r="J613" s="219" t="s">
        <v>182</v>
      </c>
      <c r="K613" s="219" t="s">
        <v>220</v>
      </c>
      <c r="L613" s="241">
        <v>-110000</v>
      </c>
      <c r="M613" s="219" t="s">
        <v>220</v>
      </c>
      <c r="N613" s="241">
        <v>-110000</v>
      </c>
      <c r="O613" s="219" t="s">
        <v>243</v>
      </c>
      <c r="P613" s="219" t="s">
        <v>244</v>
      </c>
      <c r="Q613" s="219"/>
      <c r="R613" s="219" t="s">
        <v>483</v>
      </c>
      <c r="S613" s="219"/>
      <c r="T613" s="221"/>
      <c r="U613" s="219" t="s">
        <v>224</v>
      </c>
      <c r="V613" s="219" t="s">
        <v>225</v>
      </c>
      <c r="W613" s="190">
        <f>VLOOKUP(M613,'8.匯率'!A:C,3,)</f>
        <v>1</v>
      </c>
      <c r="X613" s="232">
        <f t="shared" si="10"/>
        <v>-110000</v>
      </c>
    </row>
    <row r="614" spans="1:24" hidden="1">
      <c r="A614" s="219" t="s">
        <v>215</v>
      </c>
      <c r="B614" s="219" t="s">
        <v>686</v>
      </c>
      <c r="C614" s="219" t="s">
        <v>832</v>
      </c>
      <c r="D614" s="219" t="s">
        <v>268</v>
      </c>
      <c r="E614" s="221">
        <v>45688</v>
      </c>
      <c r="F614" s="221">
        <v>45709</v>
      </c>
      <c r="G614" s="219" t="s">
        <v>269</v>
      </c>
      <c r="H614" s="219"/>
      <c r="I614" s="219"/>
      <c r="J614" s="219" t="s">
        <v>182</v>
      </c>
      <c r="K614" s="219" t="s">
        <v>220</v>
      </c>
      <c r="L614" s="241">
        <v>-110000</v>
      </c>
      <c r="M614" s="219" t="s">
        <v>220</v>
      </c>
      <c r="N614" s="241">
        <v>-110000</v>
      </c>
      <c r="O614" s="219" t="s">
        <v>243</v>
      </c>
      <c r="P614" s="219" t="s">
        <v>244</v>
      </c>
      <c r="Q614" s="219"/>
      <c r="R614" s="219" t="s">
        <v>485</v>
      </c>
      <c r="S614" s="219"/>
      <c r="T614" s="221"/>
      <c r="U614" s="219" t="s">
        <v>224</v>
      </c>
      <c r="V614" s="219" t="s">
        <v>225</v>
      </c>
      <c r="W614" s="190">
        <f>VLOOKUP(M614,'8.匯率'!A:C,3,)</f>
        <v>1</v>
      </c>
      <c r="X614" s="232">
        <f t="shared" si="10"/>
        <v>-110000</v>
      </c>
    </row>
    <row r="615" spans="1:24" hidden="1">
      <c r="A615" s="219" t="s">
        <v>215</v>
      </c>
      <c r="B615" s="219" t="s">
        <v>686</v>
      </c>
      <c r="C615" s="219" t="s">
        <v>833</v>
      </c>
      <c r="D615" s="219" t="s">
        <v>268</v>
      </c>
      <c r="E615" s="221">
        <v>45688</v>
      </c>
      <c r="F615" s="221">
        <v>45709</v>
      </c>
      <c r="G615" s="219" t="s">
        <v>269</v>
      </c>
      <c r="H615" s="219"/>
      <c r="I615" s="219"/>
      <c r="J615" s="219" t="s">
        <v>182</v>
      </c>
      <c r="K615" s="219" t="s">
        <v>220</v>
      </c>
      <c r="L615" s="241">
        <v>-129886</v>
      </c>
      <c r="M615" s="219" t="s">
        <v>220</v>
      </c>
      <c r="N615" s="241">
        <v>-129886</v>
      </c>
      <c r="O615" s="219" t="s">
        <v>243</v>
      </c>
      <c r="P615" s="219" t="s">
        <v>244</v>
      </c>
      <c r="Q615" s="219"/>
      <c r="R615" s="219" t="s">
        <v>487</v>
      </c>
      <c r="S615" s="219"/>
      <c r="T615" s="221"/>
      <c r="U615" s="219" t="s">
        <v>224</v>
      </c>
      <c r="V615" s="219" t="s">
        <v>225</v>
      </c>
      <c r="W615" s="190">
        <f>VLOOKUP(M615,'8.匯率'!A:C,3,)</f>
        <v>1</v>
      </c>
      <c r="X615" s="232">
        <f t="shared" si="10"/>
        <v>-129886</v>
      </c>
    </row>
    <row r="616" spans="1:24" hidden="1">
      <c r="A616" s="219" t="s">
        <v>215</v>
      </c>
      <c r="B616" s="219" t="s">
        <v>686</v>
      </c>
      <c r="C616" s="219" t="s">
        <v>834</v>
      </c>
      <c r="D616" s="219" t="s">
        <v>268</v>
      </c>
      <c r="E616" s="221">
        <v>45688</v>
      </c>
      <c r="F616" s="221">
        <v>45709</v>
      </c>
      <c r="G616" s="219" t="s">
        <v>269</v>
      </c>
      <c r="H616" s="219"/>
      <c r="I616" s="219"/>
      <c r="J616" s="219" t="s">
        <v>182</v>
      </c>
      <c r="K616" s="219" t="s">
        <v>220</v>
      </c>
      <c r="L616" s="241">
        <v>-145886</v>
      </c>
      <c r="M616" s="219" t="s">
        <v>220</v>
      </c>
      <c r="N616" s="241">
        <v>-145886</v>
      </c>
      <c r="O616" s="219" t="s">
        <v>243</v>
      </c>
      <c r="P616" s="219" t="s">
        <v>244</v>
      </c>
      <c r="Q616" s="219"/>
      <c r="R616" s="219" t="s">
        <v>489</v>
      </c>
      <c r="S616" s="219"/>
      <c r="T616" s="221"/>
      <c r="U616" s="219" t="s">
        <v>224</v>
      </c>
      <c r="V616" s="219" t="s">
        <v>225</v>
      </c>
      <c r="W616" s="190">
        <f>VLOOKUP(M616,'8.匯率'!A:C,3,)</f>
        <v>1</v>
      </c>
      <c r="X616" s="232">
        <f t="shared" si="10"/>
        <v>-145886</v>
      </c>
    </row>
    <row r="617" spans="1:24" hidden="1">
      <c r="A617" s="219" t="s">
        <v>215</v>
      </c>
      <c r="B617" s="219" t="s">
        <v>686</v>
      </c>
      <c r="C617" s="219" t="s">
        <v>835</v>
      </c>
      <c r="D617" s="219" t="s">
        <v>268</v>
      </c>
      <c r="E617" s="221">
        <v>45688</v>
      </c>
      <c r="F617" s="221">
        <v>45709</v>
      </c>
      <c r="G617" s="219" t="s">
        <v>269</v>
      </c>
      <c r="H617" s="219"/>
      <c r="I617" s="219"/>
      <c r="J617" s="219" t="s">
        <v>182</v>
      </c>
      <c r="K617" s="219" t="s">
        <v>220</v>
      </c>
      <c r="L617" s="241">
        <v>-90000</v>
      </c>
      <c r="M617" s="219" t="s">
        <v>220</v>
      </c>
      <c r="N617" s="241">
        <v>-90000</v>
      </c>
      <c r="O617" s="219" t="s">
        <v>243</v>
      </c>
      <c r="P617" s="219" t="s">
        <v>244</v>
      </c>
      <c r="Q617" s="219"/>
      <c r="R617" s="219" t="s">
        <v>491</v>
      </c>
      <c r="S617" s="219"/>
      <c r="T617" s="221"/>
      <c r="U617" s="219" t="s">
        <v>224</v>
      </c>
      <c r="V617" s="219" t="s">
        <v>225</v>
      </c>
      <c r="W617" s="190">
        <f>VLOOKUP(M617,'8.匯率'!A:C,3,)</f>
        <v>1</v>
      </c>
      <c r="X617" s="232">
        <f t="shared" si="10"/>
        <v>-90000</v>
      </c>
    </row>
    <row r="618" spans="1:24" hidden="1">
      <c r="A618" s="219" t="s">
        <v>215</v>
      </c>
      <c r="B618" s="219" t="s">
        <v>686</v>
      </c>
      <c r="C618" s="219" t="s">
        <v>836</v>
      </c>
      <c r="D618" s="219" t="s">
        <v>268</v>
      </c>
      <c r="E618" s="221">
        <v>45688</v>
      </c>
      <c r="F618" s="221">
        <v>45709</v>
      </c>
      <c r="G618" s="219" t="s">
        <v>269</v>
      </c>
      <c r="H618" s="219"/>
      <c r="I618" s="219"/>
      <c r="J618" s="219" t="s">
        <v>182</v>
      </c>
      <c r="K618" s="219" t="s">
        <v>220</v>
      </c>
      <c r="L618" s="241">
        <v>-138000</v>
      </c>
      <c r="M618" s="219" t="s">
        <v>220</v>
      </c>
      <c r="N618" s="241">
        <v>-138000</v>
      </c>
      <c r="O618" s="219" t="s">
        <v>243</v>
      </c>
      <c r="P618" s="219" t="s">
        <v>244</v>
      </c>
      <c r="Q618" s="219"/>
      <c r="R618" s="219" t="s">
        <v>493</v>
      </c>
      <c r="S618" s="219"/>
      <c r="T618" s="221"/>
      <c r="U618" s="219" t="s">
        <v>224</v>
      </c>
      <c r="V618" s="219" t="s">
        <v>225</v>
      </c>
      <c r="W618" s="190">
        <f>VLOOKUP(M618,'8.匯率'!A:C,3,)</f>
        <v>1</v>
      </c>
      <c r="X618" s="232">
        <f t="shared" si="10"/>
        <v>-138000</v>
      </c>
    </row>
    <row r="619" spans="1:24" hidden="1">
      <c r="A619" s="219" t="s">
        <v>215</v>
      </c>
      <c r="B619" s="219" t="s">
        <v>686</v>
      </c>
      <c r="C619" s="219" t="s">
        <v>837</v>
      </c>
      <c r="D619" s="219" t="s">
        <v>268</v>
      </c>
      <c r="E619" s="221">
        <v>45688</v>
      </c>
      <c r="F619" s="221">
        <v>45709</v>
      </c>
      <c r="G619" s="219" t="s">
        <v>269</v>
      </c>
      <c r="H619" s="219"/>
      <c r="I619" s="219"/>
      <c r="J619" s="219" t="s">
        <v>182</v>
      </c>
      <c r="K619" s="219" t="s">
        <v>220</v>
      </c>
      <c r="L619" s="241">
        <v>-138000</v>
      </c>
      <c r="M619" s="219" t="s">
        <v>220</v>
      </c>
      <c r="N619" s="241">
        <v>-138000</v>
      </c>
      <c r="O619" s="219" t="s">
        <v>243</v>
      </c>
      <c r="P619" s="219" t="s">
        <v>244</v>
      </c>
      <c r="Q619" s="219"/>
      <c r="R619" s="219" t="s">
        <v>495</v>
      </c>
      <c r="S619" s="219"/>
      <c r="T619" s="221"/>
      <c r="U619" s="219" t="s">
        <v>224</v>
      </c>
      <c r="V619" s="219" t="s">
        <v>225</v>
      </c>
      <c r="W619" s="190">
        <f>VLOOKUP(M619,'8.匯率'!A:C,3,)</f>
        <v>1</v>
      </c>
      <c r="X619" s="232">
        <f t="shared" si="10"/>
        <v>-138000</v>
      </c>
    </row>
    <row r="620" spans="1:24" hidden="1">
      <c r="A620" s="219" t="s">
        <v>215</v>
      </c>
      <c r="B620" s="219" t="s">
        <v>686</v>
      </c>
      <c r="C620" s="219" t="s">
        <v>838</v>
      </c>
      <c r="D620" s="219" t="s">
        <v>268</v>
      </c>
      <c r="E620" s="221">
        <v>45688</v>
      </c>
      <c r="F620" s="221">
        <v>45709</v>
      </c>
      <c r="G620" s="219" t="s">
        <v>269</v>
      </c>
      <c r="H620" s="219"/>
      <c r="I620" s="219"/>
      <c r="J620" s="219" t="s">
        <v>182</v>
      </c>
      <c r="K620" s="219" t="s">
        <v>220</v>
      </c>
      <c r="L620" s="241">
        <v>-106766</v>
      </c>
      <c r="M620" s="219" t="s">
        <v>220</v>
      </c>
      <c r="N620" s="241">
        <v>-106766</v>
      </c>
      <c r="O620" s="219" t="s">
        <v>243</v>
      </c>
      <c r="P620" s="219" t="s">
        <v>244</v>
      </c>
      <c r="Q620" s="219"/>
      <c r="R620" s="219" t="s">
        <v>497</v>
      </c>
      <c r="S620" s="219"/>
      <c r="T620" s="221"/>
      <c r="U620" s="219" t="s">
        <v>224</v>
      </c>
      <c r="V620" s="219" t="s">
        <v>225</v>
      </c>
      <c r="W620" s="190">
        <f>VLOOKUP(M620,'8.匯率'!A:C,3,)</f>
        <v>1</v>
      </c>
      <c r="X620" s="232">
        <f t="shared" si="10"/>
        <v>-106766</v>
      </c>
    </row>
    <row r="621" spans="1:24" hidden="1">
      <c r="A621" s="219" t="s">
        <v>215</v>
      </c>
      <c r="B621" s="219" t="s">
        <v>686</v>
      </c>
      <c r="C621" s="219" t="s">
        <v>839</v>
      </c>
      <c r="D621" s="219" t="s">
        <v>268</v>
      </c>
      <c r="E621" s="221">
        <v>45688</v>
      </c>
      <c r="F621" s="221">
        <v>45709</v>
      </c>
      <c r="G621" s="219" t="s">
        <v>269</v>
      </c>
      <c r="H621" s="219"/>
      <c r="I621" s="219"/>
      <c r="J621" s="219" t="s">
        <v>182</v>
      </c>
      <c r="K621" s="219" t="s">
        <v>220</v>
      </c>
      <c r="L621" s="241">
        <v>-100000</v>
      </c>
      <c r="M621" s="219" t="s">
        <v>220</v>
      </c>
      <c r="N621" s="241">
        <v>-100000</v>
      </c>
      <c r="O621" s="219" t="s">
        <v>239</v>
      </c>
      <c r="P621" s="219" t="s">
        <v>240</v>
      </c>
      <c r="Q621" s="219"/>
      <c r="R621" s="219" t="s">
        <v>442</v>
      </c>
      <c r="S621" s="219"/>
      <c r="T621" s="221"/>
      <c r="U621" s="219" t="s">
        <v>224</v>
      </c>
      <c r="V621" s="219" t="s">
        <v>225</v>
      </c>
      <c r="W621" s="190">
        <f>VLOOKUP(M621,'8.匯率'!A:C,3,)</f>
        <v>1</v>
      </c>
      <c r="X621" s="232">
        <f t="shared" si="10"/>
        <v>-100000</v>
      </c>
    </row>
    <row r="622" spans="1:24" hidden="1">
      <c r="A622" s="219" t="s">
        <v>215</v>
      </c>
      <c r="B622" s="219" t="s">
        <v>686</v>
      </c>
      <c r="C622" s="219" t="s">
        <v>840</v>
      </c>
      <c r="D622" s="219" t="s">
        <v>268</v>
      </c>
      <c r="E622" s="221">
        <v>45688</v>
      </c>
      <c r="F622" s="221">
        <v>45709</v>
      </c>
      <c r="G622" s="219" t="s">
        <v>269</v>
      </c>
      <c r="H622" s="219"/>
      <c r="I622" s="219"/>
      <c r="J622" s="219" t="s">
        <v>182</v>
      </c>
      <c r="K622" s="219" t="s">
        <v>220</v>
      </c>
      <c r="L622" s="241">
        <v>-113657</v>
      </c>
      <c r="M622" s="219" t="s">
        <v>220</v>
      </c>
      <c r="N622" s="241">
        <v>-113657</v>
      </c>
      <c r="O622" s="219" t="s">
        <v>239</v>
      </c>
      <c r="P622" s="219" t="s">
        <v>240</v>
      </c>
      <c r="Q622" s="219"/>
      <c r="R622" s="219" t="s">
        <v>444</v>
      </c>
      <c r="S622" s="219"/>
      <c r="T622" s="221"/>
      <c r="U622" s="219" t="s">
        <v>224</v>
      </c>
      <c r="V622" s="219" t="s">
        <v>225</v>
      </c>
      <c r="W622" s="190">
        <f>VLOOKUP(M622,'8.匯率'!A:C,3,)</f>
        <v>1</v>
      </c>
      <c r="X622" s="232">
        <f t="shared" si="10"/>
        <v>-113657</v>
      </c>
    </row>
    <row r="623" spans="1:24" hidden="1">
      <c r="A623" s="219" t="s">
        <v>215</v>
      </c>
      <c r="B623" s="219" t="s">
        <v>686</v>
      </c>
      <c r="C623" s="219" t="s">
        <v>841</v>
      </c>
      <c r="D623" s="219" t="s">
        <v>268</v>
      </c>
      <c r="E623" s="221">
        <v>45688</v>
      </c>
      <c r="F623" s="221">
        <v>45709</v>
      </c>
      <c r="G623" s="219" t="s">
        <v>269</v>
      </c>
      <c r="H623" s="219"/>
      <c r="I623" s="219"/>
      <c r="J623" s="219" t="s">
        <v>182</v>
      </c>
      <c r="K623" s="219" t="s">
        <v>220</v>
      </c>
      <c r="L623" s="241">
        <v>-110000</v>
      </c>
      <c r="M623" s="219" t="s">
        <v>220</v>
      </c>
      <c r="N623" s="241">
        <v>-110000</v>
      </c>
      <c r="O623" s="219" t="s">
        <v>239</v>
      </c>
      <c r="P623" s="219" t="s">
        <v>240</v>
      </c>
      <c r="Q623" s="219"/>
      <c r="R623" s="219" t="s">
        <v>446</v>
      </c>
      <c r="S623" s="219"/>
      <c r="T623" s="221"/>
      <c r="U623" s="219" t="s">
        <v>224</v>
      </c>
      <c r="V623" s="219" t="s">
        <v>225</v>
      </c>
      <c r="W623" s="190">
        <f>VLOOKUP(M623,'8.匯率'!A:C,3,)</f>
        <v>1</v>
      </c>
      <c r="X623" s="232">
        <f t="shared" si="10"/>
        <v>-110000</v>
      </c>
    </row>
    <row r="624" spans="1:24" hidden="1">
      <c r="A624" s="219" t="s">
        <v>215</v>
      </c>
      <c r="B624" s="219" t="s">
        <v>686</v>
      </c>
      <c r="C624" s="219" t="s">
        <v>842</v>
      </c>
      <c r="D624" s="219" t="s">
        <v>268</v>
      </c>
      <c r="E624" s="221">
        <v>45688</v>
      </c>
      <c r="F624" s="221">
        <v>45709</v>
      </c>
      <c r="G624" s="219" t="s">
        <v>269</v>
      </c>
      <c r="H624" s="219"/>
      <c r="I624" s="219"/>
      <c r="J624" s="219" t="s">
        <v>182</v>
      </c>
      <c r="K624" s="219" t="s">
        <v>220</v>
      </c>
      <c r="L624" s="241">
        <v>-129886</v>
      </c>
      <c r="M624" s="219" t="s">
        <v>220</v>
      </c>
      <c r="N624" s="241">
        <v>-129886</v>
      </c>
      <c r="O624" s="219" t="s">
        <v>239</v>
      </c>
      <c r="P624" s="219" t="s">
        <v>240</v>
      </c>
      <c r="Q624" s="219"/>
      <c r="R624" s="219" t="s">
        <v>452</v>
      </c>
      <c r="S624" s="219"/>
      <c r="T624" s="221"/>
      <c r="U624" s="219" t="s">
        <v>224</v>
      </c>
      <c r="V624" s="219" t="s">
        <v>225</v>
      </c>
      <c r="W624" s="190">
        <f>VLOOKUP(M624,'8.匯率'!A:C,3,)</f>
        <v>1</v>
      </c>
      <c r="X624" s="232">
        <f t="shared" si="10"/>
        <v>-129886</v>
      </c>
    </row>
    <row r="625" spans="1:24" hidden="1">
      <c r="A625" s="219" t="s">
        <v>215</v>
      </c>
      <c r="B625" s="219" t="s">
        <v>686</v>
      </c>
      <c r="C625" s="219" t="s">
        <v>843</v>
      </c>
      <c r="D625" s="219" t="s">
        <v>268</v>
      </c>
      <c r="E625" s="221">
        <v>45688</v>
      </c>
      <c r="F625" s="221">
        <v>45709</v>
      </c>
      <c r="G625" s="219" t="s">
        <v>269</v>
      </c>
      <c r="H625" s="219"/>
      <c r="I625" s="219"/>
      <c r="J625" s="219" t="s">
        <v>182</v>
      </c>
      <c r="K625" s="219" t="s">
        <v>220</v>
      </c>
      <c r="L625" s="241">
        <v>-138000</v>
      </c>
      <c r="M625" s="219" t="s">
        <v>220</v>
      </c>
      <c r="N625" s="241">
        <v>-138000</v>
      </c>
      <c r="O625" s="219" t="s">
        <v>239</v>
      </c>
      <c r="P625" s="219" t="s">
        <v>240</v>
      </c>
      <c r="Q625" s="219"/>
      <c r="R625" s="219" t="s">
        <v>454</v>
      </c>
      <c r="S625" s="219"/>
      <c r="T625" s="221"/>
      <c r="U625" s="219" t="s">
        <v>224</v>
      </c>
      <c r="V625" s="219" t="s">
        <v>225</v>
      </c>
      <c r="W625" s="190">
        <f>VLOOKUP(M625,'8.匯率'!A:C,3,)</f>
        <v>1</v>
      </c>
      <c r="X625" s="232">
        <f t="shared" si="10"/>
        <v>-138000</v>
      </c>
    </row>
    <row r="626" spans="1:24" hidden="1">
      <c r="A626" s="219" t="s">
        <v>215</v>
      </c>
      <c r="B626" s="219" t="s">
        <v>686</v>
      </c>
      <c r="C626" s="219" t="s">
        <v>844</v>
      </c>
      <c r="D626" s="219" t="s">
        <v>268</v>
      </c>
      <c r="E626" s="221">
        <v>45688</v>
      </c>
      <c r="F626" s="221">
        <v>45709</v>
      </c>
      <c r="G626" s="219" t="s">
        <v>269</v>
      </c>
      <c r="H626" s="219"/>
      <c r="I626" s="219"/>
      <c r="J626" s="219" t="s">
        <v>182</v>
      </c>
      <c r="K626" s="219" t="s">
        <v>220</v>
      </c>
      <c r="L626" s="241">
        <v>-110000</v>
      </c>
      <c r="M626" s="219" t="s">
        <v>220</v>
      </c>
      <c r="N626" s="241">
        <v>-110000</v>
      </c>
      <c r="O626" s="219" t="s">
        <v>239</v>
      </c>
      <c r="P626" s="219" t="s">
        <v>240</v>
      </c>
      <c r="Q626" s="219"/>
      <c r="R626" s="219" t="s">
        <v>463</v>
      </c>
      <c r="S626" s="219"/>
      <c r="T626" s="221"/>
      <c r="U626" s="219" t="s">
        <v>224</v>
      </c>
      <c r="V626" s="219" t="s">
        <v>225</v>
      </c>
      <c r="W626" s="190">
        <f>VLOOKUP(M626,'8.匯率'!A:C,3,)</f>
        <v>1</v>
      </c>
      <c r="X626" s="232">
        <f t="shared" si="10"/>
        <v>-110000</v>
      </c>
    </row>
    <row r="627" spans="1:24" hidden="1">
      <c r="A627" s="219" t="s">
        <v>215</v>
      </c>
      <c r="B627" s="219" t="s">
        <v>686</v>
      </c>
      <c r="C627" s="219" t="s">
        <v>845</v>
      </c>
      <c r="D627" s="219" t="s">
        <v>268</v>
      </c>
      <c r="E627" s="221">
        <v>45688</v>
      </c>
      <c r="F627" s="221">
        <v>45709</v>
      </c>
      <c r="G627" s="219" t="s">
        <v>269</v>
      </c>
      <c r="H627" s="219"/>
      <c r="I627" s="219"/>
      <c r="J627" s="219" t="s">
        <v>182</v>
      </c>
      <c r="K627" s="219" t="s">
        <v>220</v>
      </c>
      <c r="L627" s="241">
        <v>-133957</v>
      </c>
      <c r="M627" s="219" t="s">
        <v>220</v>
      </c>
      <c r="N627" s="241">
        <v>-133957</v>
      </c>
      <c r="O627" s="219" t="s">
        <v>239</v>
      </c>
      <c r="P627" s="219" t="s">
        <v>240</v>
      </c>
      <c r="Q627" s="219"/>
      <c r="R627" s="219" t="s">
        <v>471</v>
      </c>
      <c r="S627" s="219"/>
      <c r="T627" s="221"/>
      <c r="U627" s="219" t="s">
        <v>224</v>
      </c>
      <c r="V627" s="219" t="s">
        <v>225</v>
      </c>
      <c r="W627" s="190">
        <f>VLOOKUP(M627,'8.匯率'!A:C,3,)</f>
        <v>1</v>
      </c>
      <c r="X627" s="232">
        <f t="shared" si="10"/>
        <v>-133957</v>
      </c>
    </row>
    <row r="628" spans="1:24" hidden="1">
      <c r="A628" s="219" t="s">
        <v>215</v>
      </c>
      <c r="B628" s="219" t="s">
        <v>686</v>
      </c>
      <c r="C628" s="219" t="s">
        <v>846</v>
      </c>
      <c r="D628" s="219" t="s">
        <v>268</v>
      </c>
      <c r="E628" s="221">
        <v>45688</v>
      </c>
      <c r="F628" s="221">
        <v>45709</v>
      </c>
      <c r="G628" s="219" t="s">
        <v>269</v>
      </c>
      <c r="H628" s="219"/>
      <c r="I628" s="219"/>
      <c r="J628" s="219" t="s">
        <v>182</v>
      </c>
      <c r="K628" s="219" t="s">
        <v>220</v>
      </c>
      <c r="L628" s="241">
        <v>-138000</v>
      </c>
      <c r="M628" s="219" t="s">
        <v>220</v>
      </c>
      <c r="N628" s="241">
        <v>-138000</v>
      </c>
      <c r="O628" s="219" t="s">
        <v>239</v>
      </c>
      <c r="P628" s="219" t="s">
        <v>240</v>
      </c>
      <c r="Q628" s="219"/>
      <c r="R628" s="219" t="s">
        <v>475</v>
      </c>
      <c r="S628" s="219"/>
      <c r="T628" s="221"/>
      <c r="U628" s="219" t="s">
        <v>224</v>
      </c>
      <c r="V628" s="219" t="s">
        <v>225</v>
      </c>
      <c r="W628" s="190">
        <f>VLOOKUP(M628,'8.匯率'!A:C,3,)</f>
        <v>1</v>
      </c>
      <c r="X628" s="232">
        <f t="shared" si="10"/>
        <v>-138000</v>
      </c>
    </row>
    <row r="629" spans="1:24" hidden="1">
      <c r="A629" s="219" t="s">
        <v>215</v>
      </c>
      <c r="B629" s="219" t="s">
        <v>686</v>
      </c>
      <c r="C629" s="219" t="s">
        <v>847</v>
      </c>
      <c r="D629" s="219" t="s">
        <v>268</v>
      </c>
      <c r="E629" s="221">
        <v>45688</v>
      </c>
      <c r="F629" s="221">
        <v>45709</v>
      </c>
      <c r="G629" s="219" t="s">
        <v>269</v>
      </c>
      <c r="H629" s="219"/>
      <c r="I629" s="219"/>
      <c r="J629" s="219" t="s">
        <v>182</v>
      </c>
      <c r="K629" s="219" t="s">
        <v>220</v>
      </c>
      <c r="L629" s="241">
        <v>-93357</v>
      </c>
      <c r="M629" s="219" t="s">
        <v>220</v>
      </c>
      <c r="N629" s="241">
        <v>-93357</v>
      </c>
      <c r="O629" s="219" t="s">
        <v>239</v>
      </c>
      <c r="P629" s="219" t="s">
        <v>240</v>
      </c>
      <c r="Q629" s="219"/>
      <c r="R629" s="219" t="s">
        <v>499</v>
      </c>
      <c r="S629" s="219"/>
      <c r="T629" s="221"/>
      <c r="U629" s="219" t="s">
        <v>224</v>
      </c>
      <c r="V629" s="219" t="s">
        <v>225</v>
      </c>
      <c r="W629" s="190">
        <f>VLOOKUP(M629,'8.匯率'!A:C,3,)</f>
        <v>1</v>
      </c>
      <c r="X629" s="232">
        <f t="shared" si="10"/>
        <v>-93357</v>
      </c>
    </row>
    <row r="630" spans="1:24" hidden="1">
      <c r="A630" s="219" t="s">
        <v>215</v>
      </c>
      <c r="B630" s="219" t="s">
        <v>686</v>
      </c>
      <c r="C630" s="219" t="s">
        <v>848</v>
      </c>
      <c r="D630" s="219" t="s">
        <v>268</v>
      </c>
      <c r="E630" s="221">
        <v>45688</v>
      </c>
      <c r="F630" s="221">
        <v>45709</v>
      </c>
      <c r="G630" s="219" t="s">
        <v>269</v>
      </c>
      <c r="H630" s="219"/>
      <c r="I630" s="219"/>
      <c r="J630" s="219" t="s">
        <v>182</v>
      </c>
      <c r="K630" s="219" t="s">
        <v>220</v>
      </c>
      <c r="L630" s="241">
        <v>-95447</v>
      </c>
      <c r="M630" s="219" t="s">
        <v>220</v>
      </c>
      <c r="N630" s="241">
        <v>-95447</v>
      </c>
      <c r="O630" s="219" t="s">
        <v>239</v>
      </c>
      <c r="P630" s="219" t="s">
        <v>240</v>
      </c>
      <c r="Q630" s="219"/>
      <c r="R630" s="219" t="s">
        <v>501</v>
      </c>
      <c r="S630" s="219"/>
      <c r="T630" s="221"/>
      <c r="U630" s="219" t="s">
        <v>224</v>
      </c>
      <c r="V630" s="219" t="s">
        <v>225</v>
      </c>
      <c r="W630" s="190">
        <f>VLOOKUP(M630,'8.匯率'!A:C,3,)</f>
        <v>1</v>
      </c>
      <c r="X630" s="232">
        <f t="shared" si="10"/>
        <v>-95447</v>
      </c>
    </row>
    <row r="631" spans="1:24" hidden="1">
      <c r="A631" s="219" t="s">
        <v>215</v>
      </c>
      <c r="B631" s="219" t="s">
        <v>686</v>
      </c>
      <c r="C631" s="219" t="s">
        <v>849</v>
      </c>
      <c r="D631" s="219" t="s">
        <v>268</v>
      </c>
      <c r="E631" s="221">
        <v>45688</v>
      </c>
      <c r="F631" s="221">
        <v>45709</v>
      </c>
      <c r="G631" s="219" t="s">
        <v>269</v>
      </c>
      <c r="H631" s="219"/>
      <c r="I631" s="219"/>
      <c r="J631" s="219" t="s">
        <v>182</v>
      </c>
      <c r="K631" s="219" t="s">
        <v>220</v>
      </c>
      <c r="L631" s="241">
        <v>-129886</v>
      </c>
      <c r="M631" s="219" t="s">
        <v>220</v>
      </c>
      <c r="N631" s="241">
        <v>-129886</v>
      </c>
      <c r="O631" s="219" t="s">
        <v>239</v>
      </c>
      <c r="P631" s="219" t="s">
        <v>240</v>
      </c>
      <c r="Q631" s="219"/>
      <c r="R631" s="219" t="s">
        <v>503</v>
      </c>
      <c r="S631" s="219"/>
      <c r="T631" s="221"/>
      <c r="U631" s="219" t="s">
        <v>224</v>
      </c>
      <c r="V631" s="219" t="s">
        <v>225</v>
      </c>
      <c r="W631" s="190">
        <f>VLOOKUP(M631,'8.匯率'!A:C,3,)</f>
        <v>1</v>
      </c>
      <c r="X631" s="232">
        <f t="shared" si="10"/>
        <v>-129886</v>
      </c>
    </row>
    <row r="632" spans="1:24" hidden="1">
      <c r="A632" s="219" t="s">
        <v>215</v>
      </c>
      <c r="B632" s="219" t="s">
        <v>686</v>
      </c>
      <c r="C632" s="219" t="s">
        <v>850</v>
      </c>
      <c r="D632" s="219" t="s">
        <v>268</v>
      </c>
      <c r="E632" s="221">
        <v>45688</v>
      </c>
      <c r="F632" s="221">
        <v>45709</v>
      </c>
      <c r="G632" s="219" t="s">
        <v>269</v>
      </c>
      <c r="H632" s="219"/>
      <c r="I632" s="219"/>
      <c r="J632" s="219" t="s">
        <v>182</v>
      </c>
      <c r="K632" s="219" t="s">
        <v>220</v>
      </c>
      <c r="L632" s="241">
        <v>-100000</v>
      </c>
      <c r="M632" s="219" t="s">
        <v>220</v>
      </c>
      <c r="N632" s="241">
        <v>-100000</v>
      </c>
      <c r="O632" s="219" t="s">
        <v>239</v>
      </c>
      <c r="P632" s="219" t="s">
        <v>240</v>
      </c>
      <c r="Q632" s="219"/>
      <c r="R632" s="219" t="s">
        <v>505</v>
      </c>
      <c r="S632" s="219"/>
      <c r="T632" s="221"/>
      <c r="U632" s="219" t="s">
        <v>224</v>
      </c>
      <c r="V632" s="219" t="s">
        <v>225</v>
      </c>
      <c r="W632" s="190">
        <f>VLOOKUP(M632,'8.匯率'!A:C,3,)</f>
        <v>1</v>
      </c>
      <c r="X632" s="232">
        <f t="shared" si="10"/>
        <v>-100000</v>
      </c>
    </row>
    <row r="633" spans="1:24" hidden="1">
      <c r="A633" s="219" t="s">
        <v>215</v>
      </c>
      <c r="B633" s="219" t="s">
        <v>686</v>
      </c>
      <c r="C633" s="219" t="s">
        <v>851</v>
      </c>
      <c r="D633" s="219" t="s">
        <v>268</v>
      </c>
      <c r="E633" s="221">
        <v>45688</v>
      </c>
      <c r="F633" s="221">
        <v>45709</v>
      </c>
      <c r="G633" s="219" t="s">
        <v>269</v>
      </c>
      <c r="H633" s="219"/>
      <c r="I633" s="219"/>
      <c r="J633" s="219" t="s">
        <v>182</v>
      </c>
      <c r="K633" s="219" t="s">
        <v>220</v>
      </c>
      <c r="L633" s="241">
        <v>-150428</v>
      </c>
      <c r="M633" s="219" t="s">
        <v>220</v>
      </c>
      <c r="N633" s="241">
        <v>-150428</v>
      </c>
      <c r="O633" s="219" t="s">
        <v>239</v>
      </c>
      <c r="P633" s="219" t="s">
        <v>240</v>
      </c>
      <c r="Q633" s="219"/>
      <c r="R633" s="219" t="s">
        <v>507</v>
      </c>
      <c r="S633" s="219"/>
      <c r="T633" s="221"/>
      <c r="U633" s="219" t="s">
        <v>224</v>
      </c>
      <c r="V633" s="219" t="s">
        <v>225</v>
      </c>
      <c r="W633" s="190">
        <f>VLOOKUP(M633,'8.匯率'!A:C,3,)</f>
        <v>1</v>
      </c>
      <c r="X633" s="232">
        <f t="shared" si="10"/>
        <v>-150428</v>
      </c>
    </row>
    <row r="634" spans="1:24" hidden="1">
      <c r="A634" s="219" t="s">
        <v>215</v>
      </c>
      <c r="B634" s="219" t="s">
        <v>686</v>
      </c>
      <c r="C634" s="219" t="s">
        <v>852</v>
      </c>
      <c r="D634" s="219" t="s">
        <v>268</v>
      </c>
      <c r="E634" s="221">
        <v>45688</v>
      </c>
      <c r="F634" s="221">
        <v>45709</v>
      </c>
      <c r="G634" s="219" t="s">
        <v>269</v>
      </c>
      <c r="H634" s="219"/>
      <c r="I634" s="219"/>
      <c r="J634" s="219" t="s">
        <v>182</v>
      </c>
      <c r="K634" s="219" t="s">
        <v>220</v>
      </c>
      <c r="L634" s="241">
        <v>-129886</v>
      </c>
      <c r="M634" s="219" t="s">
        <v>220</v>
      </c>
      <c r="N634" s="241">
        <v>-129886</v>
      </c>
      <c r="O634" s="219" t="s">
        <v>239</v>
      </c>
      <c r="P634" s="219" t="s">
        <v>240</v>
      </c>
      <c r="Q634" s="219"/>
      <c r="R634" s="219" t="s">
        <v>509</v>
      </c>
      <c r="S634" s="219"/>
      <c r="T634" s="221"/>
      <c r="U634" s="219" t="s">
        <v>224</v>
      </c>
      <c r="V634" s="219" t="s">
        <v>225</v>
      </c>
      <c r="W634" s="190">
        <f>VLOOKUP(M634,'8.匯率'!A:C,3,)</f>
        <v>1</v>
      </c>
      <c r="X634" s="232">
        <f t="shared" si="10"/>
        <v>-129886</v>
      </c>
    </row>
    <row r="635" spans="1:24" hidden="1">
      <c r="A635" s="219" t="s">
        <v>215</v>
      </c>
      <c r="B635" s="219" t="s">
        <v>686</v>
      </c>
      <c r="C635" s="219" t="s">
        <v>853</v>
      </c>
      <c r="D635" s="219" t="s">
        <v>268</v>
      </c>
      <c r="E635" s="221">
        <v>45688</v>
      </c>
      <c r="F635" s="221">
        <v>45709</v>
      </c>
      <c r="G635" s="219" t="s">
        <v>269</v>
      </c>
      <c r="H635" s="219"/>
      <c r="I635" s="219"/>
      <c r="J635" s="219" t="s">
        <v>182</v>
      </c>
      <c r="K635" s="219" t="s">
        <v>220</v>
      </c>
      <c r="L635" s="241">
        <v>-155000</v>
      </c>
      <c r="M635" s="219" t="s">
        <v>220</v>
      </c>
      <c r="N635" s="241">
        <v>-155000</v>
      </c>
      <c r="O635" s="219" t="s">
        <v>239</v>
      </c>
      <c r="P635" s="219" t="s">
        <v>240</v>
      </c>
      <c r="Q635" s="219"/>
      <c r="R635" s="219" t="s">
        <v>511</v>
      </c>
      <c r="S635" s="219"/>
      <c r="T635" s="221"/>
      <c r="U635" s="219" t="s">
        <v>224</v>
      </c>
      <c r="V635" s="219" t="s">
        <v>225</v>
      </c>
      <c r="W635" s="190">
        <f>VLOOKUP(M635,'8.匯率'!A:C,3,)</f>
        <v>1</v>
      </c>
      <c r="X635" s="232">
        <f t="shared" si="10"/>
        <v>-155000</v>
      </c>
    </row>
    <row r="636" spans="1:24" hidden="1">
      <c r="A636" s="219" t="s">
        <v>215</v>
      </c>
      <c r="B636" s="219" t="s">
        <v>686</v>
      </c>
      <c r="C636" s="219" t="s">
        <v>854</v>
      </c>
      <c r="D636" s="219" t="s">
        <v>268</v>
      </c>
      <c r="E636" s="221">
        <v>45688</v>
      </c>
      <c r="F636" s="221">
        <v>45709</v>
      </c>
      <c r="G636" s="219" t="s">
        <v>269</v>
      </c>
      <c r="H636" s="219"/>
      <c r="I636" s="219"/>
      <c r="J636" s="219" t="s">
        <v>182</v>
      </c>
      <c r="K636" s="219" t="s">
        <v>220</v>
      </c>
      <c r="L636" s="241">
        <v>-129886</v>
      </c>
      <c r="M636" s="219" t="s">
        <v>220</v>
      </c>
      <c r="N636" s="241">
        <v>-129886</v>
      </c>
      <c r="O636" s="219" t="s">
        <v>239</v>
      </c>
      <c r="P636" s="219" t="s">
        <v>240</v>
      </c>
      <c r="Q636" s="219"/>
      <c r="R636" s="219" t="s">
        <v>513</v>
      </c>
      <c r="S636" s="219"/>
      <c r="T636" s="221"/>
      <c r="U636" s="219" t="s">
        <v>224</v>
      </c>
      <c r="V636" s="219" t="s">
        <v>225</v>
      </c>
      <c r="W636" s="190">
        <f>VLOOKUP(M636,'8.匯率'!A:C,3,)</f>
        <v>1</v>
      </c>
      <c r="X636" s="232">
        <f t="shared" si="10"/>
        <v>-129886</v>
      </c>
    </row>
    <row r="637" spans="1:24" hidden="1">
      <c r="A637" s="219" t="s">
        <v>215</v>
      </c>
      <c r="B637" s="219" t="s">
        <v>686</v>
      </c>
      <c r="C637" s="219" t="s">
        <v>855</v>
      </c>
      <c r="D637" s="219" t="s">
        <v>268</v>
      </c>
      <c r="E637" s="221">
        <v>45688</v>
      </c>
      <c r="F637" s="221">
        <v>45709</v>
      </c>
      <c r="G637" s="219" t="s">
        <v>269</v>
      </c>
      <c r="H637" s="219"/>
      <c r="I637" s="219"/>
      <c r="J637" s="219" t="s">
        <v>182</v>
      </c>
      <c r="K637" s="219" t="s">
        <v>220</v>
      </c>
      <c r="L637" s="241">
        <v>-138000</v>
      </c>
      <c r="M637" s="219" t="s">
        <v>220</v>
      </c>
      <c r="N637" s="241">
        <v>-138000</v>
      </c>
      <c r="O637" s="219" t="s">
        <v>239</v>
      </c>
      <c r="P637" s="219" t="s">
        <v>240</v>
      </c>
      <c r="Q637" s="219"/>
      <c r="R637" s="219" t="s">
        <v>515</v>
      </c>
      <c r="S637" s="219"/>
      <c r="T637" s="221"/>
      <c r="U637" s="219" t="s">
        <v>224</v>
      </c>
      <c r="V637" s="219" t="s">
        <v>225</v>
      </c>
      <c r="W637" s="190">
        <f>VLOOKUP(M637,'8.匯率'!A:C,3,)</f>
        <v>1</v>
      </c>
      <c r="X637" s="232">
        <f t="shared" si="10"/>
        <v>-138000</v>
      </c>
    </row>
    <row r="638" spans="1:24" hidden="1">
      <c r="A638" s="219" t="s">
        <v>215</v>
      </c>
      <c r="B638" s="219" t="s">
        <v>686</v>
      </c>
      <c r="C638" s="219" t="s">
        <v>856</v>
      </c>
      <c r="D638" s="219" t="s">
        <v>268</v>
      </c>
      <c r="E638" s="221">
        <v>45688</v>
      </c>
      <c r="F638" s="221">
        <v>45709</v>
      </c>
      <c r="G638" s="219" t="s">
        <v>269</v>
      </c>
      <c r="H638" s="219"/>
      <c r="I638" s="219"/>
      <c r="J638" s="219" t="s">
        <v>182</v>
      </c>
      <c r="K638" s="219" t="s">
        <v>220</v>
      </c>
      <c r="L638" s="241">
        <v>-150428</v>
      </c>
      <c r="M638" s="219" t="s">
        <v>220</v>
      </c>
      <c r="N638" s="241">
        <v>-150428</v>
      </c>
      <c r="O638" s="219" t="s">
        <v>239</v>
      </c>
      <c r="P638" s="219" t="s">
        <v>240</v>
      </c>
      <c r="Q638" s="219"/>
      <c r="R638" s="219" t="s">
        <v>517</v>
      </c>
      <c r="S638" s="219"/>
      <c r="T638" s="221"/>
      <c r="U638" s="219" t="s">
        <v>224</v>
      </c>
      <c r="V638" s="219" t="s">
        <v>225</v>
      </c>
      <c r="W638" s="190">
        <f>VLOOKUP(M638,'8.匯率'!A:C,3,)</f>
        <v>1</v>
      </c>
      <c r="X638" s="232">
        <f t="shared" si="10"/>
        <v>-150428</v>
      </c>
    </row>
    <row r="639" spans="1:24" hidden="1">
      <c r="A639" s="219" t="s">
        <v>215</v>
      </c>
      <c r="B639" s="219" t="s">
        <v>686</v>
      </c>
      <c r="C639" s="219" t="s">
        <v>857</v>
      </c>
      <c r="D639" s="219" t="s">
        <v>268</v>
      </c>
      <c r="E639" s="221">
        <v>45688</v>
      </c>
      <c r="F639" s="221">
        <v>45709</v>
      </c>
      <c r="G639" s="219" t="s">
        <v>269</v>
      </c>
      <c r="H639" s="219"/>
      <c r="I639" s="219"/>
      <c r="J639" s="219" t="s">
        <v>182</v>
      </c>
      <c r="K639" s="219" t="s">
        <v>220</v>
      </c>
      <c r="L639" s="241">
        <v>-138000</v>
      </c>
      <c r="M639" s="219" t="s">
        <v>220</v>
      </c>
      <c r="N639" s="241">
        <v>-138000</v>
      </c>
      <c r="O639" s="219" t="s">
        <v>239</v>
      </c>
      <c r="P639" s="219" t="s">
        <v>240</v>
      </c>
      <c r="Q639" s="219"/>
      <c r="R639" s="219" t="s">
        <v>519</v>
      </c>
      <c r="S639" s="219"/>
      <c r="T639" s="221"/>
      <c r="U639" s="219" t="s">
        <v>224</v>
      </c>
      <c r="V639" s="219" t="s">
        <v>225</v>
      </c>
      <c r="W639" s="190">
        <f>VLOOKUP(M639,'8.匯率'!A:C,3,)</f>
        <v>1</v>
      </c>
      <c r="X639" s="232">
        <f t="shared" si="10"/>
        <v>-138000</v>
      </c>
    </row>
    <row r="640" spans="1:24" hidden="1">
      <c r="A640" s="219" t="s">
        <v>215</v>
      </c>
      <c r="B640" s="219" t="s">
        <v>686</v>
      </c>
      <c r="C640" s="219" t="s">
        <v>858</v>
      </c>
      <c r="D640" s="219" t="s">
        <v>268</v>
      </c>
      <c r="E640" s="221">
        <v>45688</v>
      </c>
      <c r="F640" s="221">
        <v>45709</v>
      </c>
      <c r="G640" s="219" t="s">
        <v>269</v>
      </c>
      <c r="H640" s="219"/>
      <c r="I640" s="219"/>
      <c r="J640" s="219" t="s">
        <v>182</v>
      </c>
      <c r="K640" s="219" t="s">
        <v>220</v>
      </c>
      <c r="L640" s="241">
        <v>-129886</v>
      </c>
      <c r="M640" s="219" t="s">
        <v>220</v>
      </c>
      <c r="N640" s="241">
        <v>-129886</v>
      </c>
      <c r="O640" s="219" t="s">
        <v>239</v>
      </c>
      <c r="P640" s="219" t="s">
        <v>240</v>
      </c>
      <c r="Q640" s="219"/>
      <c r="R640" s="219" t="s">
        <v>521</v>
      </c>
      <c r="S640" s="219"/>
      <c r="T640" s="221"/>
      <c r="U640" s="219" t="s">
        <v>224</v>
      </c>
      <c r="V640" s="219" t="s">
        <v>225</v>
      </c>
      <c r="W640" s="190">
        <f>VLOOKUP(M640,'8.匯率'!A:C,3,)</f>
        <v>1</v>
      </c>
      <c r="X640" s="232">
        <f t="shared" si="10"/>
        <v>-129886</v>
      </c>
    </row>
    <row r="641" spans="1:24" hidden="1">
      <c r="A641" s="219" t="s">
        <v>215</v>
      </c>
      <c r="B641" s="219" t="s">
        <v>686</v>
      </c>
      <c r="C641" s="219" t="s">
        <v>859</v>
      </c>
      <c r="D641" s="219" t="s">
        <v>268</v>
      </c>
      <c r="E641" s="221">
        <v>45688</v>
      </c>
      <c r="F641" s="221">
        <v>45709</v>
      </c>
      <c r="G641" s="219" t="s">
        <v>269</v>
      </c>
      <c r="H641" s="219"/>
      <c r="I641" s="219"/>
      <c r="J641" s="219" t="s">
        <v>182</v>
      </c>
      <c r="K641" s="219" t="s">
        <v>220</v>
      </c>
      <c r="L641" s="241">
        <v>-138000</v>
      </c>
      <c r="M641" s="219" t="s">
        <v>220</v>
      </c>
      <c r="N641" s="241">
        <v>-138000</v>
      </c>
      <c r="O641" s="219" t="s">
        <v>239</v>
      </c>
      <c r="P641" s="219" t="s">
        <v>240</v>
      </c>
      <c r="Q641" s="219"/>
      <c r="R641" s="219" t="s">
        <v>523</v>
      </c>
      <c r="S641" s="219"/>
      <c r="T641" s="221"/>
      <c r="U641" s="219" t="s">
        <v>224</v>
      </c>
      <c r="V641" s="219" t="s">
        <v>225</v>
      </c>
      <c r="W641" s="190">
        <f>VLOOKUP(M641,'8.匯率'!A:C,3,)</f>
        <v>1</v>
      </c>
      <c r="X641" s="232">
        <f t="shared" si="10"/>
        <v>-138000</v>
      </c>
    </row>
    <row r="642" spans="1:24" hidden="1">
      <c r="A642" s="219" t="s">
        <v>215</v>
      </c>
      <c r="B642" s="219" t="s">
        <v>686</v>
      </c>
      <c r="C642" s="219" t="s">
        <v>860</v>
      </c>
      <c r="D642" s="219" t="s">
        <v>268</v>
      </c>
      <c r="E642" s="221">
        <v>45688</v>
      </c>
      <c r="F642" s="221">
        <v>45709</v>
      </c>
      <c r="G642" s="219" t="s">
        <v>269</v>
      </c>
      <c r="H642" s="219"/>
      <c r="I642" s="219"/>
      <c r="J642" s="219" t="s">
        <v>182</v>
      </c>
      <c r="K642" s="219" t="s">
        <v>220</v>
      </c>
      <c r="L642" s="241">
        <v>-110000</v>
      </c>
      <c r="M642" s="219" t="s">
        <v>220</v>
      </c>
      <c r="N642" s="241">
        <v>-110000</v>
      </c>
      <c r="O642" s="219" t="s">
        <v>239</v>
      </c>
      <c r="P642" s="219" t="s">
        <v>240</v>
      </c>
      <c r="Q642" s="219"/>
      <c r="R642" s="219" t="s">
        <v>525</v>
      </c>
      <c r="S642" s="219"/>
      <c r="T642" s="221"/>
      <c r="U642" s="219" t="s">
        <v>224</v>
      </c>
      <c r="V642" s="219" t="s">
        <v>225</v>
      </c>
      <c r="W642" s="190">
        <f>VLOOKUP(M642,'8.匯率'!A:C,3,)</f>
        <v>1</v>
      </c>
      <c r="X642" s="232">
        <f t="shared" si="10"/>
        <v>-110000</v>
      </c>
    </row>
    <row r="643" spans="1:24" hidden="1">
      <c r="A643" s="219" t="s">
        <v>215</v>
      </c>
      <c r="B643" s="219" t="s">
        <v>686</v>
      </c>
      <c r="C643" s="219" t="s">
        <v>861</v>
      </c>
      <c r="D643" s="219" t="s">
        <v>268</v>
      </c>
      <c r="E643" s="221">
        <v>45688</v>
      </c>
      <c r="F643" s="221">
        <v>45709</v>
      </c>
      <c r="G643" s="219" t="s">
        <v>269</v>
      </c>
      <c r="H643" s="219"/>
      <c r="I643" s="219"/>
      <c r="J643" s="219" t="s">
        <v>182</v>
      </c>
      <c r="K643" s="219" t="s">
        <v>220</v>
      </c>
      <c r="L643" s="241">
        <v>-138000</v>
      </c>
      <c r="M643" s="219" t="s">
        <v>220</v>
      </c>
      <c r="N643" s="241">
        <v>-138000</v>
      </c>
      <c r="O643" s="219" t="s">
        <v>239</v>
      </c>
      <c r="P643" s="219" t="s">
        <v>240</v>
      </c>
      <c r="Q643" s="219"/>
      <c r="R643" s="219" t="s">
        <v>527</v>
      </c>
      <c r="S643" s="219"/>
      <c r="T643" s="221"/>
      <c r="U643" s="219" t="s">
        <v>224</v>
      </c>
      <c r="V643" s="219" t="s">
        <v>225</v>
      </c>
      <c r="W643" s="190">
        <f>VLOOKUP(M643,'8.匯率'!A:C,3,)</f>
        <v>1</v>
      </c>
      <c r="X643" s="232">
        <f t="shared" si="10"/>
        <v>-138000</v>
      </c>
    </row>
    <row r="644" spans="1:24" hidden="1">
      <c r="A644" s="219" t="s">
        <v>215</v>
      </c>
      <c r="B644" s="219" t="s">
        <v>686</v>
      </c>
      <c r="C644" s="219" t="s">
        <v>862</v>
      </c>
      <c r="D644" s="219" t="s">
        <v>268</v>
      </c>
      <c r="E644" s="221">
        <v>45688</v>
      </c>
      <c r="F644" s="221">
        <v>45709</v>
      </c>
      <c r="G644" s="219" t="s">
        <v>269</v>
      </c>
      <c r="H644" s="219"/>
      <c r="I644" s="219"/>
      <c r="J644" s="219" t="s">
        <v>182</v>
      </c>
      <c r="K644" s="219" t="s">
        <v>220</v>
      </c>
      <c r="L644" s="241">
        <v>-155000</v>
      </c>
      <c r="M644" s="219" t="s">
        <v>220</v>
      </c>
      <c r="N644" s="241">
        <v>-155000</v>
      </c>
      <c r="O644" s="219" t="s">
        <v>239</v>
      </c>
      <c r="P644" s="219" t="s">
        <v>240</v>
      </c>
      <c r="Q644" s="219"/>
      <c r="R644" s="219" t="s">
        <v>529</v>
      </c>
      <c r="S644" s="219"/>
      <c r="T644" s="221"/>
      <c r="U644" s="219" t="s">
        <v>224</v>
      </c>
      <c r="V644" s="219" t="s">
        <v>225</v>
      </c>
      <c r="W644" s="190">
        <f>VLOOKUP(M644,'8.匯率'!A:C,3,)</f>
        <v>1</v>
      </c>
      <c r="X644" s="232">
        <f t="shared" si="10"/>
        <v>-155000</v>
      </c>
    </row>
    <row r="645" spans="1:24" hidden="1">
      <c r="A645" s="219" t="s">
        <v>215</v>
      </c>
      <c r="B645" s="219" t="s">
        <v>686</v>
      </c>
      <c r="C645" s="219" t="s">
        <v>863</v>
      </c>
      <c r="D645" s="219" t="s">
        <v>268</v>
      </c>
      <c r="E645" s="221">
        <v>45688</v>
      </c>
      <c r="F645" s="221">
        <v>45709</v>
      </c>
      <c r="G645" s="219" t="s">
        <v>269</v>
      </c>
      <c r="H645" s="219"/>
      <c r="I645" s="219"/>
      <c r="J645" s="219" t="s">
        <v>182</v>
      </c>
      <c r="K645" s="219" t="s">
        <v>220</v>
      </c>
      <c r="L645" s="241">
        <v>-97053</v>
      </c>
      <c r="M645" s="219" t="s">
        <v>220</v>
      </c>
      <c r="N645" s="241">
        <v>-97053</v>
      </c>
      <c r="O645" s="219" t="s">
        <v>239</v>
      </c>
      <c r="P645" s="219" t="s">
        <v>240</v>
      </c>
      <c r="Q645" s="219"/>
      <c r="R645" s="219" t="s">
        <v>531</v>
      </c>
      <c r="S645" s="219"/>
      <c r="T645" s="221"/>
      <c r="U645" s="219" t="s">
        <v>224</v>
      </c>
      <c r="V645" s="219" t="s">
        <v>225</v>
      </c>
      <c r="W645" s="190">
        <f>VLOOKUP(M645,'8.匯率'!A:C,3,)</f>
        <v>1</v>
      </c>
      <c r="X645" s="232">
        <f t="shared" si="10"/>
        <v>-97053</v>
      </c>
    </row>
    <row r="646" spans="1:24" hidden="1">
      <c r="A646" s="219" t="s">
        <v>215</v>
      </c>
      <c r="B646" s="219" t="s">
        <v>686</v>
      </c>
      <c r="C646" s="219" t="s">
        <v>864</v>
      </c>
      <c r="D646" s="219" t="s">
        <v>268</v>
      </c>
      <c r="E646" s="221">
        <v>45688</v>
      </c>
      <c r="F646" s="221">
        <v>45709</v>
      </c>
      <c r="G646" s="219" t="s">
        <v>269</v>
      </c>
      <c r="H646" s="219"/>
      <c r="I646" s="219"/>
      <c r="J646" s="219" t="s">
        <v>182</v>
      </c>
      <c r="K646" s="219" t="s">
        <v>220</v>
      </c>
      <c r="L646" s="241">
        <v>-138000</v>
      </c>
      <c r="M646" s="219" t="s">
        <v>220</v>
      </c>
      <c r="N646" s="241">
        <v>-138000</v>
      </c>
      <c r="O646" s="219" t="s">
        <v>239</v>
      </c>
      <c r="P646" s="219" t="s">
        <v>240</v>
      </c>
      <c r="Q646" s="219"/>
      <c r="R646" s="219" t="s">
        <v>533</v>
      </c>
      <c r="S646" s="219"/>
      <c r="T646" s="221"/>
      <c r="U646" s="219" t="s">
        <v>224</v>
      </c>
      <c r="V646" s="219" t="s">
        <v>225</v>
      </c>
      <c r="W646" s="190">
        <f>VLOOKUP(M646,'8.匯率'!A:C,3,)</f>
        <v>1</v>
      </c>
      <c r="X646" s="232">
        <f t="shared" si="10"/>
        <v>-138000</v>
      </c>
    </row>
    <row r="647" spans="1:24" hidden="1">
      <c r="A647" s="219" t="s">
        <v>215</v>
      </c>
      <c r="B647" s="219" t="s">
        <v>686</v>
      </c>
      <c r="C647" s="219" t="s">
        <v>865</v>
      </c>
      <c r="D647" s="219" t="s">
        <v>268</v>
      </c>
      <c r="E647" s="221">
        <v>45688</v>
      </c>
      <c r="F647" s="221">
        <v>45709</v>
      </c>
      <c r="G647" s="219" t="s">
        <v>269</v>
      </c>
      <c r="H647" s="219"/>
      <c r="I647" s="219"/>
      <c r="J647" s="219" t="s">
        <v>182</v>
      </c>
      <c r="K647" s="219" t="s">
        <v>220</v>
      </c>
      <c r="L647" s="241">
        <v>-121757</v>
      </c>
      <c r="M647" s="219" t="s">
        <v>220</v>
      </c>
      <c r="N647" s="241">
        <v>-121757</v>
      </c>
      <c r="O647" s="219" t="s">
        <v>239</v>
      </c>
      <c r="P647" s="219" t="s">
        <v>240</v>
      </c>
      <c r="Q647" s="219"/>
      <c r="R647" s="219" t="s">
        <v>535</v>
      </c>
      <c r="S647" s="219"/>
      <c r="T647" s="221"/>
      <c r="U647" s="219" t="s">
        <v>224</v>
      </c>
      <c r="V647" s="219" t="s">
        <v>225</v>
      </c>
      <c r="W647" s="190">
        <f>VLOOKUP(M647,'8.匯率'!A:C,3,)</f>
        <v>1</v>
      </c>
      <c r="X647" s="232">
        <f t="shared" si="10"/>
        <v>-121757</v>
      </c>
    </row>
    <row r="648" spans="1:24" hidden="1">
      <c r="A648" s="219" t="s">
        <v>215</v>
      </c>
      <c r="B648" s="219" t="s">
        <v>686</v>
      </c>
      <c r="C648" s="219" t="s">
        <v>866</v>
      </c>
      <c r="D648" s="219" t="s">
        <v>268</v>
      </c>
      <c r="E648" s="221">
        <v>45688</v>
      </c>
      <c r="F648" s="221">
        <v>45709</v>
      </c>
      <c r="G648" s="219" t="s">
        <v>269</v>
      </c>
      <c r="H648" s="219"/>
      <c r="I648" s="219"/>
      <c r="J648" s="219" t="s">
        <v>182</v>
      </c>
      <c r="K648" s="219" t="s">
        <v>220</v>
      </c>
      <c r="L648" s="241">
        <v>-32471</v>
      </c>
      <c r="M648" s="219" t="s">
        <v>220</v>
      </c>
      <c r="N648" s="241">
        <v>-32471</v>
      </c>
      <c r="O648" s="219" t="s">
        <v>239</v>
      </c>
      <c r="P648" s="219" t="s">
        <v>240</v>
      </c>
      <c r="Q648" s="219"/>
      <c r="R648" s="219" t="s">
        <v>542</v>
      </c>
      <c r="S648" s="219"/>
      <c r="T648" s="221"/>
      <c r="U648" s="219" t="s">
        <v>224</v>
      </c>
      <c r="V648" s="219" t="s">
        <v>225</v>
      </c>
      <c r="W648" s="190">
        <f>VLOOKUP(M648,'8.匯率'!A:C,3,)</f>
        <v>1</v>
      </c>
      <c r="X648" s="232">
        <f t="shared" si="10"/>
        <v>-32471</v>
      </c>
    </row>
    <row r="649" spans="1:24" hidden="1">
      <c r="A649" s="219" t="s">
        <v>215</v>
      </c>
      <c r="B649" s="219" t="s">
        <v>686</v>
      </c>
      <c r="C649" s="219" t="s">
        <v>867</v>
      </c>
      <c r="D649" s="219" t="s">
        <v>268</v>
      </c>
      <c r="E649" s="221">
        <v>45688</v>
      </c>
      <c r="F649" s="221">
        <v>45712</v>
      </c>
      <c r="G649" s="219" t="s">
        <v>269</v>
      </c>
      <c r="H649" s="219"/>
      <c r="I649" s="219"/>
      <c r="J649" s="219" t="s">
        <v>182</v>
      </c>
      <c r="K649" s="219" t="s">
        <v>220</v>
      </c>
      <c r="L649" s="241">
        <v>110000</v>
      </c>
      <c r="M649" s="219" t="s">
        <v>220</v>
      </c>
      <c r="N649" s="241">
        <v>110000</v>
      </c>
      <c r="O649" s="219" t="s">
        <v>243</v>
      </c>
      <c r="P649" s="219" t="s">
        <v>244</v>
      </c>
      <c r="Q649" s="219"/>
      <c r="R649" s="219" t="s">
        <v>430</v>
      </c>
      <c r="S649" s="219"/>
      <c r="T649" s="221"/>
      <c r="U649" s="219" t="s">
        <v>224</v>
      </c>
      <c r="V649" s="219" t="s">
        <v>225</v>
      </c>
      <c r="W649" s="190">
        <f>VLOOKUP(M649,'8.匯率'!A:C,3,)</f>
        <v>1</v>
      </c>
      <c r="X649" s="232">
        <f t="shared" si="10"/>
        <v>110000</v>
      </c>
    </row>
    <row r="650" spans="1:24" hidden="1">
      <c r="A650" s="219" t="s">
        <v>215</v>
      </c>
      <c r="B650" s="219" t="s">
        <v>686</v>
      </c>
      <c r="C650" s="219" t="s">
        <v>868</v>
      </c>
      <c r="D650" s="219" t="s">
        <v>268</v>
      </c>
      <c r="E650" s="221">
        <v>45688</v>
      </c>
      <c r="F650" s="221">
        <v>45712</v>
      </c>
      <c r="G650" s="219" t="s">
        <v>269</v>
      </c>
      <c r="H650" s="219"/>
      <c r="I650" s="219"/>
      <c r="J650" s="219" t="s">
        <v>182</v>
      </c>
      <c r="K650" s="219" t="s">
        <v>220</v>
      </c>
      <c r="L650" s="241">
        <v>105529</v>
      </c>
      <c r="M650" s="219" t="s">
        <v>220</v>
      </c>
      <c r="N650" s="241">
        <v>105529</v>
      </c>
      <c r="O650" s="219" t="s">
        <v>243</v>
      </c>
      <c r="P650" s="219" t="s">
        <v>244</v>
      </c>
      <c r="Q650" s="219"/>
      <c r="R650" s="219" t="s">
        <v>432</v>
      </c>
      <c r="S650" s="219"/>
      <c r="T650" s="221"/>
      <c r="U650" s="219" t="s">
        <v>224</v>
      </c>
      <c r="V650" s="219" t="s">
        <v>225</v>
      </c>
      <c r="W650" s="190">
        <f>VLOOKUP(M650,'8.匯率'!A:C,3,)</f>
        <v>1</v>
      </c>
      <c r="X650" s="232">
        <f t="shared" si="10"/>
        <v>105529</v>
      </c>
    </row>
    <row r="651" spans="1:24" hidden="1">
      <c r="A651" s="219" t="s">
        <v>215</v>
      </c>
      <c r="B651" s="219" t="s">
        <v>686</v>
      </c>
      <c r="C651" s="219" t="s">
        <v>869</v>
      </c>
      <c r="D651" s="219" t="s">
        <v>268</v>
      </c>
      <c r="E651" s="221">
        <v>45688</v>
      </c>
      <c r="F651" s="221">
        <v>45712</v>
      </c>
      <c r="G651" s="219" t="s">
        <v>269</v>
      </c>
      <c r="H651" s="219"/>
      <c r="I651" s="219"/>
      <c r="J651" s="219" t="s">
        <v>182</v>
      </c>
      <c r="K651" s="219" t="s">
        <v>220</v>
      </c>
      <c r="L651" s="241">
        <v>121771</v>
      </c>
      <c r="M651" s="219" t="s">
        <v>220</v>
      </c>
      <c r="N651" s="241">
        <v>121771</v>
      </c>
      <c r="O651" s="219" t="s">
        <v>243</v>
      </c>
      <c r="P651" s="219" t="s">
        <v>244</v>
      </c>
      <c r="Q651" s="219"/>
      <c r="R651" s="219" t="s">
        <v>434</v>
      </c>
      <c r="S651" s="219"/>
      <c r="T651" s="221"/>
      <c r="U651" s="219" t="s">
        <v>224</v>
      </c>
      <c r="V651" s="219" t="s">
        <v>225</v>
      </c>
      <c r="W651" s="190">
        <f>VLOOKUP(M651,'8.匯率'!A:C,3,)</f>
        <v>1</v>
      </c>
      <c r="X651" s="232">
        <f t="shared" ref="X651:X714" si="11">N651*W651</f>
        <v>121771</v>
      </c>
    </row>
    <row r="652" spans="1:24" hidden="1">
      <c r="A652" s="219" t="s">
        <v>215</v>
      </c>
      <c r="B652" s="219" t="s">
        <v>686</v>
      </c>
      <c r="C652" s="219" t="s">
        <v>870</v>
      </c>
      <c r="D652" s="219" t="s">
        <v>268</v>
      </c>
      <c r="E652" s="221">
        <v>45688</v>
      </c>
      <c r="F652" s="221">
        <v>45712</v>
      </c>
      <c r="G652" s="219" t="s">
        <v>269</v>
      </c>
      <c r="H652" s="219"/>
      <c r="I652" s="219"/>
      <c r="J652" s="219" t="s">
        <v>182</v>
      </c>
      <c r="K652" s="219" t="s">
        <v>220</v>
      </c>
      <c r="L652" s="241">
        <v>138000</v>
      </c>
      <c r="M652" s="219" t="s">
        <v>220</v>
      </c>
      <c r="N652" s="241">
        <v>138000</v>
      </c>
      <c r="O652" s="219" t="s">
        <v>243</v>
      </c>
      <c r="P652" s="219" t="s">
        <v>244</v>
      </c>
      <c r="Q652" s="219"/>
      <c r="R652" s="219" t="s">
        <v>436</v>
      </c>
      <c r="S652" s="219"/>
      <c r="T652" s="221"/>
      <c r="U652" s="219" t="s">
        <v>224</v>
      </c>
      <c r="V652" s="219" t="s">
        <v>225</v>
      </c>
      <c r="W652" s="190">
        <f>VLOOKUP(M652,'8.匯率'!A:C,3,)</f>
        <v>1</v>
      </c>
      <c r="X652" s="232">
        <f t="shared" si="11"/>
        <v>138000</v>
      </c>
    </row>
    <row r="653" spans="1:24" hidden="1">
      <c r="A653" s="219" t="s">
        <v>215</v>
      </c>
      <c r="B653" s="219" t="s">
        <v>686</v>
      </c>
      <c r="C653" s="219" t="s">
        <v>871</v>
      </c>
      <c r="D653" s="219" t="s">
        <v>268</v>
      </c>
      <c r="E653" s="221">
        <v>45688</v>
      </c>
      <c r="F653" s="221">
        <v>45712</v>
      </c>
      <c r="G653" s="219" t="s">
        <v>269</v>
      </c>
      <c r="H653" s="219"/>
      <c r="I653" s="219"/>
      <c r="J653" s="219" t="s">
        <v>182</v>
      </c>
      <c r="K653" s="219" t="s">
        <v>220</v>
      </c>
      <c r="L653" s="241">
        <v>90000</v>
      </c>
      <c r="M653" s="219" t="s">
        <v>220</v>
      </c>
      <c r="N653" s="241">
        <v>90000</v>
      </c>
      <c r="O653" s="219" t="s">
        <v>243</v>
      </c>
      <c r="P653" s="219" t="s">
        <v>244</v>
      </c>
      <c r="Q653" s="219"/>
      <c r="R653" s="219" t="s">
        <v>438</v>
      </c>
      <c r="S653" s="219"/>
      <c r="T653" s="221"/>
      <c r="U653" s="219" t="s">
        <v>224</v>
      </c>
      <c r="V653" s="219" t="s">
        <v>225</v>
      </c>
      <c r="W653" s="190">
        <f>VLOOKUP(M653,'8.匯率'!A:C,3,)</f>
        <v>1</v>
      </c>
      <c r="X653" s="232">
        <f t="shared" si="11"/>
        <v>90000</v>
      </c>
    </row>
    <row r="654" spans="1:24" hidden="1">
      <c r="A654" s="219" t="s">
        <v>215</v>
      </c>
      <c r="B654" s="219" t="s">
        <v>686</v>
      </c>
      <c r="C654" s="219" t="s">
        <v>872</v>
      </c>
      <c r="D654" s="219" t="s">
        <v>268</v>
      </c>
      <c r="E654" s="221">
        <v>45688</v>
      </c>
      <c r="F654" s="221">
        <v>45712</v>
      </c>
      <c r="G654" s="219" t="s">
        <v>269</v>
      </c>
      <c r="H654" s="219"/>
      <c r="I654" s="219"/>
      <c r="J654" s="219" t="s">
        <v>182</v>
      </c>
      <c r="K654" s="219" t="s">
        <v>220</v>
      </c>
      <c r="L654" s="241">
        <v>93819</v>
      </c>
      <c r="M654" s="219" t="s">
        <v>220</v>
      </c>
      <c r="N654" s="241">
        <v>93819</v>
      </c>
      <c r="O654" s="219" t="s">
        <v>243</v>
      </c>
      <c r="P654" s="219" t="s">
        <v>244</v>
      </c>
      <c r="Q654" s="219"/>
      <c r="R654" s="219" t="s">
        <v>440</v>
      </c>
      <c r="S654" s="219"/>
      <c r="T654" s="221"/>
      <c r="U654" s="219" t="s">
        <v>224</v>
      </c>
      <c r="V654" s="219" t="s">
        <v>225</v>
      </c>
      <c r="W654" s="190">
        <f>VLOOKUP(M654,'8.匯率'!A:C,3,)</f>
        <v>1</v>
      </c>
      <c r="X654" s="232">
        <f t="shared" si="11"/>
        <v>93819</v>
      </c>
    </row>
    <row r="655" spans="1:24" hidden="1">
      <c r="A655" s="219" t="s">
        <v>215</v>
      </c>
      <c r="B655" s="219" t="s">
        <v>686</v>
      </c>
      <c r="C655" s="219" t="s">
        <v>873</v>
      </c>
      <c r="D655" s="219" t="s">
        <v>268</v>
      </c>
      <c r="E655" s="221">
        <v>45688</v>
      </c>
      <c r="F655" s="221">
        <v>45712</v>
      </c>
      <c r="G655" s="219" t="s">
        <v>269</v>
      </c>
      <c r="H655" s="219"/>
      <c r="I655" s="219"/>
      <c r="J655" s="219" t="s">
        <v>182</v>
      </c>
      <c r="K655" s="219" t="s">
        <v>220</v>
      </c>
      <c r="L655" s="241">
        <v>100000</v>
      </c>
      <c r="M655" s="219" t="s">
        <v>220</v>
      </c>
      <c r="N655" s="241">
        <v>100000</v>
      </c>
      <c r="O655" s="219" t="s">
        <v>239</v>
      </c>
      <c r="P655" s="219" t="s">
        <v>240</v>
      </c>
      <c r="Q655" s="219"/>
      <c r="R655" s="219" t="s">
        <v>442</v>
      </c>
      <c r="S655" s="219"/>
      <c r="T655" s="221"/>
      <c r="U655" s="219" t="s">
        <v>224</v>
      </c>
      <c r="V655" s="219" t="s">
        <v>225</v>
      </c>
      <c r="W655" s="190">
        <f>VLOOKUP(M655,'8.匯率'!A:C,3,)</f>
        <v>1</v>
      </c>
      <c r="X655" s="232">
        <f t="shared" si="11"/>
        <v>100000</v>
      </c>
    </row>
    <row r="656" spans="1:24" hidden="1">
      <c r="A656" s="219" t="s">
        <v>215</v>
      </c>
      <c r="B656" s="219" t="s">
        <v>686</v>
      </c>
      <c r="C656" s="219" t="s">
        <v>874</v>
      </c>
      <c r="D656" s="219" t="s">
        <v>268</v>
      </c>
      <c r="E656" s="221">
        <v>45688</v>
      </c>
      <c r="F656" s="221">
        <v>45712</v>
      </c>
      <c r="G656" s="219" t="s">
        <v>269</v>
      </c>
      <c r="H656" s="219"/>
      <c r="I656" s="219"/>
      <c r="J656" s="219" t="s">
        <v>182</v>
      </c>
      <c r="K656" s="219" t="s">
        <v>220</v>
      </c>
      <c r="L656" s="241">
        <v>113657</v>
      </c>
      <c r="M656" s="219" t="s">
        <v>220</v>
      </c>
      <c r="N656" s="241">
        <v>113657</v>
      </c>
      <c r="O656" s="219" t="s">
        <v>239</v>
      </c>
      <c r="P656" s="219" t="s">
        <v>240</v>
      </c>
      <c r="Q656" s="219"/>
      <c r="R656" s="219" t="s">
        <v>444</v>
      </c>
      <c r="S656" s="219"/>
      <c r="T656" s="221"/>
      <c r="U656" s="219" t="s">
        <v>224</v>
      </c>
      <c r="V656" s="219" t="s">
        <v>225</v>
      </c>
      <c r="W656" s="190">
        <f>VLOOKUP(M656,'8.匯率'!A:C,3,)</f>
        <v>1</v>
      </c>
      <c r="X656" s="232">
        <f t="shared" si="11"/>
        <v>113657</v>
      </c>
    </row>
    <row r="657" spans="1:24" hidden="1">
      <c r="A657" s="219" t="s">
        <v>215</v>
      </c>
      <c r="B657" s="219" t="s">
        <v>686</v>
      </c>
      <c r="C657" s="219" t="s">
        <v>875</v>
      </c>
      <c r="D657" s="219" t="s">
        <v>268</v>
      </c>
      <c r="E657" s="221">
        <v>45688</v>
      </c>
      <c r="F657" s="221">
        <v>45712</v>
      </c>
      <c r="G657" s="219" t="s">
        <v>269</v>
      </c>
      <c r="H657" s="219"/>
      <c r="I657" s="219"/>
      <c r="J657" s="219" t="s">
        <v>182</v>
      </c>
      <c r="K657" s="219" t="s">
        <v>220</v>
      </c>
      <c r="L657" s="241">
        <v>110000</v>
      </c>
      <c r="M657" s="219" t="s">
        <v>220</v>
      </c>
      <c r="N657" s="241">
        <v>110000</v>
      </c>
      <c r="O657" s="219" t="s">
        <v>239</v>
      </c>
      <c r="P657" s="219" t="s">
        <v>240</v>
      </c>
      <c r="Q657" s="219"/>
      <c r="R657" s="219" t="s">
        <v>446</v>
      </c>
      <c r="S657" s="219"/>
      <c r="T657" s="221"/>
      <c r="U657" s="219" t="s">
        <v>224</v>
      </c>
      <c r="V657" s="219" t="s">
        <v>225</v>
      </c>
      <c r="W657" s="190">
        <f>VLOOKUP(M657,'8.匯率'!A:C,3,)</f>
        <v>1</v>
      </c>
      <c r="X657" s="232">
        <f t="shared" si="11"/>
        <v>110000</v>
      </c>
    </row>
    <row r="658" spans="1:24" hidden="1">
      <c r="A658" s="219" t="s">
        <v>215</v>
      </c>
      <c r="B658" s="219" t="s">
        <v>686</v>
      </c>
      <c r="C658" s="219" t="s">
        <v>876</v>
      </c>
      <c r="D658" s="219" t="s">
        <v>268</v>
      </c>
      <c r="E658" s="221">
        <v>45688</v>
      </c>
      <c r="F658" s="221">
        <v>45712</v>
      </c>
      <c r="G658" s="219" t="s">
        <v>269</v>
      </c>
      <c r="H658" s="219"/>
      <c r="I658" s="219"/>
      <c r="J658" s="219" t="s">
        <v>182</v>
      </c>
      <c r="K658" s="219" t="s">
        <v>220</v>
      </c>
      <c r="L658" s="241">
        <v>90000</v>
      </c>
      <c r="M658" s="219" t="s">
        <v>220</v>
      </c>
      <c r="N658" s="241">
        <v>90000</v>
      </c>
      <c r="O658" s="219" t="s">
        <v>243</v>
      </c>
      <c r="P658" s="219" t="s">
        <v>244</v>
      </c>
      <c r="Q658" s="219"/>
      <c r="R658" s="219" t="s">
        <v>448</v>
      </c>
      <c r="S658" s="219"/>
      <c r="T658" s="221"/>
      <c r="U658" s="219" t="s">
        <v>224</v>
      </c>
      <c r="V658" s="219" t="s">
        <v>225</v>
      </c>
      <c r="W658" s="190">
        <f>VLOOKUP(M658,'8.匯率'!A:C,3,)</f>
        <v>1</v>
      </c>
      <c r="X658" s="232">
        <f t="shared" si="11"/>
        <v>90000</v>
      </c>
    </row>
    <row r="659" spans="1:24" hidden="1">
      <c r="A659" s="219" t="s">
        <v>215</v>
      </c>
      <c r="B659" s="219" t="s">
        <v>686</v>
      </c>
      <c r="C659" s="219" t="s">
        <v>877</v>
      </c>
      <c r="D659" s="219" t="s">
        <v>268</v>
      </c>
      <c r="E659" s="221">
        <v>45688</v>
      </c>
      <c r="F659" s="221">
        <v>45712</v>
      </c>
      <c r="G659" s="219" t="s">
        <v>269</v>
      </c>
      <c r="H659" s="219"/>
      <c r="I659" s="219"/>
      <c r="J659" s="219" t="s">
        <v>182</v>
      </c>
      <c r="K659" s="219" t="s">
        <v>220</v>
      </c>
      <c r="L659" s="241">
        <v>110000</v>
      </c>
      <c r="M659" s="219" t="s">
        <v>220</v>
      </c>
      <c r="N659" s="241">
        <v>110000</v>
      </c>
      <c r="O659" s="219" t="s">
        <v>239</v>
      </c>
      <c r="P659" s="219" t="s">
        <v>240</v>
      </c>
      <c r="Q659" s="219"/>
      <c r="R659" s="219" t="s">
        <v>450</v>
      </c>
      <c r="S659" s="219"/>
      <c r="T659" s="221"/>
      <c r="U659" s="219" t="s">
        <v>224</v>
      </c>
      <c r="V659" s="219" t="s">
        <v>225</v>
      </c>
      <c r="W659" s="190">
        <f>VLOOKUP(M659,'8.匯率'!A:C,3,)</f>
        <v>1</v>
      </c>
      <c r="X659" s="232">
        <f t="shared" si="11"/>
        <v>110000</v>
      </c>
    </row>
    <row r="660" spans="1:24" hidden="1">
      <c r="A660" s="219" t="s">
        <v>215</v>
      </c>
      <c r="B660" s="219" t="s">
        <v>686</v>
      </c>
      <c r="C660" s="219" t="s">
        <v>878</v>
      </c>
      <c r="D660" s="219" t="s">
        <v>268</v>
      </c>
      <c r="E660" s="221">
        <v>45688</v>
      </c>
      <c r="F660" s="221">
        <v>45712</v>
      </c>
      <c r="G660" s="219" t="s">
        <v>269</v>
      </c>
      <c r="H660" s="219"/>
      <c r="I660" s="219"/>
      <c r="J660" s="219" t="s">
        <v>182</v>
      </c>
      <c r="K660" s="219" t="s">
        <v>220</v>
      </c>
      <c r="L660" s="241">
        <v>129886</v>
      </c>
      <c r="M660" s="219" t="s">
        <v>220</v>
      </c>
      <c r="N660" s="241">
        <v>129886</v>
      </c>
      <c r="O660" s="219" t="s">
        <v>239</v>
      </c>
      <c r="P660" s="219" t="s">
        <v>240</v>
      </c>
      <c r="Q660" s="219"/>
      <c r="R660" s="219" t="s">
        <v>452</v>
      </c>
      <c r="S660" s="219"/>
      <c r="T660" s="221"/>
      <c r="U660" s="219" t="s">
        <v>224</v>
      </c>
      <c r="V660" s="219" t="s">
        <v>225</v>
      </c>
      <c r="W660" s="190">
        <f>VLOOKUP(M660,'8.匯率'!A:C,3,)</f>
        <v>1</v>
      </c>
      <c r="X660" s="232">
        <f t="shared" si="11"/>
        <v>129886</v>
      </c>
    </row>
    <row r="661" spans="1:24" hidden="1">
      <c r="A661" s="219" t="s">
        <v>215</v>
      </c>
      <c r="B661" s="219" t="s">
        <v>686</v>
      </c>
      <c r="C661" s="219" t="s">
        <v>879</v>
      </c>
      <c r="D661" s="219" t="s">
        <v>268</v>
      </c>
      <c r="E661" s="221">
        <v>45688</v>
      </c>
      <c r="F661" s="221">
        <v>45712</v>
      </c>
      <c r="G661" s="219" t="s">
        <v>269</v>
      </c>
      <c r="H661" s="219"/>
      <c r="I661" s="219"/>
      <c r="J661" s="219" t="s">
        <v>182</v>
      </c>
      <c r="K661" s="219" t="s">
        <v>220</v>
      </c>
      <c r="L661" s="241">
        <v>138000</v>
      </c>
      <c r="M661" s="219" t="s">
        <v>220</v>
      </c>
      <c r="N661" s="241">
        <v>138000</v>
      </c>
      <c r="O661" s="219" t="s">
        <v>239</v>
      </c>
      <c r="P661" s="219" t="s">
        <v>240</v>
      </c>
      <c r="Q661" s="219"/>
      <c r="R661" s="219" t="s">
        <v>454</v>
      </c>
      <c r="S661" s="219"/>
      <c r="T661" s="221"/>
      <c r="U661" s="219" t="s">
        <v>224</v>
      </c>
      <c r="V661" s="219" t="s">
        <v>225</v>
      </c>
      <c r="W661" s="190">
        <f>VLOOKUP(M661,'8.匯率'!A:C,3,)</f>
        <v>1</v>
      </c>
      <c r="X661" s="232">
        <f t="shared" si="11"/>
        <v>138000</v>
      </c>
    </row>
    <row r="662" spans="1:24" hidden="1">
      <c r="A662" s="219" t="s">
        <v>215</v>
      </c>
      <c r="B662" s="219" t="s">
        <v>686</v>
      </c>
      <c r="C662" s="219" t="s">
        <v>880</v>
      </c>
      <c r="D662" s="219" t="s">
        <v>268</v>
      </c>
      <c r="E662" s="221">
        <v>45688</v>
      </c>
      <c r="F662" s="221">
        <v>45712</v>
      </c>
      <c r="G662" s="219" t="s">
        <v>269</v>
      </c>
      <c r="H662" s="219"/>
      <c r="I662" s="219"/>
      <c r="J662" s="219" t="s">
        <v>182</v>
      </c>
      <c r="K662" s="219" t="s">
        <v>220</v>
      </c>
      <c r="L662" s="241">
        <v>110000</v>
      </c>
      <c r="M662" s="219" t="s">
        <v>220</v>
      </c>
      <c r="N662" s="241">
        <v>110000</v>
      </c>
      <c r="O662" s="219" t="s">
        <v>239</v>
      </c>
      <c r="P662" s="219" t="s">
        <v>240</v>
      </c>
      <c r="Q662" s="219"/>
      <c r="R662" s="219" t="s">
        <v>463</v>
      </c>
      <c r="S662" s="219"/>
      <c r="T662" s="221"/>
      <c r="U662" s="219" t="s">
        <v>224</v>
      </c>
      <c r="V662" s="219" t="s">
        <v>225</v>
      </c>
      <c r="W662" s="190">
        <f>VLOOKUP(M662,'8.匯率'!A:C,3,)</f>
        <v>1</v>
      </c>
      <c r="X662" s="232">
        <f t="shared" si="11"/>
        <v>110000</v>
      </c>
    </row>
    <row r="663" spans="1:24" hidden="1">
      <c r="A663" s="219" t="s">
        <v>215</v>
      </c>
      <c r="B663" s="219" t="s">
        <v>686</v>
      </c>
      <c r="C663" s="219" t="s">
        <v>881</v>
      </c>
      <c r="D663" s="219" t="s">
        <v>268</v>
      </c>
      <c r="E663" s="221">
        <v>45688</v>
      </c>
      <c r="F663" s="221">
        <v>45712</v>
      </c>
      <c r="G663" s="219" t="s">
        <v>269</v>
      </c>
      <c r="H663" s="219"/>
      <c r="I663" s="219"/>
      <c r="J663" s="219" t="s">
        <v>182</v>
      </c>
      <c r="K663" s="219" t="s">
        <v>220</v>
      </c>
      <c r="L663" s="241">
        <v>103521</v>
      </c>
      <c r="M663" s="219" t="s">
        <v>220</v>
      </c>
      <c r="N663" s="241">
        <v>103521</v>
      </c>
      <c r="O663" s="219" t="s">
        <v>243</v>
      </c>
      <c r="P663" s="219" t="s">
        <v>244</v>
      </c>
      <c r="Q663" s="219"/>
      <c r="R663" s="219" t="s">
        <v>469</v>
      </c>
      <c r="S663" s="219"/>
      <c r="T663" s="221"/>
      <c r="U663" s="219" t="s">
        <v>224</v>
      </c>
      <c r="V663" s="219" t="s">
        <v>225</v>
      </c>
      <c r="W663" s="190">
        <f>VLOOKUP(M663,'8.匯率'!A:C,3,)</f>
        <v>1</v>
      </c>
      <c r="X663" s="232">
        <f t="shared" si="11"/>
        <v>103521</v>
      </c>
    </row>
    <row r="664" spans="1:24" hidden="1">
      <c r="A664" s="219" t="s">
        <v>215</v>
      </c>
      <c r="B664" s="219" t="s">
        <v>686</v>
      </c>
      <c r="C664" s="219" t="s">
        <v>882</v>
      </c>
      <c r="D664" s="219" t="s">
        <v>268</v>
      </c>
      <c r="E664" s="221">
        <v>45688</v>
      </c>
      <c r="F664" s="221">
        <v>45712</v>
      </c>
      <c r="G664" s="219" t="s">
        <v>269</v>
      </c>
      <c r="H664" s="219"/>
      <c r="I664" s="219"/>
      <c r="J664" s="219" t="s">
        <v>182</v>
      </c>
      <c r="K664" s="219" t="s">
        <v>220</v>
      </c>
      <c r="L664" s="241">
        <v>133957</v>
      </c>
      <c r="M664" s="219" t="s">
        <v>220</v>
      </c>
      <c r="N664" s="241">
        <v>133957</v>
      </c>
      <c r="O664" s="219" t="s">
        <v>239</v>
      </c>
      <c r="P664" s="219" t="s">
        <v>240</v>
      </c>
      <c r="Q664" s="219"/>
      <c r="R664" s="219" t="s">
        <v>471</v>
      </c>
      <c r="S664" s="219"/>
      <c r="T664" s="221"/>
      <c r="U664" s="219" t="s">
        <v>224</v>
      </c>
      <c r="V664" s="219" t="s">
        <v>225</v>
      </c>
      <c r="W664" s="190">
        <f>VLOOKUP(M664,'8.匯率'!A:C,3,)</f>
        <v>1</v>
      </c>
      <c r="X664" s="232">
        <f t="shared" si="11"/>
        <v>133957</v>
      </c>
    </row>
    <row r="665" spans="1:24" hidden="1">
      <c r="A665" s="219" t="s">
        <v>215</v>
      </c>
      <c r="B665" s="219" t="s">
        <v>686</v>
      </c>
      <c r="C665" s="219" t="s">
        <v>883</v>
      </c>
      <c r="D665" s="219" t="s">
        <v>268</v>
      </c>
      <c r="E665" s="221">
        <v>45688</v>
      </c>
      <c r="F665" s="221">
        <v>45712</v>
      </c>
      <c r="G665" s="219" t="s">
        <v>269</v>
      </c>
      <c r="H665" s="219"/>
      <c r="I665" s="219"/>
      <c r="J665" s="219" t="s">
        <v>182</v>
      </c>
      <c r="K665" s="219" t="s">
        <v>220</v>
      </c>
      <c r="L665" s="241">
        <v>138000</v>
      </c>
      <c r="M665" s="219" t="s">
        <v>220</v>
      </c>
      <c r="N665" s="241">
        <v>138000</v>
      </c>
      <c r="O665" s="219" t="s">
        <v>239</v>
      </c>
      <c r="P665" s="219" t="s">
        <v>240</v>
      </c>
      <c r="Q665" s="219"/>
      <c r="R665" s="219" t="s">
        <v>475</v>
      </c>
      <c r="S665" s="219"/>
      <c r="T665" s="221"/>
      <c r="U665" s="219" t="s">
        <v>224</v>
      </c>
      <c r="V665" s="219" t="s">
        <v>225</v>
      </c>
      <c r="W665" s="190">
        <f>VLOOKUP(M665,'8.匯率'!A:C,3,)</f>
        <v>1</v>
      </c>
      <c r="X665" s="232">
        <f t="shared" si="11"/>
        <v>138000</v>
      </c>
    </row>
    <row r="666" spans="1:24" hidden="1">
      <c r="A666" s="219" t="s">
        <v>215</v>
      </c>
      <c r="B666" s="219" t="s">
        <v>686</v>
      </c>
      <c r="C666" s="219" t="s">
        <v>884</v>
      </c>
      <c r="D666" s="219" t="s">
        <v>268</v>
      </c>
      <c r="E666" s="221">
        <v>45688</v>
      </c>
      <c r="F666" s="221">
        <v>45712</v>
      </c>
      <c r="G666" s="219" t="s">
        <v>269</v>
      </c>
      <c r="H666" s="219"/>
      <c r="I666" s="219"/>
      <c r="J666" s="219" t="s">
        <v>182</v>
      </c>
      <c r="K666" s="219" t="s">
        <v>220</v>
      </c>
      <c r="L666" s="241">
        <v>138000</v>
      </c>
      <c r="M666" s="219" t="s">
        <v>220</v>
      </c>
      <c r="N666" s="241">
        <v>138000</v>
      </c>
      <c r="O666" s="219" t="s">
        <v>243</v>
      </c>
      <c r="P666" s="219" t="s">
        <v>244</v>
      </c>
      <c r="Q666" s="219"/>
      <c r="R666" s="219" t="s">
        <v>477</v>
      </c>
      <c r="S666" s="219"/>
      <c r="T666" s="221"/>
      <c r="U666" s="219" t="s">
        <v>224</v>
      </c>
      <c r="V666" s="219" t="s">
        <v>225</v>
      </c>
      <c r="W666" s="190">
        <f>VLOOKUP(M666,'8.匯率'!A:C,3,)</f>
        <v>1</v>
      </c>
      <c r="X666" s="232">
        <f t="shared" si="11"/>
        <v>138000</v>
      </c>
    </row>
    <row r="667" spans="1:24" hidden="1">
      <c r="A667" s="219" t="s">
        <v>215</v>
      </c>
      <c r="B667" s="219" t="s">
        <v>686</v>
      </c>
      <c r="C667" s="219" t="s">
        <v>885</v>
      </c>
      <c r="D667" s="219" t="s">
        <v>268</v>
      </c>
      <c r="E667" s="221">
        <v>45688</v>
      </c>
      <c r="F667" s="221">
        <v>45712</v>
      </c>
      <c r="G667" s="219" t="s">
        <v>269</v>
      </c>
      <c r="H667" s="219"/>
      <c r="I667" s="219"/>
      <c r="J667" s="219" t="s">
        <v>182</v>
      </c>
      <c r="K667" s="219" t="s">
        <v>220</v>
      </c>
      <c r="L667" s="241">
        <v>135971</v>
      </c>
      <c r="M667" s="219" t="s">
        <v>220</v>
      </c>
      <c r="N667" s="241">
        <v>135971</v>
      </c>
      <c r="O667" s="219" t="s">
        <v>243</v>
      </c>
      <c r="P667" s="219" t="s">
        <v>244</v>
      </c>
      <c r="Q667" s="219"/>
      <c r="R667" s="219" t="s">
        <v>479</v>
      </c>
      <c r="S667" s="219"/>
      <c r="T667" s="221"/>
      <c r="U667" s="219" t="s">
        <v>224</v>
      </c>
      <c r="V667" s="219" t="s">
        <v>225</v>
      </c>
      <c r="W667" s="190">
        <f>VLOOKUP(M667,'8.匯率'!A:C,3,)</f>
        <v>1</v>
      </c>
      <c r="X667" s="232">
        <f t="shared" si="11"/>
        <v>135971</v>
      </c>
    </row>
    <row r="668" spans="1:24" hidden="1">
      <c r="A668" s="219" t="s">
        <v>215</v>
      </c>
      <c r="B668" s="219" t="s">
        <v>686</v>
      </c>
      <c r="C668" s="219" t="s">
        <v>886</v>
      </c>
      <c r="D668" s="219" t="s">
        <v>268</v>
      </c>
      <c r="E668" s="221">
        <v>45688</v>
      </c>
      <c r="F668" s="221">
        <v>45712</v>
      </c>
      <c r="G668" s="219" t="s">
        <v>269</v>
      </c>
      <c r="H668" s="219"/>
      <c r="I668" s="219"/>
      <c r="J668" s="219" t="s">
        <v>182</v>
      </c>
      <c r="K668" s="219" t="s">
        <v>220</v>
      </c>
      <c r="L668" s="241">
        <v>90000</v>
      </c>
      <c r="M668" s="219" t="s">
        <v>220</v>
      </c>
      <c r="N668" s="241">
        <v>90000</v>
      </c>
      <c r="O668" s="219" t="s">
        <v>243</v>
      </c>
      <c r="P668" s="219" t="s">
        <v>244</v>
      </c>
      <c r="Q668" s="219"/>
      <c r="R668" s="219" t="s">
        <v>481</v>
      </c>
      <c r="S668" s="219"/>
      <c r="T668" s="221"/>
      <c r="U668" s="219" t="s">
        <v>224</v>
      </c>
      <c r="V668" s="219" t="s">
        <v>225</v>
      </c>
      <c r="W668" s="190">
        <f>VLOOKUP(M668,'8.匯率'!A:C,3,)</f>
        <v>1</v>
      </c>
      <c r="X668" s="232">
        <f t="shared" si="11"/>
        <v>90000</v>
      </c>
    </row>
    <row r="669" spans="1:24" hidden="1">
      <c r="A669" s="219" t="s">
        <v>215</v>
      </c>
      <c r="B669" s="219" t="s">
        <v>686</v>
      </c>
      <c r="C669" s="219" t="s">
        <v>887</v>
      </c>
      <c r="D669" s="219" t="s">
        <v>268</v>
      </c>
      <c r="E669" s="221">
        <v>45688</v>
      </c>
      <c r="F669" s="221">
        <v>45712</v>
      </c>
      <c r="G669" s="219" t="s">
        <v>269</v>
      </c>
      <c r="H669" s="219"/>
      <c r="I669" s="219"/>
      <c r="J669" s="219" t="s">
        <v>182</v>
      </c>
      <c r="K669" s="219" t="s">
        <v>220</v>
      </c>
      <c r="L669" s="241">
        <v>110000</v>
      </c>
      <c r="M669" s="219" t="s">
        <v>220</v>
      </c>
      <c r="N669" s="241">
        <v>110000</v>
      </c>
      <c r="O669" s="219" t="s">
        <v>243</v>
      </c>
      <c r="P669" s="219" t="s">
        <v>244</v>
      </c>
      <c r="Q669" s="219"/>
      <c r="R669" s="219" t="s">
        <v>483</v>
      </c>
      <c r="S669" s="219"/>
      <c r="T669" s="221"/>
      <c r="U669" s="219" t="s">
        <v>224</v>
      </c>
      <c r="V669" s="219" t="s">
        <v>225</v>
      </c>
      <c r="W669" s="190">
        <f>VLOOKUP(M669,'8.匯率'!A:C,3,)</f>
        <v>1</v>
      </c>
      <c r="X669" s="232">
        <f t="shared" si="11"/>
        <v>110000</v>
      </c>
    </row>
    <row r="670" spans="1:24" hidden="1">
      <c r="A670" s="219" t="s">
        <v>215</v>
      </c>
      <c r="B670" s="219" t="s">
        <v>686</v>
      </c>
      <c r="C670" s="219" t="s">
        <v>888</v>
      </c>
      <c r="D670" s="219" t="s">
        <v>268</v>
      </c>
      <c r="E670" s="221">
        <v>45688</v>
      </c>
      <c r="F670" s="221">
        <v>45712</v>
      </c>
      <c r="G670" s="219" t="s">
        <v>269</v>
      </c>
      <c r="H670" s="219"/>
      <c r="I670" s="219"/>
      <c r="J670" s="219" t="s">
        <v>182</v>
      </c>
      <c r="K670" s="219" t="s">
        <v>220</v>
      </c>
      <c r="L670" s="241">
        <v>110000</v>
      </c>
      <c r="M670" s="219" t="s">
        <v>220</v>
      </c>
      <c r="N670" s="241">
        <v>110000</v>
      </c>
      <c r="O670" s="219" t="s">
        <v>243</v>
      </c>
      <c r="P670" s="219" t="s">
        <v>244</v>
      </c>
      <c r="Q670" s="219"/>
      <c r="R670" s="219" t="s">
        <v>485</v>
      </c>
      <c r="S670" s="219"/>
      <c r="T670" s="221"/>
      <c r="U670" s="219" t="s">
        <v>224</v>
      </c>
      <c r="V670" s="219" t="s">
        <v>225</v>
      </c>
      <c r="W670" s="190">
        <f>VLOOKUP(M670,'8.匯率'!A:C,3,)</f>
        <v>1</v>
      </c>
      <c r="X670" s="232">
        <f t="shared" si="11"/>
        <v>110000</v>
      </c>
    </row>
    <row r="671" spans="1:24" hidden="1">
      <c r="A671" s="219" t="s">
        <v>215</v>
      </c>
      <c r="B671" s="219" t="s">
        <v>686</v>
      </c>
      <c r="C671" s="219" t="s">
        <v>889</v>
      </c>
      <c r="D671" s="219" t="s">
        <v>268</v>
      </c>
      <c r="E671" s="221">
        <v>45688</v>
      </c>
      <c r="F671" s="221">
        <v>45712</v>
      </c>
      <c r="G671" s="219" t="s">
        <v>269</v>
      </c>
      <c r="H671" s="219"/>
      <c r="I671" s="219"/>
      <c r="J671" s="219" t="s">
        <v>182</v>
      </c>
      <c r="K671" s="219" t="s">
        <v>220</v>
      </c>
      <c r="L671" s="241">
        <v>129886</v>
      </c>
      <c r="M671" s="219" t="s">
        <v>220</v>
      </c>
      <c r="N671" s="241">
        <v>129886</v>
      </c>
      <c r="O671" s="219" t="s">
        <v>243</v>
      </c>
      <c r="P671" s="219" t="s">
        <v>244</v>
      </c>
      <c r="Q671" s="219"/>
      <c r="R671" s="219" t="s">
        <v>487</v>
      </c>
      <c r="S671" s="219"/>
      <c r="T671" s="221"/>
      <c r="U671" s="219" t="s">
        <v>224</v>
      </c>
      <c r="V671" s="219" t="s">
        <v>225</v>
      </c>
      <c r="W671" s="190">
        <f>VLOOKUP(M671,'8.匯率'!A:C,3,)</f>
        <v>1</v>
      </c>
      <c r="X671" s="232">
        <f t="shared" si="11"/>
        <v>129886</v>
      </c>
    </row>
    <row r="672" spans="1:24" hidden="1">
      <c r="A672" s="219" t="s">
        <v>215</v>
      </c>
      <c r="B672" s="219" t="s">
        <v>686</v>
      </c>
      <c r="C672" s="219" t="s">
        <v>890</v>
      </c>
      <c r="D672" s="219" t="s">
        <v>268</v>
      </c>
      <c r="E672" s="221">
        <v>45688</v>
      </c>
      <c r="F672" s="221">
        <v>45712</v>
      </c>
      <c r="G672" s="219" t="s">
        <v>269</v>
      </c>
      <c r="H672" s="219"/>
      <c r="I672" s="219"/>
      <c r="J672" s="219" t="s">
        <v>182</v>
      </c>
      <c r="K672" s="219" t="s">
        <v>220</v>
      </c>
      <c r="L672" s="241">
        <v>145886</v>
      </c>
      <c r="M672" s="219" t="s">
        <v>220</v>
      </c>
      <c r="N672" s="241">
        <v>145886</v>
      </c>
      <c r="O672" s="219" t="s">
        <v>243</v>
      </c>
      <c r="P672" s="219" t="s">
        <v>244</v>
      </c>
      <c r="Q672" s="219"/>
      <c r="R672" s="219" t="s">
        <v>489</v>
      </c>
      <c r="S672" s="219"/>
      <c r="T672" s="221"/>
      <c r="U672" s="219" t="s">
        <v>224</v>
      </c>
      <c r="V672" s="219" t="s">
        <v>225</v>
      </c>
      <c r="W672" s="190">
        <f>VLOOKUP(M672,'8.匯率'!A:C,3,)</f>
        <v>1</v>
      </c>
      <c r="X672" s="232">
        <f t="shared" si="11"/>
        <v>145886</v>
      </c>
    </row>
    <row r="673" spans="1:24" hidden="1">
      <c r="A673" s="219" t="s">
        <v>215</v>
      </c>
      <c r="B673" s="219" t="s">
        <v>686</v>
      </c>
      <c r="C673" s="219" t="s">
        <v>891</v>
      </c>
      <c r="D673" s="219" t="s">
        <v>268</v>
      </c>
      <c r="E673" s="221">
        <v>45688</v>
      </c>
      <c r="F673" s="221">
        <v>45712</v>
      </c>
      <c r="G673" s="219" t="s">
        <v>269</v>
      </c>
      <c r="H673" s="219"/>
      <c r="I673" s="219"/>
      <c r="J673" s="219" t="s">
        <v>182</v>
      </c>
      <c r="K673" s="219" t="s">
        <v>220</v>
      </c>
      <c r="L673" s="241">
        <v>90000</v>
      </c>
      <c r="M673" s="219" t="s">
        <v>220</v>
      </c>
      <c r="N673" s="241">
        <v>90000</v>
      </c>
      <c r="O673" s="219" t="s">
        <v>243</v>
      </c>
      <c r="P673" s="219" t="s">
        <v>244</v>
      </c>
      <c r="Q673" s="219"/>
      <c r="R673" s="219" t="s">
        <v>491</v>
      </c>
      <c r="S673" s="219"/>
      <c r="T673" s="221"/>
      <c r="U673" s="219" t="s">
        <v>224</v>
      </c>
      <c r="V673" s="219" t="s">
        <v>225</v>
      </c>
      <c r="W673" s="190">
        <f>VLOOKUP(M673,'8.匯率'!A:C,3,)</f>
        <v>1</v>
      </c>
      <c r="X673" s="232">
        <f t="shared" si="11"/>
        <v>90000</v>
      </c>
    </row>
    <row r="674" spans="1:24" hidden="1">
      <c r="A674" s="219" t="s">
        <v>215</v>
      </c>
      <c r="B674" s="219" t="s">
        <v>686</v>
      </c>
      <c r="C674" s="219" t="s">
        <v>892</v>
      </c>
      <c r="D674" s="219" t="s">
        <v>268</v>
      </c>
      <c r="E674" s="221">
        <v>45688</v>
      </c>
      <c r="F674" s="221">
        <v>45712</v>
      </c>
      <c r="G674" s="219" t="s">
        <v>269</v>
      </c>
      <c r="H674" s="219"/>
      <c r="I674" s="219"/>
      <c r="J674" s="219" t="s">
        <v>182</v>
      </c>
      <c r="K674" s="219" t="s">
        <v>220</v>
      </c>
      <c r="L674" s="241">
        <v>138000</v>
      </c>
      <c r="M674" s="219" t="s">
        <v>220</v>
      </c>
      <c r="N674" s="241">
        <v>138000</v>
      </c>
      <c r="O674" s="219" t="s">
        <v>243</v>
      </c>
      <c r="P674" s="219" t="s">
        <v>244</v>
      </c>
      <c r="Q674" s="219"/>
      <c r="R674" s="219" t="s">
        <v>493</v>
      </c>
      <c r="S674" s="219"/>
      <c r="T674" s="221"/>
      <c r="U674" s="219" t="s">
        <v>224</v>
      </c>
      <c r="V674" s="219" t="s">
        <v>225</v>
      </c>
      <c r="W674" s="190">
        <f>VLOOKUP(M674,'8.匯率'!A:C,3,)</f>
        <v>1</v>
      </c>
      <c r="X674" s="232">
        <f t="shared" si="11"/>
        <v>138000</v>
      </c>
    </row>
    <row r="675" spans="1:24" hidden="1">
      <c r="A675" s="219" t="s">
        <v>215</v>
      </c>
      <c r="B675" s="219" t="s">
        <v>686</v>
      </c>
      <c r="C675" s="219" t="s">
        <v>893</v>
      </c>
      <c r="D675" s="219" t="s">
        <v>268</v>
      </c>
      <c r="E675" s="221">
        <v>45688</v>
      </c>
      <c r="F675" s="221">
        <v>45712</v>
      </c>
      <c r="G675" s="219" t="s">
        <v>269</v>
      </c>
      <c r="H675" s="219"/>
      <c r="I675" s="219"/>
      <c r="J675" s="219" t="s">
        <v>182</v>
      </c>
      <c r="K675" s="219" t="s">
        <v>220</v>
      </c>
      <c r="L675" s="241">
        <v>138000</v>
      </c>
      <c r="M675" s="219" t="s">
        <v>220</v>
      </c>
      <c r="N675" s="241">
        <v>138000</v>
      </c>
      <c r="O675" s="219" t="s">
        <v>243</v>
      </c>
      <c r="P675" s="219" t="s">
        <v>244</v>
      </c>
      <c r="Q675" s="219"/>
      <c r="R675" s="219" t="s">
        <v>495</v>
      </c>
      <c r="S675" s="219"/>
      <c r="T675" s="221"/>
      <c r="U675" s="219" t="s">
        <v>224</v>
      </c>
      <c r="V675" s="219" t="s">
        <v>225</v>
      </c>
      <c r="W675" s="190">
        <f>VLOOKUP(M675,'8.匯率'!A:C,3,)</f>
        <v>1</v>
      </c>
      <c r="X675" s="232">
        <f t="shared" si="11"/>
        <v>138000</v>
      </c>
    </row>
    <row r="676" spans="1:24" hidden="1">
      <c r="A676" s="219" t="s">
        <v>215</v>
      </c>
      <c r="B676" s="219" t="s">
        <v>686</v>
      </c>
      <c r="C676" s="219" t="s">
        <v>894</v>
      </c>
      <c r="D676" s="219" t="s">
        <v>268</v>
      </c>
      <c r="E676" s="221">
        <v>45688</v>
      </c>
      <c r="F676" s="221">
        <v>45712</v>
      </c>
      <c r="G676" s="219" t="s">
        <v>269</v>
      </c>
      <c r="H676" s="219"/>
      <c r="I676" s="219"/>
      <c r="J676" s="219" t="s">
        <v>182</v>
      </c>
      <c r="K676" s="219" t="s">
        <v>220</v>
      </c>
      <c r="L676" s="241">
        <v>106766</v>
      </c>
      <c r="M676" s="219" t="s">
        <v>220</v>
      </c>
      <c r="N676" s="241">
        <v>106766</v>
      </c>
      <c r="O676" s="219" t="s">
        <v>243</v>
      </c>
      <c r="P676" s="219" t="s">
        <v>244</v>
      </c>
      <c r="Q676" s="219"/>
      <c r="R676" s="219" t="s">
        <v>497</v>
      </c>
      <c r="S676" s="219"/>
      <c r="T676" s="221"/>
      <c r="U676" s="219" t="s">
        <v>224</v>
      </c>
      <c r="V676" s="219" t="s">
        <v>225</v>
      </c>
      <c r="W676" s="190">
        <f>VLOOKUP(M676,'8.匯率'!A:C,3,)</f>
        <v>1</v>
      </c>
      <c r="X676" s="232">
        <f t="shared" si="11"/>
        <v>106766</v>
      </c>
    </row>
    <row r="677" spans="1:24" hidden="1">
      <c r="A677" s="219" t="s">
        <v>215</v>
      </c>
      <c r="B677" s="219" t="s">
        <v>686</v>
      </c>
      <c r="C677" s="219" t="s">
        <v>895</v>
      </c>
      <c r="D677" s="219" t="s">
        <v>268</v>
      </c>
      <c r="E677" s="221">
        <v>45688</v>
      </c>
      <c r="F677" s="221">
        <v>45712</v>
      </c>
      <c r="G677" s="219" t="s">
        <v>269</v>
      </c>
      <c r="H677" s="219"/>
      <c r="I677" s="219"/>
      <c r="J677" s="219" t="s">
        <v>182</v>
      </c>
      <c r="K677" s="219" t="s">
        <v>220</v>
      </c>
      <c r="L677" s="241">
        <v>93357</v>
      </c>
      <c r="M677" s="219" t="s">
        <v>220</v>
      </c>
      <c r="N677" s="241">
        <v>93357</v>
      </c>
      <c r="O677" s="219" t="s">
        <v>239</v>
      </c>
      <c r="P677" s="219" t="s">
        <v>240</v>
      </c>
      <c r="Q677" s="219"/>
      <c r="R677" s="219" t="s">
        <v>499</v>
      </c>
      <c r="S677" s="219"/>
      <c r="T677" s="221"/>
      <c r="U677" s="219" t="s">
        <v>224</v>
      </c>
      <c r="V677" s="219" t="s">
        <v>225</v>
      </c>
      <c r="W677" s="190">
        <f>VLOOKUP(M677,'8.匯率'!A:C,3,)</f>
        <v>1</v>
      </c>
      <c r="X677" s="232">
        <f t="shared" si="11"/>
        <v>93357</v>
      </c>
    </row>
    <row r="678" spans="1:24" hidden="1">
      <c r="A678" s="219" t="s">
        <v>215</v>
      </c>
      <c r="B678" s="219" t="s">
        <v>686</v>
      </c>
      <c r="C678" s="219" t="s">
        <v>896</v>
      </c>
      <c r="D678" s="219" t="s">
        <v>268</v>
      </c>
      <c r="E678" s="221">
        <v>45688</v>
      </c>
      <c r="F678" s="221">
        <v>45712</v>
      </c>
      <c r="G678" s="219" t="s">
        <v>269</v>
      </c>
      <c r="H678" s="219"/>
      <c r="I678" s="219"/>
      <c r="J678" s="219" t="s">
        <v>182</v>
      </c>
      <c r="K678" s="219" t="s">
        <v>220</v>
      </c>
      <c r="L678" s="241">
        <v>95447</v>
      </c>
      <c r="M678" s="219" t="s">
        <v>220</v>
      </c>
      <c r="N678" s="241">
        <v>95447</v>
      </c>
      <c r="O678" s="219" t="s">
        <v>239</v>
      </c>
      <c r="P678" s="219" t="s">
        <v>240</v>
      </c>
      <c r="Q678" s="219"/>
      <c r="R678" s="219" t="s">
        <v>501</v>
      </c>
      <c r="S678" s="219"/>
      <c r="T678" s="221"/>
      <c r="U678" s="219" t="s">
        <v>224</v>
      </c>
      <c r="V678" s="219" t="s">
        <v>225</v>
      </c>
      <c r="W678" s="190">
        <f>VLOOKUP(M678,'8.匯率'!A:C,3,)</f>
        <v>1</v>
      </c>
      <c r="X678" s="232">
        <f t="shared" si="11"/>
        <v>95447</v>
      </c>
    </row>
    <row r="679" spans="1:24" hidden="1">
      <c r="A679" s="219" t="s">
        <v>215</v>
      </c>
      <c r="B679" s="219" t="s">
        <v>686</v>
      </c>
      <c r="C679" s="219" t="s">
        <v>897</v>
      </c>
      <c r="D679" s="219" t="s">
        <v>268</v>
      </c>
      <c r="E679" s="221">
        <v>45688</v>
      </c>
      <c r="F679" s="221">
        <v>45712</v>
      </c>
      <c r="G679" s="219" t="s">
        <v>269</v>
      </c>
      <c r="H679" s="219"/>
      <c r="I679" s="219"/>
      <c r="J679" s="219" t="s">
        <v>182</v>
      </c>
      <c r="K679" s="219" t="s">
        <v>220</v>
      </c>
      <c r="L679" s="241">
        <v>129886</v>
      </c>
      <c r="M679" s="219" t="s">
        <v>220</v>
      </c>
      <c r="N679" s="241">
        <v>129886</v>
      </c>
      <c r="O679" s="219" t="s">
        <v>239</v>
      </c>
      <c r="P679" s="219" t="s">
        <v>240</v>
      </c>
      <c r="Q679" s="219"/>
      <c r="R679" s="219" t="s">
        <v>503</v>
      </c>
      <c r="S679" s="219"/>
      <c r="T679" s="221"/>
      <c r="U679" s="219" t="s">
        <v>224</v>
      </c>
      <c r="V679" s="219" t="s">
        <v>225</v>
      </c>
      <c r="W679" s="190">
        <f>VLOOKUP(M679,'8.匯率'!A:C,3,)</f>
        <v>1</v>
      </c>
      <c r="X679" s="232">
        <f t="shared" si="11"/>
        <v>129886</v>
      </c>
    </row>
    <row r="680" spans="1:24" hidden="1">
      <c r="A680" s="219" t="s">
        <v>215</v>
      </c>
      <c r="B680" s="219" t="s">
        <v>686</v>
      </c>
      <c r="C680" s="219" t="s">
        <v>898</v>
      </c>
      <c r="D680" s="219" t="s">
        <v>268</v>
      </c>
      <c r="E680" s="221">
        <v>45688</v>
      </c>
      <c r="F680" s="221">
        <v>45712</v>
      </c>
      <c r="G680" s="219" t="s">
        <v>269</v>
      </c>
      <c r="H680" s="219"/>
      <c r="I680" s="219"/>
      <c r="J680" s="219" t="s">
        <v>182</v>
      </c>
      <c r="K680" s="219" t="s">
        <v>220</v>
      </c>
      <c r="L680" s="241">
        <v>100000</v>
      </c>
      <c r="M680" s="219" t="s">
        <v>220</v>
      </c>
      <c r="N680" s="241">
        <v>100000</v>
      </c>
      <c r="O680" s="219" t="s">
        <v>239</v>
      </c>
      <c r="P680" s="219" t="s">
        <v>240</v>
      </c>
      <c r="Q680" s="219"/>
      <c r="R680" s="219" t="s">
        <v>505</v>
      </c>
      <c r="S680" s="219"/>
      <c r="T680" s="221"/>
      <c r="U680" s="219" t="s">
        <v>224</v>
      </c>
      <c r="V680" s="219" t="s">
        <v>225</v>
      </c>
      <c r="W680" s="190">
        <f>VLOOKUP(M680,'8.匯率'!A:C,3,)</f>
        <v>1</v>
      </c>
      <c r="X680" s="232">
        <f t="shared" si="11"/>
        <v>100000</v>
      </c>
    </row>
    <row r="681" spans="1:24" hidden="1">
      <c r="A681" s="219" t="s">
        <v>215</v>
      </c>
      <c r="B681" s="219" t="s">
        <v>686</v>
      </c>
      <c r="C681" s="219" t="s">
        <v>899</v>
      </c>
      <c r="D681" s="219" t="s">
        <v>268</v>
      </c>
      <c r="E681" s="221">
        <v>45688</v>
      </c>
      <c r="F681" s="221">
        <v>45712</v>
      </c>
      <c r="G681" s="219" t="s">
        <v>269</v>
      </c>
      <c r="H681" s="219"/>
      <c r="I681" s="219"/>
      <c r="J681" s="219" t="s">
        <v>182</v>
      </c>
      <c r="K681" s="219" t="s">
        <v>220</v>
      </c>
      <c r="L681" s="241">
        <v>150428</v>
      </c>
      <c r="M681" s="219" t="s">
        <v>220</v>
      </c>
      <c r="N681" s="241">
        <v>150428</v>
      </c>
      <c r="O681" s="219" t="s">
        <v>239</v>
      </c>
      <c r="P681" s="219" t="s">
        <v>240</v>
      </c>
      <c r="Q681" s="219"/>
      <c r="R681" s="219" t="s">
        <v>507</v>
      </c>
      <c r="S681" s="219"/>
      <c r="T681" s="221"/>
      <c r="U681" s="219" t="s">
        <v>224</v>
      </c>
      <c r="V681" s="219" t="s">
        <v>225</v>
      </c>
      <c r="W681" s="190">
        <f>VLOOKUP(M681,'8.匯率'!A:C,3,)</f>
        <v>1</v>
      </c>
      <c r="X681" s="232">
        <f t="shared" si="11"/>
        <v>150428</v>
      </c>
    </row>
    <row r="682" spans="1:24" hidden="1">
      <c r="A682" s="219" t="s">
        <v>215</v>
      </c>
      <c r="B682" s="219" t="s">
        <v>686</v>
      </c>
      <c r="C682" s="219" t="s">
        <v>900</v>
      </c>
      <c r="D682" s="219" t="s">
        <v>268</v>
      </c>
      <c r="E682" s="221">
        <v>45688</v>
      </c>
      <c r="F682" s="221">
        <v>45712</v>
      </c>
      <c r="G682" s="219" t="s">
        <v>269</v>
      </c>
      <c r="H682" s="219"/>
      <c r="I682" s="219"/>
      <c r="J682" s="219" t="s">
        <v>182</v>
      </c>
      <c r="K682" s="219" t="s">
        <v>220</v>
      </c>
      <c r="L682" s="241">
        <v>129886</v>
      </c>
      <c r="M682" s="219" t="s">
        <v>220</v>
      </c>
      <c r="N682" s="241">
        <v>129886</v>
      </c>
      <c r="O682" s="219" t="s">
        <v>239</v>
      </c>
      <c r="P682" s="219" t="s">
        <v>240</v>
      </c>
      <c r="Q682" s="219"/>
      <c r="R682" s="219" t="s">
        <v>509</v>
      </c>
      <c r="S682" s="219"/>
      <c r="T682" s="221"/>
      <c r="U682" s="219" t="s">
        <v>224</v>
      </c>
      <c r="V682" s="219" t="s">
        <v>225</v>
      </c>
      <c r="W682" s="190">
        <f>VLOOKUP(M682,'8.匯率'!A:C,3,)</f>
        <v>1</v>
      </c>
      <c r="X682" s="232">
        <f t="shared" si="11"/>
        <v>129886</v>
      </c>
    </row>
    <row r="683" spans="1:24" hidden="1">
      <c r="A683" s="219" t="s">
        <v>215</v>
      </c>
      <c r="B683" s="219" t="s">
        <v>686</v>
      </c>
      <c r="C683" s="219" t="s">
        <v>901</v>
      </c>
      <c r="D683" s="219" t="s">
        <v>268</v>
      </c>
      <c r="E683" s="221">
        <v>45688</v>
      </c>
      <c r="F683" s="221">
        <v>45712</v>
      </c>
      <c r="G683" s="219" t="s">
        <v>269</v>
      </c>
      <c r="H683" s="219"/>
      <c r="I683" s="219"/>
      <c r="J683" s="219" t="s">
        <v>182</v>
      </c>
      <c r="K683" s="219" t="s">
        <v>220</v>
      </c>
      <c r="L683" s="241">
        <v>155000</v>
      </c>
      <c r="M683" s="219" t="s">
        <v>220</v>
      </c>
      <c r="N683" s="241">
        <v>155000</v>
      </c>
      <c r="O683" s="219" t="s">
        <v>239</v>
      </c>
      <c r="P683" s="219" t="s">
        <v>240</v>
      </c>
      <c r="Q683" s="219"/>
      <c r="R683" s="219" t="s">
        <v>511</v>
      </c>
      <c r="S683" s="219"/>
      <c r="T683" s="221"/>
      <c r="U683" s="219" t="s">
        <v>224</v>
      </c>
      <c r="V683" s="219" t="s">
        <v>225</v>
      </c>
      <c r="W683" s="190">
        <f>VLOOKUP(M683,'8.匯率'!A:C,3,)</f>
        <v>1</v>
      </c>
      <c r="X683" s="232">
        <f t="shared" si="11"/>
        <v>155000</v>
      </c>
    </row>
    <row r="684" spans="1:24" hidden="1">
      <c r="A684" s="219" t="s">
        <v>215</v>
      </c>
      <c r="B684" s="219" t="s">
        <v>686</v>
      </c>
      <c r="C684" s="219" t="s">
        <v>902</v>
      </c>
      <c r="D684" s="219" t="s">
        <v>268</v>
      </c>
      <c r="E684" s="221">
        <v>45688</v>
      </c>
      <c r="F684" s="221">
        <v>45712</v>
      </c>
      <c r="G684" s="219" t="s">
        <v>269</v>
      </c>
      <c r="H684" s="219"/>
      <c r="I684" s="219"/>
      <c r="J684" s="219" t="s">
        <v>182</v>
      </c>
      <c r="K684" s="219" t="s">
        <v>220</v>
      </c>
      <c r="L684" s="241">
        <v>129886</v>
      </c>
      <c r="M684" s="219" t="s">
        <v>220</v>
      </c>
      <c r="N684" s="241">
        <v>129886</v>
      </c>
      <c r="O684" s="219" t="s">
        <v>239</v>
      </c>
      <c r="P684" s="219" t="s">
        <v>240</v>
      </c>
      <c r="Q684" s="219"/>
      <c r="R684" s="219" t="s">
        <v>513</v>
      </c>
      <c r="S684" s="219"/>
      <c r="T684" s="221"/>
      <c r="U684" s="219" t="s">
        <v>224</v>
      </c>
      <c r="V684" s="219" t="s">
        <v>225</v>
      </c>
      <c r="W684" s="190">
        <f>VLOOKUP(M684,'8.匯率'!A:C,3,)</f>
        <v>1</v>
      </c>
      <c r="X684" s="232">
        <f t="shared" si="11"/>
        <v>129886</v>
      </c>
    </row>
    <row r="685" spans="1:24" hidden="1">
      <c r="A685" s="219" t="s">
        <v>215</v>
      </c>
      <c r="B685" s="219" t="s">
        <v>686</v>
      </c>
      <c r="C685" s="219" t="s">
        <v>903</v>
      </c>
      <c r="D685" s="219" t="s">
        <v>268</v>
      </c>
      <c r="E685" s="221">
        <v>45688</v>
      </c>
      <c r="F685" s="221">
        <v>45712</v>
      </c>
      <c r="G685" s="219" t="s">
        <v>269</v>
      </c>
      <c r="H685" s="219"/>
      <c r="I685" s="219"/>
      <c r="J685" s="219" t="s">
        <v>182</v>
      </c>
      <c r="K685" s="219" t="s">
        <v>220</v>
      </c>
      <c r="L685" s="241">
        <v>138000</v>
      </c>
      <c r="M685" s="219" t="s">
        <v>220</v>
      </c>
      <c r="N685" s="241">
        <v>138000</v>
      </c>
      <c r="O685" s="219" t="s">
        <v>239</v>
      </c>
      <c r="P685" s="219" t="s">
        <v>240</v>
      </c>
      <c r="Q685" s="219"/>
      <c r="R685" s="219" t="s">
        <v>515</v>
      </c>
      <c r="S685" s="219"/>
      <c r="T685" s="221"/>
      <c r="U685" s="219" t="s">
        <v>224</v>
      </c>
      <c r="V685" s="219" t="s">
        <v>225</v>
      </c>
      <c r="W685" s="190">
        <f>VLOOKUP(M685,'8.匯率'!A:C,3,)</f>
        <v>1</v>
      </c>
      <c r="X685" s="232">
        <f t="shared" si="11"/>
        <v>138000</v>
      </c>
    </row>
    <row r="686" spans="1:24" hidden="1">
      <c r="A686" s="219" t="s">
        <v>215</v>
      </c>
      <c r="B686" s="219" t="s">
        <v>686</v>
      </c>
      <c r="C686" s="219" t="s">
        <v>904</v>
      </c>
      <c r="D686" s="219" t="s">
        <v>268</v>
      </c>
      <c r="E686" s="221">
        <v>45688</v>
      </c>
      <c r="F686" s="221">
        <v>45712</v>
      </c>
      <c r="G686" s="219" t="s">
        <v>269</v>
      </c>
      <c r="H686" s="219"/>
      <c r="I686" s="219"/>
      <c r="J686" s="219" t="s">
        <v>182</v>
      </c>
      <c r="K686" s="219" t="s">
        <v>220</v>
      </c>
      <c r="L686" s="241">
        <v>150428</v>
      </c>
      <c r="M686" s="219" t="s">
        <v>220</v>
      </c>
      <c r="N686" s="241">
        <v>150428</v>
      </c>
      <c r="O686" s="219" t="s">
        <v>239</v>
      </c>
      <c r="P686" s="219" t="s">
        <v>240</v>
      </c>
      <c r="Q686" s="219"/>
      <c r="R686" s="219" t="s">
        <v>517</v>
      </c>
      <c r="S686" s="219"/>
      <c r="T686" s="221"/>
      <c r="U686" s="219" t="s">
        <v>224</v>
      </c>
      <c r="V686" s="219" t="s">
        <v>225</v>
      </c>
      <c r="W686" s="190">
        <f>VLOOKUP(M686,'8.匯率'!A:C,3,)</f>
        <v>1</v>
      </c>
      <c r="X686" s="232">
        <f t="shared" si="11"/>
        <v>150428</v>
      </c>
    </row>
    <row r="687" spans="1:24" hidden="1">
      <c r="A687" s="219" t="s">
        <v>215</v>
      </c>
      <c r="B687" s="219" t="s">
        <v>686</v>
      </c>
      <c r="C687" s="219" t="s">
        <v>905</v>
      </c>
      <c r="D687" s="219" t="s">
        <v>268</v>
      </c>
      <c r="E687" s="221">
        <v>45688</v>
      </c>
      <c r="F687" s="221">
        <v>45712</v>
      </c>
      <c r="G687" s="219" t="s">
        <v>269</v>
      </c>
      <c r="H687" s="219"/>
      <c r="I687" s="219"/>
      <c r="J687" s="219" t="s">
        <v>182</v>
      </c>
      <c r="K687" s="219" t="s">
        <v>220</v>
      </c>
      <c r="L687" s="241">
        <v>138000</v>
      </c>
      <c r="M687" s="219" t="s">
        <v>220</v>
      </c>
      <c r="N687" s="241">
        <v>138000</v>
      </c>
      <c r="O687" s="219" t="s">
        <v>239</v>
      </c>
      <c r="P687" s="219" t="s">
        <v>240</v>
      </c>
      <c r="Q687" s="219"/>
      <c r="R687" s="219" t="s">
        <v>519</v>
      </c>
      <c r="S687" s="219"/>
      <c r="T687" s="221"/>
      <c r="U687" s="219" t="s">
        <v>224</v>
      </c>
      <c r="V687" s="219" t="s">
        <v>225</v>
      </c>
      <c r="W687" s="190">
        <f>VLOOKUP(M687,'8.匯率'!A:C,3,)</f>
        <v>1</v>
      </c>
      <c r="X687" s="232">
        <f t="shared" si="11"/>
        <v>138000</v>
      </c>
    </row>
    <row r="688" spans="1:24" hidden="1">
      <c r="A688" s="219" t="s">
        <v>215</v>
      </c>
      <c r="B688" s="219" t="s">
        <v>686</v>
      </c>
      <c r="C688" s="219" t="s">
        <v>906</v>
      </c>
      <c r="D688" s="219" t="s">
        <v>268</v>
      </c>
      <c r="E688" s="221">
        <v>45688</v>
      </c>
      <c r="F688" s="221">
        <v>45712</v>
      </c>
      <c r="G688" s="219" t="s">
        <v>269</v>
      </c>
      <c r="H688" s="219"/>
      <c r="I688" s="219"/>
      <c r="J688" s="219" t="s">
        <v>182</v>
      </c>
      <c r="K688" s="219" t="s">
        <v>220</v>
      </c>
      <c r="L688" s="241">
        <v>129886</v>
      </c>
      <c r="M688" s="219" t="s">
        <v>220</v>
      </c>
      <c r="N688" s="241">
        <v>129886</v>
      </c>
      <c r="O688" s="219" t="s">
        <v>239</v>
      </c>
      <c r="P688" s="219" t="s">
        <v>240</v>
      </c>
      <c r="Q688" s="219"/>
      <c r="R688" s="219" t="s">
        <v>521</v>
      </c>
      <c r="S688" s="219"/>
      <c r="T688" s="221"/>
      <c r="U688" s="219" t="s">
        <v>224</v>
      </c>
      <c r="V688" s="219" t="s">
        <v>225</v>
      </c>
      <c r="W688" s="190">
        <f>VLOOKUP(M688,'8.匯率'!A:C,3,)</f>
        <v>1</v>
      </c>
      <c r="X688" s="232">
        <f t="shared" si="11"/>
        <v>129886</v>
      </c>
    </row>
    <row r="689" spans="1:24" hidden="1">
      <c r="A689" s="219" t="s">
        <v>215</v>
      </c>
      <c r="B689" s="219" t="s">
        <v>686</v>
      </c>
      <c r="C689" s="219" t="s">
        <v>907</v>
      </c>
      <c r="D689" s="219" t="s">
        <v>268</v>
      </c>
      <c r="E689" s="221">
        <v>45688</v>
      </c>
      <c r="F689" s="221">
        <v>45712</v>
      </c>
      <c r="G689" s="219" t="s">
        <v>269</v>
      </c>
      <c r="H689" s="219"/>
      <c r="I689" s="219"/>
      <c r="J689" s="219" t="s">
        <v>182</v>
      </c>
      <c r="K689" s="219" t="s">
        <v>220</v>
      </c>
      <c r="L689" s="241">
        <v>138000</v>
      </c>
      <c r="M689" s="219" t="s">
        <v>220</v>
      </c>
      <c r="N689" s="241">
        <v>138000</v>
      </c>
      <c r="O689" s="219" t="s">
        <v>239</v>
      </c>
      <c r="P689" s="219" t="s">
        <v>240</v>
      </c>
      <c r="Q689" s="219"/>
      <c r="R689" s="219" t="s">
        <v>523</v>
      </c>
      <c r="S689" s="219"/>
      <c r="T689" s="221"/>
      <c r="U689" s="219" t="s">
        <v>224</v>
      </c>
      <c r="V689" s="219" t="s">
        <v>225</v>
      </c>
      <c r="W689" s="190">
        <f>VLOOKUP(M689,'8.匯率'!A:C,3,)</f>
        <v>1</v>
      </c>
      <c r="X689" s="232">
        <f t="shared" si="11"/>
        <v>138000</v>
      </c>
    </row>
    <row r="690" spans="1:24" hidden="1">
      <c r="A690" s="219" t="s">
        <v>215</v>
      </c>
      <c r="B690" s="219" t="s">
        <v>686</v>
      </c>
      <c r="C690" s="219" t="s">
        <v>908</v>
      </c>
      <c r="D690" s="219" t="s">
        <v>268</v>
      </c>
      <c r="E690" s="221">
        <v>45688</v>
      </c>
      <c r="F690" s="221">
        <v>45712</v>
      </c>
      <c r="G690" s="219" t="s">
        <v>269</v>
      </c>
      <c r="H690" s="219"/>
      <c r="I690" s="219"/>
      <c r="J690" s="219" t="s">
        <v>182</v>
      </c>
      <c r="K690" s="219" t="s">
        <v>220</v>
      </c>
      <c r="L690" s="241">
        <v>110000</v>
      </c>
      <c r="M690" s="219" t="s">
        <v>220</v>
      </c>
      <c r="N690" s="241">
        <v>110000</v>
      </c>
      <c r="O690" s="219" t="s">
        <v>239</v>
      </c>
      <c r="P690" s="219" t="s">
        <v>240</v>
      </c>
      <c r="Q690" s="219"/>
      <c r="R690" s="219" t="s">
        <v>525</v>
      </c>
      <c r="S690" s="219"/>
      <c r="T690" s="221"/>
      <c r="U690" s="219" t="s">
        <v>224</v>
      </c>
      <c r="V690" s="219" t="s">
        <v>225</v>
      </c>
      <c r="W690" s="190">
        <f>VLOOKUP(M690,'8.匯率'!A:C,3,)</f>
        <v>1</v>
      </c>
      <c r="X690" s="232">
        <f t="shared" si="11"/>
        <v>110000</v>
      </c>
    </row>
    <row r="691" spans="1:24" hidden="1">
      <c r="A691" s="219" t="s">
        <v>215</v>
      </c>
      <c r="B691" s="219" t="s">
        <v>686</v>
      </c>
      <c r="C691" s="219" t="s">
        <v>909</v>
      </c>
      <c r="D691" s="219" t="s">
        <v>268</v>
      </c>
      <c r="E691" s="221">
        <v>45688</v>
      </c>
      <c r="F691" s="221">
        <v>45712</v>
      </c>
      <c r="G691" s="219" t="s">
        <v>269</v>
      </c>
      <c r="H691" s="219"/>
      <c r="I691" s="219"/>
      <c r="J691" s="219" t="s">
        <v>182</v>
      </c>
      <c r="K691" s="219" t="s">
        <v>220</v>
      </c>
      <c r="L691" s="241">
        <v>138000</v>
      </c>
      <c r="M691" s="219" t="s">
        <v>220</v>
      </c>
      <c r="N691" s="241">
        <v>138000</v>
      </c>
      <c r="O691" s="219" t="s">
        <v>239</v>
      </c>
      <c r="P691" s="219" t="s">
        <v>240</v>
      </c>
      <c r="Q691" s="219"/>
      <c r="R691" s="219" t="s">
        <v>527</v>
      </c>
      <c r="S691" s="219"/>
      <c r="T691" s="221"/>
      <c r="U691" s="219" t="s">
        <v>224</v>
      </c>
      <c r="V691" s="219" t="s">
        <v>225</v>
      </c>
      <c r="W691" s="190">
        <f>VLOOKUP(M691,'8.匯率'!A:C,3,)</f>
        <v>1</v>
      </c>
      <c r="X691" s="232">
        <f t="shared" si="11"/>
        <v>138000</v>
      </c>
    </row>
    <row r="692" spans="1:24" hidden="1">
      <c r="A692" s="219" t="s">
        <v>215</v>
      </c>
      <c r="B692" s="219" t="s">
        <v>686</v>
      </c>
      <c r="C692" s="219" t="s">
        <v>910</v>
      </c>
      <c r="D692" s="219" t="s">
        <v>268</v>
      </c>
      <c r="E692" s="221">
        <v>45688</v>
      </c>
      <c r="F692" s="221">
        <v>45712</v>
      </c>
      <c r="G692" s="219" t="s">
        <v>269</v>
      </c>
      <c r="H692" s="219"/>
      <c r="I692" s="219"/>
      <c r="J692" s="219" t="s">
        <v>182</v>
      </c>
      <c r="K692" s="219" t="s">
        <v>220</v>
      </c>
      <c r="L692" s="241">
        <v>155000</v>
      </c>
      <c r="M692" s="219" t="s">
        <v>220</v>
      </c>
      <c r="N692" s="241">
        <v>155000</v>
      </c>
      <c r="O692" s="219" t="s">
        <v>239</v>
      </c>
      <c r="P692" s="219" t="s">
        <v>240</v>
      </c>
      <c r="Q692" s="219"/>
      <c r="R692" s="219" t="s">
        <v>529</v>
      </c>
      <c r="S692" s="219"/>
      <c r="T692" s="221"/>
      <c r="U692" s="219" t="s">
        <v>224</v>
      </c>
      <c r="V692" s="219" t="s">
        <v>225</v>
      </c>
      <c r="W692" s="190">
        <f>VLOOKUP(M692,'8.匯率'!A:C,3,)</f>
        <v>1</v>
      </c>
      <c r="X692" s="232">
        <f t="shared" si="11"/>
        <v>155000</v>
      </c>
    </row>
    <row r="693" spans="1:24" hidden="1">
      <c r="A693" s="219" t="s">
        <v>215</v>
      </c>
      <c r="B693" s="219" t="s">
        <v>686</v>
      </c>
      <c r="C693" s="219" t="s">
        <v>911</v>
      </c>
      <c r="D693" s="219" t="s">
        <v>268</v>
      </c>
      <c r="E693" s="221">
        <v>45688</v>
      </c>
      <c r="F693" s="221">
        <v>45712</v>
      </c>
      <c r="G693" s="219" t="s">
        <v>269</v>
      </c>
      <c r="H693" s="219"/>
      <c r="I693" s="219"/>
      <c r="J693" s="219" t="s">
        <v>182</v>
      </c>
      <c r="K693" s="219" t="s">
        <v>220</v>
      </c>
      <c r="L693" s="241">
        <v>97053</v>
      </c>
      <c r="M693" s="219" t="s">
        <v>220</v>
      </c>
      <c r="N693" s="241">
        <v>97053</v>
      </c>
      <c r="O693" s="219" t="s">
        <v>239</v>
      </c>
      <c r="P693" s="219" t="s">
        <v>240</v>
      </c>
      <c r="Q693" s="219"/>
      <c r="R693" s="219" t="s">
        <v>531</v>
      </c>
      <c r="S693" s="219"/>
      <c r="T693" s="221"/>
      <c r="U693" s="219" t="s">
        <v>224</v>
      </c>
      <c r="V693" s="219" t="s">
        <v>225</v>
      </c>
      <c r="W693" s="190">
        <f>VLOOKUP(M693,'8.匯率'!A:C,3,)</f>
        <v>1</v>
      </c>
      <c r="X693" s="232">
        <f t="shared" si="11"/>
        <v>97053</v>
      </c>
    </row>
    <row r="694" spans="1:24" hidden="1">
      <c r="A694" s="219" t="s">
        <v>215</v>
      </c>
      <c r="B694" s="219" t="s">
        <v>686</v>
      </c>
      <c r="C694" s="219" t="s">
        <v>912</v>
      </c>
      <c r="D694" s="219" t="s">
        <v>268</v>
      </c>
      <c r="E694" s="221">
        <v>45688</v>
      </c>
      <c r="F694" s="221">
        <v>45712</v>
      </c>
      <c r="G694" s="219" t="s">
        <v>269</v>
      </c>
      <c r="H694" s="219"/>
      <c r="I694" s="219"/>
      <c r="J694" s="219" t="s">
        <v>182</v>
      </c>
      <c r="K694" s="219" t="s">
        <v>220</v>
      </c>
      <c r="L694" s="241">
        <v>138000</v>
      </c>
      <c r="M694" s="219" t="s">
        <v>220</v>
      </c>
      <c r="N694" s="241">
        <v>138000</v>
      </c>
      <c r="O694" s="219" t="s">
        <v>239</v>
      </c>
      <c r="P694" s="219" t="s">
        <v>240</v>
      </c>
      <c r="Q694" s="219"/>
      <c r="R694" s="219" t="s">
        <v>533</v>
      </c>
      <c r="S694" s="219"/>
      <c r="T694" s="221"/>
      <c r="U694" s="219" t="s">
        <v>224</v>
      </c>
      <c r="V694" s="219" t="s">
        <v>225</v>
      </c>
      <c r="W694" s="190">
        <f>VLOOKUP(M694,'8.匯率'!A:C,3,)</f>
        <v>1</v>
      </c>
      <c r="X694" s="232">
        <f t="shared" si="11"/>
        <v>138000</v>
      </c>
    </row>
    <row r="695" spans="1:24" hidden="1">
      <c r="A695" s="219" t="s">
        <v>215</v>
      </c>
      <c r="B695" s="219" t="s">
        <v>686</v>
      </c>
      <c r="C695" s="219" t="s">
        <v>913</v>
      </c>
      <c r="D695" s="219" t="s">
        <v>268</v>
      </c>
      <c r="E695" s="221">
        <v>45688</v>
      </c>
      <c r="F695" s="221">
        <v>45712</v>
      </c>
      <c r="G695" s="219" t="s">
        <v>269</v>
      </c>
      <c r="H695" s="219"/>
      <c r="I695" s="219"/>
      <c r="J695" s="219" t="s">
        <v>182</v>
      </c>
      <c r="K695" s="219" t="s">
        <v>220</v>
      </c>
      <c r="L695" s="241">
        <v>121757</v>
      </c>
      <c r="M695" s="219" t="s">
        <v>220</v>
      </c>
      <c r="N695" s="241">
        <v>121757</v>
      </c>
      <c r="O695" s="219" t="s">
        <v>239</v>
      </c>
      <c r="P695" s="219" t="s">
        <v>240</v>
      </c>
      <c r="Q695" s="219"/>
      <c r="R695" s="219" t="s">
        <v>535</v>
      </c>
      <c r="S695" s="219"/>
      <c r="T695" s="221"/>
      <c r="U695" s="219" t="s">
        <v>224</v>
      </c>
      <c r="V695" s="219" t="s">
        <v>225</v>
      </c>
      <c r="W695" s="190">
        <f>VLOOKUP(M695,'8.匯率'!A:C,3,)</f>
        <v>1</v>
      </c>
      <c r="X695" s="232">
        <f t="shared" si="11"/>
        <v>121757</v>
      </c>
    </row>
    <row r="696" spans="1:24" hidden="1">
      <c r="A696" s="219" t="s">
        <v>215</v>
      </c>
      <c r="B696" s="219" t="s">
        <v>686</v>
      </c>
      <c r="C696" s="219" t="s">
        <v>914</v>
      </c>
      <c r="D696" s="219" t="s">
        <v>268</v>
      </c>
      <c r="E696" s="221">
        <v>45688</v>
      </c>
      <c r="F696" s="221">
        <v>45712</v>
      </c>
      <c r="G696" s="219" t="s">
        <v>269</v>
      </c>
      <c r="H696" s="219"/>
      <c r="I696" s="219"/>
      <c r="J696" s="219" t="s">
        <v>182</v>
      </c>
      <c r="K696" s="219" t="s">
        <v>220</v>
      </c>
      <c r="L696" s="241">
        <v>32471</v>
      </c>
      <c r="M696" s="219" t="s">
        <v>220</v>
      </c>
      <c r="N696" s="241">
        <v>32471</v>
      </c>
      <c r="O696" s="219" t="s">
        <v>239</v>
      </c>
      <c r="P696" s="219" t="s">
        <v>240</v>
      </c>
      <c r="Q696" s="219"/>
      <c r="R696" s="219" t="s">
        <v>542</v>
      </c>
      <c r="S696" s="219"/>
      <c r="T696" s="221"/>
      <c r="U696" s="219" t="s">
        <v>224</v>
      </c>
      <c r="V696" s="219" t="s">
        <v>225</v>
      </c>
      <c r="W696" s="190">
        <f>VLOOKUP(M696,'8.匯率'!A:C,3,)</f>
        <v>1</v>
      </c>
      <c r="X696" s="232">
        <f t="shared" si="11"/>
        <v>32471</v>
      </c>
    </row>
    <row r="697" spans="1:24" hidden="1">
      <c r="A697" s="219" t="s">
        <v>215</v>
      </c>
      <c r="B697" s="219" t="s">
        <v>686</v>
      </c>
      <c r="C697" s="219" t="s">
        <v>915</v>
      </c>
      <c r="D697" s="219" t="s">
        <v>268</v>
      </c>
      <c r="E697" s="221">
        <v>45714</v>
      </c>
      <c r="F697" s="221">
        <v>45714</v>
      </c>
      <c r="G697" s="219" t="s">
        <v>269</v>
      </c>
      <c r="H697" s="219"/>
      <c r="I697" s="219"/>
      <c r="J697" s="219" t="s">
        <v>182</v>
      </c>
      <c r="K697" s="219" t="s">
        <v>220</v>
      </c>
      <c r="L697" s="241">
        <v>-98417</v>
      </c>
      <c r="M697" s="219" t="s">
        <v>220</v>
      </c>
      <c r="N697" s="241">
        <v>-98417</v>
      </c>
      <c r="O697" s="219" t="s">
        <v>243</v>
      </c>
      <c r="P697" s="219" t="s">
        <v>244</v>
      </c>
      <c r="Q697" s="219"/>
      <c r="R697" s="219" t="s">
        <v>916</v>
      </c>
      <c r="S697" s="219"/>
      <c r="T697" s="221"/>
      <c r="U697" s="219" t="s">
        <v>224</v>
      </c>
      <c r="V697" s="219" t="s">
        <v>225</v>
      </c>
      <c r="W697" s="190">
        <f>VLOOKUP(M697,'8.匯率'!A:C,3,)</f>
        <v>1</v>
      </c>
      <c r="X697" s="232">
        <f t="shared" si="11"/>
        <v>-98417</v>
      </c>
    </row>
    <row r="698" spans="1:24" hidden="1">
      <c r="A698" s="219" t="s">
        <v>215</v>
      </c>
      <c r="B698" s="219" t="s">
        <v>686</v>
      </c>
      <c r="C698" s="219" t="s">
        <v>917</v>
      </c>
      <c r="D698" s="219" t="s">
        <v>268</v>
      </c>
      <c r="E698" s="221">
        <v>45714</v>
      </c>
      <c r="F698" s="221">
        <v>45714</v>
      </c>
      <c r="G698" s="219" t="s">
        <v>269</v>
      </c>
      <c r="H698" s="219"/>
      <c r="I698" s="219"/>
      <c r="J698" s="219" t="s">
        <v>182</v>
      </c>
      <c r="K698" s="219" t="s">
        <v>220</v>
      </c>
      <c r="L698" s="241">
        <v>-90000</v>
      </c>
      <c r="M698" s="219" t="s">
        <v>220</v>
      </c>
      <c r="N698" s="241">
        <v>-90000</v>
      </c>
      <c r="O698" s="219" t="s">
        <v>243</v>
      </c>
      <c r="P698" s="219" t="s">
        <v>244</v>
      </c>
      <c r="Q698" s="219"/>
      <c r="R698" s="219" t="s">
        <v>918</v>
      </c>
      <c r="S698" s="219"/>
      <c r="T698" s="221"/>
      <c r="U698" s="219" t="s">
        <v>224</v>
      </c>
      <c r="V698" s="219" t="s">
        <v>225</v>
      </c>
      <c r="W698" s="190">
        <f>VLOOKUP(M698,'8.匯率'!A:C,3,)</f>
        <v>1</v>
      </c>
      <c r="X698" s="232">
        <f t="shared" si="11"/>
        <v>-90000</v>
      </c>
    </row>
    <row r="699" spans="1:24" hidden="1">
      <c r="A699" s="219" t="s">
        <v>215</v>
      </c>
      <c r="B699" s="219" t="s">
        <v>686</v>
      </c>
      <c r="C699" s="219" t="s">
        <v>919</v>
      </c>
      <c r="D699" s="219" t="s">
        <v>268</v>
      </c>
      <c r="E699" s="221">
        <v>45714</v>
      </c>
      <c r="F699" s="221">
        <v>45714</v>
      </c>
      <c r="G699" s="219" t="s">
        <v>269</v>
      </c>
      <c r="H699" s="219"/>
      <c r="I699" s="219"/>
      <c r="J699" s="219" t="s">
        <v>182</v>
      </c>
      <c r="K699" s="219" t="s">
        <v>220</v>
      </c>
      <c r="L699" s="241">
        <v>-58098</v>
      </c>
      <c r="M699" s="219" t="s">
        <v>220</v>
      </c>
      <c r="N699" s="241">
        <v>-58098</v>
      </c>
      <c r="O699" s="219" t="s">
        <v>243</v>
      </c>
      <c r="P699" s="219" t="s">
        <v>244</v>
      </c>
      <c r="Q699" s="219"/>
      <c r="R699" s="219" t="s">
        <v>920</v>
      </c>
      <c r="S699" s="219"/>
      <c r="T699" s="221"/>
      <c r="U699" s="219" t="s">
        <v>224</v>
      </c>
      <c r="V699" s="219" t="s">
        <v>225</v>
      </c>
      <c r="W699" s="190">
        <f>VLOOKUP(M699,'8.匯率'!A:C,3,)</f>
        <v>1</v>
      </c>
      <c r="X699" s="232">
        <f t="shared" si="11"/>
        <v>-58098</v>
      </c>
    </row>
    <row r="700" spans="1:24" hidden="1">
      <c r="A700" s="219" t="s">
        <v>215</v>
      </c>
      <c r="B700" s="219" t="s">
        <v>686</v>
      </c>
      <c r="C700" s="219" t="s">
        <v>921</v>
      </c>
      <c r="D700" s="219" t="s">
        <v>268</v>
      </c>
      <c r="E700" s="221">
        <v>45714</v>
      </c>
      <c r="F700" s="221">
        <v>45714</v>
      </c>
      <c r="G700" s="219" t="s">
        <v>269</v>
      </c>
      <c r="H700" s="219"/>
      <c r="I700" s="219"/>
      <c r="J700" s="219" t="s">
        <v>182</v>
      </c>
      <c r="K700" s="219" t="s">
        <v>220</v>
      </c>
      <c r="L700" s="241">
        <v>-90000</v>
      </c>
      <c r="M700" s="219" t="s">
        <v>220</v>
      </c>
      <c r="N700" s="241">
        <v>-90000</v>
      </c>
      <c r="O700" s="219" t="s">
        <v>243</v>
      </c>
      <c r="P700" s="219" t="s">
        <v>244</v>
      </c>
      <c r="Q700" s="219"/>
      <c r="R700" s="219" t="s">
        <v>922</v>
      </c>
      <c r="S700" s="219"/>
      <c r="T700" s="221"/>
      <c r="U700" s="219" t="s">
        <v>224</v>
      </c>
      <c r="V700" s="219" t="s">
        <v>225</v>
      </c>
      <c r="W700" s="190">
        <f>VLOOKUP(M700,'8.匯率'!A:C,3,)</f>
        <v>1</v>
      </c>
      <c r="X700" s="232">
        <f t="shared" si="11"/>
        <v>-90000</v>
      </c>
    </row>
    <row r="701" spans="1:24" hidden="1">
      <c r="A701" s="219" t="s">
        <v>215</v>
      </c>
      <c r="B701" s="219" t="s">
        <v>686</v>
      </c>
      <c r="C701" s="219" t="s">
        <v>923</v>
      </c>
      <c r="D701" s="219" t="s">
        <v>268</v>
      </c>
      <c r="E701" s="221">
        <v>45714</v>
      </c>
      <c r="F701" s="221">
        <v>45714</v>
      </c>
      <c r="G701" s="219" t="s">
        <v>269</v>
      </c>
      <c r="H701" s="219"/>
      <c r="I701" s="219"/>
      <c r="J701" s="219" t="s">
        <v>182</v>
      </c>
      <c r="K701" s="219" t="s">
        <v>220</v>
      </c>
      <c r="L701" s="241">
        <v>-110000</v>
      </c>
      <c r="M701" s="219" t="s">
        <v>220</v>
      </c>
      <c r="N701" s="241">
        <v>-110000</v>
      </c>
      <c r="O701" s="219" t="s">
        <v>239</v>
      </c>
      <c r="P701" s="219" t="s">
        <v>240</v>
      </c>
      <c r="Q701" s="219"/>
      <c r="R701" s="219" t="s">
        <v>924</v>
      </c>
      <c r="S701" s="219"/>
      <c r="T701" s="221"/>
      <c r="U701" s="219" t="s">
        <v>224</v>
      </c>
      <c r="V701" s="219" t="s">
        <v>225</v>
      </c>
      <c r="W701" s="190">
        <f>VLOOKUP(M701,'8.匯率'!A:C,3,)</f>
        <v>1</v>
      </c>
      <c r="X701" s="232">
        <f t="shared" si="11"/>
        <v>-110000</v>
      </c>
    </row>
    <row r="702" spans="1:24" hidden="1">
      <c r="A702" s="219" t="s">
        <v>215</v>
      </c>
      <c r="B702" s="219" t="s">
        <v>686</v>
      </c>
      <c r="C702" s="219" t="s">
        <v>925</v>
      </c>
      <c r="D702" s="219" t="s">
        <v>268</v>
      </c>
      <c r="E702" s="221">
        <v>45714</v>
      </c>
      <c r="F702" s="221">
        <v>45714</v>
      </c>
      <c r="G702" s="219" t="s">
        <v>269</v>
      </c>
      <c r="H702" s="219"/>
      <c r="I702" s="219"/>
      <c r="J702" s="219" t="s">
        <v>182</v>
      </c>
      <c r="K702" s="219" t="s">
        <v>220</v>
      </c>
      <c r="L702" s="241">
        <v>-138000</v>
      </c>
      <c r="M702" s="219" t="s">
        <v>220</v>
      </c>
      <c r="N702" s="241">
        <v>-138000</v>
      </c>
      <c r="O702" s="219" t="s">
        <v>239</v>
      </c>
      <c r="P702" s="219" t="s">
        <v>240</v>
      </c>
      <c r="Q702" s="219"/>
      <c r="R702" s="219" t="s">
        <v>926</v>
      </c>
      <c r="S702" s="219"/>
      <c r="T702" s="221"/>
      <c r="U702" s="219" t="s">
        <v>224</v>
      </c>
      <c r="V702" s="219" t="s">
        <v>225</v>
      </c>
      <c r="W702" s="190">
        <f>VLOOKUP(M702,'8.匯率'!A:C,3,)</f>
        <v>1</v>
      </c>
      <c r="X702" s="232">
        <f t="shared" si="11"/>
        <v>-138000</v>
      </c>
    </row>
    <row r="703" spans="1:24" hidden="1">
      <c r="A703" s="219" t="s">
        <v>215</v>
      </c>
      <c r="B703" s="219" t="s">
        <v>686</v>
      </c>
      <c r="C703" s="219" t="s">
        <v>927</v>
      </c>
      <c r="D703" s="219" t="s">
        <v>268</v>
      </c>
      <c r="E703" s="221">
        <v>45714</v>
      </c>
      <c r="F703" s="221">
        <v>45714</v>
      </c>
      <c r="G703" s="219" t="s">
        <v>269</v>
      </c>
      <c r="H703" s="219"/>
      <c r="I703" s="219"/>
      <c r="J703" s="219" t="s">
        <v>182</v>
      </c>
      <c r="K703" s="219" t="s">
        <v>220</v>
      </c>
      <c r="L703" s="241">
        <v>-138000</v>
      </c>
      <c r="M703" s="219" t="s">
        <v>220</v>
      </c>
      <c r="N703" s="241">
        <v>-138000</v>
      </c>
      <c r="O703" s="219" t="s">
        <v>239</v>
      </c>
      <c r="P703" s="219" t="s">
        <v>240</v>
      </c>
      <c r="Q703" s="219"/>
      <c r="R703" s="219" t="s">
        <v>928</v>
      </c>
      <c r="S703" s="219"/>
      <c r="T703" s="221"/>
      <c r="U703" s="219" t="s">
        <v>224</v>
      </c>
      <c r="V703" s="219" t="s">
        <v>225</v>
      </c>
      <c r="W703" s="190">
        <f>VLOOKUP(M703,'8.匯率'!A:C,3,)</f>
        <v>1</v>
      </c>
      <c r="X703" s="232">
        <f t="shared" si="11"/>
        <v>-138000</v>
      </c>
    </row>
    <row r="704" spans="1:24" hidden="1">
      <c r="A704" s="219" t="s">
        <v>215</v>
      </c>
      <c r="B704" s="219" t="s">
        <v>686</v>
      </c>
      <c r="C704" s="219" t="s">
        <v>929</v>
      </c>
      <c r="D704" s="219" t="s">
        <v>268</v>
      </c>
      <c r="E704" s="221">
        <v>45714</v>
      </c>
      <c r="F704" s="221">
        <v>45714</v>
      </c>
      <c r="G704" s="219" t="s">
        <v>269</v>
      </c>
      <c r="H704" s="219"/>
      <c r="I704" s="219"/>
      <c r="J704" s="219" t="s">
        <v>182</v>
      </c>
      <c r="K704" s="219" t="s">
        <v>220</v>
      </c>
      <c r="L704" s="241">
        <v>-136178</v>
      </c>
      <c r="M704" s="219" t="s">
        <v>220</v>
      </c>
      <c r="N704" s="241">
        <v>-136178</v>
      </c>
      <c r="O704" s="219" t="s">
        <v>239</v>
      </c>
      <c r="P704" s="219" t="s">
        <v>240</v>
      </c>
      <c r="Q704" s="219"/>
      <c r="R704" s="219" t="s">
        <v>930</v>
      </c>
      <c r="S704" s="219"/>
      <c r="T704" s="221"/>
      <c r="U704" s="219" t="s">
        <v>224</v>
      </c>
      <c r="V704" s="219" t="s">
        <v>225</v>
      </c>
      <c r="W704" s="190">
        <f>VLOOKUP(M704,'8.匯率'!A:C,3,)</f>
        <v>1</v>
      </c>
      <c r="X704" s="232">
        <f t="shared" si="11"/>
        <v>-136178</v>
      </c>
    </row>
    <row r="705" spans="1:24" hidden="1">
      <c r="A705" s="219" t="s">
        <v>215</v>
      </c>
      <c r="B705" s="219" t="s">
        <v>686</v>
      </c>
      <c r="C705" s="219" t="s">
        <v>931</v>
      </c>
      <c r="D705" s="219" t="s">
        <v>268</v>
      </c>
      <c r="E705" s="221">
        <v>45714</v>
      </c>
      <c r="F705" s="221">
        <v>45714</v>
      </c>
      <c r="G705" s="219" t="s">
        <v>269</v>
      </c>
      <c r="H705" s="219"/>
      <c r="I705" s="219"/>
      <c r="J705" s="219" t="s">
        <v>182</v>
      </c>
      <c r="K705" s="219" t="s">
        <v>220</v>
      </c>
      <c r="L705" s="241">
        <v>-110000</v>
      </c>
      <c r="M705" s="219" t="s">
        <v>220</v>
      </c>
      <c r="N705" s="241">
        <v>-110000</v>
      </c>
      <c r="O705" s="219" t="s">
        <v>239</v>
      </c>
      <c r="P705" s="219" t="s">
        <v>240</v>
      </c>
      <c r="Q705" s="219"/>
      <c r="R705" s="219" t="s">
        <v>932</v>
      </c>
      <c r="S705" s="219"/>
      <c r="T705" s="221"/>
      <c r="U705" s="219" t="s">
        <v>224</v>
      </c>
      <c r="V705" s="219" t="s">
        <v>225</v>
      </c>
      <c r="W705" s="190">
        <f>VLOOKUP(M705,'8.匯率'!A:C,3,)</f>
        <v>1</v>
      </c>
      <c r="X705" s="232">
        <f t="shared" si="11"/>
        <v>-110000</v>
      </c>
    </row>
    <row r="706" spans="1:24" hidden="1">
      <c r="A706" s="219" t="s">
        <v>215</v>
      </c>
      <c r="B706" s="219" t="s">
        <v>686</v>
      </c>
      <c r="C706" s="219" t="s">
        <v>933</v>
      </c>
      <c r="D706" s="219" t="s">
        <v>268</v>
      </c>
      <c r="E706" s="221">
        <v>45714</v>
      </c>
      <c r="F706" s="221">
        <v>45714</v>
      </c>
      <c r="G706" s="219" t="s">
        <v>269</v>
      </c>
      <c r="H706" s="219"/>
      <c r="I706" s="219"/>
      <c r="J706" s="219" t="s">
        <v>182</v>
      </c>
      <c r="K706" s="219" t="s">
        <v>220</v>
      </c>
      <c r="L706" s="241">
        <v>-123482</v>
      </c>
      <c r="M706" s="219" t="s">
        <v>220</v>
      </c>
      <c r="N706" s="241">
        <v>-123482</v>
      </c>
      <c r="O706" s="219" t="s">
        <v>239</v>
      </c>
      <c r="P706" s="219" t="s">
        <v>240</v>
      </c>
      <c r="Q706" s="219"/>
      <c r="R706" s="219" t="s">
        <v>934</v>
      </c>
      <c r="S706" s="219"/>
      <c r="T706" s="221"/>
      <c r="U706" s="219" t="s">
        <v>224</v>
      </c>
      <c r="V706" s="219" t="s">
        <v>225</v>
      </c>
      <c r="W706" s="190">
        <f>VLOOKUP(M706,'8.匯率'!A:C,3,)</f>
        <v>1</v>
      </c>
      <c r="X706" s="232">
        <f t="shared" si="11"/>
        <v>-123482</v>
      </c>
    </row>
    <row r="707" spans="1:24" hidden="1">
      <c r="A707" s="219" t="s">
        <v>215</v>
      </c>
      <c r="B707" s="219" t="s">
        <v>686</v>
      </c>
      <c r="C707" s="219" t="s">
        <v>935</v>
      </c>
      <c r="D707" s="219" t="s">
        <v>268</v>
      </c>
      <c r="E707" s="221">
        <v>45714</v>
      </c>
      <c r="F707" s="221">
        <v>45714</v>
      </c>
      <c r="G707" s="219" t="s">
        <v>269</v>
      </c>
      <c r="H707" s="219"/>
      <c r="I707" s="219"/>
      <c r="J707" s="219" t="s">
        <v>182</v>
      </c>
      <c r="K707" s="219" t="s">
        <v>220</v>
      </c>
      <c r="L707" s="241">
        <v>-127112</v>
      </c>
      <c r="M707" s="219" t="s">
        <v>220</v>
      </c>
      <c r="N707" s="241">
        <v>-127112</v>
      </c>
      <c r="O707" s="219" t="s">
        <v>239</v>
      </c>
      <c r="P707" s="219" t="s">
        <v>240</v>
      </c>
      <c r="Q707" s="219"/>
      <c r="R707" s="219" t="s">
        <v>936</v>
      </c>
      <c r="S707" s="219"/>
      <c r="T707" s="221"/>
      <c r="U707" s="219" t="s">
        <v>224</v>
      </c>
      <c r="V707" s="219" t="s">
        <v>225</v>
      </c>
      <c r="W707" s="190">
        <f>VLOOKUP(M707,'8.匯率'!A:C,3,)</f>
        <v>1</v>
      </c>
      <c r="X707" s="232">
        <f t="shared" si="11"/>
        <v>-127112</v>
      </c>
    </row>
    <row r="708" spans="1:24" hidden="1">
      <c r="A708" s="219" t="s">
        <v>215</v>
      </c>
      <c r="B708" s="219" t="s">
        <v>686</v>
      </c>
      <c r="C708" s="219" t="s">
        <v>937</v>
      </c>
      <c r="D708" s="219" t="s">
        <v>268</v>
      </c>
      <c r="E708" s="221">
        <v>45714</v>
      </c>
      <c r="F708" s="221">
        <v>45714</v>
      </c>
      <c r="G708" s="219" t="s">
        <v>269</v>
      </c>
      <c r="H708" s="219"/>
      <c r="I708" s="219"/>
      <c r="J708" s="219" t="s">
        <v>182</v>
      </c>
      <c r="K708" s="219" t="s">
        <v>220</v>
      </c>
      <c r="L708" s="241">
        <v>-100000</v>
      </c>
      <c r="M708" s="219" t="s">
        <v>220</v>
      </c>
      <c r="N708" s="241">
        <v>-100000</v>
      </c>
      <c r="O708" s="219" t="s">
        <v>239</v>
      </c>
      <c r="P708" s="219" t="s">
        <v>240</v>
      </c>
      <c r="Q708" s="219"/>
      <c r="R708" s="219" t="s">
        <v>938</v>
      </c>
      <c r="S708" s="219"/>
      <c r="T708" s="221"/>
      <c r="U708" s="219" t="s">
        <v>224</v>
      </c>
      <c r="V708" s="219" t="s">
        <v>225</v>
      </c>
      <c r="W708" s="190">
        <f>VLOOKUP(M708,'8.匯率'!A:C,3,)</f>
        <v>1</v>
      </c>
      <c r="X708" s="232">
        <f t="shared" si="11"/>
        <v>-100000</v>
      </c>
    </row>
    <row r="709" spans="1:24" hidden="1">
      <c r="A709" s="219" t="s">
        <v>215</v>
      </c>
      <c r="B709" s="219" t="s">
        <v>686</v>
      </c>
      <c r="C709" s="219" t="s">
        <v>939</v>
      </c>
      <c r="D709" s="219" t="s">
        <v>268</v>
      </c>
      <c r="E709" s="221">
        <v>45714</v>
      </c>
      <c r="F709" s="221">
        <v>45714</v>
      </c>
      <c r="G709" s="219" t="s">
        <v>269</v>
      </c>
      <c r="H709" s="219"/>
      <c r="I709" s="219"/>
      <c r="J709" s="219" t="s">
        <v>182</v>
      </c>
      <c r="K709" s="219" t="s">
        <v>220</v>
      </c>
      <c r="L709" s="241">
        <v>-106381</v>
      </c>
      <c r="M709" s="219" t="s">
        <v>220</v>
      </c>
      <c r="N709" s="241">
        <v>-106381</v>
      </c>
      <c r="O709" s="219" t="s">
        <v>239</v>
      </c>
      <c r="P709" s="219" t="s">
        <v>240</v>
      </c>
      <c r="Q709" s="219"/>
      <c r="R709" s="219" t="s">
        <v>940</v>
      </c>
      <c r="S709" s="219"/>
      <c r="T709" s="221"/>
      <c r="U709" s="219" t="s">
        <v>224</v>
      </c>
      <c r="V709" s="219" t="s">
        <v>225</v>
      </c>
      <c r="W709" s="190">
        <f>VLOOKUP(M709,'8.匯率'!A:C,3,)</f>
        <v>1</v>
      </c>
      <c r="X709" s="232">
        <f t="shared" si="11"/>
        <v>-106381</v>
      </c>
    </row>
    <row r="710" spans="1:24" hidden="1">
      <c r="A710" s="219" t="s">
        <v>215</v>
      </c>
      <c r="B710" s="219" t="s">
        <v>686</v>
      </c>
      <c r="C710" s="219" t="s">
        <v>941</v>
      </c>
      <c r="D710" s="219" t="s">
        <v>268</v>
      </c>
      <c r="E710" s="221">
        <v>45714</v>
      </c>
      <c r="F710" s="221">
        <v>45714</v>
      </c>
      <c r="G710" s="219" t="s">
        <v>269</v>
      </c>
      <c r="H710" s="219"/>
      <c r="I710" s="219"/>
      <c r="J710" s="219" t="s">
        <v>182</v>
      </c>
      <c r="K710" s="219" t="s">
        <v>220</v>
      </c>
      <c r="L710" s="241">
        <v>-101678</v>
      </c>
      <c r="M710" s="219" t="s">
        <v>220</v>
      </c>
      <c r="N710" s="241">
        <v>-101678</v>
      </c>
      <c r="O710" s="219" t="s">
        <v>239</v>
      </c>
      <c r="P710" s="219" t="s">
        <v>240</v>
      </c>
      <c r="Q710" s="219"/>
      <c r="R710" s="219" t="s">
        <v>942</v>
      </c>
      <c r="S710" s="219"/>
      <c r="T710" s="221"/>
      <c r="U710" s="219" t="s">
        <v>224</v>
      </c>
      <c r="V710" s="219" t="s">
        <v>225</v>
      </c>
      <c r="W710" s="190">
        <f>VLOOKUP(M710,'8.匯率'!A:C,3,)</f>
        <v>1</v>
      </c>
      <c r="X710" s="232">
        <f t="shared" si="11"/>
        <v>-101678</v>
      </c>
    </row>
    <row r="711" spans="1:24" hidden="1">
      <c r="A711" s="219" t="s">
        <v>215</v>
      </c>
      <c r="B711" s="219" t="s">
        <v>686</v>
      </c>
      <c r="C711" s="219" t="s">
        <v>943</v>
      </c>
      <c r="D711" s="219" t="s">
        <v>268</v>
      </c>
      <c r="E711" s="221">
        <v>45714</v>
      </c>
      <c r="F711" s="221">
        <v>45714</v>
      </c>
      <c r="G711" s="219" t="s">
        <v>269</v>
      </c>
      <c r="H711" s="219"/>
      <c r="I711" s="219"/>
      <c r="J711" s="219" t="s">
        <v>182</v>
      </c>
      <c r="K711" s="219" t="s">
        <v>220</v>
      </c>
      <c r="L711" s="241">
        <v>-126434</v>
      </c>
      <c r="M711" s="219" t="s">
        <v>220</v>
      </c>
      <c r="N711" s="241">
        <v>-126434</v>
      </c>
      <c r="O711" s="219" t="s">
        <v>239</v>
      </c>
      <c r="P711" s="219" t="s">
        <v>240</v>
      </c>
      <c r="Q711" s="219"/>
      <c r="R711" s="219" t="s">
        <v>944</v>
      </c>
      <c r="S711" s="219"/>
      <c r="T711" s="221"/>
      <c r="U711" s="219" t="s">
        <v>224</v>
      </c>
      <c r="V711" s="219" t="s">
        <v>225</v>
      </c>
      <c r="W711" s="190">
        <f>VLOOKUP(M711,'8.匯率'!A:C,3,)</f>
        <v>1</v>
      </c>
      <c r="X711" s="232">
        <f t="shared" si="11"/>
        <v>-126434</v>
      </c>
    </row>
    <row r="712" spans="1:24" hidden="1">
      <c r="A712" s="219" t="s">
        <v>215</v>
      </c>
      <c r="B712" s="219" t="s">
        <v>686</v>
      </c>
      <c r="C712" s="219" t="s">
        <v>945</v>
      </c>
      <c r="D712" s="219" t="s">
        <v>268</v>
      </c>
      <c r="E712" s="221">
        <v>45714</v>
      </c>
      <c r="F712" s="221">
        <v>45714</v>
      </c>
      <c r="G712" s="219" t="s">
        <v>269</v>
      </c>
      <c r="H712" s="219"/>
      <c r="I712" s="219"/>
      <c r="J712" s="219" t="s">
        <v>182</v>
      </c>
      <c r="K712" s="219" t="s">
        <v>220</v>
      </c>
      <c r="L712" s="241">
        <v>-93420</v>
      </c>
      <c r="M712" s="219" t="s">
        <v>220</v>
      </c>
      <c r="N712" s="241">
        <v>-93420</v>
      </c>
      <c r="O712" s="219" t="s">
        <v>239</v>
      </c>
      <c r="P712" s="219" t="s">
        <v>240</v>
      </c>
      <c r="Q712" s="219"/>
      <c r="R712" s="219" t="s">
        <v>946</v>
      </c>
      <c r="S712" s="219"/>
      <c r="T712" s="221"/>
      <c r="U712" s="219" t="s">
        <v>224</v>
      </c>
      <c r="V712" s="219" t="s">
        <v>225</v>
      </c>
      <c r="W712" s="190">
        <f>VLOOKUP(M712,'8.匯率'!A:C,3,)</f>
        <v>1</v>
      </c>
      <c r="X712" s="232">
        <f t="shared" si="11"/>
        <v>-93420</v>
      </c>
    </row>
    <row r="713" spans="1:24" hidden="1">
      <c r="A713" s="219" t="s">
        <v>215</v>
      </c>
      <c r="B713" s="219" t="s">
        <v>686</v>
      </c>
      <c r="C713" s="219" t="s">
        <v>947</v>
      </c>
      <c r="D713" s="219" t="s">
        <v>268</v>
      </c>
      <c r="E713" s="221">
        <v>45714</v>
      </c>
      <c r="F713" s="221">
        <v>45714</v>
      </c>
      <c r="G713" s="219" t="s">
        <v>269</v>
      </c>
      <c r="H713" s="219"/>
      <c r="I713" s="219"/>
      <c r="J713" s="219" t="s">
        <v>182</v>
      </c>
      <c r="K713" s="219" t="s">
        <v>220</v>
      </c>
      <c r="L713" s="241">
        <v>-155000</v>
      </c>
      <c r="M713" s="219" t="s">
        <v>220</v>
      </c>
      <c r="N713" s="241">
        <v>-155000</v>
      </c>
      <c r="O713" s="219" t="s">
        <v>239</v>
      </c>
      <c r="P713" s="219" t="s">
        <v>240</v>
      </c>
      <c r="Q713" s="219"/>
      <c r="R713" s="219" t="s">
        <v>948</v>
      </c>
      <c r="S713" s="219"/>
      <c r="T713" s="221"/>
      <c r="U713" s="219" t="s">
        <v>224</v>
      </c>
      <c r="V713" s="219" t="s">
        <v>225</v>
      </c>
      <c r="W713" s="190">
        <f>VLOOKUP(M713,'8.匯率'!A:C,3,)</f>
        <v>1</v>
      </c>
      <c r="X713" s="232">
        <f t="shared" si="11"/>
        <v>-155000</v>
      </c>
    </row>
    <row r="714" spans="1:24" hidden="1">
      <c r="A714" s="219" t="s">
        <v>215</v>
      </c>
      <c r="B714" s="219" t="s">
        <v>686</v>
      </c>
      <c r="C714" s="219" t="s">
        <v>949</v>
      </c>
      <c r="D714" s="219" t="s">
        <v>268</v>
      </c>
      <c r="E714" s="221">
        <v>45714</v>
      </c>
      <c r="F714" s="221">
        <v>45714</v>
      </c>
      <c r="G714" s="219" t="s">
        <v>269</v>
      </c>
      <c r="H714" s="219"/>
      <c r="I714" s="219"/>
      <c r="J714" s="219" t="s">
        <v>182</v>
      </c>
      <c r="K714" s="219" t="s">
        <v>220</v>
      </c>
      <c r="L714" s="241">
        <v>-135281</v>
      </c>
      <c r="M714" s="219" t="s">
        <v>220</v>
      </c>
      <c r="N714" s="241">
        <v>-135281</v>
      </c>
      <c r="O714" s="219" t="s">
        <v>239</v>
      </c>
      <c r="P714" s="219" t="s">
        <v>240</v>
      </c>
      <c r="Q714" s="219"/>
      <c r="R714" s="219" t="s">
        <v>950</v>
      </c>
      <c r="S714" s="219"/>
      <c r="T714" s="221"/>
      <c r="U714" s="219" t="s">
        <v>224</v>
      </c>
      <c r="V714" s="219" t="s">
        <v>225</v>
      </c>
      <c r="W714" s="190">
        <f>VLOOKUP(M714,'8.匯率'!A:C,3,)</f>
        <v>1</v>
      </c>
      <c r="X714" s="232">
        <f t="shared" si="11"/>
        <v>-135281</v>
      </c>
    </row>
    <row r="715" spans="1:24" hidden="1">
      <c r="A715" s="219" t="s">
        <v>215</v>
      </c>
      <c r="B715" s="219" t="s">
        <v>686</v>
      </c>
      <c r="C715" s="219" t="s">
        <v>951</v>
      </c>
      <c r="D715" s="219" t="s">
        <v>268</v>
      </c>
      <c r="E715" s="221">
        <v>45714</v>
      </c>
      <c r="F715" s="221">
        <v>45714</v>
      </c>
      <c r="G715" s="219" t="s">
        <v>269</v>
      </c>
      <c r="H715" s="219"/>
      <c r="I715" s="219"/>
      <c r="J715" s="219" t="s">
        <v>182</v>
      </c>
      <c r="K715" s="219" t="s">
        <v>220</v>
      </c>
      <c r="L715" s="241">
        <v>-135281</v>
      </c>
      <c r="M715" s="219" t="s">
        <v>220</v>
      </c>
      <c r="N715" s="241">
        <v>-135281</v>
      </c>
      <c r="O715" s="219" t="s">
        <v>239</v>
      </c>
      <c r="P715" s="219" t="s">
        <v>240</v>
      </c>
      <c r="Q715" s="219"/>
      <c r="R715" s="219" t="s">
        <v>952</v>
      </c>
      <c r="S715" s="219"/>
      <c r="T715" s="221"/>
      <c r="U715" s="219" t="s">
        <v>224</v>
      </c>
      <c r="V715" s="219" t="s">
        <v>225</v>
      </c>
      <c r="W715" s="190">
        <f>VLOOKUP(M715,'8.匯率'!A:C,3,)</f>
        <v>1</v>
      </c>
      <c r="X715" s="232">
        <f t="shared" ref="X715:X778" si="12">N715*W715</f>
        <v>-135281</v>
      </c>
    </row>
    <row r="716" spans="1:24" hidden="1">
      <c r="A716" s="219" t="s">
        <v>215</v>
      </c>
      <c r="B716" s="219" t="s">
        <v>686</v>
      </c>
      <c r="C716" s="219" t="s">
        <v>953</v>
      </c>
      <c r="D716" s="219" t="s">
        <v>268</v>
      </c>
      <c r="E716" s="221">
        <v>45714</v>
      </c>
      <c r="F716" s="221">
        <v>45714</v>
      </c>
      <c r="G716" s="219" t="s">
        <v>269</v>
      </c>
      <c r="H716" s="219"/>
      <c r="I716" s="219"/>
      <c r="J716" s="219" t="s">
        <v>182</v>
      </c>
      <c r="K716" s="219" t="s">
        <v>220</v>
      </c>
      <c r="L716" s="241">
        <v>-116224</v>
      </c>
      <c r="M716" s="219" t="s">
        <v>220</v>
      </c>
      <c r="N716" s="241">
        <v>-116224</v>
      </c>
      <c r="O716" s="219" t="s">
        <v>239</v>
      </c>
      <c r="P716" s="219" t="s">
        <v>240</v>
      </c>
      <c r="Q716" s="219"/>
      <c r="R716" s="219" t="s">
        <v>954</v>
      </c>
      <c r="S716" s="219"/>
      <c r="T716" s="221"/>
      <c r="U716" s="219" t="s">
        <v>224</v>
      </c>
      <c r="V716" s="219" t="s">
        <v>225</v>
      </c>
      <c r="W716" s="190">
        <f>VLOOKUP(M716,'8.匯率'!A:C,3,)</f>
        <v>1</v>
      </c>
      <c r="X716" s="232">
        <f t="shared" si="12"/>
        <v>-116224</v>
      </c>
    </row>
    <row r="717" spans="1:24" hidden="1">
      <c r="A717" s="219" t="s">
        <v>215</v>
      </c>
      <c r="B717" s="219" t="s">
        <v>686</v>
      </c>
      <c r="C717" s="219" t="s">
        <v>955</v>
      </c>
      <c r="D717" s="219" t="s">
        <v>268</v>
      </c>
      <c r="E717" s="221">
        <v>45714</v>
      </c>
      <c r="F717" s="221">
        <v>45714</v>
      </c>
      <c r="G717" s="219" t="s">
        <v>269</v>
      </c>
      <c r="H717" s="219"/>
      <c r="I717" s="219"/>
      <c r="J717" s="219" t="s">
        <v>182</v>
      </c>
      <c r="K717" s="219" t="s">
        <v>220</v>
      </c>
      <c r="L717" s="241">
        <v>-138000</v>
      </c>
      <c r="M717" s="219" t="s">
        <v>220</v>
      </c>
      <c r="N717" s="241">
        <v>-138000</v>
      </c>
      <c r="O717" s="219" t="s">
        <v>239</v>
      </c>
      <c r="P717" s="219" t="s">
        <v>240</v>
      </c>
      <c r="Q717" s="219"/>
      <c r="R717" s="219" t="s">
        <v>956</v>
      </c>
      <c r="S717" s="219"/>
      <c r="T717" s="221"/>
      <c r="U717" s="219" t="s">
        <v>224</v>
      </c>
      <c r="V717" s="219" t="s">
        <v>225</v>
      </c>
      <c r="W717" s="190">
        <f>VLOOKUP(M717,'8.匯率'!A:C,3,)</f>
        <v>1</v>
      </c>
      <c r="X717" s="232">
        <f t="shared" si="12"/>
        <v>-138000</v>
      </c>
    </row>
    <row r="718" spans="1:24" hidden="1">
      <c r="A718" s="219" t="s">
        <v>215</v>
      </c>
      <c r="B718" s="219" t="s">
        <v>686</v>
      </c>
      <c r="C718" s="219" t="s">
        <v>957</v>
      </c>
      <c r="D718" s="219" t="s">
        <v>268</v>
      </c>
      <c r="E718" s="221">
        <v>45714</v>
      </c>
      <c r="F718" s="221">
        <v>45714</v>
      </c>
      <c r="G718" s="219" t="s">
        <v>269</v>
      </c>
      <c r="H718" s="219"/>
      <c r="I718" s="219"/>
      <c r="J718" s="219" t="s">
        <v>182</v>
      </c>
      <c r="K718" s="219" t="s">
        <v>220</v>
      </c>
      <c r="L718" s="241">
        <v>-155000</v>
      </c>
      <c r="M718" s="219" t="s">
        <v>220</v>
      </c>
      <c r="N718" s="241">
        <v>-155000</v>
      </c>
      <c r="O718" s="219" t="s">
        <v>239</v>
      </c>
      <c r="P718" s="219" t="s">
        <v>240</v>
      </c>
      <c r="Q718" s="219"/>
      <c r="R718" s="219" t="s">
        <v>958</v>
      </c>
      <c r="S718" s="219"/>
      <c r="T718" s="221"/>
      <c r="U718" s="219" t="s">
        <v>224</v>
      </c>
      <c r="V718" s="219" t="s">
        <v>225</v>
      </c>
      <c r="W718" s="190">
        <f>VLOOKUP(M718,'8.匯率'!A:C,3,)</f>
        <v>1</v>
      </c>
      <c r="X718" s="232">
        <f t="shared" si="12"/>
        <v>-155000</v>
      </c>
    </row>
    <row r="719" spans="1:24" hidden="1">
      <c r="A719" s="219" t="s">
        <v>215</v>
      </c>
      <c r="B719" s="219" t="s">
        <v>686</v>
      </c>
      <c r="C719" s="219" t="s">
        <v>959</v>
      </c>
      <c r="D719" s="219" t="s">
        <v>268</v>
      </c>
      <c r="E719" s="221">
        <v>45714</v>
      </c>
      <c r="F719" s="221">
        <v>45714</v>
      </c>
      <c r="G719" s="219" t="s">
        <v>269</v>
      </c>
      <c r="H719" s="219"/>
      <c r="I719" s="219"/>
      <c r="J719" s="219" t="s">
        <v>182</v>
      </c>
      <c r="K719" s="219" t="s">
        <v>220</v>
      </c>
      <c r="L719" s="241">
        <v>-138000</v>
      </c>
      <c r="M719" s="219" t="s">
        <v>220</v>
      </c>
      <c r="N719" s="241">
        <v>-138000</v>
      </c>
      <c r="O719" s="219" t="s">
        <v>239</v>
      </c>
      <c r="P719" s="219" t="s">
        <v>240</v>
      </c>
      <c r="Q719" s="219"/>
      <c r="R719" s="219" t="s">
        <v>960</v>
      </c>
      <c r="S719" s="219"/>
      <c r="T719" s="221"/>
      <c r="U719" s="219" t="s">
        <v>224</v>
      </c>
      <c r="V719" s="219" t="s">
        <v>225</v>
      </c>
      <c r="W719" s="190">
        <f>VLOOKUP(M719,'8.匯率'!A:C,3,)</f>
        <v>1</v>
      </c>
      <c r="X719" s="232">
        <f t="shared" si="12"/>
        <v>-138000</v>
      </c>
    </row>
    <row r="720" spans="1:24" hidden="1">
      <c r="A720" s="219" t="s">
        <v>215</v>
      </c>
      <c r="B720" s="219" t="s">
        <v>686</v>
      </c>
      <c r="C720" s="219" t="s">
        <v>961</v>
      </c>
      <c r="D720" s="219" t="s">
        <v>268</v>
      </c>
      <c r="E720" s="221">
        <v>45714</v>
      </c>
      <c r="F720" s="221">
        <v>45714</v>
      </c>
      <c r="G720" s="219" t="s">
        <v>269</v>
      </c>
      <c r="H720" s="219"/>
      <c r="I720" s="219"/>
      <c r="J720" s="219" t="s">
        <v>182</v>
      </c>
      <c r="K720" s="219" t="s">
        <v>220</v>
      </c>
      <c r="L720" s="241">
        <v>-125276</v>
      </c>
      <c r="M720" s="219" t="s">
        <v>220</v>
      </c>
      <c r="N720" s="241">
        <v>-125276</v>
      </c>
      <c r="O720" s="219" t="s">
        <v>239</v>
      </c>
      <c r="P720" s="219" t="s">
        <v>240</v>
      </c>
      <c r="Q720" s="219"/>
      <c r="R720" s="219" t="s">
        <v>962</v>
      </c>
      <c r="S720" s="219"/>
      <c r="T720" s="221"/>
      <c r="U720" s="219" t="s">
        <v>224</v>
      </c>
      <c r="V720" s="219" t="s">
        <v>225</v>
      </c>
      <c r="W720" s="190">
        <f>VLOOKUP(M720,'8.匯率'!A:C,3,)</f>
        <v>1</v>
      </c>
      <c r="X720" s="232">
        <f t="shared" si="12"/>
        <v>-125276</v>
      </c>
    </row>
    <row r="721" spans="1:24" hidden="1">
      <c r="A721" s="219" t="s">
        <v>215</v>
      </c>
      <c r="B721" s="219" t="s">
        <v>686</v>
      </c>
      <c r="C721" s="219" t="s">
        <v>963</v>
      </c>
      <c r="D721" s="219" t="s">
        <v>268</v>
      </c>
      <c r="E721" s="221">
        <v>45714</v>
      </c>
      <c r="F721" s="221">
        <v>45714</v>
      </c>
      <c r="G721" s="219" t="s">
        <v>269</v>
      </c>
      <c r="H721" s="219"/>
      <c r="I721" s="219"/>
      <c r="J721" s="219" t="s">
        <v>182</v>
      </c>
      <c r="K721" s="219" t="s">
        <v>220</v>
      </c>
      <c r="L721" s="241">
        <v>-107118</v>
      </c>
      <c r="M721" s="219" t="s">
        <v>220</v>
      </c>
      <c r="N721" s="241">
        <v>-107118</v>
      </c>
      <c r="O721" s="219" t="s">
        <v>239</v>
      </c>
      <c r="P721" s="219" t="s">
        <v>240</v>
      </c>
      <c r="Q721" s="219"/>
      <c r="R721" s="219" t="s">
        <v>964</v>
      </c>
      <c r="S721" s="219"/>
      <c r="T721" s="221"/>
      <c r="U721" s="219" t="s">
        <v>224</v>
      </c>
      <c r="V721" s="219" t="s">
        <v>225</v>
      </c>
      <c r="W721" s="190">
        <f>VLOOKUP(M721,'8.匯率'!A:C,3,)</f>
        <v>1</v>
      </c>
      <c r="X721" s="232">
        <f t="shared" si="12"/>
        <v>-107118</v>
      </c>
    </row>
    <row r="722" spans="1:24" hidden="1">
      <c r="A722" s="219" t="s">
        <v>215</v>
      </c>
      <c r="B722" s="219" t="s">
        <v>686</v>
      </c>
      <c r="C722" s="219" t="s">
        <v>965</v>
      </c>
      <c r="D722" s="219" t="s">
        <v>268</v>
      </c>
      <c r="E722" s="221">
        <v>45714</v>
      </c>
      <c r="F722" s="221">
        <v>45714</v>
      </c>
      <c r="G722" s="219" t="s">
        <v>269</v>
      </c>
      <c r="H722" s="219"/>
      <c r="I722" s="219"/>
      <c r="J722" s="219" t="s">
        <v>182</v>
      </c>
      <c r="K722" s="219" t="s">
        <v>220</v>
      </c>
      <c r="L722" s="241">
        <v>-92631</v>
      </c>
      <c r="M722" s="219" t="s">
        <v>220</v>
      </c>
      <c r="N722" s="241">
        <v>-92631</v>
      </c>
      <c r="O722" s="219" t="s">
        <v>239</v>
      </c>
      <c r="P722" s="219" t="s">
        <v>240</v>
      </c>
      <c r="Q722" s="219"/>
      <c r="R722" s="219" t="s">
        <v>966</v>
      </c>
      <c r="S722" s="219"/>
      <c r="T722" s="221"/>
      <c r="U722" s="219" t="s">
        <v>224</v>
      </c>
      <c r="V722" s="219" t="s">
        <v>225</v>
      </c>
      <c r="W722" s="190">
        <f>VLOOKUP(M722,'8.匯率'!A:C,3,)</f>
        <v>1</v>
      </c>
      <c r="X722" s="232">
        <f t="shared" si="12"/>
        <v>-92631</v>
      </c>
    </row>
    <row r="723" spans="1:24" hidden="1">
      <c r="A723" s="219" t="s">
        <v>215</v>
      </c>
      <c r="B723" s="219" t="s">
        <v>686</v>
      </c>
      <c r="C723" s="219" t="s">
        <v>967</v>
      </c>
      <c r="D723" s="219" t="s">
        <v>268</v>
      </c>
      <c r="E723" s="221">
        <v>45714</v>
      </c>
      <c r="F723" s="221">
        <v>45714</v>
      </c>
      <c r="G723" s="219" t="s">
        <v>269</v>
      </c>
      <c r="H723" s="219"/>
      <c r="I723" s="219"/>
      <c r="J723" s="219" t="s">
        <v>182</v>
      </c>
      <c r="K723" s="219" t="s">
        <v>220</v>
      </c>
      <c r="L723" s="241">
        <v>-101678</v>
      </c>
      <c r="M723" s="219" t="s">
        <v>220</v>
      </c>
      <c r="N723" s="241">
        <v>-101678</v>
      </c>
      <c r="O723" s="219" t="s">
        <v>239</v>
      </c>
      <c r="P723" s="219" t="s">
        <v>240</v>
      </c>
      <c r="Q723" s="219"/>
      <c r="R723" s="219" t="s">
        <v>968</v>
      </c>
      <c r="S723" s="219"/>
      <c r="T723" s="221"/>
      <c r="U723" s="219" t="s">
        <v>224</v>
      </c>
      <c r="V723" s="219" t="s">
        <v>225</v>
      </c>
      <c r="W723" s="190">
        <f>VLOOKUP(M723,'8.匯率'!A:C,3,)</f>
        <v>1</v>
      </c>
      <c r="X723" s="232">
        <f t="shared" si="12"/>
        <v>-101678</v>
      </c>
    </row>
    <row r="724" spans="1:24" hidden="1">
      <c r="A724" s="219" t="s">
        <v>215</v>
      </c>
      <c r="B724" s="219" t="s">
        <v>686</v>
      </c>
      <c r="C724" s="219" t="s">
        <v>969</v>
      </c>
      <c r="D724" s="219" t="s">
        <v>268</v>
      </c>
      <c r="E724" s="221">
        <v>45714</v>
      </c>
      <c r="F724" s="221">
        <v>45714</v>
      </c>
      <c r="G724" s="219" t="s">
        <v>269</v>
      </c>
      <c r="H724" s="219"/>
      <c r="I724" s="219"/>
      <c r="J724" s="219" t="s">
        <v>182</v>
      </c>
      <c r="K724" s="219" t="s">
        <v>220</v>
      </c>
      <c r="L724" s="241">
        <v>-130741</v>
      </c>
      <c r="M724" s="219" t="s">
        <v>220</v>
      </c>
      <c r="N724" s="241">
        <v>-130741</v>
      </c>
      <c r="O724" s="219" t="s">
        <v>239</v>
      </c>
      <c r="P724" s="219" t="s">
        <v>240</v>
      </c>
      <c r="Q724" s="219"/>
      <c r="R724" s="219" t="s">
        <v>970</v>
      </c>
      <c r="S724" s="219"/>
      <c r="T724" s="221"/>
      <c r="U724" s="219" t="s">
        <v>224</v>
      </c>
      <c r="V724" s="219" t="s">
        <v>225</v>
      </c>
      <c r="W724" s="190">
        <f>VLOOKUP(M724,'8.匯率'!A:C,3,)</f>
        <v>1</v>
      </c>
      <c r="X724" s="232">
        <f t="shared" si="12"/>
        <v>-130741</v>
      </c>
    </row>
    <row r="725" spans="1:24" hidden="1">
      <c r="A725" s="219" t="s">
        <v>215</v>
      </c>
      <c r="B725" s="219" t="s">
        <v>686</v>
      </c>
      <c r="C725" s="219" t="s">
        <v>971</v>
      </c>
      <c r="D725" s="219" t="s">
        <v>268</v>
      </c>
      <c r="E725" s="221">
        <v>45714</v>
      </c>
      <c r="F725" s="221">
        <v>45714</v>
      </c>
      <c r="G725" s="219" t="s">
        <v>269</v>
      </c>
      <c r="H725" s="219"/>
      <c r="I725" s="219"/>
      <c r="J725" s="219" t="s">
        <v>182</v>
      </c>
      <c r="K725" s="219" t="s">
        <v>220</v>
      </c>
      <c r="L725" s="241">
        <v>-146847</v>
      </c>
      <c r="M725" s="219" t="s">
        <v>220</v>
      </c>
      <c r="N725" s="241">
        <v>-146847</v>
      </c>
      <c r="O725" s="219" t="s">
        <v>239</v>
      </c>
      <c r="P725" s="219" t="s">
        <v>240</v>
      </c>
      <c r="Q725" s="219"/>
      <c r="R725" s="219" t="s">
        <v>972</v>
      </c>
      <c r="S725" s="219"/>
      <c r="T725" s="221"/>
      <c r="U725" s="219" t="s">
        <v>224</v>
      </c>
      <c r="V725" s="219" t="s">
        <v>225</v>
      </c>
      <c r="W725" s="190">
        <f>VLOOKUP(M725,'8.匯率'!A:C,3,)</f>
        <v>1</v>
      </c>
      <c r="X725" s="232">
        <f t="shared" si="12"/>
        <v>-146847</v>
      </c>
    </row>
    <row r="726" spans="1:24" hidden="1">
      <c r="A726" s="219" t="s">
        <v>215</v>
      </c>
      <c r="B726" s="219" t="s">
        <v>686</v>
      </c>
      <c r="C726" s="219" t="s">
        <v>973</v>
      </c>
      <c r="D726" s="219" t="s">
        <v>268</v>
      </c>
      <c r="E726" s="221">
        <v>45714</v>
      </c>
      <c r="F726" s="221">
        <v>45714</v>
      </c>
      <c r="G726" s="219" t="s">
        <v>269</v>
      </c>
      <c r="H726" s="219"/>
      <c r="I726" s="219"/>
      <c r="J726" s="219" t="s">
        <v>182</v>
      </c>
      <c r="K726" s="219" t="s">
        <v>220</v>
      </c>
      <c r="L726" s="241">
        <v>-138000</v>
      </c>
      <c r="M726" s="219" t="s">
        <v>220</v>
      </c>
      <c r="N726" s="241">
        <v>-138000</v>
      </c>
      <c r="O726" s="219" t="s">
        <v>239</v>
      </c>
      <c r="P726" s="219" t="s">
        <v>240</v>
      </c>
      <c r="Q726" s="219"/>
      <c r="R726" s="219" t="s">
        <v>974</v>
      </c>
      <c r="S726" s="219"/>
      <c r="T726" s="221"/>
      <c r="U726" s="219" t="s">
        <v>224</v>
      </c>
      <c r="V726" s="219" t="s">
        <v>225</v>
      </c>
      <c r="W726" s="190">
        <f>VLOOKUP(M726,'8.匯率'!A:C,3,)</f>
        <v>1</v>
      </c>
      <c r="X726" s="232">
        <f t="shared" si="12"/>
        <v>-138000</v>
      </c>
    </row>
    <row r="727" spans="1:24" hidden="1">
      <c r="A727" s="219" t="s">
        <v>215</v>
      </c>
      <c r="B727" s="219" t="s">
        <v>686</v>
      </c>
      <c r="C727" s="219" t="s">
        <v>975</v>
      </c>
      <c r="D727" s="219" t="s">
        <v>268</v>
      </c>
      <c r="E727" s="221">
        <v>45714</v>
      </c>
      <c r="F727" s="221">
        <v>45714</v>
      </c>
      <c r="G727" s="219" t="s">
        <v>269</v>
      </c>
      <c r="H727" s="219"/>
      <c r="I727" s="219"/>
      <c r="J727" s="219" t="s">
        <v>182</v>
      </c>
      <c r="K727" s="219" t="s">
        <v>220</v>
      </c>
      <c r="L727" s="241">
        <v>-110000</v>
      </c>
      <c r="M727" s="219" t="s">
        <v>220</v>
      </c>
      <c r="N727" s="241">
        <v>-110000</v>
      </c>
      <c r="O727" s="219" t="s">
        <v>243</v>
      </c>
      <c r="P727" s="219" t="s">
        <v>244</v>
      </c>
      <c r="Q727" s="219"/>
      <c r="R727" s="219" t="s">
        <v>976</v>
      </c>
      <c r="S727" s="219"/>
      <c r="T727" s="221"/>
      <c r="U727" s="219" t="s">
        <v>224</v>
      </c>
      <c r="V727" s="219" t="s">
        <v>225</v>
      </c>
      <c r="W727" s="190">
        <f>VLOOKUP(M727,'8.匯率'!A:C,3,)</f>
        <v>1</v>
      </c>
      <c r="X727" s="232">
        <f t="shared" si="12"/>
        <v>-110000</v>
      </c>
    </row>
    <row r="728" spans="1:24" hidden="1">
      <c r="A728" s="219" t="s">
        <v>215</v>
      </c>
      <c r="B728" s="219" t="s">
        <v>686</v>
      </c>
      <c r="C728" s="219" t="s">
        <v>977</v>
      </c>
      <c r="D728" s="219" t="s">
        <v>268</v>
      </c>
      <c r="E728" s="221">
        <v>45714</v>
      </c>
      <c r="F728" s="221">
        <v>45714</v>
      </c>
      <c r="G728" s="219" t="s">
        <v>269</v>
      </c>
      <c r="H728" s="219"/>
      <c r="I728" s="219"/>
      <c r="J728" s="219" t="s">
        <v>182</v>
      </c>
      <c r="K728" s="219" t="s">
        <v>220</v>
      </c>
      <c r="L728" s="241">
        <v>-85266</v>
      </c>
      <c r="M728" s="219" t="s">
        <v>220</v>
      </c>
      <c r="N728" s="241">
        <v>-85266</v>
      </c>
      <c r="O728" s="219" t="s">
        <v>243</v>
      </c>
      <c r="P728" s="219" t="s">
        <v>244</v>
      </c>
      <c r="Q728" s="219"/>
      <c r="R728" s="219" t="s">
        <v>978</v>
      </c>
      <c r="S728" s="219"/>
      <c r="T728" s="221"/>
      <c r="U728" s="219" t="s">
        <v>224</v>
      </c>
      <c r="V728" s="219" t="s">
        <v>225</v>
      </c>
      <c r="W728" s="190">
        <f>VLOOKUP(M728,'8.匯率'!A:C,3,)</f>
        <v>1</v>
      </c>
      <c r="X728" s="232">
        <f t="shared" si="12"/>
        <v>-85266</v>
      </c>
    </row>
    <row r="729" spans="1:24" hidden="1">
      <c r="A729" s="219" t="s">
        <v>215</v>
      </c>
      <c r="B729" s="219" t="s">
        <v>686</v>
      </c>
      <c r="C729" s="219" t="s">
        <v>979</v>
      </c>
      <c r="D729" s="219" t="s">
        <v>268</v>
      </c>
      <c r="E729" s="221">
        <v>45714</v>
      </c>
      <c r="F729" s="221">
        <v>45714</v>
      </c>
      <c r="G729" s="219" t="s">
        <v>269</v>
      </c>
      <c r="H729" s="219"/>
      <c r="I729" s="219"/>
      <c r="J729" s="219" t="s">
        <v>182</v>
      </c>
      <c r="K729" s="219" t="s">
        <v>220</v>
      </c>
      <c r="L729" s="241">
        <v>-138000</v>
      </c>
      <c r="M729" s="219" t="s">
        <v>220</v>
      </c>
      <c r="N729" s="241">
        <v>-138000</v>
      </c>
      <c r="O729" s="219" t="s">
        <v>243</v>
      </c>
      <c r="P729" s="219" t="s">
        <v>244</v>
      </c>
      <c r="Q729" s="219"/>
      <c r="R729" s="219" t="s">
        <v>980</v>
      </c>
      <c r="S729" s="219"/>
      <c r="T729" s="221"/>
      <c r="U729" s="219" t="s">
        <v>224</v>
      </c>
      <c r="V729" s="219" t="s">
        <v>225</v>
      </c>
      <c r="W729" s="190">
        <f>VLOOKUP(M729,'8.匯率'!A:C,3,)</f>
        <v>1</v>
      </c>
      <c r="X729" s="232">
        <f t="shared" si="12"/>
        <v>-138000</v>
      </c>
    </row>
    <row r="730" spans="1:24" hidden="1">
      <c r="A730" s="219" t="s">
        <v>215</v>
      </c>
      <c r="B730" s="219" t="s">
        <v>686</v>
      </c>
      <c r="C730" s="219" t="s">
        <v>981</v>
      </c>
      <c r="D730" s="219" t="s">
        <v>268</v>
      </c>
      <c r="E730" s="221">
        <v>45714</v>
      </c>
      <c r="F730" s="221">
        <v>45714</v>
      </c>
      <c r="G730" s="219" t="s">
        <v>269</v>
      </c>
      <c r="H730" s="219"/>
      <c r="I730" s="219"/>
      <c r="J730" s="219" t="s">
        <v>182</v>
      </c>
      <c r="K730" s="219" t="s">
        <v>220</v>
      </c>
      <c r="L730" s="241">
        <v>-134371</v>
      </c>
      <c r="M730" s="219" t="s">
        <v>220</v>
      </c>
      <c r="N730" s="241">
        <v>-134371</v>
      </c>
      <c r="O730" s="219" t="s">
        <v>243</v>
      </c>
      <c r="P730" s="219" t="s">
        <v>244</v>
      </c>
      <c r="Q730" s="219"/>
      <c r="R730" s="219" t="s">
        <v>982</v>
      </c>
      <c r="S730" s="219"/>
      <c r="T730" s="221"/>
      <c r="U730" s="219" t="s">
        <v>224</v>
      </c>
      <c r="V730" s="219" t="s">
        <v>225</v>
      </c>
      <c r="W730" s="190">
        <f>VLOOKUP(M730,'8.匯率'!A:C,3,)</f>
        <v>1</v>
      </c>
      <c r="X730" s="232">
        <f t="shared" si="12"/>
        <v>-134371</v>
      </c>
    </row>
    <row r="731" spans="1:24" hidden="1">
      <c r="A731" s="219" t="s">
        <v>215</v>
      </c>
      <c r="B731" s="219" t="s">
        <v>686</v>
      </c>
      <c r="C731" s="219" t="s">
        <v>983</v>
      </c>
      <c r="D731" s="219" t="s">
        <v>268</v>
      </c>
      <c r="E731" s="221">
        <v>45714</v>
      </c>
      <c r="F731" s="221">
        <v>45714</v>
      </c>
      <c r="G731" s="219" t="s">
        <v>269</v>
      </c>
      <c r="H731" s="219"/>
      <c r="I731" s="219"/>
      <c r="J731" s="219" t="s">
        <v>182</v>
      </c>
      <c r="K731" s="219" t="s">
        <v>220</v>
      </c>
      <c r="L731" s="241">
        <v>-107118</v>
      </c>
      <c r="M731" s="219" t="s">
        <v>220</v>
      </c>
      <c r="N731" s="241">
        <v>-107118</v>
      </c>
      <c r="O731" s="219" t="s">
        <v>243</v>
      </c>
      <c r="P731" s="219" t="s">
        <v>244</v>
      </c>
      <c r="Q731" s="219"/>
      <c r="R731" s="219" t="s">
        <v>984</v>
      </c>
      <c r="S731" s="219"/>
      <c r="T731" s="221"/>
      <c r="U731" s="219" t="s">
        <v>224</v>
      </c>
      <c r="V731" s="219" t="s">
        <v>225</v>
      </c>
      <c r="W731" s="190">
        <f>VLOOKUP(M731,'8.匯率'!A:C,3,)</f>
        <v>1</v>
      </c>
      <c r="X731" s="232">
        <f t="shared" si="12"/>
        <v>-107118</v>
      </c>
    </row>
    <row r="732" spans="1:24" hidden="1">
      <c r="A732" s="219" t="s">
        <v>215</v>
      </c>
      <c r="B732" s="219" t="s">
        <v>686</v>
      </c>
      <c r="C732" s="219" t="s">
        <v>985</v>
      </c>
      <c r="D732" s="219" t="s">
        <v>268</v>
      </c>
      <c r="E732" s="221">
        <v>45714</v>
      </c>
      <c r="F732" s="221">
        <v>45714</v>
      </c>
      <c r="G732" s="219" t="s">
        <v>269</v>
      </c>
      <c r="H732" s="219"/>
      <c r="I732" s="219"/>
      <c r="J732" s="219" t="s">
        <v>182</v>
      </c>
      <c r="K732" s="219" t="s">
        <v>220</v>
      </c>
      <c r="L732" s="241">
        <v>-104214</v>
      </c>
      <c r="M732" s="219" t="s">
        <v>220</v>
      </c>
      <c r="N732" s="241">
        <v>-104214</v>
      </c>
      <c r="O732" s="219" t="s">
        <v>243</v>
      </c>
      <c r="P732" s="219" t="s">
        <v>244</v>
      </c>
      <c r="Q732" s="219"/>
      <c r="R732" s="219" t="s">
        <v>986</v>
      </c>
      <c r="S732" s="219"/>
      <c r="T732" s="221"/>
      <c r="U732" s="219" t="s">
        <v>224</v>
      </c>
      <c r="V732" s="219" t="s">
        <v>225</v>
      </c>
      <c r="W732" s="190">
        <f>VLOOKUP(M732,'8.匯率'!A:C,3,)</f>
        <v>1</v>
      </c>
      <c r="X732" s="232">
        <f t="shared" si="12"/>
        <v>-104214</v>
      </c>
    </row>
    <row r="733" spans="1:24" hidden="1">
      <c r="A733" s="219" t="s">
        <v>215</v>
      </c>
      <c r="B733" s="219" t="s">
        <v>686</v>
      </c>
      <c r="C733" s="219" t="s">
        <v>987</v>
      </c>
      <c r="D733" s="219" t="s">
        <v>268</v>
      </c>
      <c r="E733" s="221">
        <v>45714</v>
      </c>
      <c r="F733" s="221">
        <v>45714</v>
      </c>
      <c r="G733" s="219" t="s">
        <v>269</v>
      </c>
      <c r="H733" s="219"/>
      <c r="I733" s="219"/>
      <c r="J733" s="219" t="s">
        <v>182</v>
      </c>
      <c r="K733" s="219" t="s">
        <v>220</v>
      </c>
      <c r="L733" s="241">
        <v>-110000</v>
      </c>
      <c r="M733" s="219" t="s">
        <v>220</v>
      </c>
      <c r="N733" s="241">
        <v>-110000</v>
      </c>
      <c r="O733" s="219" t="s">
        <v>243</v>
      </c>
      <c r="P733" s="219" t="s">
        <v>244</v>
      </c>
      <c r="Q733" s="219"/>
      <c r="R733" s="219" t="s">
        <v>988</v>
      </c>
      <c r="S733" s="219"/>
      <c r="T733" s="221"/>
      <c r="U733" s="219" t="s">
        <v>224</v>
      </c>
      <c r="V733" s="219" t="s">
        <v>225</v>
      </c>
      <c r="W733" s="190">
        <f>VLOOKUP(M733,'8.匯率'!A:C,3,)</f>
        <v>1</v>
      </c>
      <c r="X733" s="232">
        <f t="shared" si="12"/>
        <v>-110000</v>
      </c>
    </row>
    <row r="734" spans="1:24" hidden="1">
      <c r="A734" s="219" t="s">
        <v>215</v>
      </c>
      <c r="B734" s="219" t="s">
        <v>686</v>
      </c>
      <c r="C734" s="219" t="s">
        <v>989</v>
      </c>
      <c r="D734" s="219" t="s">
        <v>268</v>
      </c>
      <c r="E734" s="221">
        <v>45714</v>
      </c>
      <c r="F734" s="221">
        <v>45714</v>
      </c>
      <c r="G734" s="219" t="s">
        <v>269</v>
      </c>
      <c r="H734" s="219"/>
      <c r="I734" s="219"/>
      <c r="J734" s="219" t="s">
        <v>182</v>
      </c>
      <c r="K734" s="219" t="s">
        <v>220</v>
      </c>
      <c r="L734" s="241">
        <v>-138000</v>
      </c>
      <c r="M734" s="219" t="s">
        <v>220</v>
      </c>
      <c r="N734" s="241">
        <v>-138000</v>
      </c>
      <c r="O734" s="219" t="s">
        <v>243</v>
      </c>
      <c r="P734" s="219" t="s">
        <v>244</v>
      </c>
      <c r="Q734" s="219"/>
      <c r="R734" s="219" t="s">
        <v>990</v>
      </c>
      <c r="S734" s="219"/>
      <c r="T734" s="221"/>
      <c r="U734" s="219" t="s">
        <v>224</v>
      </c>
      <c r="V734" s="219" t="s">
        <v>225</v>
      </c>
      <c r="W734" s="190">
        <f>VLOOKUP(M734,'8.匯率'!A:C,3,)</f>
        <v>1</v>
      </c>
      <c r="X734" s="232">
        <f t="shared" si="12"/>
        <v>-138000</v>
      </c>
    </row>
    <row r="735" spans="1:24" hidden="1">
      <c r="A735" s="219" t="s">
        <v>215</v>
      </c>
      <c r="B735" s="219" t="s">
        <v>686</v>
      </c>
      <c r="C735" s="219" t="s">
        <v>991</v>
      </c>
      <c r="D735" s="219" t="s">
        <v>268</v>
      </c>
      <c r="E735" s="221">
        <v>45714</v>
      </c>
      <c r="F735" s="221">
        <v>45714</v>
      </c>
      <c r="G735" s="219" t="s">
        <v>269</v>
      </c>
      <c r="H735" s="219"/>
      <c r="I735" s="219"/>
      <c r="J735" s="219" t="s">
        <v>182</v>
      </c>
      <c r="K735" s="219" t="s">
        <v>220</v>
      </c>
      <c r="L735" s="241">
        <v>-90000</v>
      </c>
      <c r="M735" s="219" t="s">
        <v>220</v>
      </c>
      <c r="N735" s="241">
        <v>-90000</v>
      </c>
      <c r="O735" s="219" t="s">
        <v>243</v>
      </c>
      <c r="P735" s="219" t="s">
        <v>244</v>
      </c>
      <c r="Q735" s="219"/>
      <c r="R735" s="219" t="s">
        <v>992</v>
      </c>
      <c r="S735" s="219"/>
      <c r="T735" s="221"/>
      <c r="U735" s="219" t="s">
        <v>224</v>
      </c>
      <c r="V735" s="219" t="s">
        <v>225</v>
      </c>
      <c r="W735" s="190">
        <f>VLOOKUP(M735,'8.匯率'!A:C,3,)</f>
        <v>1</v>
      </c>
      <c r="X735" s="232">
        <f t="shared" si="12"/>
        <v>-90000</v>
      </c>
    </row>
    <row r="736" spans="1:24" hidden="1">
      <c r="A736" s="219" t="s">
        <v>215</v>
      </c>
      <c r="B736" s="219" t="s">
        <v>686</v>
      </c>
      <c r="C736" s="219" t="s">
        <v>993</v>
      </c>
      <c r="D736" s="219" t="s">
        <v>268</v>
      </c>
      <c r="E736" s="221">
        <v>45714</v>
      </c>
      <c r="F736" s="221">
        <v>45714</v>
      </c>
      <c r="G736" s="219" t="s">
        <v>269</v>
      </c>
      <c r="H736" s="219"/>
      <c r="I736" s="219"/>
      <c r="J736" s="219" t="s">
        <v>182</v>
      </c>
      <c r="K736" s="219" t="s">
        <v>220</v>
      </c>
      <c r="L736" s="241">
        <v>-138000</v>
      </c>
      <c r="M736" s="219" t="s">
        <v>220</v>
      </c>
      <c r="N736" s="241">
        <v>-138000</v>
      </c>
      <c r="O736" s="219" t="s">
        <v>243</v>
      </c>
      <c r="P736" s="219" t="s">
        <v>244</v>
      </c>
      <c r="Q736" s="219"/>
      <c r="R736" s="219" t="s">
        <v>994</v>
      </c>
      <c r="S736" s="219"/>
      <c r="T736" s="221"/>
      <c r="U736" s="219" t="s">
        <v>224</v>
      </c>
      <c r="V736" s="219" t="s">
        <v>225</v>
      </c>
      <c r="W736" s="190">
        <f>VLOOKUP(M736,'8.匯率'!A:C,3,)</f>
        <v>1</v>
      </c>
      <c r="X736" s="232">
        <f t="shared" si="12"/>
        <v>-138000</v>
      </c>
    </row>
    <row r="737" spans="1:24" hidden="1">
      <c r="A737" s="219" t="s">
        <v>215</v>
      </c>
      <c r="B737" s="219" t="s">
        <v>686</v>
      </c>
      <c r="C737" s="219" t="s">
        <v>995</v>
      </c>
      <c r="D737" s="219" t="s">
        <v>268</v>
      </c>
      <c r="E737" s="221">
        <v>45714</v>
      </c>
      <c r="F737" s="221">
        <v>45714</v>
      </c>
      <c r="G737" s="219" t="s">
        <v>269</v>
      </c>
      <c r="H737" s="219"/>
      <c r="I737" s="219"/>
      <c r="J737" s="219" t="s">
        <v>182</v>
      </c>
      <c r="K737" s="219" t="s">
        <v>220</v>
      </c>
      <c r="L737" s="241">
        <v>-149901</v>
      </c>
      <c r="M737" s="219" t="s">
        <v>220</v>
      </c>
      <c r="N737" s="241">
        <v>-149901</v>
      </c>
      <c r="O737" s="219" t="s">
        <v>243</v>
      </c>
      <c r="P737" s="219" t="s">
        <v>244</v>
      </c>
      <c r="Q737" s="219"/>
      <c r="R737" s="219" t="s">
        <v>996</v>
      </c>
      <c r="S737" s="219"/>
      <c r="T737" s="221"/>
      <c r="U737" s="219" t="s">
        <v>224</v>
      </c>
      <c r="V737" s="219" t="s">
        <v>225</v>
      </c>
      <c r="W737" s="190">
        <f>VLOOKUP(M737,'8.匯率'!A:C,3,)</f>
        <v>1</v>
      </c>
      <c r="X737" s="232">
        <f t="shared" si="12"/>
        <v>-149901</v>
      </c>
    </row>
    <row r="738" spans="1:24" hidden="1">
      <c r="A738" s="219" t="s">
        <v>215</v>
      </c>
      <c r="B738" s="219" t="s">
        <v>686</v>
      </c>
      <c r="C738" s="219" t="s">
        <v>997</v>
      </c>
      <c r="D738" s="219" t="s">
        <v>268</v>
      </c>
      <c r="E738" s="221">
        <v>45714</v>
      </c>
      <c r="F738" s="221">
        <v>45714</v>
      </c>
      <c r="G738" s="219" t="s">
        <v>269</v>
      </c>
      <c r="H738" s="219"/>
      <c r="I738" s="219"/>
      <c r="J738" s="219" t="s">
        <v>182</v>
      </c>
      <c r="K738" s="219" t="s">
        <v>220</v>
      </c>
      <c r="L738" s="241">
        <v>-110000</v>
      </c>
      <c r="M738" s="219" t="s">
        <v>220</v>
      </c>
      <c r="N738" s="241">
        <v>-110000</v>
      </c>
      <c r="O738" s="219" t="s">
        <v>243</v>
      </c>
      <c r="P738" s="219" t="s">
        <v>244</v>
      </c>
      <c r="Q738" s="219"/>
      <c r="R738" s="219" t="s">
        <v>998</v>
      </c>
      <c r="S738" s="219"/>
      <c r="T738" s="221"/>
      <c r="U738" s="219" t="s">
        <v>224</v>
      </c>
      <c r="V738" s="219" t="s">
        <v>225</v>
      </c>
      <c r="W738" s="190">
        <f>VLOOKUP(M738,'8.匯率'!A:C,3,)</f>
        <v>1</v>
      </c>
      <c r="X738" s="232">
        <f t="shared" si="12"/>
        <v>-110000</v>
      </c>
    </row>
    <row r="739" spans="1:24" hidden="1">
      <c r="A739" s="219" t="s">
        <v>215</v>
      </c>
      <c r="B739" s="219" t="s">
        <v>686</v>
      </c>
      <c r="C739" s="219" t="s">
        <v>999</v>
      </c>
      <c r="D739" s="219" t="s">
        <v>268</v>
      </c>
      <c r="E739" s="221">
        <v>45714</v>
      </c>
      <c r="F739" s="221">
        <v>45714</v>
      </c>
      <c r="G739" s="219" t="s">
        <v>269</v>
      </c>
      <c r="H739" s="219"/>
      <c r="I739" s="219"/>
      <c r="J739" s="219" t="s">
        <v>182</v>
      </c>
      <c r="K739" s="219" t="s">
        <v>220</v>
      </c>
      <c r="L739" s="241">
        <v>-130741</v>
      </c>
      <c r="M739" s="219" t="s">
        <v>220</v>
      </c>
      <c r="N739" s="241">
        <v>-130741</v>
      </c>
      <c r="O739" s="219" t="s">
        <v>243</v>
      </c>
      <c r="P739" s="219" t="s">
        <v>244</v>
      </c>
      <c r="Q739" s="219"/>
      <c r="R739" s="219" t="s">
        <v>1000</v>
      </c>
      <c r="S739" s="219"/>
      <c r="T739" s="221"/>
      <c r="U739" s="219" t="s">
        <v>224</v>
      </c>
      <c r="V739" s="219" t="s">
        <v>225</v>
      </c>
      <c r="W739" s="190">
        <f>VLOOKUP(M739,'8.匯率'!A:C,3,)</f>
        <v>1</v>
      </c>
      <c r="X739" s="232">
        <f t="shared" si="12"/>
        <v>-130741</v>
      </c>
    </row>
    <row r="740" spans="1:24" hidden="1">
      <c r="A740" s="219" t="s">
        <v>215</v>
      </c>
      <c r="B740" s="219" t="s">
        <v>686</v>
      </c>
      <c r="C740" s="219" t="s">
        <v>1001</v>
      </c>
      <c r="D740" s="219" t="s">
        <v>268</v>
      </c>
      <c r="E740" s="221">
        <v>45714</v>
      </c>
      <c r="F740" s="221">
        <v>45714</v>
      </c>
      <c r="G740" s="219" t="s">
        <v>269</v>
      </c>
      <c r="H740" s="219"/>
      <c r="I740" s="219"/>
      <c r="J740" s="219" t="s">
        <v>182</v>
      </c>
      <c r="K740" s="219" t="s">
        <v>220</v>
      </c>
      <c r="L740" s="241">
        <v>-123469</v>
      </c>
      <c r="M740" s="219" t="s">
        <v>220</v>
      </c>
      <c r="N740" s="241">
        <v>-123469</v>
      </c>
      <c r="O740" s="219" t="s">
        <v>243</v>
      </c>
      <c r="P740" s="219" t="s">
        <v>244</v>
      </c>
      <c r="Q740" s="219"/>
      <c r="R740" s="219" t="s">
        <v>1002</v>
      </c>
      <c r="S740" s="219"/>
      <c r="T740" s="221"/>
      <c r="U740" s="219" t="s">
        <v>224</v>
      </c>
      <c r="V740" s="219" t="s">
        <v>225</v>
      </c>
      <c r="W740" s="190">
        <f>VLOOKUP(M740,'8.匯率'!A:C,3,)</f>
        <v>1</v>
      </c>
      <c r="X740" s="232">
        <f t="shared" si="12"/>
        <v>-123469</v>
      </c>
    </row>
    <row r="741" spans="1:24" hidden="1">
      <c r="A741" s="219" t="s">
        <v>215</v>
      </c>
      <c r="B741" s="219" t="s">
        <v>686</v>
      </c>
      <c r="C741" s="219" t="s">
        <v>1003</v>
      </c>
      <c r="D741" s="219" t="s">
        <v>268</v>
      </c>
      <c r="E741" s="221">
        <v>45714</v>
      </c>
      <c r="F741" s="221">
        <v>45714</v>
      </c>
      <c r="G741" s="219" t="s">
        <v>269</v>
      </c>
      <c r="H741" s="219"/>
      <c r="I741" s="219"/>
      <c r="J741" s="219" t="s">
        <v>182</v>
      </c>
      <c r="K741" s="219" t="s">
        <v>220</v>
      </c>
      <c r="L741" s="241">
        <v>-138000</v>
      </c>
      <c r="M741" s="219" t="s">
        <v>220</v>
      </c>
      <c r="N741" s="241">
        <v>-138000</v>
      </c>
      <c r="O741" s="219" t="s">
        <v>243</v>
      </c>
      <c r="P741" s="219" t="s">
        <v>244</v>
      </c>
      <c r="Q741" s="219"/>
      <c r="R741" s="219" t="s">
        <v>1004</v>
      </c>
      <c r="S741" s="219"/>
      <c r="T741" s="221"/>
      <c r="U741" s="219" t="s">
        <v>224</v>
      </c>
      <c r="V741" s="219" t="s">
        <v>225</v>
      </c>
      <c r="W741" s="190">
        <f>VLOOKUP(M741,'8.匯率'!A:C,3,)</f>
        <v>1</v>
      </c>
      <c r="X741" s="232">
        <f t="shared" si="12"/>
        <v>-138000</v>
      </c>
    </row>
    <row r="742" spans="1:24" hidden="1">
      <c r="A742" s="219" t="s">
        <v>215</v>
      </c>
      <c r="B742" s="219" t="s">
        <v>686</v>
      </c>
      <c r="C742" s="219" t="s">
        <v>1005</v>
      </c>
      <c r="D742" s="219" t="s">
        <v>268</v>
      </c>
      <c r="E742" s="221">
        <v>45714</v>
      </c>
      <c r="F742" s="221">
        <v>45714</v>
      </c>
      <c r="G742" s="219" t="s">
        <v>269</v>
      </c>
      <c r="H742" s="219"/>
      <c r="I742" s="219"/>
      <c r="J742" s="219" t="s">
        <v>182</v>
      </c>
      <c r="K742" s="219" t="s">
        <v>220</v>
      </c>
      <c r="L742" s="241">
        <v>-138000</v>
      </c>
      <c r="M742" s="219" t="s">
        <v>220</v>
      </c>
      <c r="N742" s="241">
        <v>-138000</v>
      </c>
      <c r="O742" s="219" t="s">
        <v>243</v>
      </c>
      <c r="P742" s="219" t="s">
        <v>244</v>
      </c>
      <c r="Q742" s="219"/>
      <c r="R742" s="219" t="s">
        <v>1006</v>
      </c>
      <c r="S742" s="219"/>
      <c r="T742" s="221"/>
      <c r="U742" s="219" t="s">
        <v>224</v>
      </c>
      <c r="V742" s="219" t="s">
        <v>225</v>
      </c>
      <c r="W742" s="190">
        <f>VLOOKUP(M742,'8.匯率'!A:C,3,)</f>
        <v>1</v>
      </c>
      <c r="X742" s="232">
        <f t="shared" si="12"/>
        <v>-138000</v>
      </c>
    </row>
    <row r="743" spans="1:24" hidden="1">
      <c r="A743" s="219" t="s">
        <v>215</v>
      </c>
      <c r="B743" s="219" t="s">
        <v>686</v>
      </c>
      <c r="C743" s="219" t="s">
        <v>1007</v>
      </c>
      <c r="D743" s="219" t="s">
        <v>268</v>
      </c>
      <c r="E743" s="221">
        <v>45714</v>
      </c>
      <c r="F743" s="221">
        <v>45714</v>
      </c>
      <c r="G743" s="219" t="s">
        <v>269</v>
      </c>
      <c r="H743" s="219"/>
      <c r="I743" s="219"/>
      <c r="J743" s="219" t="s">
        <v>182</v>
      </c>
      <c r="K743" s="219" t="s">
        <v>220</v>
      </c>
      <c r="L743" s="241">
        <v>-138000</v>
      </c>
      <c r="M743" s="219" t="s">
        <v>220</v>
      </c>
      <c r="N743" s="241">
        <v>-138000</v>
      </c>
      <c r="O743" s="219" t="s">
        <v>239</v>
      </c>
      <c r="P743" s="219" t="s">
        <v>240</v>
      </c>
      <c r="Q743" s="219"/>
      <c r="R743" s="219" t="s">
        <v>1008</v>
      </c>
      <c r="S743" s="219"/>
      <c r="T743" s="221"/>
      <c r="U743" s="219" t="s">
        <v>224</v>
      </c>
      <c r="V743" s="219" t="s">
        <v>225</v>
      </c>
      <c r="W743" s="190">
        <f>VLOOKUP(M743,'8.匯率'!A:C,3,)</f>
        <v>1</v>
      </c>
      <c r="X743" s="232">
        <f t="shared" si="12"/>
        <v>-138000</v>
      </c>
    </row>
    <row r="744" spans="1:24" hidden="1">
      <c r="A744" s="219" t="s">
        <v>215</v>
      </c>
      <c r="B744" s="219" t="s">
        <v>686</v>
      </c>
      <c r="C744" s="219" t="s">
        <v>1009</v>
      </c>
      <c r="D744" s="219" t="s">
        <v>268</v>
      </c>
      <c r="E744" s="221">
        <v>45714</v>
      </c>
      <c r="F744" s="221">
        <v>45714</v>
      </c>
      <c r="G744" s="219" t="s">
        <v>269</v>
      </c>
      <c r="H744" s="219"/>
      <c r="I744" s="219"/>
      <c r="J744" s="219" t="s">
        <v>182</v>
      </c>
      <c r="K744" s="219" t="s">
        <v>220</v>
      </c>
      <c r="L744" s="241">
        <v>-138000</v>
      </c>
      <c r="M744" s="219" t="s">
        <v>220</v>
      </c>
      <c r="N744" s="241">
        <v>-138000</v>
      </c>
      <c r="O744" s="219" t="s">
        <v>456</v>
      </c>
      <c r="P744" s="219" t="s">
        <v>229</v>
      </c>
      <c r="Q744" s="219"/>
      <c r="R744" s="219" t="s">
        <v>1010</v>
      </c>
      <c r="S744" s="219"/>
      <c r="T744" s="221"/>
      <c r="U744" s="219" t="s">
        <v>224</v>
      </c>
      <c r="V744" s="219" t="s">
        <v>225</v>
      </c>
      <c r="W744" s="190">
        <f>VLOOKUP(M744,'8.匯率'!A:C,3,)</f>
        <v>1</v>
      </c>
      <c r="X744" s="232">
        <f t="shared" si="12"/>
        <v>-138000</v>
      </c>
    </row>
    <row r="745" spans="1:24" hidden="1">
      <c r="A745" s="219" t="s">
        <v>215</v>
      </c>
      <c r="B745" s="219" t="s">
        <v>686</v>
      </c>
      <c r="C745" s="219" t="s">
        <v>1011</v>
      </c>
      <c r="D745" s="219" t="s">
        <v>268</v>
      </c>
      <c r="E745" s="221">
        <v>45714</v>
      </c>
      <c r="F745" s="221">
        <v>45714</v>
      </c>
      <c r="G745" s="219" t="s">
        <v>269</v>
      </c>
      <c r="H745" s="219"/>
      <c r="I745" s="219"/>
      <c r="J745" s="219" t="s">
        <v>182</v>
      </c>
      <c r="K745" s="219" t="s">
        <v>220</v>
      </c>
      <c r="L745" s="241">
        <v>-138000</v>
      </c>
      <c r="M745" s="219" t="s">
        <v>220</v>
      </c>
      <c r="N745" s="241">
        <v>-138000</v>
      </c>
      <c r="O745" s="219" t="s">
        <v>456</v>
      </c>
      <c r="P745" s="219" t="s">
        <v>229</v>
      </c>
      <c r="Q745" s="219"/>
      <c r="R745" s="219" t="s">
        <v>1012</v>
      </c>
      <c r="S745" s="219"/>
      <c r="T745" s="221"/>
      <c r="U745" s="219" t="s">
        <v>224</v>
      </c>
      <c r="V745" s="219" t="s">
        <v>225</v>
      </c>
      <c r="W745" s="190">
        <f>VLOOKUP(M745,'8.匯率'!A:C,3,)</f>
        <v>1</v>
      </c>
      <c r="X745" s="232">
        <f t="shared" si="12"/>
        <v>-138000</v>
      </c>
    </row>
    <row r="746" spans="1:24" hidden="1">
      <c r="A746" s="219" t="s">
        <v>215</v>
      </c>
      <c r="B746" s="219" t="s">
        <v>686</v>
      </c>
      <c r="C746" s="219" t="s">
        <v>1013</v>
      </c>
      <c r="D746" s="219" t="s">
        <v>268</v>
      </c>
      <c r="E746" s="221">
        <v>45714</v>
      </c>
      <c r="F746" s="221">
        <v>45714</v>
      </c>
      <c r="G746" s="219" t="s">
        <v>269</v>
      </c>
      <c r="H746" s="219"/>
      <c r="I746" s="219"/>
      <c r="J746" s="219" t="s">
        <v>182</v>
      </c>
      <c r="K746" s="219" t="s">
        <v>220</v>
      </c>
      <c r="L746" s="241">
        <v>-61179</v>
      </c>
      <c r="M746" s="219" t="s">
        <v>220</v>
      </c>
      <c r="N746" s="241">
        <v>-61179</v>
      </c>
      <c r="O746" s="219" t="s">
        <v>456</v>
      </c>
      <c r="P746" s="219" t="s">
        <v>229</v>
      </c>
      <c r="Q746" s="219"/>
      <c r="R746" s="219" t="s">
        <v>1014</v>
      </c>
      <c r="S746" s="219"/>
      <c r="T746" s="221"/>
      <c r="U746" s="219" t="s">
        <v>224</v>
      </c>
      <c r="V746" s="219" t="s">
        <v>225</v>
      </c>
      <c r="W746" s="190">
        <f>VLOOKUP(M746,'8.匯率'!A:C,3,)</f>
        <v>1</v>
      </c>
      <c r="X746" s="232">
        <f t="shared" si="12"/>
        <v>-61179</v>
      </c>
    </row>
    <row r="747" spans="1:24" hidden="1">
      <c r="A747" s="219" t="s">
        <v>215</v>
      </c>
      <c r="B747" s="219" t="s">
        <v>686</v>
      </c>
      <c r="C747" s="219" t="s">
        <v>1015</v>
      </c>
      <c r="D747" s="219" t="s">
        <v>268</v>
      </c>
      <c r="E747" s="221">
        <v>45714</v>
      </c>
      <c r="F747" s="221">
        <v>45714</v>
      </c>
      <c r="G747" s="219" t="s">
        <v>269</v>
      </c>
      <c r="H747" s="219"/>
      <c r="I747" s="219"/>
      <c r="J747" s="219" t="s">
        <v>182</v>
      </c>
      <c r="K747" s="219" t="s">
        <v>220</v>
      </c>
      <c r="L747" s="241">
        <v>-155000</v>
      </c>
      <c r="M747" s="219" t="s">
        <v>220</v>
      </c>
      <c r="N747" s="241">
        <v>-155000</v>
      </c>
      <c r="O747" s="219" t="s">
        <v>456</v>
      </c>
      <c r="P747" s="219" t="s">
        <v>229</v>
      </c>
      <c r="Q747" s="219"/>
      <c r="R747" s="219" t="s">
        <v>1016</v>
      </c>
      <c r="S747" s="219"/>
      <c r="T747" s="221"/>
      <c r="U747" s="219" t="s">
        <v>224</v>
      </c>
      <c r="V747" s="219" t="s">
        <v>225</v>
      </c>
      <c r="W747" s="190">
        <f>VLOOKUP(M747,'8.匯率'!A:C,3,)</f>
        <v>1</v>
      </c>
      <c r="X747" s="232">
        <f t="shared" si="12"/>
        <v>-155000</v>
      </c>
    </row>
    <row r="748" spans="1:24" hidden="1">
      <c r="A748" s="219" t="s">
        <v>215</v>
      </c>
      <c r="B748" s="219" t="s">
        <v>686</v>
      </c>
      <c r="C748" s="219" t="s">
        <v>1017</v>
      </c>
      <c r="D748" s="219" t="s">
        <v>268</v>
      </c>
      <c r="E748" s="221">
        <v>45714</v>
      </c>
      <c r="F748" s="221">
        <v>45714</v>
      </c>
      <c r="G748" s="219" t="s">
        <v>269</v>
      </c>
      <c r="H748" s="219"/>
      <c r="I748" s="219"/>
      <c r="J748" s="219" t="s">
        <v>182</v>
      </c>
      <c r="K748" s="219" t="s">
        <v>220</v>
      </c>
      <c r="L748" s="241">
        <v>-81577</v>
      </c>
      <c r="M748" s="219" t="s">
        <v>220</v>
      </c>
      <c r="N748" s="241">
        <v>-81577</v>
      </c>
      <c r="O748" s="219" t="s">
        <v>456</v>
      </c>
      <c r="P748" s="219" t="s">
        <v>229</v>
      </c>
      <c r="Q748" s="219"/>
      <c r="R748" s="219" t="s">
        <v>1018</v>
      </c>
      <c r="S748" s="219"/>
      <c r="T748" s="221"/>
      <c r="U748" s="219" t="s">
        <v>224</v>
      </c>
      <c r="V748" s="219" t="s">
        <v>225</v>
      </c>
      <c r="W748" s="190">
        <f>VLOOKUP(M748,'8.匯率'!A:C,3,)</f>
        <v>1</v>
      </c>
      <c r="X748" s="232">
        <f t="shared" si="12"/>
        <v>-81577</v>
      </c>
    </row>
    <row r="749" spans="1:24" hidden="1">
      <c r="A749" s="219" t="s">
        <v>215</v>
      </c>
      <c r="B749" s="219" t="s">
        <v>686</v>
      </c>
      <c r="C749" s="219" t="s">
        <v>1019</v>
      </c>
      <c r="D749" s="219" t="s">
        <v>268</v>
      </c>
      <c r="E749" s="221">
        <v>45714</v>
      </c>
      <c r="F749" s="221">
        <v>45714</v>
      </c>
      <c r="G749" s="219" t="s">
        <v>269</v>
      </c>
      <c r="H749" s="219"/>
      <c r="I749" s="219"/>
      <c r="J749" s="219" t="s">
        <v>182</v>
      </c>
      <c r="K749" s="219" t="s">
        <v>220</v>
      </c>
      <c r="L749" s="241">
        <v>-178000</v>
      </c>
      <c r="M749" s="219" t="s">
        <v>220</v>
      </c>
      <c r="N749" s="241">
        <v>-178000</v>
      </c>
      <c r="O749" s="219" t="s">
        <v>456</v>
      </c>
      <c r="P749" s="219" t="s">
        <v>229</v>
      </c>
      <c r="Q749" s="219"/>
      <c r="R749" s="219" t="s">
        <v>1020</v>
      </c>
      <c r="S749" s="219"/>
      <c r="T749" s="221"/>
      <c r="U749" s="219" t="s">
        <v>224</v>
      </c>
      <c r="V749" s="219" t="s">
        <v>225</v>
      </c>
      <c r="W749" s="190">
        <f>VLOOKUP(M749,'8.匯率'!A:C,3,)</f>
        <v>1</v>
      </c>
      <c r="X749" s="232">
        <f t="shared" si="12"/>
        <v>-178000</v>
      </c>
    </row>
    <row r="750" spans="1:24" hidden="1">
      <c r="A750" s="219" t="s">
        <v>215</v>
      </c>
      <c r="B750" s="219" t="s">
        <v>686</v>
      </c>
      <c r="C750" s="219" t="s">
        <v>1021</v>
      </c>
      <c r="D750" s="219" t="s">
        <v>268</v>
      </c>
      <c r="E750" s="221">
        <v>45714</v>
      </c>
      <c r="F750" s="221">
        <v>45714</v>
      </c>
      <c r="G750" s="219" t="s">
        <v>269</v>
      </c>
      <c r="H750" s="219"/>
      <c r="I750" s="219"/>
      <c r="J750" s="219" t="s">
        <v>182</v>
      </c>
      <c r="K750" s="219" t="s">
        <v>220</v>
      </c>
      <c r="L750" s="241">
        <v>-104214</v>
      </c>
      <c r="M750" s="219" t="s">
        <v>220</v>
      </c>
      <c r="N750" s="241">
        <v>-104214</v>
      </c>
      <c r="O750" s="219" t="s">
        <v>456</v>
      </c>
      <c r="P750" s="219" t="s">
        <v>229</v>
      </c>
      <c r="Q750" s="219"/>
      <c r="R750" s="219" t="s">
        <v>1022</v>
      </c>
      <c r="S750" s="219"/>
      <c r="T750" s="221"/>
      <c r="U750" s="219" t="s">
        <v>224</v>
      </c>
      <c r="V750" s="219" t="s">
        <v>225</v>
      </c>
      <c r="W750" s="190">
        <f>VLOOKUP(M750,'8.匯率'!A:C,3,)</f>
        <v>1</v>
      </c>
      <c r="X750" s="232">
        <f t="shared" si="12"/>
        <v>-104214</v>
      </c>
    </row>
    <row r="751" spans="1:24" hidden="1">
      <c r="A751" s="219" t="s">
        <v>215</v>
      </c>
      <c r="B751" s="219" t="s">
        <v>686</v>
      </c>
      <c r="C751" s="219" t="s">
        <v>1023</v>
      </c>
      <c r="D751" s="219" t="s">
        <v>268</v>
      </c>
      <c r="E751" s="221">
        <v>45714</v>
      </c>
      <c r="F751" s="221">
        <v>45714</v>
      </c>
      <c r="G751" s="219" t="s">
        <v>269</v>
      </c>
      <c r="H751" s="219"/>
      <c r="I751" s="219"/>
      <c r="J751" s="219" t="s">
        <v>182</v>
      </c>
      <c r="K751" s="219" t="s">
        <v>220</v>
      </c>
      <c r="L751" s="241">
        <v>-138000</v>
      </c>
      <c r="M751" s="219" t="s">
        <v>220</v>
      </c>
      <c r="N751" s="241">
        <v>-138000</v>
      </c>
      <c r="O751" s="219" t="s">
        <v>539</v>
      </c>
      <c r="P751" s="219" t="s">
        <v>229</v>
      </c>
      <c r="Q751" s="219"/>
      <c r="R751" s="219" t="s">
        <v>1024</v>
      </c>
      <c r="S751" s="219"/>
      <c r="T751" s="221"/>
      <c r="U751" s="219" t="s">
        <v>224</v>
      </c>
      <c r="V751" s="219" t="s">
        <v>225</v>
      </c>
      <c r="W751" s="190">
        <f>VLOOKUP(M751,'8.匯率'!A:C,3,)</f>
        <v>1</v>
      </c>
      <c r="X751" s="232">
        <f t="shared" si="12"/>
        <v>-138000</v>
      </c>
    </row>
    <row r="752" spans="1:24" hidden="1">
      <c r="A752" s="219" t="s">
        <v>215</v>
      </c>
      <c r="B752" s="219" t="s">
        <v>686</v>
      </c>
      <c r="C752" s="219" t="s">
        <v>1025</v>
      </c>
      <c r="D752" s="219" t="s">
        <v>268</v>
      </c>
      <c r="E752" s="221">
        <v>45714</v>
      </c>
      <c r="F752" s="221">
        <v>45714</v>
      </c>
      <c r="G752" s="219" t="s">
        <v>269</v>
      </c>
      <c r="H752" s="219"/>
      <c r="I752" s="219"/>
      <c r="J752" s="219" t="s">
        <v>182</v>
      </c>
      <c r="K752" s="219" t="s">
        <v>220</v>
      </c>
      <c r="L752" s="241">
        <v>-17369</v>
      </c>
      <c r="M752" s="219" t="s">
        <v>220</v>
      </c>
      <c r="N752" s="241">
        <v>-17369</v>
      </c>
      <c r="O752" s="219" t="s">
        <v>239</v>
      </c>
      <c r="P752" s="219" t="s">
        <v>240</v>
      </c>
      <c r="Q752" s="219"/>
      <c r="R752" s="219" t="s">
        <v>1026</v>
      </c>
      <c r="S752" s="219"/>
      <c r="T752" s="221"/>
      <c r="U752" s="219" t="s">
        <v>224</v>
      </c>
      <c r="V752" s="219" t="s">
        <v>225</v>
      </c>
      <c r="W752" s="190">
        <f>VLOOKUP(M752,'8.匯率'!A:C,3,)</f>
        <v>1</v>
      </c>
      <c r="X752" s="232">
        <f t="shared" si="12"/>
        <v>-17369</v>
      </c>
    </row>
    <row r="753" spans="1:24" hidden="1">
      <c r="A753" s="219" t="s">
        <v>215</v>
      </c>
      <c r="B753" s="219" t="s">
        <v>686</v>
      </c>
      <c r="C753" s="219" t="s">
        <v>1027</v>
      </c>
      <c r="D753" s="219" t="s">
        <v>268</v>
      </c>
      <c r="E753" s="221">
        <v>45714</v>
      </c>
      <c r="F753" s="221">
        <v>45714</v>
      </c>
      <c r="G753" s="219" t="s">
        <v>269</v>
      </c>
      <c r="H753" s="219"/>
      <c r="I753" s="219"/>
      <c r="J753" s="219" t="s">
        <v>182</v>
      </c>
      <c r="K753" s="219" t="s">
        <v>220</v>
      </c>
      <c r="L753" s="241">
        <v>-155000</v>
      </c>
      <c r="M753" s="219" t="s">
        <v>220</v>
      </c>
      <c r="N753" s="241">
        <v>-155000</v>
      </c>
      <c r="O753" s="219" t="s">
        <v>234</v>
      </c>
      <c r="P753" s="219" t="s">
        <v>229</v>
      </c>
      <c r="Q753" s="219"/>
      <c r="R753" s="219" t="s">
        <v>1028</v>
      </c>
      <c r="S753" s="219"/>
      <c r="T753" s="221"/>
      <c r="U753" s="219" t="s">
        <v>224</v>
      </c>
      <c r="V753" s="219" t="s">
        <v>225</v>
      </c>
      <c r="W753" s="190">
        <f>VLOOKUP(M753,'8.匯率'!A:C,3,)</f>
        <v>1</v>
      </c>
      <c r="X753" s="232">
        <f t="shared" si="12"/>
        <v>-155000</v>
      </c>
    </row>
    <row r="754" spans="1:24" hidden="1">
      <c r="A754" s="219" t="s">
        <v>215</v>
      </c>
      <c r="B754" s="219" t="s">
        <v>686</v>
      </c>
      <c r="C754" s="219" t="s">
        <v>1029</v>
      </c>
      <c r="D754" s="219" t="s">
        <v>268</v>
      </c>
      <c r="E754" s="221">
        <v>45714</v>
      </c>
      <c r="F754" s="221">
        <v>45714</v>
      </c>
      <c r="G754" s="219" t="s">
        <v>269</v>
      </c>
      <c r="H754" s="219"/>
      <c r="I754" s="219"/>
      <c r="J754" s="219" t="s">
        <v>182</v>
      </c>
      <c r="K754" s="219" t="s">
        <v>220</v>
      </c>
      <c r="L754" s="241">
        <v>-150924</v>
      </c>
      <c r="M754" s="219" t="s">
        <v>220</v>
      </c>
      <c r="N754" s="241">
        <v>-150924</v>
      </c>
      <c r="O754" s="219" t="s">
        <v>234</v>
      </c>
      <c r="P754" s="219" t="s">
        <v>229</v>
      </c>
      <c r="Q754" s="219"/>
      <c r="R754" s="219" t="s">
        <v>1030</v>
      </c>
      <c r="S754" s="219"/>
      <c r="T754" s="221"/>
      <c r="U754" s="219" t="s">
        <v>224</v>
      </c>
      <c r="V754" s="219" t="s">
        <v>225</v>
      </c>
      <c r="W754" s="190">
        <f>VLOOKUP(M754,'8.匯率'!A:C,3,)</f>
        <v>1</v>
      </c>
      <c r="X754" s="232">
        <f t="shared" si="12"/>
        <v>-150924</v>
      </c>
    </row>
    <row r="755" spans="1:24" hidden="1">
      <c r="A755" s="219" t="s">
        <v>215</v>
      </c>
      <c r="B755" s="219" t="s">
        <v>686</v>
      </c>
      <c r="C755" s="219" t="s">
        <v>1031</v>
      </c>
      <c r="D755" s="219" t="s">
        <v>268</v>
      </c>
      <c r="E755" s="221">
        <v>45714</v>
      </c>
      <c r="F755" s="221">
        <v>45714</v>
      </c>
      <c r="G755" s="219" t="s">
        <v>269</v>
      </c>
      <c r="H755" s="219"/>
      <c r="I755" s="219"/>
      <c r="J755" s="219" t="s">
        <v>182</v>
      </c>
      <c r="K755" s="219" t="s">
        <v>220</v>
      </c>
      <c r="L755" s="241">
        <v>-138000</v>
      </c>
      <c r="M755" s="219" t="s">
        <v>220</v>
      </c>
      <c r="N755" s="241">
        <v>-138000</v>
      </c>
      <c r="O755" s="219" t="s">
        <v>234</v>
      </c>
      <c r="P755" s="219" t="s">
        <v>229</v>
      </c>
      <c r="Q755" s="219"/>
      <c r="R755" s="219" t="s">
        <v>1032</v>
      </c>
      <c r="S755" s="219"/>
      <c r="T755" s="221"/>
      <c r="U755" s="219" t="s">
        <v>224</v>
      </c>
      <c r="V755" s="219" t="s">
        <v>225</v>
      </c>
      <c r="W755" s="190">
        <f>VLOOKUP(M755,'8.匯率'!A:C,3,)</f>
        <v>1</v>
      </c>
      <c r="X755" s="232">
        <f t="shared" si="12"/>
        <v>-138000</v>
      </c>
    </row>
    <row r="756" spans="1:24" hidden="1">
      <c r="A756" s="219" t="s">
        <v>215</v>
      </c>
      <c r="B756" s="219" t="s">
        <v>686</v>
      </c>
      <c r="C756" s="219" t="s">
        <v>1033</v>
      </c>
      <c r="D756" s="219" t="s">
        <v>268</v>
      </c>
      <c r="E756" s="221">
        <v>45714</v>
      </c>
      <c r="F756" s="221">
        <v>45714</v>
      </c>
      <c r="G756" s="219" t="s">
        <v>269</v>
      </c>
      <c r="H756" s="219"/>
      <c r="I756" s="219"/>
      <c r="J756" s="219" t="s">
        <v>182</v>
      </c>
      <c r="K756" s="219" t="s">
        <v>220</v>
      </c>
      <c r="L756" s="241">
        <v>-165113</v>
      </c>
      <c r="M756" s="219" t="s">
        <v>220</v>
      </c>
      <c r="N756" s="241">
        <v>-165113</v>
      </c>
      <c r="O756" s="219" t="s">
        <v>234</v>
      </c>
      <c r="P756" s="219" t="s">
        <v>229</v>
      </c>
      <c r="Q756" s="219"/>
      <c r="R756" s="219" t="s">
        <v>1034</v>
      </c>
      <c r="S756" s="219"/>
      <c r="T756" s="221"/>
      <c r="U756" s="219" t="s">
        <v>224</v>
      </c>
      <c r="V756" s="219" t="s">
        <v>225</v>
      </c>
      <c r="W756" s="190">
        <f>VLOOKUP(M756,'8.匯率'!A:C,3,)</f>
        <v>1</v>
      </c>
      <c r="X756" s="232">
        <f t="shared" si="12"/>
        <v>-165113</v>
      </c>
    </row>
    <row r="757" spans="1:24" hidden="1">
      <c r="A757" s="219" t="s">
        <v>215</v>
      </c>
      <c r="B757" s="219" t="s">
        <v>686</v>
      </c>
      <c r="C757" s="219" t="s">
        <v>1035</v>
      </c>
      <c r="D757" s="219" t="s">
        <v>268</v>
      </c>
      <c r="E757" s="221">
        <v>45714</v>
      </c>
      <c r="F757" s="221">
        <v>45714</v>
      </c>
      <c r="G757" s="219" t="s">
        <v>269</v>
      </c>
      <c r="H757" s="219"/>
      <c r="I757" s="219"/>
      <c r="J757" s="219" t="s">
        <v>182</v>
      </c>
      <c r="K757" s="219" t="s">
        <v>220</v>
      </c>
      <c r="L757" s="241">
        <v>-155000</v>
      </c>
      <c r="M757" s="219" t="s">
        <v>220</v>
      </c>
      <c r="N757" s="241">
        <v>-155000</v>
      </c>
      <c r="O757" s="219" t="s">
        <v>234</v>
      </c>
      <c r="P757" s="219" t="s">
        <v>229</v>
      </c>
      <c r="Q757" s="219"/>
      <c r="R757" s="219" t="s">
        <v>1036</v>
      </c>
      <c r="S757" s="219"/>
      <c r="T757" s="221"/>
      <c r="U757" s="219" t="s">
        <v>224</v>
      </c>
      <c r="V757" s="219" t="s">
        <v>225</v>
      </c>
      <c r="W757" s="190">
        <f>VLOOKUP(M757,'8.匯率'!A:C,3,)</f>
        <v>1</v>
      </c>
      <c r="X757" s="232">
        <f t="shared" si="12"/>
        <v>-155000</v>
      </c>
    </row>
    <row r="758" spans="1:24" hidden="1">
      <c r="A758" s="219" t="s">
        <v>215</v>
      </c>
      <c r="B758" s="219" t="s">
        <v>686</v>
      </c>
      <c r="C758" s="219" t="s">
        <v>1037</v>
      </c>
      <c r="D758" s="219" t="s">
        <v>268</v>
      </c>
      <c r="E758" s="221">
        <v>45714</v>
      </c>
      <c r="F758" s="221">
        <v>45714</v>
      </c>
      <c r="G758" s="219" t="s">
        <v>269</v>
      </c>
      <c r="H758" s="219"/>
      <c r="I758" s="219"/>
      <c r="J758" s="219" t="s">
        <v>182</v>
      </c>
      <c r="K758" s="219" t="s">
        <v>220</v>
      </c>
      <c r="L758" s="241">
        <v>-149894</v>
      </c>
      <c r="M758" s="219" t="s">
        <v>220</v>
      </c>
      <c r="N758" s="241">
        <v>-149894</v>
      </c>
      <c r="O758" s="219" t="s">
        <v>234</v>
      </c>
      <c r="P758" s="219" t="s">
        <v>229</v>
      </c>
      <c r="Q758" s="219"/>
      <c r="R758" s="219" t="s">
        <v>1038</v>
      </c>
      <c r="S758" s="219"/>
      <c r="T758" s="221"/>
      <c r="U758" s="219" t="s">
        <v>224</v>
      </c>
      <c r="V758" s="219" t="s">
        <v>225</v>
      </c>
      <c r="W758" s="190">
        <f>VLOOKUP(M758,'8.匯率'!A:C,3,)</f>
        <v>1</v>
      </c>
      <c r="X758" s="232">
        <f t="shared" si="12"/>
        <v>-149894</v>
      </c>
    </row>
    <row r="759" spans="1:24" hidden="1">
      <c r="A759" s="219" t="s">
        <v>215</v>
      </c>
      <c r="B759" s="219" t="s">
        <v>686</v>
      </c>
      <c r="C759" s="219" t="s">
        <v>1039</v>
      </c>
      <c r="D759" s="219" t="s">
        <v>268</v>
      </c>
      <c r="E759" s="221">
        <v>45714</v>
      </c>
      <c r="F759" s="221">
        <v>45714</v>
      </c>
      <c r="G759" s="219" t="s">
        <v>269</v>
      </c>
      <c r="H759" s="219"/>
      <c r="I759" s="219"/>
      <c r="J759" s="219" t="s">
        <v>182</v>
      </c>
      <c r="K759" s="219" t="s">
        <v>220</v>
      </c>
      <c r="L759" s="241">
        <v>-135625</v>
      </c>
      <c r="M759" s="219" t="s">
        <v>220</v>
      </c>
      <c r="N759" s="241">
        <v>-135625</v>
      </c>
      <c r="O759" s="219" t="s">
        <v>234</v>
      </c>
      <c r="P759" s="219" t="s">
        <v>229</v>
      </c>
      <c r="Q759" s="219"/>
      <c r="R759" s="219" t="s">
        <v>1040</v>
      </c>
      <c r="S759" s="219"/>
      <c r="T759" s="221"/>
      <c r="U759" s="219" t="s">
        <v>224</v>
      </c>
      <c r="V759" s="219" t="s">
        <v>225</v>
      </c>
      <c r="W759" s="190">
        <f>VLOOKUP(M759,'8.匯率'!A:C,3,)</f>
        <v>1</v>
      </c>
      <c r="X759" s="232">
        <f t="shared" si="12"/>
        <v>-135625</v>
      </c>
    </row>
    <row r="760" spans="1:24" hidden="1">
      <c r="A760" s="219" t="s">
        <v>215</v>
      </c>
      <c r="B760" s="219" t="s">
        <v>686</v>
      </c>
      <c r="C760" s="219" t="s">
        <v>1041</v>
      </c>
      <c r="D760" s="219" t="s">
        <v>268</v>
      </c>
      <c r="E760" s="221">
        <v>45679</v>
      </c>
      <c r="F760" s="221">
        <v>45702</v>
      </c>
      <c r="G760" s="219" t="s">
        <v>269</v>
      </c>
      <c r="H760" s="219"/>
      <c r="I760" s="219"/>
      <c r="J760" s="219" t="s">
        <v>185</v>
      </c>
      <c r="K760" s="219" t="s">
        <v>220</v>
      </c>
      <c r="L760" s="241">
        <v>145886</v>
      </c>
      <c r="M760" s="219" t="s">
        <v>220</v>
      </c>
      <c r="N760" s="241">
        <v>145886</v>
      </c>
      <c r="O760" s="219" t="s">
        <v>249</v>
      </c>
      <c r="P760" s="219" t="s">
        <v>250</v>
      </c>
      <c r="Q760" s="219"/>
      <c r="R760" s="219" t="s">
        <v>612</v>
      </c>
      <c r="S760" s="219"/>
      <c r="T760" s="221"/>
      <c r="U760" s="219" t="s">
        <v>224</v>
      </c>
      <c r="V760" s="219" t="s">
        <v>252</v>
      </c>
      <c r="W760" s="190">
        <f>VLOOKUP(M760,'8.匯率'!A:C,3,)</f>
        <v>1</v>
      </c>
      <c r="X760" s="232">
        <f t="shared" si="12"/>
        <v>145886</v>
      </c>
    </row>
    <row r="761" spans="1:24" hidden="1">
      <c r="A761" s="219" t="s">
        <v>215</v>
      </c>
      <c r="B761" s="219" t="s">
        <v>686</v>
      </c>
      <c r="C761" s="219" t="s">
        <v>1042</v>
      </c>
      <c r="D761" s="219" t="s">
        <v>268</v>
      </c>
      <c r="E761" s="221">
        <v>45679</v>
      </c>
      <c r="F761" s="221">
        <v>45702</v>
      </c>
      <c r="G761" s="219" t="s">
        <v>269</v>
      </c>
      <c r="H761" s="219"/>
      <c r="I761" s="219"/>
      <c r="J761" s="219" t="s">
        <v>185</v>
      </c>
      <c r="K761" s="219" t="s">
        <v>220</v>
      </c>
      <c r="L761" s="241">
        <v>110000</v>
      </c>
      <c r="M761" s="219" t="s">
        <v>220</v>
      </c>
      <c r="N761" s="241">
        <v>110000</v>
      </c>
      <c r="O761" s="219" t="s">
        <v>249</v>
      </c>
      <c r="P761" s="219" t="s">
        <v>250</v>
      </c>
      <c r="Q761" s="219"/>
      <c r="R761" s="219" t="s">
        <v>616</v>
      </c>
      <c r="S761" s="219"/>
      <c r="T761" s="221"/>
      <c r="U761" s="219" t="s">
        <v>224</v>
      </c>
      <c r="V761" s="219" t="s">
        <v>252</v>
      </c>
      <c r="W761" s="190">
        <f>VLOOKUP(M761,'8.匯率'!A:C,3,)</f>
        <v>1</v>
      </c>
      <c r="X761" s="232">
        <f t="shared" si="12"/>
        <v>110000</v>
      </c>
    </row>
    <row r="762" spans="1:24" hidden="1">
      <c r="A762" s="219" t="s">
        <v>215</v>
      </c>
      <c r="B762" s="219" t="s">
        <v>686</v>
      </c>
      <c r="C762" s="219" t="s">
        <v>1043</v>
      </c>
      <c r="D762" s="219" t="s">
        <v>268</v>
      </c>
      <c r="E762" s="221">
        <v>45679</v>
      </c>
      <c r="F762" s="221">
        <v>45702</v>
      </c>
      <c r="G762" s="219" t="s">
        <v>269</v>
      </c>
      <c r="H762" s="219"/>
      <c r="I762" s="219"/>
      <c r="J762" s="219" t="s">
        <v>185</v>
      </c>
      <c r="K762" s="219" t="s">
        <v>220</v>
      </c>
      <c r="L762" s="241">
        <v>110000</v>
      </c>
      <c r="M762" s="219" t="s">
        <v>220</v>
      </c>
      <c r="N762" s="241">
        <v>110000</v>
      </c>
      <c r="O762" s="219" t="s">
        <v>249</v>
      </c>
      <c r="P762" s="219" t="s">
        <v>250</v>
      </c>
      <c r="Q762" s="219"/>
      <c r="R762" s="219" t="s">
        <v>628</v>
      </c>
      <c r="S762" s="219"/>
      <c r="T762" s="221"/>
      <c r="U762" s="219" t="s">
        <v>224</v>
      </c>
      <c r="V762" s="219" t="s">
        <v>252</v>
      </c>
      <c r="W762" s="190">
        <f>VLOOKUP(M762,'8.匯率'!A:C,3,)</f>
        <v>1</v>
      </c>
      <c r="X762" s="232">
        <f t="shared" si="12"/>
        <v>110000</v>
      </c>
    </row>
    <row r="763" spans="1:24" hidden="1">
      <c r="A763" s="219" t="s">
        <v>215</v>
      </c>
      <c r="B763" s="219" t="s">
        <v>686</v>
      </c>
      <c r="C763" s="219" t="s">
        <v>1044</v>
      </c>
      <c r="D763" s="219" t="s">
        <v>268</v>
      </c>
      <c r="E763" s="221">
        <v>45679</v>
      </c>
      <c r="F763" s="221">
        <v>45702</v>
      </c>
      <c r="G763" s="219" t="s">
        <v>269</v>
      </c>
      <c r="H763" s="219"/>
      <c r="I763" s="219"/>
      <c r="J763" s="219" t="s">
        <v>185</v>
      </c>
      <c r="K763" s="219" t="s">
        <v>220</v>
      </c>
      <c r="L763" s="241">
        <v>138000</v>
      </c>
      <c r="M763" s="219" t="s">
        <v>220</v>
      </c>
      <c r="N763" s="241">
        <v>138000</v>
      </c>
      <c r="O763" s="219" t="s">
        <v>249</v>
      </c>
      <c r="P763" s="219" t="s">
        <v>250</v>
      </c>
      <c r="Q763" s="219"/>
      <c r="R763" s="219" t="s">
        <v>636</v>
      </c>
      <c r="S763" s="219"/>
      <c r="T763" s="221"/>
      <c r="U763" s="219" t="s">
        <v>224</v>
      </c>
      <c r="V763" s="219" t="s">
        <v>252</v>
      </c>
      <c r="W763" s="190">
        <f>VLOOKUP(M763,'8.匯率'!A:C,3,)</f>
        <v>1</v>
      </c>
      <c r="X763" s="232">
        <f t="shared" si="12"/>
        <v>138000</v>
      </c>
    </row>
    <row r="764" spans="1:24" hidden="1">
      <c r="A764" s="219" t="s">
        <v>215</v>
      </c>
      <c r="B764" s="219" t="s">
        <v>686</v>
      </c>
      <c r="C764" s="219" t="s">
        <v>1045</v>
      </c>
      <c r="D764" s="219" t="s">
        <v>268</v>
      </c>
      <c r="E764" s="221">
        <v>45679</v>
      </c>
      <c r="F764" s="221">
        <v>45702</v>
      </c>
      <c r="G764" s="219" t="s">
        <v>269</v>
      </c>
      <c r="H764" s="219"/>
      <c r="I764" s="219"/>
      <c r="J764" s="219" t="s">
        <v>185</v>
      </c>
      <c r="K764" s="219" t="s">
        <v>220</v>
      </c>
      <c r="L764" s="241">
        <v>129886</v>
      </c>
      <c r="M764" s="219" t="s">
        <v>220</v>
      </c>
      <c r="N764" s="241">
        <v>129886</v>
      </c>
      <c r="O764" s="219" t="s">
        <v>249</v>
      </c>
      <c r="P764" s="219" t="s">
        <v>250</v>
      </c>
      <c r="Q764" s="219"/>
      <c r="R764" s="219" t="s">
        <v>644</v>
      </c>
      <c r="S764" s="219"/>
      <c r="T764" s="221"/>
      <c r="U764" s="219" t="s">
        <v>224</v>
      </c>
      <c r="V764" s="219" t="s">
        <v>252</v>
      </c>
      <c r="W764" s="190">
        <f>VLOOKUP(M764,'8.匯率'!A:C,3,)</f>
        <v>1</v>
      </c>
      <c r="X764" s="232">
        <f t="shared" si="12"/>
        <v>129886</v>
      </c>
    </row>
    <row r="765" spans="1:24" hidden="1">
      <c r="A765" s="219" t="s">
        <v>215</v>
      </c>
      <c r="B765" s="219" t="s">
        <v>686</v>
      </c>
      <c r="C765" s="219" t="s">
        <v>1046</v>
      </c>
      <c r="D765" s="219" t="s">
        <v>268</v>
      </c>
      <c r="E765" s="221">
        <v>45679</v>
      </c>
      <c r="F765" s="221">
        <v>45702</v>
      </c>
      <c r="G765" s="219" t="s">
        <v>269</v>
      </c>
      <c r="H765" s="219"/>
      <c r="I765" s="219"/>
      <c r="J765" s="219" t="s">
        <v>185</v>
      </c>
      <c r="K765" s="219" t="s">
        <v>220</v>
      </c>
      <c r="L765" s="241">
        <v>84117</v>
      </c>
      <c r="M765" s="219" t="s">
        <v>220</v>
      </c>
      <c r="N765" s="241">
        <v>84117</v>
      </c>
      <c r="O765" s="219" t="s">
        <v>249</v>
      </c>
      <c r="P765" s="219" t="s">
        <v>250</v>
      </c>
      <c r="Q765" s="219"/>
      <c r="R765" s="219" t="s">
        <v>646</v>
      </c>
      <c r="S765" s="219"/>
      <c r="T765" s="221"/>
      <c r="U765" s="219" t="s">
        <v>224</v>
      </c>
      <c r="V765" s="219" t="s">
        <v>252</v>
      </c>
      <c r="W765" s="190">
        <f>VLOOKUP(M765,'8.匯率'!A:C,3,)</f>
        <v>1</v>
      </c>
      <c r="X765" s="232">
        <f t="shared" si="12"/>
        <v>84117</v>
      </c>
    </row>
    <row r="766" spans="1:24" hidden="1">
      <c r="A766" s="219" t="s">
        <v>215</v>
      </c>
      <c r="B766" s="219" t="s">
        <v>686</v>
      </c>
      <c r="C766" s="219" t="s">
        <v>1047</v>
      </c>
      <c r="D766" s="219" t="s">
        <v>268</v>
      </c>
      <c r="E766" s="221">
        <v>45679</v>
      </c>
      <c r="F766" s="221">
        <v>45702</v>
      </c>
      <c r="G766" s="219" t="s">
        <v>269</v>
      </c>
      <c r="H766" s="219"/>
      <c r="I766" s="219"/>
      <c r="J766" s="219" t="s">
        <v>185</v>
      </c>
      <c r="K766" s="219" t="s">
        <v>220</v>
      </c>
      <c r="L766" s="241">
        <v>145886</v>
      </c>
      <c r="M766" s="219" t="s">
        <v>220</v>
      </c>
      <c r="N766" s="241">
        <v>145886</v>
      </c>
      <c r="O766" s="219" t="s">
        <v>249</v>
      </c>
      <c r="P766" s="219" t="s">
        <v>250</v>
      </c>
      <c r="Q766" s="219"/>
      <c r="R766" s="219" t="s">
        <v>648</v>
      </c>
      <c r="S766" s="219"/>
      <c r="T766" s="221"/>
      <c r="U766" s="219" t="s">
        <v>224</v>
      </c>
      <c r="V766" s="219" t="s">
        <v>252</v>
      </c>
      <c r="W766" s="190">
        <f>VLOOKUP(M766,'8.匯率'!A:C,3,)</f>
        <v>1</v>
      </c>
      <c r="X766" s="232">
        <f t="shared" si="12"/>
        <v>145886</v>
      </c>
    </row>
    <row r="767" spans="1:24" hidden="1">
      <c r="A767" s="219" t="s">
        <v>215</v>
      </c>
      <c r="B767" s="219" t="s">
        <v>686</v>
      </c>
      <c r="C767" s="219" t="s">
        <v>1048</v>
      </c>
      <c r="D767" s="219" t="s">
        <v>268</v>
      </c>
      <c r="E767" s="221">
        <v>45679</v>
      </c>
      <c r="F767" s="221">
        <v>45702</v>
      </c>
      <c r="G767" s="219" t="s">
        <v>269</v>
      </c>
      <c r="H767" s="219"/>
      <c r="I767" s="219"/>
      <c r="J767" s="219" t="s">
        <v>185</v>
      </c>
      <c r="K767" s="219" t="s">
        <v>220</v>
      </c>
      <c r="L767" s="241">
        <v>155000</v>
      </c>
      <c r="M767" s="219" t="s">
        <v>220</v>
      </c>
      <c r="N767" s="241">
        <v>155000</v>
      </c>
      <c r="O767" s="219" t="s">
        <v>249</v>
      </c>
      <c r="P767" s="219" t="s">
        <v>250</v>
      </c>
      <c r="Q767" s="219"/>
      <c r="R767" s="219" t="s">
        <v>650</v>
      </c>
      <c r="S767" s="219"/>
      <c r="T767" s="221"/>
      <c r="U767" s="219" t="s">
        <v>224</v>
      </c>
      <c r="V767" s="219" t="s">
        <v>252</v>
      </c>
      <c r="W767" s="190">
        <f>VLOOKUP(M767,'8.匯率'!A:C,3,)</f>
        <v>1</v>
      </c>
      <c r="X767" s="232">
        <f t="shared" si="12"/>
        <v>155000</v>
      </c>
    </row>
    <row r="768" spans="1:24" hidden="1">
      <c r="A768" s="219" t="s">
        <v>215</v>
      </c>
      <c r="B768" s="219" t="s">
        <v>686</v>
      </c>
      <c r="C768" s="219" t="s">
        <v>1049</v>
      </c>
      <c r="D768" s="219" t="s">
        <v>268</v>
      </c>
      <c r="E768" s="221">
        <v>45679</v>
      </c>
      <c r="F768" s="221">
        <v>45702</v>
      </c>
      <c r="G768" s="219" t="s">
        <v>269</v>
      </c>
      <c r="H768" s="219"/>
      <c r="I768" s="219"/>
      <c r="J768" s="219" t="s">
        <v>185</v>
      </c>
      <c r="K768" s="219" t="s">
        <v>220</v>
      </c>
      <c r="L768" s="241">
        <v>155000</v>
      </c>
      <c r="M768" s="219" t="s">
        <v>220</v>
      </c>
      <c r="N768" s="241">
        <v>155000</v>
      </c>
      <c r="O768" s="219" t="s">
        <v>249</v>
      </c>
      <c r="P768" s="219" t="s">
        <v>250</v>
      </c>
      <c r="Q768" s="219"/>
      <c r="R768" s="219" t="s">
        <v>652</v>
      </c>
      <c r="S768" s="219"/>
      <c r="T768" s="221"/>
      <c r="U768" s="219" t="s">
        <v>224</v>
      </c>
      <c r="V768" s="219" t="s">
        <v>252</v>
      </c>
      <c r="W768" s="190">
        <f>VLOOKUP(M768,'8.匯率'!A:C,3,)</f>
        <v>1</v>
      </c>
      <c r="X768" s="232">
        <f t="shared" si="12"/>
        <v>155000</v>
      </c>
    </row>
    <row r="769" spans="1:24" hidden="1">
      <c r="A769" s="219" t="s">
        <v>215</v>
      </c>
      <c r="B769" s="219" t="s">
        <v>686</v>
      </c>
      <c r="C769" s="219" t="s">
        <v>1050</v>
      </c>
      <c r="D769" s="219" t="s">
        <v>268</v>
      </c>
      <c r="E769" s="221">
        <v>45679</v>
      </c>
      <c r="F769" s="221">
        <v>45702</v>
      </c>
      <c r="G769" s="219" t="s">
        <v>269</v>
      </c>
      <c r="H769" s="219"/>
      <c r="I769" s="219"/>
      <c r="J769" s="219" t="s">
        <v>185</v>
      </c>
      <c r="K769" s="219" t="s">
        <v>220</v>
      </c>
      <c r="L769" s="241">
        <v>138000</v>
      </c>
      <c r="M769" s="219" t="s">
        <v>220</v>
      </c>
      <c r="N769" s="241">
        <v>138000</v>
      </c>
      <c r="O769" s="219" t="s">
        <v>249</v>
      </c>
      <c r="P769" s="219" t="s">
        <v>250</v>
      </c>
      <c r="Q769" s="219"/>
      <c r="R769" s="219" t="s">
        <v>654</v>
      </c>
      <c r="S769" s="219"/>
      <c r="T769" s="221"/>
      <c r="U769" s="219" t="s">
        <v>224</v>
      </c>
      <c r="V769" s="219" t="s">
        <v>252</v>
      </c>
      <c r="W769" s="190">
        <f>VLOOKUP(M769,'8.匯率'!A:C,3,)</f>
        <v>1</v>
      </c>
      <c r="X769" s="232">
        <f t="shared" si="12"/>
        <v>138000</v>
      </c>
    </row>
    <row r="770" spans="1:24" hidden="1">
      <c r="A770" s="219" t="s">
        <v>215</v>
      </c>
      <c r="B770" s="219" t="s">
        <v>686</v>
      </c>
      <c r="C770" s="219" t="s">
        <v>1051</v>
      </c>
      <c r="D770" s="219" t="s">
        <v>268</v>
      </c>
      <c r="E770" s="221">
        <v>45679</v>
      </c>
      <c r="F770" s="221">
        <v>45702</v>
      </c>
      <c r="G770" s="219" t="s">
        <v>269</v>
      </c>
      <c r="H770" s="219"/>
      <c r="I770" s="219"/>
      <c r="J770" s="219" t="s">
        <v>185</v>
      </c>
      <c r="K770" s="219" t="s">
        <v>220</v>
      </c>
      <c r="L770" s="241">
        <v>155000</v>
      </c>
      <c r="M770" s="219" t="s">
        <v>220</v>
      </c>
      <c r="N770" s="241">
        <v>155000</v>
      </c>
      <c r="O770" s="219" t="s">
        <v>249</v>
      </c>
      <c r="P770" s="219" t="s">
        <v>250</v>
      </c>
      <c r="Q770" s="219"/>
      <c r="R770" s="219" t="s">
        <v>662</v>
      </c>
      <c r="S770" s="219"/>
      <c r="T770" s="221"/>
      <c r="U770" s="219" t="s">
        <v>224</v>
      </c>
      <c r="V770" s="219" t="s">
        <v>252</v>
      </c>
      <c r="W770" s="190">
        <f>VLOOKUP(M770,'8.匯率'!A:C,3,)</f>
        <v>1</v>
      </c>
      <c r="X770" s="232">
        <f t="shared" si="12"/>
        <v>155000</v>
      </c>
    </row>
    <row r="771" spans="1:24" hidden="1">
      <c r="A771" s="219" t="s">
        <v>215</v>
      </c>
      <c r="B771" s="219" t="s">
        <v>686</v>
      </c>
      <c r="C771" s="219" t="s">
        <v>1052</v>
      </c>
      <c r="D771" s="219" t="s">
        <v>268</v>
      </c>
      <c r="E771" s="221">
        <v>45679</v>
      </c>
      <c r="F771" s="221">
        <v>45702</v>
      </c>
      <c r="G771" s="219" t="s">
        <v>269</v>
      </c>
      <c r="H771" s="219"/>
      <c r="I771" s="219"/>
      <c r="J771" s="219" t="s">
        <v>185</v>
      </c>
      <c r="K771" s="219" t="s">
        <v>220</v>
      </c>
      <c r="L771" s="241">
        <v>138000</v>
      </c>
      <c r="M771" s="219" t="s">
        <v>220</v>
      </c>
      <c r="N771" s="241">
        <v>138000</v>
      </c>
      <c r="O771" s="219" t="s">
        <v>249</v>
      </c>
      <c r="P771" s="219" t="s">
        <v>250</v>
      </c>
      <c r="Q771" s="219"/>
      <c r="R771" s="219" t="s">
        <v>664</v>
      </c>
      <c r="S771" s="219"/>
      <c r="T771" s="221"/>
      <c r="U771" s="219" t="s">
        <v>224</v>
      </c>
      <c r="V771" s="219" t="s">
        <v>252</v>
      </c>
      <c r="W771" s="190">
        <f>VLOOKUP(M771,'8.匯率'!A:C,3,)</f>
        <v>1</v>
      </c>
      <c r="X771" s="232">
        <f t="shared" si="12"/>
        <v>138000</v>
      </c>
    </row>
    <row r="772" spans="1:24" hidden="1">
      <c r="A772" s="219" t="s">
        <v>215</v>
      </c>
      <c r="B772" s="219" t="s">
        <v>686</v>
      </c>
      <c r="C772" s="219" t="s">
        <v>1053</v>
      </c>
      <c r="D772" s="219" t="s">
        <v>268</v>
      </c>
      <c r="E772" s="221">
        <v>45679</v>
      </c>
      <c r="F772" s="221">
        <v>45702</v>
      </c>
      <c r="G772" s="219" t="s">
        <v>269</v>
      </c>
      <c r="H772" s="219"/>
      <c r="I772" s="219"/>
      <c r="J772" s="219" t="s">
        <v>185</v>
      </c>
      <c r="K772" s="219" t="s">
        <v>220</v>
      </c>
      <c r="L772" s="241">
        <v>110000</v>
      </c>
      <c r="M772" s="219" t="s">
        <v>220</v>
      </c>
      <c r="N772" s="241">
        <v>110000</v>
      </c>
      <c r="O772" s="219" t="s">
        <v>249</v>
      </c>
      <c r="P772" s="219" t="s">
        <v>250</v>
      </c>
      <c r="Q772" s="219"/>
      <c r="R772" s="219" t="s">
        <v>666</v>
      </c>
      <c r="S772" s="219"/>
      <c r="T772" s="221"/>
      <c r="U772" s="219" t="s">
        <v>224</v>
      </c>
      <c r="V772" s="219" t="s">
        <v>252</v>
      </c>
      <c r="W772" s="190">
        <f>VLOOKUP(M772,'8.匯率'!A:C,3,)</f>
        <v>1</v>
      </c>
      <c r="X772" s="232">
        <f t="shared" si="12"/>
        <v>110000</v>
      </c>
    </row>
    <row r="773" spans="1:24" hidden="1">
      <c r="A773" s="219" t="s">
        <v>215</v>
      </c>
      <c r="B773" s="219" t="s">
        <v>686</v>
      </c>
      <c r="C773" s="219" t="s">
        <v>1054</v>
      </c>
      <c r="D773" s="219" t="s">
        <v>268</v>
      </c>
      <c r="E773" s="221">
        <v>45679</v>
      </c>
      <c r="F773" s="221">
        <v>45702</v>
      </c>
      <c r="G773" s="219" t="s">
        <v>269</v>
      </c>
      <c r="H773" s="219"/>
      <c r="I773" s="219"/>
      <c r="J773" s="219" t="s">
        <v>185</v>
      </c>
      <c r="K773" s="219" t="s">
        <v>220</v>
      </c>
      <c r="L773" s="241">
        <v>138000</v>
      </c>
      <c r="M773" s="219" t="s">
        <v>220</v>
      </c>
      <c r="N773" s="241">
        <v>138000</v>
      </c>
      <c r="O773" s="219" t="s">
        <v>249</v>
      </c>
      <c r="P773" s="219" t="s">
        <v>250</v>
      </c>
      <c r="Q773" s="219"/>
      <c r="R773" s="219" t="s">
        <v>668</v>
      </c>
      <c r="S773" s="219"/>
      <c r="T773" s="221"/>
      <c r="U773" s="219" t="s">
        <v>224</v>
      </c>
      <c r="V773" s="219" t="s">
        <v>252</v>
      </c>
      <c r="W773" s="190">
        <f>VLOOKUP(M773,'8.匯率'!A:C,3,)</f>
        <v>1</v>
      </c>
      <c r="X773" s="232">
        <f t="shared" si="12"/>
        <v>138000</v>
      </c>
    </row>
    <row r="774" spans="1:24" hidden="1">
      <c r="A774" s="219" t="s">
        <v>215</v>
      </c>
      <c r="B774" s="219" t="s">
        <v>686</v>
      </c>
      <c r="C774" s="219" t="s">
        <v>1055</v>
      </c>
      <c r="D774" s="219" t="s">
        <v>268</v>
      </c>
      <c r="E774" s="221">
        <v>45679</v>
      </c>
      <c r="F774" s="221">
        <v>45708</v>
      </c>
      <c r="G774" s="219" t="s">
        <v>269</v>
      </c>
      <c r="H774" s="219"/>
      <c r="I774" s="219"/>
      <c r="J774" s="219" t="s">
        <v>185</v>
      </c>
      <c r="K774" s="219" t="s">
        <v>220</v>
      </c>
      <c r="L774" s="241">
        <v>95000</v>
      </c>
      <c r="M774" s="219" t="s">
        <v>220</v>
      </c>
      <c r="N774" s="241">
        <v>95000</v>
      </c>
      <c r="O774" s="219" t="s">
        <v>249</v>
      </c>
      <c r="P774" s="219" t="s">
        <v>250</v>
      </c>
      <c r="Q774" s="219"/>
      <c r="R774" s="219" t="s">
        <v>614</v>
      </c>
      <c r="S774" s="219"/>
      <c r="T774" s="221"/>
      <c r="U774" s="219" t="s">
        <v>224</v>
      </c>
      <c r="V774" s="219" t="s">
        <v>252</v>
      </c>
      <c r="W774" s="190">
        <f>VLOOKUP(M774,'8.匯率'!A:C,3,)</f>
        <v>1</v>
      </c>
      <c r="X774" s="232">
        <f t="shared" si="12"/>
        <v>95000</v>
      </c>
    </row>
    <row r="775" spans="1:24" hidden="1">
      <c r="A775" s="219" t="s">
        <v>215</v>
      </c>
      <c r="B775" s="219" t="s">
        <v>686</v>
      </c>
      <c r="C775" s="219" t="s">
        <v>1056</v>
      </c>
      <c r="D775" s="219" t="s">
        <v>268</v>
      </c>
      <c r="E775" s="221">
        <v>45679</v>
      </c>
      <c r="F775" s="221">
        <v>45708</v>
      </c>
      <c r="G775" s="219" t="s">
        <v>269</v>
      </c>
      <c r="H775" s="219"/>
      <c r="I775" s="219"/>
      <c r="J775" s="219" t="s">
        <v>185</v>
      </c>
      <c r="K775" s="219" t="s">
        <v>220</v>
      </c>
      <c r="L775" s="241">
        <v>136726</v>
      </c>
      <c r="M775" s="219" t="s">
        <v>220</v>
      </c>
      <c r="N775" s="241">
        <v>136726</v>
      </c>
      <c r="O775" s="219" t="s">
        <v>249</v>
      </c>
      <c r="P775" s="219" t="s">
        <v>250</v>
      </c>
      <c r="Q775" s="219"/>
      <c r="R775" s="219" t="s">
        <v>618</v>
      </c>
      <c r="S775" s="219"/>
      <c r="T775" s="221"/>
      <c r="U775" s="219" t="s">
        <v>224</v>
      </c>
      <c r="V775" s="219" t="s">
        <v>252</v>
      </c>
      <c r="W775" s="190">
        <f>VLOOKUP(M775,'8.匯率'!A:C,3,)</f>
        <v>1</v>
      </c>
      <c r="X775" s="232">
        <f t="shared" si="12"/>
        <v>136726</v>
      </c>
    </row>
    <row r="776" spans="1:24" hidden="1">
      <c r="A776" s="219" t="s">
        <v>215</v>
      </c>
      <c r="B776" s="219" t="s">
        <v>686</v>
      </c>
      <c r="C776" s="219" t="s">
        <v>1057</v>
      </c>
      <c r="D776" s="219" t="s">
        <v>268</v>
      </c>
      <c r="E776" s="221">
        <v>45679</v>
      </c>
      <c r="F776" s="221">
        <v>45708</v>
      </c>
      <c r="G776" s="219" t="s">
        <v>269</v>
      </c>
      <c r="H776" s="219"/>
      <c r="I776" s="219"/>
      <c r="J776" s="219" t="s">
        <v>185</v>
      </c>
      <c r="K776" s="219" t="s">
        <v>220</v>
      </c>
      <c r="L776" s="241">
        <v>138000</v>
      </c>
      <c r="M776" s="219" t="s">
        <v>220</v>
      </c>
      <c r="N776" s="241">
        <v>138000</v>
      </c>
      <c r="O776" s="219" t="s">
        <v>249</v>
      </c>
      <c r="P776" s="219" t="s">
        <v>250</v>
      </c>
      <c r="Q776" s="219"/>
      <c r="R776" s="219" t="s">
        <v>620</v>
      </c>
      <c r="S776" s="219"/>
      <c r="T776" s="221"/>
      <c r="U776" s="219" t="s">
        <v>224</v>
      </c>
      <c r="V776" s="219" t="s">
        <v>252</v>
      </c>
      <c r="W776" s="190">
        <f>VLOOKUP(M776,'8.匯率'!A:C,3,)</f>
        <v>1</v>
      </c>
      <c r="X776" s="232">
        <f t="shared" si="12"/>
        <v>138000</v>
      </c>
    </row>
    <row r="777" spans="1:24" hidden="1">
      <c r="A777" s="219" t="s">
        <v>215</v>
      </c>
      <c r="B777" s="219" t="s">
        <v>686</v>
      </c>
      <c r="C777" s="219" t="s">
        <v>1058</v>
      </c>
      <c r="D777" s="219" t="s">
        <v>268</v>
      </c>
      <c r="E777" s="221">
        <v>45679</v>
      </c>
      <c r="F777" s="221">
        <v>45708</v>
      </c>
      <c r="G777" s="219" t="s">
        <v>269</v>
      </c>
      <c r="H777" s="219"/>
      <c r="I777" s="219"/>
      <c r="J777" s="219" t="s">
        <v>185</v>
      </c>
      <c r="K777" s="219" t="s">
        <v>220</v>
      </c>
      <c r="L777" s="241">
        <v>97042</v>
      </c>
      <c r="M777" s="219" t="s">
        <v>220</v>
      </c>
      <c r="N777" s="241">
        <v>97042</v>
      </c>
      <c r="O777" s="219" t="s">
        <v>249</v>
      </c>
      <c r="P777" s="219" t="s">
        <v>250</v>
      </c>
      <c r="Q777" s="219"/>
      <c r="R777" s="219" t="s">
        <v>622</v>
      </c>
      <c r="S777" s="219"/>
      <c r="T777" s="221"/>
      <c r="U777" s="219" t="s">
        <v>224</v>
      </c>
      <c r="V777" s="219" t="s">
        <v>252</v>
      </c>
      <c r="W777" s="190">
        <f>VLOOKUP(M777,'8.匯率'!A:C,3,)</f>
        <v>1</v>
      </c>
      <c r="X777" s="232">
        <f t="shared" si="12"/>
        <v>97042</v>
      </c>
    </row>
    <row r="778" spans="1:24" hidden="1">
      <c r="A778" s="219" t="s">
        <v>215</v>
      </c>
      <c r="B778" s="219" t="s">
        <v>686</v>
      </c>
      <c r="C778" s="219" t="s">
        <v>1059</v>
      </c>
      <c r="D778" s="219" t="s">
        <v>268</v>
      </c>
      <c r="E778" s="221">
        <v>45679</v>
      </c>
      <c r="F778" s="221">
        <v>45708</v>
      </c>
      <c r="G778" s="219" t="s">
        <v>269</v>
      </c>
      <c r="H778" s="219"/>
      <c r="I778" s="219"/>
      <c r="J778" s="219" t="s">
        <v>185</v>
      </c>
      <c r="K778" s="219" t="s">
        <v>220</v>
      </c>
      <c r="L778" s="241">
        <v>133874</v>
      </c>
      <c r="M778" s="219" t="s">
        <v>220</v>
      </c>
      <c r="N778" s="241">
        <v>133874</v>
      </c>
      <c r="O778" s="219" t="s">
        <v>249</v>
      </c>
      <c r="P778" s="219" t="s">
        <v>250</v>
      </c>
      <c r="Q778" s="219"/>
      <c r="R778" s="219" t="s">
        <v>624</v>
      </c>
      <c r="S778" s="219"/>
      <c r="T778" s="221"/>
      <c r="U778" s="219" t="s">
        <v>224</v>
      </c>
      <c r="V778" s="219" t="s">
        <v>252</v>
      </c>
      <c r="W778" s="190">
        <f>VLOOKUP(M778,'8.匯率'!A:C,3,)</f>
        <v>1</v>
      </c>
      <c r="X778" s="232">
        <f t="shared" si="12"/>
        <v>133874</v>
      </c>
    </row>
    <row r="779" spans="1:24" hidden="1">
      <c r="A779" s="219" t="s">
        <v>215</v>
      </c>
      <c r="B779" s="219" t="s">
        <v>686</v>
      </c>
      <c r="C779" s="219" t="s">
        <v>1060</v>
      </c>
      <c r="D779" s="219" t="s">
        <v>268</v>
      </c>
      <c r="E779" s="221">
        <v>45679</v>
      </c>
      <c r="F779" s="221">
        <v>45708</v>
      </c>
      <c r="G779" s="219" t="s">
        <v>269</v>
      </c>
      <c r="H779" s="219"/>
      <c r="I779" s="219"/>
      <c r="J779" s="219" t="s">
        <v>185</v>
      </c>
      <c r="K779" s="219" t="s">
        <v>220</v>
      </c>
      <c r="L779" s="241">
        <v>138000</v>
      </c>
      <c r="M779" s="219" t="s">
        <v>220</v>
      </c>
      <c r="N779" s="241">
        <v>138000</v>
      </c>
      <c r="O779" s="219" t="s">
        <v>249</v>
      </c>
      <c r="P779" s="219" t="s">
        <v>250</v>
      </c>
      <c r="Q779" s="219"/>
      <c r="R779" s="219" t="s">
        <v>626</v>
      </c>
      <c r="S779" s="219"/>
      <c r="T779" s="221"/>
      <c r="U779" s="219" t="s">
        <v>224</v>
      </c>
      <c r="V779" s="219" t="s">
        <v>252</v>
      </c>
      <c r="W779" s="190">
        <f>VLOOKUP(M779,'8.匯率'!A:C,3,)</f>
        <v>1</v>
      </c>
      <c r="X779" s="232">
        <f t="shared" ref="X779:X830" si="13">N779*W779</f>
        <v>138000</v>
      </c>
    </row>
    <row r="780" spans="1:24" hidden="1">
      <c r="A780" s="219" t="s">
        <v>215</v>
      </c>
      <c r="B780" s="219" t="s">
        <v>686</v>
      </c>
      <c r="C780" s="219" t="s">
        <v>1061</v>
      </c>
      <c r="D780" s="219" t="s">
        <v>268</v>
      </c>
      <c r="E780" s="221">
        <v>45679</v>
      </c>
      <c r="F780" s="221">
        <v>45708</v>
      </c>
      <c r="G780" s="219" t="s">
        <v>269</v>
      </c>
      <c r="H780" s="219"/>
      <c r="I780" s="219"/>
      <c r="J780" s="219" t="s">
        <v>185</v>
      </c>
      <c r="K780" s="219" t="s">
        <v>220</v>
      </c>
      <c r="L780" s="241">
        <v>103532</v>
      </c>
      <c r="M780" s="219" t="s">
        <v>220</v>
      </c>
      <c r="N780" s="241">
        <v>103532</v>
      </c>
      <c r="O780" s="219" t="s">
        <v>249</v>
      </c>
      <c r="P780" s="219" t="s">
        <v>250</v>
      </c>
      <c r="Q780" s="219"/>
      <c r="R780" s="219" t="s">
        <v>630</v>
      </c>
      <c r="S780" s="219"/>
      <c r="T780" s="221"/>
      <c r="U780" s="219" t="s">
        <v>224</v>
      </c>
      <c r="V780" s="219" t="s">
        <v>252</v>
      </c>
      <c r="W780" s="190">
        <f>VLOOKUP(M780,'8.匯率'!A:C,3,)</f>
        <v>1</v>
      </c>
      <c r="X780" s="232">
        <f t="shared" si="13"/>
        <v>103532</v>
      </c>
    </row>
    <row r="781" spans="1:24" hidden="1">
      <c r="A781" s="219" t="s">
        <v>215</v>
      </c>
      <c r="B781" s="219" t="s">
        <v>686</v>
      </c>
      <c r="C781" s="219" t="s">
        <v>1062</v>
      </c>
      <c r="D781" s="219" t="s">
        <v>268</v>
      </c>
      <c r="E781" s="221">
        <v>45679</v>
      </c>
      <c r="F781" s="221">
        <v>45708</v>
      </c>
      <c r="G781" s="219" t="s">
        <v>269</v>
      </c>
      <c r="H781" s="219"/>
      <c r="I781" s="219"/>
      <c r="J781" s="219" t="s">
        <v>185</v>
      </c>
      <c r="K781" s="219" t="s">
        <v>220</v>
      </c>
      <c r="L781" s="241">
        <v>129886</v>
      </c>
      <c r="M781" s="219" t="s">
        <v>220</v>
      </c>
      <c r="N781" s="241">
        <v>129886</v>
      </c>
      <c r="O781" s="219" t="s">
        <v>249</v>
      </c>
      <c r="P781" s="219" t="s">
        <v>250</v>
      </c>
      <c r="Q781" s="219"/>
      <c r="R781" s="219" t="s">
        <v>632</v>
      </c>
      <c r="S781" s="219"/>
      <c r="T781" s="221"/>
      <c r="U781" s="219" t="s">
        <v>224</v>
      </c>
      <c r="V781" s="219" t="s">
        <v>252</v>
      </c>
      <c r="W781" s="190">
        <f>VLOOKUP(M781,'8.匯率'!A:C,3,)</f>
        <v>1</v>
      </c>
      <c r="X781" s="232">
        <f t="shared" si="13"/>
        <v>129886</v>
      </c>
    </row>
    <row r="782" spans="1:24" hidden="1">
      <c r="A782" s="219" t="s">
        <v>215</v>
      </c>
      <c r="B782" s="219" t="s">
        <v>686</v>
      </c>
      <c r="C782" s="219" t="s">
        <v>1063</v>
      </c>
      <c r="D782" s="219" t="s">
        <v>268</v>
      </c>
      <c r="E782" s="221">
        <v>45679</v>
      </c>
      <c r="F782" s="221">
        <v>45708</v>
      </c>
      <c r="G782" s="219" t="s">
        <v>269</v>
      </c>
      <c r="H782" s="219"/>
      <c r="I782" s="219"/>
      <c r="J782" s="219" t="s">
        <v>185</v>
      </c>
      <c r="K782" s="219" t="s">
        <v>220</v>
      </c>
      <c r="L782" s="241">
        <v>110000</v>
      </c>
      <c r="M782" s="219" t="s">
        <v>220</v>
      </c>
      <c r="N782" s="241">
        <v>110000</v>
      </c>
      <c r="O782" s="219" t="s">
        <v>249</v>
      </c>
      <c r="P782" s="219" t="s">
        <v>250</v>
      </c>
      <c r="Q782" s="219"/>
      <c r="R782" s="219" t="s">
        <v>634</v>
      </c>
      <c r="S782" s="219"/>
      <c r="T782" s="221"/>
      <c r="U782" s="219" t="s">
        <v>224</v>
      </c>
      <c r="V782" s="219" t="s">
        <v>252</v>
      </c>
      <c r="W782" s="190">
        <f>VLOOKUP(M782,'8.匯率'!A:C,3,)</f>
        <v>1</v>
      </c>
      <c r="X782" s="232">
        <f t="shared" si="13"/>
        <v>110000</v>
      </c>
    </row>
    <row r="783" spans="1:24" hidden="1">
      <c r="A783" s="219" t="s">
        <v>215</v>
      </c>
      <c r="B783" s="219" t="s">
        <v>686</v>
      </c>
      <c r="C783" s="219" t="s">
        <v>1064</v>
      </c>
      <c r="D783" s="219" t="s">
        <v>268</v>
      </c>
      <c r="E783" s="221">
        <v>45679</v>
      </c>
      <c r="F783" s="221">
        <v>45708</v>
      </c>
      <c r="G783" s="219" t="s">
        <v>269</v>
      </c>
      <c r="H783" s="219"/>
      <c r="I783" s="219"/>
      <c r="J783" s="219" t="s">
        <v>185</v>
      </c>
      <c r="K783" s="219" t="s">
        <v>220</v>
      </c>
      <c r="L783" s="241">
        <v>107569</v>
      </c>
      <c r="M783" s="219" t="s">
        <v>220</v>
      </c>
      <c r="N783" s="241">
        <v>107569</v>
      </c>
      <c r="O783" s="219" t="s">
        <v>249</v>
      </c>
      <c r="P783" s="219" t="s">
        <v>250</v>
      </c>
      <c r="Q783" s="219"/>
      <c r="R783" s="219" t="s">
        <v>638</v>
      </c>
      <c r="S783" s="219"/>
      <c r="T783" s="221"/>
      <c r="U783" s="219" t="s">
        <v>224</v>
      </c>
      <c r="V783" s="219" t="s">
        <v>252</v>
      </c>
      <c r="W783" s="190">
        <f>VLOOKUP(M783,'8.匯率'!A:C,3,)</f>
        <v>1</v>
      </c>
      <c r="X783" s="232">
        <f t="shared" si="13"/>
        <v>107569</v>
      </c>
    </row>
    <row r="784" spans="1:24" hidden="1">
      <c r="A784" s="219" t="s">
        <v>215</v>
      </c>
      <c r="B784" s="219" t="s">
        <v>686</v>
      </c>
      <c r="C784" s="219" t="s">
        <v>1065</v>
      </c>
      <c r="D784" s="219" t="s">
        <v>268</v>
      </c>
      <c r="E784" s="221">
        <v>45679</v>
      </c>
      <c r="F784" s="221">
        <v>45708</v>
      </c>
      <c r="G784" s="219" t="s">
        <v>269</v>
      </c>
      <c r="H784" s="219"/>
      <c r="I784" s="219"/>
      <c r="J784" s="219" t="s">
        <v>185</v>
      </c>
      <c r="K784" s="219" t="s">
        <v>220</v>
      </c>
      <c r="L784" s="241">
        <v>138000</v>
      </c>
      <c r="M784" s="219" t="s">
        <v>220</v>
      </c>
      <c r="N784" s="241">
        <v>138000</v>
      </c>
      <c r="O784" s="219" t="s">
        <v>249</v>
      </c>
      <c r="P784" s="219" t="s">
        <v>250</v>
      </c>
      <c r="Q784" s="219"/>
      <c r="R784" s="219" t="s">
        <v>640</v>
      </c>
      <c r="S784" s="219"/>
      <c r="T784" s="221"/>
      <c r="U784" s="219" t="s">
        <v>224</v>
      </c>
      <c r="V784" s="219" t="s">
        <v>252</v>
      </c>
      <c r="W784" s="190">
        <f>VLOOKUP(M784,'8.匯率'!A:C,3,)</f>
        <v>1</v>
      </c>
      <c r="X784" s="232">
        <f t="shared" si="13"/>
        <v>138000</v>
      </c>
    </row>
    <row r="785" spans="1:24" hidden="1">
      <c r="A785" s="219" t="s">
        <v>215</v>
      </c>
      <c r="B785" s="219" t="s">
        <v>686</v>
      </c>
      <c r="C785" s="219" t="s">
        <v>1066</v>
      </c>
      <c r="D785" s="219" t="s">
        <v>268</v>
      </c>
      <c r="E785" s="221">
        <v>45679</v>
      </c>
      <c r="F785" s="221">
        <v>45708</v>
      </c>
      <c r="G785" s="219" t="s">
        <v>269</v>
      </c>
      <c r="H785" s="219"/>
      <c r="I785" s="219"/>
      <c r="J785" s="219" t="s">
        <v>185</v>
      </c>
      <c r="K785" s="219" t="s">
        <v>220</v>
      </c>
      <c r="L785" s="241">
        <v>129886</v>
      </c>
      <c r="M785" s="219" t="s">
        <v>220</v>
      </c>
      <c r="N785" s="241">
        <v>129886</v>
      </c>
      <c r="O785" s="219" t="s">
        <v>249</v>
      </c>
      <c r="P785" s="219" t="s">
        <v>250</v>
      </c>
      <c r="Q785" s="219"/>
      <c r="R785" s="219" t="s">
        <v>642</v>
      </c>
      <c r="S785" s="219"/>
      <c r="T785" s="221"/>
      <c r="U785" s="219" t="s">
        <v>224</v>
      </c>
      <c r="V785" s="219" t="s">
        <v>252</v>
      </c>
      <c r="W785" s="190">
        <f>VLOOKUP(M785,'8.匯率'!A:C,3,)</f>
        <v>1</v>
      </c>
      <c r="X785" s="232">
        <f t="shared" si="13"/>
        <v>129886</v>
      </c>
    </row>
    <row r="786" spans="1:24" hidden="1">
      <c r="A786" s="219" t="s">
        <v>215</v>
      </c>
      <c r="B786" s="219" t="s">
        <v>686</v>
      </c>
      <c r="C786" s="219" t="s">
        <v>1067</v>
      </c>
      <c r="D786" s="219" t="s">
        <v>268</v>
      </c>
      <c r="E786" s="221">
        <v>45679</v>
      </c>
      <c r="F786" s="221">
        <v>45708</v>
      </c>
      <c r="G786" s="219" t="s">
        <v>269</v>
      </c>
      <c r="H786" s="219"/>
      <c r="I786" s="219"/>
      <c r="J786" s="219" t="s">
        <v>185</v>
      </c>
      <c r="K786" s="219" t="s">
        <v>220</v>
      </c>
      <c r="L786" s="241">
        <v>110000</v>
      </c>
      <c r="M786" s="219" t="s">
        <v>220</v>
      </c>
      <c r="N786" s="241">
        <v>110000</v>
      </c>
      <c r="O786" s="219" t="s">
        <v>249</v>
      </c>
      <c r="P786" s="219" t="s">
        <v>250</v>
      </c>
      <c r="Q786" s="219"/>
      <c r="R786" s="219" t="s">
        <v>656</v>
      </c>
      <c r="S786" s="219"/>
      <c r="T786" s="221"/>
      <c r="U786" s="219" t="s">
        <v>224</v>
      </c>
      <c r="V786" s="219" t="s">
        <v>252</v>
      </c>
      <c r="W786" s="190">
        <f>VLOOKUP(M786,'8.匯率'!A:C,3,)</f>
        <v>1</v>
      </c>
      <c r="X786" s="232">
        <f t="shared" si="13"/>
        <v>110000</v>
      </c>
    </row>
    <row r="787" spans="1:24" hidden="1">
      <c r="A787" s="219" t="s">
        <v>215</v>
      </c>
      <c r="B787" s="219" t="s">
        <v>686</v>
      </c>
      <c r="C787" s="219" t="s">
        <v>1068</v>
      </c>
      <c r="D787" s="219" t="s">
        <v>268</v>
      </c>
      <c r="E787" s="221">
        <v>45679</v>
      </c>
      <c r="F787" s="221">
        <v>45708</v>
      </c>
      <c r="G787" s="219" t="s">
        <v>269</v>
      </c>
      <c r="H787" s="219"/>
      <c r="I787" s="219"/>
      <c r="J787" s="219" t="s">
        <v>185</v>
      </c>
      <c r="K787" s="219" t="s">
        <v>220</v>
      </c>
      <c r="L787" s="241">
        <v>89414</v>
      </c>
      <c r="M787" s="219" t="s">
        <v>220</v>
      </c>
      <c r="N787" s="241">
        <v>89414</v>
      </c>
      <c r="O787" s="219" t="s">
        <v>249</v>
      </c>
      <c r="P787" s="219" t="s">
        <v>250</v>
      </c>
      <c r="Q787" s="219"/>
      <c r="R787" s="219" t="s">
        <v>658</v>
      </c>
      <c r="S787" s="219"/>
      <c r="T787" s="221"/>
      <c r="U787" s="219" t="s">
        <v>224</v>
      </c>
      <c r="V787" s="219" t="s">
        <v>252</v>
      </c>
      <c r="W787" s="190">
        <f>VLOOKUP(M787,'8.匯率'!A:C,3,)</f>
        <v>1</v>
      </c>
      <c r="X787" s="232">
        <f t="shared" si="13"/>
        <v>89414</v>
      </c>
    </row>
    <row r="788" spans="1:24" hidden="1">
      <c r="A788" s="219" t="s">
        <v>215</v>
      </c>
      <c r="B788" s="219" t="s">
        <v>686</v>
      </c>
      <c r="C788" s="219" t="s">
        <v>1069</v>
      </c>
      <c r="D788" s="219" t="s">
        <v>268</v>
      </c>
      <c r="E788" s="221">
        <v>45679</v>
      </c>
      <c r="F788" s="221">
        <v>45708</v>
      </c>
      <c r="G788" s="219" t="s">
        <v>269</v>
      </c>
      <c r="H788" s="219"/>
      <c r="I788" s="219"/>
      <c r="J788" s="219" t="s">
        <v>185</v>
      </c>
      <c r="K788" s="219" t="s">
        <v>220</v>
      </c>
      <c r="L788" s="241">
        <v>138000</v>
      </c>
      <c r="M788" s="219" t="s">
        <v>220</v>
      </c>
      <c r="N788" s="241">
        <v>138000</v>
      </c>
      <c r="O788" s="219" t="s">
        <v>249</v>
      </c>
      <c r="P788" s="219" t="s">
        <v>250</v>
      </c>
      <c r="Q788" s="219"/>
      <c r="R788" s="219" t="s">
        <v>660</v>
      </c>
      <c r="S788" s="219"/>
      <c r="T788" s="221"/>
      <c r="U788" s="219" t="s">
        <v>224</v>
      </c>
      <c r="V788" s="219" t="s">
        <v>252</v>
      </c>
      <c r="W788" s="190">
        <f>VLOOKUP(M788,'8.匯率'!A:C,3,)</f>
        <v>1</v>
      </c>
      <c r="X788" s="232">
        <f t="shared" si="13"/>
        <v>138000</v>
      </c>
    </row>
    <row r="789" spans="1:24" hidden="1">
      <c r="A789" s="219" t="s">
        <v>215</v>
      </c>
      <c r="B789" s="219" t="s">
        <v>686</v>
      </c>
      <c r="C789" s="219" t="s">
        <v>1070</v>
      </c>
      <c r="D789" s="219" t="s">
        <v>268</v>
      </c>
      <c r="E789" s="221">
        <v>45679</v>
      </c>
      <c r="F789" s="221">
        <v>45708</v>
      </c>
      <c r="G789" s="219" t="s">
        <v>269</v>
      </c>
      <c r="H789" s="219"/>
      <c r="I789" s="219"/>
      <c r="J789" s="219" t="s">
        <v>185</v>
      </c>
      <c r="K789" s="219" t="s">
        <v>220</v>
      </c>
      <c r="L789" s="241">
        <v>155000</v>
      </c>
      <c r="M789" s="219" t="s">
        <v>220</v>
      </c>
      <c r="N789" s="241">
        <v>155000</v>
      </c>
      <c r="O789" s="219" t="s">
        <v>249</v>
      </c>
      <c r="P789" s="219" t="s">
        <v>250</v>
      </c>
      <c r="Q789" s="219"/>
      <c r="R789" s="219" t="s">
        <v>670</v>
      </c>
      <c r="S789" s="219"/>
      <c r="T789" s="221"/>
      <c r="U789" s="219" t="s">
        <v>224</v>
      </c>
      <c r="V789" s="219" t="s">
        <v>252</v>
      </c>
      <c r="W789" s="190">
        <f>VLOOKUP(M789,'8.匯率'!A:C,3,)</f>
        <v>1</v>
      </c>
      <c r="X789" s="232">
        <f t="shared" si="13"/>
        <v>155000</v>
      </c>
    </row>
    <row r="790" spans="1:24" hidden="1">
      <c r="A790" s="219" t="s">
        <v>215</v>
      </c>
      <c r="B790" s="219" t="s">
        <v>686</v>
      </c>
      <c r="C790" s="219" t="s">
        <v>1071</v>
      </c>
      <c r="D790" s="219" t="s">
        <v>268</v>
      </c>
      <c r="E790" s="221">
        <v>45679</v>
      </c>
      <c r="F790" s="221">
        <v>45708</v>
      </c>
      <c r="G790" s="219" t="s">
        <v>269</v>
      </c>
      <c r="H790" s="219"/>
      <c r="I790" s="219"/>
      <c r="J790" s="219" t="s">
        <v>185</v>
      </c>
      <c r="K790" s="219" t="s">
        <v>220</v>
      </c>
      <c r="L790" s="241">
        <v>138000</v>
      </c>
      <c r="M790" s="219" t="s">
        <v>220</v>
      </c>
      <c r="N790" s="241">
        <v>138000</v>
      </c>
      <c r="O790" s="219" t="s">
        <v>249</v>
      </c>
      <c r="P790" s="219" t="s">
        <v>250</v>
      </c>
      <c r="Q790" s="219"/>
      <c r="R790" s="219" t="s">
        <v>672</v>
      </c>
      <c r="S790" s="219"/>
      <c r="T790" s="221"/>
      <c r="U790" s="219" t="s">
        <v>224</v>
      </c>
      <c r="V790" s="219" t="s">
        <v>252</v>
      </c>
      <c r="W790" s="190">
        <f>VLOOKUP(M790,'8.匯率'!A:C,3,)</f>
        <v>1</v>
      </c>
      <c r="X790" s="232">
        <f t="shared" si="13"/>
        <v>138000</v>
      </c>
    </row>
    <row r="791" spans="1:24" hidden="1">
      <c r="A791" s="219" t="s">
        <v>215</v>
      </c>
      <c r="B791" s="219" t="s">
        <v>686</v>
      </c>
      <c r="C791" s="219" t="s">
        <v>1072</v>
      </c>
      <c r="D791" s="219" t="s">
        <v>268</v>
      </c>
      <c r="E791" s="221">
        <v>45679</v>
      </c>
      <c r="F791" s="221">
        <v>45708</v>
      </c>
      <c r="G791" s="219" t="s">
        <v>269</v>
      </c>
      <c r="H791" s="219"/>
      <c r="I791" s="219"/>
      <c r="J791" s="219" t="s">
        <v>185</v>
      </c>
      <c r="K791" s="219" t="s">
        <v>220</v>
      </c>
      <c r="L791" s="241">
        <v>58830</v>
      </c>
      <c r="M791" s="219" t="s">
        <v>220</v>
      </c>
      <c r="N791" s="241">
        <v>58830</v>
      </c>
      <c r="O791" s="219" t="s">
        <v>249</v>
      </c>
      <c r="P791" s="219" t="s">
        <v>250</v>
      </c>
      <c r="Q791" s="219"/>
      <c r="R791" s="219" t="s">
        <v>674</v>
      </c>
      <c r="S791" s="219"/>
      <c r="T791" s="221"/>
      <c r="U791" s="219" t="s">
        <v>224</v>
      </c>
      <c r="V791" s="219" t="s">
        <v>252</v>
      </c>
      <c r="W791" s="190">
        <f>VLOOKUP(M791,'8.匯率'!A:C,3,)</f>
        <v>1</v>
      </c>
      <c r="X791" s="232">
        <f t="shared" si="13"/>
        <v>58830</v>
      </c>
    </row>
    <row r="792" spans="1:24" hidden="1">
      <c r="A792" s="219" t="s">
        <v>215</v>
      </c>
      <c r="B792" s="219" t="s">
        <v>686</v>
      </c>
      <c r="C792" s="219" t="s">
        <v>1073</v>
      </c>
      <c r="D792" s="219" t="s">
        <v>268</v>
      </c>
      <c r="E792" s="221">
        <v>45714</v>
      </c>
      <c r="F792" s="221">
        <v>45714</v>
      </c>
      <c r="G792" s="219" t="s">
        <v>269</v>
      </c>
      <c r="H792" s="219"/>
      <c r="I792" s="219"/>
      <c r="J792" s="219" t="s">
        <v>185</v>
      </c>
      <c r="K792" s="219" t="s">
        <v>220</v>
      </c>
      <c r="L792" s="241">
        <v>-155000</v>
      </c>
      <c r="M792" s="219" t="s">
        <v>220</v>
      </c>
      <c r="N792" s="241">
        <v>-155000</v>
      </c>
      <c r="O792" s="219" t="s">
        <v>249</v>
      </c>
      <c r="P792" s="219" t="s">
        <v>250</v>
      </c>
      <c r="Q792" s="219"/>
      <c r="R792" s="219" t="s">
        <v>1074</v>
      </c>
      <c r="S792" s="219"/>
      <c r="T792" s="221"/>
      <c r="U792" s="219" t="s">
        <v>224</v>
      </c>
      <c r="V792" s="219" t="s">
        <v>252</v>
      </c>
      <c r="W792" s="190">
        <f>VLOOKUP(M792,'8.匯率'!A:C,3,)</f>
        <v>1</v>
      </c>
      <c r="X792" s="232">
        <f t="shared" si="13"/>
        <v>-155000</v>
      </c>
    </row>
    <row r="793" spans="1:24" hidden="1">
      <c r="A793" s="219" t="s">
        <v>215</v>
      </c>
      <c r="B793" s="219" t="s">
        <v>686</v>
      </c>
      <c r="C793" s="219" t="s">
        <v>1075</v>
      </c>
      <c r="D793" s="219" t="s">
        <v>268</v>
      </c>
      <c r="E793" s="221">
        <v>45714</v>
      </c>
      <c r="F793" s="221">
        <v>45714</v>
      </c>
      <c r="G793" s="219" t="s">
        <v>269</v>
      </c>
      <c r="H793" s="219"/>
      <c r="I793" s="219"/>
      <c r="J793" s="219" t="s">
        <v>185</v>
      </c>
      <c r="K793" s="219" t="s">
        <v>220</v>
      </c>
      <c r="L793" s="241">
        <v>-95000</v>
      </c>
      <c r="M793" s="219" t="s">
        <v>220</v>
      </c>
      <c r="N793" s="241">
        <v>-95000</v>
      </c>
      <c r="O793" s="219" t="s">
        <v>249</v>
      </c>
      <c r="P793" s="219" t="s">
        <v>250</v>
      </c>
      <c r="Q793" s="219"/>
      <c r="R793" s="219" t="s">
        <v>1076</v>
      </c>
      <c r="S793" s="219"/>
      <c r="T793" s="221"/>
      <c r="U793" s="219" t="s">
        <v>224</v>
      </c>
      <c r="V793" s="219" t="s">
        <v>252</v>
      </c>
      <c r="W793" s="190">
        <f>VLOOKUP(M793,'8.匯率'!A:C,3,)</f>
        <v>1</v>
      </c>
      <c r="X793" s="232">
        <f t="shared" si="13"/>
        <v>-95000</v>
      </c>
    </row>
    <row r="794" spans="1:24" hidden="1">
      <c r="A794" s="219" t="s">
        <v>215</v>
      </c>
      <c r="B794" s="219" t="s">
        <v>686</v>
      </c>
      <c r="C794" s="219" t="s">
        <v>1077</v>
      </c>
      <c r="D794" s="219" t="s">
        <v>268</v>
      </c>
      <c r="E794" s="221">
        <v>45714</v>
      </c>
      <c r="F794" s="221">
        <v>45714</v>
      </c>
      <c r="G794" s="219" t="s">
        <v>269</v>
      </c>
      <c r="H794" s="219"/>
      <c r="I794" s="219"/>
      <c r="J794" s="219" t="s">
        <v>185</v>
      </c>
      <c r="K794" s="219" t="s">
        <v>220</v>
      </c>
      <c r="L794" s="241">
        <v>-110000</v>
      </c>
      <c r="M794" s="219" t="s">
        <v>220</v>
      </c>
      <c r="N794" s="241">
        <v>-110000</v>
      </c>
      <c r="O794" s="219" t="s">
        <v>249</v>
      </c>
      <c r="P794" s="219" t="s">
        <v>250</v>
      </c>
      <c r="Q794" s="219"/>
      <c r="R794" s="219" t="s">
        <v>1078</v>
      </c>
      <c r="S794" s="219"/>
      <c r="T794" s="221"/>
      <c r="U794" s="219" t="s">
        <v>224</v>
      </c>
      <c r="V794" s="219" t="s">
        <v>252</v>
      </c>
      <c r="W794" s="190">
        <f>VLOOKUP(M794,'8.匯率'!A:C,3,)</f>
        <v>1</v>
      </c>
      <c r="X794" s="232">
        <f t="shared" si="13"/>
        <v>-110000</v>
      </c>
    </row>
    <row r="795" spans="1:24" hidden="1">
      <c r="A795" s="219" t="s">
        <v>215</v>
      </c>
      <c r="B795" s="219" t="s">
        <v>686</v>
      </c>
      <c r="C795" s="219" t="s">
        <v>1079</v>
      </c>
      <c r="D795" s="219" t="s">
        <v>268</v>
      </c>
      <c r="E795" s="221">
        <v>45714</v>
      </c>
      <c r="F795" s="221">
        <v>45714</v>
      </c>
      <c r="G795" s="219" t="s">
        <v>269</v>
      </c>
      <c r="H795" s="219"/>
      <c r="I795" s="219"/>
      <c r="J795" s="219" t="s">
        <v>185</v>
      </c>
      <c r="K795" s="219" t="s">
        <v>220</v>
      </c>
      <c r="L795" s="241">
        <v>-73424</v>
      </c>
      <c r="M795" s="219" t="s">
        <v>220</v>
      </c>
      <c r="N795" s="241">
        <v>-73424</v>
      </c>
      <c r="O795" s="219" t="s">
        <v>249</v>
      </c>
      <c r="P795" s="219" t="s">
        <v>250</v>
      </c>
      <c r="Q795" s="219"/>
      <c r="R795" s="219" t="s">
        <v>1080</v>
      </c>
      <c r="S795" s="219"/>
      <c r="T795" s="221"/>
      <c r="U795" s="219" t="s">
        <v>224</v>
      </c>
      <c r="V795" s="219" t="s">
        <v>252</v>
      </c>
      <c r="W795" s="190">
        <f>VLOOKUP(M795,'8.匯率'!A:C,3,)</f>
        <v>1</v>
      </c>
      <c r="X795" s="232">
        <f t="shared" si="13"/>
        <v>-73424</v>
      </c>
    </row>
    <row r="796" spans="1:24" hidden="1">
      <c r="A796" s="219" t="s">
        <v>215</v>
      </c>
      <c r="B796" s="219" t="s">
        <v>686</v>
      </c>
      <c r="C796" s="219" t="s">
        <v>1081</v>
      </c>
      <c r="D796" s="219" t="s">
        <v>268</v>
      </c>
      <c r="E796" s="221">
        <v>45714</v>
      </c>
      <c r="F796" s="221">
        <v>45714</v>
      </c>
      <c r="G796" s="219" t="s">
        <v>269</v>
      </c>
      <c r="H796" s="219"/>
      <c r="I796" s="219"/>
      <c r="J796" s="219" t="s">
        <v>185</v>
      </c>
      <c r="K796" s="219" t="s">
        <v>220</v>
      </c>
      <c r="L796" s="241">
        <v>-94433</v>
      </c>
      <c r="M796" s="219" t="s">
        <v>220</v>
      </c>
      <c r="N796" s="241">
        <v>-94433</v>
      </c>
      <c r="O796" s="219" t="s">
        <v>249</v>
      </c>
      <c r="P796" s="219" t="s">
        <v>250</v>
      </c>
      <c r="Q796" s="219"/>
      <c r="R796" s="219" t="s">
        <v>1082</v>
      </c>
      <c r="S796" s="219"/>
      <c r="T796" s="221"/>
      <c r="U796" s="219" t="s">
        <v>224</v>
      </c>
      <c r="V796" s="219" t="s">
        <v>252</v>
      </c>
      <c r="W796" s="190">
        <f>VLOOKUP(M796,'8.匯率'!A:C,3,)</f>
        <v>1</v>
      </c>
      <c r="X796" s="232">
        <f t="shared" si="13"/>
        <v>-94433</v>
      </c>
    </row>
    <row r="797" spans="1:24" hidden="1">
      <c r="A797" s="219" t="s">
        <v>215</v>
      </c>
      <c r="B797" s="219" t="s">
        <v>686</v>
      </c>
      <c r="C797" s="219" t="s">
        <v>1083</v>
      </c>
      <c r="D797" s="219" t="s">
        <v>268</v>
      </c>
      <c r="E797" s="221">
        <v>45714</v>
      </c>
      <c r="F797" s="221">
        <v>45714</v>
      </c>
      <c r="G797" s="219" t="s">
        <v>269</v>
      </c>
      <c r="H797" s="219"/>
      <c r="I797" s="219"/>
      <c r="J797" s="219" t="s">
        <v>185</v>
      </c>
      <c r="K797" s="219" t="s">
        <v>220</v>
      </c>
      <c r="L797" s="241">
        <v>-107052</v>
      </c>
      <c r="M797" s="219" t="s">
        <v>220</v>
      </c>
      <c r="N797" s="241">
        <v>-107052</v>
      </c>
      <c r="O797" s="219" t="s">
        <v>249</v>
      </c>
      <c r="P797" s="219" t="s">
        <v>250</v>
      </c>
      <c r="Q797" s="219"/>
      <c r="R797" s="219" t="s">
        <v>1084</v>
      </c>
      <c r="S797" s="219"/>
      <c r="T797" s="221"/>
      <c r="U797" s="219" t="s">
        <v>224</v>
      </c>
      <c r="V797" s="219" t="s">
        <v>252</v>
      </c>
      <c r="W797" s="190">
        <f>VLOOKUP(M797,'8.匯率'!A:C,3,)</f>
        <v>1</v>
      </c>
      <c r="X797" s="232">
        <f t="shared" si="13"/>
        <v>-107052</v>
      </c>
    </row>
    <row r="798" spans="1:24" hidden="1">
      <c r="A798" s="219" t="s">
        <v>215</v>
      </c>
      <c r="B798" s="219" t="s">
        <v>686</v>
      </c>
      <c r="C798" s="219" t="s">
        <v>1085</v>
      </c>
      <c r="D798" s="219" t="s">
        <v>268</v>
      </c>
      <c r="E798" s="221">
        <v>45714</v>
      </c>
      <c r="F798" s="221">
        <v>45714</v>
      </c>
      <c r="G798" s="219" t="s">
        <v>269</v>
      </c>
      <c r="H798" s="219"/>
      <c r="I798" s="219"/>
      <c r="J798" s="219" t="s">
        <v>185</v>
      </c>
      <c r="K798" s="219" t="s">
        <v>220</v>
      </c>
      <c r="L798" s="241">
        <v>-130741</v>
      </c>
      <c r="M798" s="219" t="s">
        <v>220</v>
      </c>
      <c r="N798" s="241">
        <v>-130741</v>
      </c>
      <c r="O798" s="219" t="s">
        <v>249</v>
      </c>
      <c r="P798" s="219" t="s">
        <v>250</v>
      </c>
      <c r="Q798" s="219"/>
      <c r="R798" s="219" t="s">
        <v>1086</v>
      </c>
      <c r="S798" s="219"/>
      <c r="T798" s="221"/>
      <c r="U798" s="219" t="s">
        <v>224</v>
      </c>
      <c r="V798" s="219" t="s">
        <v>252</v>
      </c>
      <c r="W798" s="190">
        <f>VLOOKUP(M798,'8.匯率'!A:C,3,)</f>
        <v>1</v>
      </c>
      <c r="X798" s="232">
        <f t="shared" si="13"/>
        <v>-130741</v>
      </c>
    </row>
    <row r="799" spans="1:24" hidden="1">
      <c r="A799" s="219" t="s">
        <v>215</v>
      </c>
      <c r="B799" s="219" t="s">
        <v>686</v>
      </c>
      <c r="C799" s="219" t="s">
        <v>1087</v>
      </c>
      <c r="D799" s="219" t="s">
        <v>268</v>
      </c>
      <c r="E799" s="221">
        <v>45714</v>
      </c>
      <c r="F799" s="221">
        <v>45714</v>
      </c>
      <c r="G799" s="219" t="s">
        <v>269</v>
      </c>
      <c r="H799" s="219"/>
      <c r="I799" s="219"/>
      <c r="J799" s="219" t="s">
        <v>185</v>
      </c>
      <c r="K799" s="219" t="s">
        <v>220</v>
      </c>
      <c r="L799" s="241">
        <v>-138000</v>
      </c>
      <c r="M799" s="219" t="s">
        <v>220</v>
      </c>
      <c r="N799" s="241">
        <v>-138000</v>
      </c>
      <c r="O799" s="219" t="s">
        <v>249</v>
      </c>
      <c r="P799" s="219" t="s">
        <v>250</v>
      </c>
      <c r="Q799" s="219"/>
      <c r="R799" s="219" t="s">
        <v>1088</v>
      </c>
      <c r="S799" s="219"/>
      <c r="T799" s="221"/>
      <c r="U799" s="219" t="s">
        <v>224</v>
      </c>
      <c r="V799" s="219" t="s">
        <v>252</v>
      </c>
      <c r="W799" s="190">
        <f>VLOOKUP(M799,'8.匯率'!A:C,3,)</f>
        <v>1</v>
      </c>
      <c r="X799" s="232">
        <f t="shared" si="13"/>
        <v>-138000</v>
      </c>
    </row>
    <row r="800" spans="1:24" hidden="1">
      <c r="A800" s="219" t="s">
        <v>215</v>
      </c>
      <c r="B800" s="219" t="s">
        <v>686</v>
      </c>
      <c r="C800" s="219" t="s">
        <v>1089</v>
      </c>
      <c r="D800" s="219" t="s">
        <v>268</v>
      </c>
      <c r="E800" s="221">
        <v>45714</v>
      </c>
      <c r="F800" s="221">
        <v>45714</v>
      </c>
      <c r="G800" s="219" t="s">
        <v>269</v>
      </c>
      <c r="H800" s="219"/>
      <c r="I800" s="219"/>
      <c r="J800" s="219" t="s">
        <v>185</v>
      </c>
      <c r="K800" s="219" t="s">
        <v>220</v>
      </c>
      <c r="L800" s="241">
        <v>-110000</v>
      </c>
      <c r="M800" s="219" t="s">
        <v>220</v>
      </c>
      <c r="N800" s="241">
        <v>-110000</v>
      </c>
      <c r="O800" s="219" t="s">
        <v>249</v>
      </c>
      <c r="P800" s="219" t="s">
        <v>250</v>
      </c>
      <c r="Q800" s="219"/>
      <c r="R800" s="219" t="s">
        <v>1090</v>
      </c>
      <c r="S800" s="219"/>
      <c r="T800" s="221"/>
      <c r="U800" s="219" t="s">
        <v>224</v>
      </c>
      <c r="V800" s="219" t="s">
        <v>252</v>
      </c>
      <c r="W800" s="190">
        <f>VLOOKUP(M800,'8.匯率'!A:C,3,)</f>
        <v>1</v>
      </c>
      <c r="X800" s="232">
        <f t="shared" si="13"/>
        <v>-110000</v>
      </c>
    </row>
    <row r="801" spans="1:24" hidden="1">
      <c r="A801" s="219" t="s">
        <v>215</v>
      </c>
      <c r="B801" s="219" t="s">
        <v>686</v>
      </c>
      <c r="C801" s="219" t="s">
        <v>1091</v>
      </c>
      <c r="D801" s="219" t="s">
        <v>268</v>
      </c>
      <c r="E801" s="221">
        <v>45714</v>
      </c>
      <c r="F801" s="221">
        <v>45714</v>
      </c>
      <c r="G801" s="219" t="s">
        <v>269</v>
      </c>
      <c r="H801" s="219"/>
      <c r="I801" s="219"/>
      <c r="J801" s="219" t="s">
        <v>185</v>
      </c>
      <c r="K801" s="219" t="s">
        <v>220</v>
      </c>
      <c r="L801" s="241">
        <v>-104214</v>
      </c>
      <c r="M801" s="219" t="s">
        <v>220</v>
      </c>
      <c r="N801" s="241">
        <v>-104214</v>
      </c>
      <c r="O801" s="219" t="s">
        <v>249</v>
      </c>
      <c r="P801" s="219" t="s">
        <v>250</v>
      </c>
      <c r="Q801" s="219"/>
      <c r="R801" s="219" t="s">
        <v>1092</v>
      </c>
      <c r="S801" s="219"/>
      <c r="T801" s="221"/>
      <c r="U801" s="219" t="s">
        <v>224</v>
      </c>
      <c r="V801" s="219" t="s">
        <v>252</v>
      </c>
      <c r="W801" s="190">
        <f>VLOOKUP(M801,'8.匯率'!A:C,3,)</f>
        <v>1</v>
      </c>
      <c r="X801" s="232">
        <f t="shared" si="13"/>
        <v>-104214</v>
      </c>
    </row>
    <row r="802" spans="1:24" hidden="1">
      <c r="A802" s="219" t="s">
        <v>215</v>
      </c>
      <c r="B802" s="219" t="s">
        <v>686</v>
      </c>
      <c r="C802" s="219" t="s">
        <v>1093</v>
      </c>
      <c r="D802" s="219" t="s">
        <v>268</v>
      </c>
      <c r="E802" s="221">
        <v>45714</v>
      </c>
      <c r="F802" s="221">
        <v>45714</v>
      </c>
      <c r="G802" s="219" t="s">
        <v>269</v>
      </c>
      <c r="H802" s="219"/>
      <c r="I802" s="219"/>
      <c r="J802" s="219" t="s">
        <v>185</v>
      </c>
      <c r="K802" s="219" t="s">
        <v>220</v>
      </c>
      <c r="L802" s="241">
        <v>-138000</v>
      </c>
      <c r="M802" s="219" t="s">
        <v>220</v>
      </c>
      <c r="N802" s="241">
        <v>-138000</v>
      </c>
      <c r="O802" s="219" t="s">
        <v>249</v>
      </c>
      <c r="P802" s="219" t="s">
        <v>250</v>
      </c>
      <c r="Q802" s="219"/>
      <c r="R802" s="219" t="s">
        <v>1094</v>
      </c>
      <c r="S802" s="219"/>
      <c r="T802" s="221"/>
      <c r="U802" s="219" t="s">
        <v>224</v>
      </c>
      <c r="V802" s="219" t="s">
        <v>252</v>
      </c>
      <c r="W802" s="190">
        <f>VLOOKUP(M802,'8.匯率'!A:C,3,)</f>
        <v>1</v>
      </c>
      <c r="X802" s="232">
        <f t="shared" si="13"/>
        <v>-138000</v>
      </c>
    </row>
    <row r="803" spans="1:24" hidden="1">
      <c r="A803" s="219" t="s">
        <v>215</v>
      </c>
      <c r="B803" s="219" t="s">
        <v>686</v>
      </c>
      <c r="C803" s="219" t="s">
        <v>1095</v>
      </c>
      <c r="D803" s="219" t="s">
        <v>268</v>
      </c>
      <c r="E803" s="221">
        <v>45714</v>
      </c>
      <c r="F803" s="221">
        <v>45714</v>
      </c>
      <c r="G803" s="219" t="s">
        <v>269</v>
      </c>
      <c r="H803" s="219"/>
      <c r="I803" s="219"/>
      <c r="J803" s="219" t="s">
        <v>185</v>
      </c>
      <c r="K803" s="219" t="s">
        <v>220</v>
      </c>
      <c r="L803" s="241">
        <v>-23155</v>
      </c>
      <c r="M803" s="219" t="s">
        <v>220</v>
      </c>
      <c r="N803" s="241">
        <v>-23155</v>
      </c>
      <c r="O803" s="219" t="s">
        <v>249</v>
      </c>
      <c r="P803" s="219" t="s">
        <v>250</v>
      </c>
      <c r="Q803" s="219"/>
      <c r="R803" s="219" t="s">
        <v>1096</v>
      </c>
      <c r="S803" s="219"/>
      <c r="T803" s="221"/>
      <c r="U803" s="219" t="s">
        <v>224</v>
      </c>
      <c r="V803" s="219" t="s">
        <v>252</v>
      </c>
      <c r="W803" s="190">
        <f>VLOOKUP(M803,'8.匯率'!A:C,3,)</f>
        <v>1</v>
      </c>
      <c r="X803" s="232">
        <f t="shared" si="13"/>
        <v>-23155</v>
      </c>
    </row>
    <row r="804" spans="1:24" hidden="1">
      <c r="A804" s="219" t="s">
        <v>215</v>
      </c>
      <c r="B804" s="219" t="s">
        <v>686</v>
      </c>
      <c r="C804" s="219" t="s">
        <v>1097</v>
      </c>
      <c r="D804" s="219" t="s">
        <v>268</v>
      </c>
      <c r="E804" s="221">
        <v>45714</v>
      </c>
      <c r="F804" s="221">
        <v>45714</v>
      </c>
      <c r="G804" s="219" t="s">
        <v>269</v>
      </c>
      <c r="H804" s="219"/>
      <c r="I804" s="219"/>
      <c r="J804" s="219" t="s">
        <v>185</v>
      </c>
      <c r="K804" s="219" t="s">
        <v>220</v>
      </c>
      <c r="L804" s="241">
        <v>-138000</v>
      </c>
      <c r="M804" s="219" t="s">
        <v>220</v>
      </c>
      <c r="N804" s="241">
        <v>-138000</v>
      </c>
      <c r="O804" s="219" t="s">
        <v>249</v>
      </c>
      <c r="P804" s="219" t="s">
        <v>250</v>
      </c>
      <c r="Q804" s="219"/>
      <c r="R804" s="219" t="s">
        <v>1098</v>
      </c>
      <c r="S804" s="219"/>
      <c r="T804" s="221"/>
      <c r="U804" s="219" t="s">
        <v>224</v>
      </c>
      <c r="V804" s="219" t="s">
        <v>252</v>
      </c>
      <c r="W804" s="190">
        <f>VLOOKUP(M804,'8.匯率'!A:C,3,)</f>
        <v>1</v>
      </c>
      <c r="X804" s="232">
        <f t="shared" si="13"/>
        <v>-138000</v>
      </c>
    </row>
    <row r="805" spans="1:24" hidden="1">
      <c r="A805" s="219" t="s">
        <v>215</v>
      </c>
      <c r="B805" s="219" t="s">
        <v>686</v>
      </c>
      <c r="C805" s="219" t="s">
        <v>1099</v>
      </c>
      <c r="D805" s="219" t="s">
        <v>268</v>
      </c>
      <c r="E805" s="221">
        <v>45714</v>
      </c>
      <c r="F805" s="221">
        <v>45714</v>
      </c>
      <c r="G805" s="219" t="s">
        <v>269</v>
      </c>
      <c r="H805" s="219"/>
      <c r="I805" s="219"/>
      <c r="J805" s="219" t="s">
        <v>185</v>
      </c>
      <c r="K805" s="219" t="s">
        <v>220</v>
      </c>
      <c r="L805" s="241">
        <v>-108548</v>
      </c>
      <c r="M805" s="219" t="s">
        <v>220</v>
      </c>
      <c r="N805" s="241">
        <v>-108548</v>
      </c>
      <c r="O805" s="219" t="s">
        <v>249</v>
      </c>
      <c r="P805" s="219" t="s">
        <v>250</v>
      </c>
      <c r="Q805" s="219"/>
      <c r="R805" s="219" t="s">
        <v>1100</v>
      </c>
      <c r="S805" s="219"/>
      <c r="T805" s="221"/>
      <c r="U805" s="219" t="s">
        <v>224</v>
      </c>
      <c r="V805" s="219" t="s">
        <v>252</v>
      </c>
      <c r="W805" s="190">
        <f>VLOOKUP(M805,'8.匯率'!A:C,3,)</f>
        <v>1</v>
      </c>
      <c r="X805" s="232">
        <f t="shared" si="13"/>
        <v>-108548</v>
      </c>
    </row>
    <row r="806" spans="1:24" hidden="1">
      <c r="A806" s="219" t="s">
        <v>215</v>
      </c>
      <c r="B806" s="219" t="s">
        <v>686</v>
      </c>
      <c r="C806" s="219" t="s">
        <v>1101</v>
      </c>
      <c r="D806" s="219" t="s">
        <v>268</v>
      </c>
      <c r="E806" s="221">
        <v>45714</v>
      </c>
      <c r="F806" s="221">
        <v>45714</v>
      </c>
      <c r="G806" s="219" t="s">
        <v>269</v>
      </c>
      <c r="H806" s="219"/>
      <c r="I806" s="219"/>
      <c r="J806" s="219" t="s">
        <v>185</v>
      </c>
      <c r="K806" s="219" t="s">
        <v>220</v>
      </c>
      <c r="L806" s="241">
        <v>-138000</v>
      </c>
      <c r="M806" s="219" t="s">
        <v>220</v>
      </c>
      <c r="N806" s="241">
        <v>-138000</v>
      </c>
      <c r="O806" s="219" t="s">
        <v>249</v>
      </c>
      <c r="P806" s="219" t="s">
        <v>250</v>
      </c>
      <c r="Q806" s="219"/>
      <c r="R806" s="219" t="s">
        <v>1102</v>
      </c>
      <c r="S806" s="219"/>
      <c r="T806" s="221"/>
      <c r="U806" s="219" t="s">
        <v>224</v>
      </c>
      <c r="V806" s="219" t="s">
        <v>252</v>
      </c>
      <c r="W806" s="190">
        <f>VLOOKUP(M806,'8.匯率'!A:C,3,)</f>
        <v>1</v>
      </c>
      <c r="X806" s="232">
        <f t="shared" si="13"/>
        <v>-138000</v>
      </c>
    </row>
    <row r="807" spans="1:24" hidden="1">
      <c r="A807" s="219" t="s">
        <v>215</v>
      </c>
      <c r="B807" s="219" t="s">
        <v>686</v>
      </c>
      <c r="C807" s="219" t="s">
        <v>1103</v>
      </c>
      <c r="D807" s="219" t="s">
        <v>268</v>
      </c>
      <c r="E807" s="221">
        <v>45714</v>
      </c>
      <c r="F807" s="221">
        <v>45714</v>
      </c>
      <c r="G807" s="219" t="s">
        <v>269</v>
      </c>
      <c r="H807" s="219"/>
      <c r="I807" s="219"/>
      <c r="J807" s="219" t="s">
        <v>185</v>
      </c>
      <c r="K807" s="219" t="s">
        <v>220</v>
      </c>
      <c r="L807" s="241">
        <v>-138000</v>
      </c>
      <c r="M807" s="219" t="s">
        <v>220</v>
      </c>
      <c r="N807" s="241">
        <v>-138000</v>
      </c>
      <c r="O807" s="219" t="s">
        <v>249</v>
      </c>
      <c r="P807" s="219" t="s">
        <v>250</v>
      </c>
      <c r="Q807" s="219"/>
      <c r="R807" s="219" t="s">
        <v>1104</v>
      </c>
      <c r="S807" s="219"/>
      <c r="T807" s="221"/>
      <c r="U807" s="219" t="s">
        <v>224</v>
      </c>
      <c r="V807" s="219" t="s">
        <v>252</v>
      </c>
      <c r="W807" s="190">
        <f>VLOOKUP(M807,'8.匯率'!A:C,3,)</f>
        <v>1</v>
      </c>
      <c r="X807" s="232">
        <f t="shared" si="13"/>
        <v>-138000</v>
      </c>
    </row>
    <row r="808" spans="1:24" hidden="1">
      <c r="A808" s="219" t="s">
        <v>215</v>
      </c>
      <c r="B808" s="219" t="s">
        <v>686</v>
      </c>
      <c r="C808" s="219" t="s">
        <v>1105</v>
      </c>
      <c r="D808" s="219" t="s">
        <v>268</v>
      </c>
      <c r="E808" s="221">
        <v>45714</v>
      </c>
      <c r="F808" s="221">
        <v>45714</v>
      </c>
      <c r="G808" s="219" t="s">
        <v>269</v>
      </c>
      <c r="H808" s="219"/>
      <c r="I808" s="219"/>
      <c r="J808" s="219" t="s">
        <v>185</v>
      </c>
      <c r="K808" s="219" t="s">
        <v>220</v>
      </c>
      <c r="L808" s="241">
        <v>-138000</v>
      </c>
      <c r="M808" s="219" t="s">
        <v>220</v>
      </c>
      <c r="N808" s="241">
        <v>-138000</v>
      </c>
      <c r="O808" s="219" t="s">
        <v>249</v>
      </c>
      <c r="P808" s="219" t="s">
        <v>250</v>
      </c>
      <c r="Q808" s="219"/>
      <c r="R808" s="219" t="s">
        <v>1106</v>
      </c>
      <c r="S808" s="219"/>
      <c r="T808" s="221"/>
      <c r="U808" s="219" t="s">
        <v>224</v>
      </c>
      <c r="V808" s="219" t="s">
        <v>252</v>
      </c>
      <c r="W808" s="190">
        <f>VLOOKUP(M808,'8.匯率'!A:C,3,)</f>
        <v>1</v>
      </c>
      <c r="X808" s="232">
        <f t="shared" si="13"/>
        <v>-138000</v>
      </c>
    </row>
    <row r="809" spans="1:24" hidden="1">
      <c r="A809" s="219" t="s">
        <v>215</v>
      </c>
      <c r="B809" s="219" t="s">
        <v>686</v>
      </c>
      <c r="C809" s="219" t="s">
        <v>1107</v>
      </c>
      <c r="D809" s="219" t="s">
        <v>268</v>
      </c>
      <c r="E809" s="221">
        <v>45714</v>
      </c>
      <c r="F809" s="221">
        <v>45714</v>
      </c>
      <c r="G809" s="219" t="s">
        <v>269</v>
      </c>
      <c r="H809" s="219"/>
      <c r="I809" s="219"/>
      <c r="J809" s="219" t="s">
        <v>185</v>
      </c>
      <c r="K809" s="219" t="s">
        <v>220</v>
      </c>
      <c r="L809" s="241">
        <v>-86845</v>
      </c>
      <c r="M809" s="219" t="s">
        <v>220</v>
      </c>
      <c r="N809" s="241">
        <v>-86845</v>
      </c>
      <c r="O809" s="219" t="s">
        <v>249</v>
      </c>
      <c r="P809" s="219" t="s">
        <v>250</v>
      </c>
      <c r="Q809" s="219"/>
      <c r="R809" s="219" t="s">
        <v>1108</v>
      </c>
      <c r="S809" s="219"/>
      <c r="T809" s="221"/>
      <c r="U809" s="219" t="s">
        <v>224</v>
      </c>
      <c r="V809" s="219" t="s">
        <v>252</v>
      </c>
      <c r="W809" s="190">
        <f>VLOOKUP(M809,'8.匯率'!A:C,3,)</f>
        <v>1</v>
      </c>
      <c r="X809" s="232">
        <f t="shared" si="13"/>
        <v>-86845</v>
      </c>
    </row>
    <row r="810" spans="1:24" hidden="1">
      <c r="A810" s="219" t="s">
        <v>215</v>
      </c>
      <c r="B810" s="219" t="s">
        <v>686</v>
      </c>
      <c r="C810" s="219" t="s">
        <v>1109</v>
      </c>
      <c r="D810" s="219" t="s">
        <v>268</v>
      </c>
      <c r="E810" s="221">
        <v>45714</v>
      </c>
      <c r="F810" s="221">
        <v>45714</v>
      </c>
      <c r="G810" s="219" t="s">
        <v>269</v>
      </c>
      <c r="H810" s="219"/>
      <c r="I810" s="219"/>
      <c r="J810" s="219" t="s">
        <v>185</v>
      </c>
      <c r="K810" s="219" t="s">
        <v>220</v>
      </c>
      <c r="L810" s="241">
        <v>-155000</v>
      </c>
      <c r="M810" s="219" t="s">
        <v>220</v>
      </c>
      <c r="N810" s="241">
        <v>-155000</v>
      </c>
      <c r="O810" s="219" t="s">
        <v>249</v>
      </c>
      <c r="P810" s="219" t="s">
        <v>250</v>
      </c>
      <c r="Q810" s="219"/>
      <c r="R810" s="219" t="s">
        <v>1110</v>
      </c>
      <c r="S810" s="219"/>
      <c r="T810" s="221"/>
      <c r="U810" s="219" t="s">
        <v>224</v>
      </c>
      <c r="V810" s="219" t="s">
        <v>252</v>
      </c>
      <c r="W810" s="190">
        <f>VLOOKUP(M810,'8.匯率'!A:C,3,)</f>
        <v>1</v>
      </c>
      <c r="X810" s="232">
        <f t="shared" si="13"/>
        <v>-155000</v>
      </c>
    </row>
    <row r="811" spans="1:24" hidden="1">
      <c r="A811" s="219" t="s">
        <v>215</v>
      </c>
      <c r="B811" s="219" t="s">
        <v>686</v>
      </c>
      <c r="C811" s="219" t="s">
        <v>1111</v>
      </c>
      <c r="D811" s="219" t="s">
        <v>268</v>
      </c>
      <c r="E811" s="221">
        <v>45714</v>
      </c>
      <c r="F811" s="221">
        <v>45714</v>
      </c>
      <c r="G811" s="219" t="s">
        <v>269</v>
      </c>
      <c r="H811" s="219"/>
      <c r="I811" s="219"/>
      <c r="J811" s="219" t="s">
        <v>185</v>
      </c>
      <c r="K811" s="219" t="s">
        <v>220</v>
      </c>
      <c r="L811" s="241">
        <v>-81577</v>
      </c>
      <c r="M811" s="219" t="s">
        <v>220</v>
      </c>
      <c r="N811" s="241">
        <v>-81577</v>
      </c>
      <c r="O811" s="219" t="s">
        <v>249</v>
      </c>
      <c r="P811" s="219" t="s">
        <v>250</v>
      </c>
      <c r="Q811" s="219"/>
      <c r="R811" s="219" t="s">
        <v>1112</v>
      </c>
      <c r="S811" s="219"/>
      <c r="T811" s="221"/>
      <c r="U811" s="219" t="s">
        <v>224</v>
      </c>
      <c r="V811" s="219" t="s">
        <v>252</v>
      </c>
      <c r="W811" s="190">
        <f>VLOOKUP(M811,'8.匯率'!A:C,3,)</f>
        <v>1</v>
      </c>
      <c r="X811" s="232">
        <f t="shared" si="13"/>
        <v>-81577</v>
      </c>
    </row>
    <row r="812" spans="1:24" hidden="1">
      <c r="A812" s="219" t="s">
        <v>215</v>
      </c>
      <c r="B812" s="219" t="s">
        <v>686</v>
      </c>
      <c r="C812" s="219" t="s">
        <v>1113</v>
      </c>
      <c r="D812" s="219" t="s">
        <v>268</v>
      </c>
      <c r="E812" s="221">
        <v>45714</v>
      </c>
      <c r="F812" s="221">
        <v>45714</v>
      </c>
      <c r="G812" s="219" t="s">
        <v>269</v>
      </c>
      <c r="H812" s="219"/>
      <c r="I812" s="219"/>
      <c r="J812" s="219" t="s">
        <v>185</v>
      </c>
      <c r="K812" s="219" t="s">
        <v>220</v>
      </c>
      <c r="L812" s="241">
        <v>-146847</v>
      </c>
      <c r="M812" s="219" t="s">
        <v>220</v>
      </c>
      <c r="N812" s="241">
        <v>-146847</v>
      </c>
      <c r="O812" s="219" t="s">
        <v>249</v>
      </c>
      <c r="P812" s="219" t="s">
        <v>250</v>
      </c>
      <c r="Q812" s="219"/>
      <c r="R812" s="219" t="s">
        <v>1114</v>
      </c>
      <c r="S812" s="219"/>
      <c r="T812" s="221"/>
      <c r="U812" s="219" t="s">
        <v>224</v>
      </c>
      <c r="V812" s="219" t="s">
        <v>252</v>
      </c>
      <c r="W812" s="190">
        <f>VLOOKUP(M812,'8.匯率'!A:C,3,)</f>
        <v>1</v>
      </c>
      <c r="X812" s="232">
        <f t="shared" si="13"/>
        <v>-146847</v>
      </c>
    </row>
    <row r="813" spans="1:24" hidden="1">
      <c r="A813" s="219" t="s">
        <v>215</v>
      </c>
      <c r="B813" s="219" t="s">
        <v>686</v>
      </c>
      <c r="C813" s="219" t="s">
        <v>1115</v>
      </c>
      <c r="D813" s="219" t="s">
        <v>268</v>
      </c>
      <c r="E813" s="221">
        <v>45714</v>
      </c>
      <c r="F813" s="221">
        <v>45714</v>
      </c>
      <c r="G813" s="219" t="s">
        <v>269</v>
      </c>
      <c r="H813" s="219"/>
      <c r="I813" s="219"/>
      <c r="J813" s="219" t="s">
        <v>185</v>
      </c>
      <c r="K813" s="219" t="s">
        <v>220</v>
      </c>
      <c r="L813" s="241">
        <v>-138000</v>
      </c>
      <c r="M813" s="219" t="s">
        <v>220</v>
      </c>
      <c r="N813" s="241">
        <v>-138000</v>
      </c>
      <c r="O813" s="219" t="s">
        <v>249</v>
      </c>
      <c r="P813" s="219" t="s">
        <v>250</v>
      </c>
      <c r="Q813" s="219"/>
      <c r="R813" s="219" t="s">
        <v>1116</v>
      </c>
      <c r="S813" s="219"/>
      <c r="T813" s="221"/>
      <c r="U813" s="219" t="s">
        <v>224</v>
      </c>
      <c r="V813" s="219" t="s">
        <v>252</v>
      </c>
      <c r="W813" s="190">
        <f>VLOOKUP(M813,'8.匯率'!A:C,3,)</f>
        <v>1</v>
      </c>
      <c r="X813" s="232">
        <f t="shared" si="13"/>
        <v>-138000</v>
      </c>
    </row>
    <row r="814" spans="1:24" hidden="1">
      <c r="A814" s="219" t="s">
        <v>215</v>
      </c>
      <c r="B814" s="219" t="s">
        <v>686</v>
      </c>
      <c r="C814" s="219" t="s">
        <v>1117</v>
      </c>
      <c r="D814" s="219" t="s">
        <v>268</v>
      </c>
      <c r="E814" s="221">
        <v>45714</v>
      </c>
      <c r="F814" s="221">
        <v>45714</v>
      </c>
      <c r="G814" s="219" t="s">
        <v>269</v>
      </c>
      <c r="H814" s="219"/>
      <c r="I814" s="219"/>
      <c r="J814" s="219" t="s">
        <v>185</v>
      </c>
      <c r="K814" s="219" t="s">
        <v>220</v>
      </c>
      <c r="L814" s="241">
        <v>-110000</v>
      </c>
      <c r="M814" s="219" t="s">
        <v>220</v>
      </c>
      <c r="N814" s="241">
        <v>-110000</v>
      </c>
      <c r="O814" s="219" t="s">
        <v>249</v>
      </c>
      <c r="P814" s="219" t="s">
        <v>250</v>
      </c>
      <c r="Q814" s="219"/>
      <c r="R814" s="219" t="s">
        <v>1118</v>
      </c>
      <c r="S814" s="219"/>
      <c r="T814" s="221"/>
      <c r="U814" s="219" t="s">
        <v>224</v>
      </c>
      <c r="V814" s="219" t="s">
        <v>252</v>
      </c>
      <c r="W814" s="190">
        <f>VLOOKUP(M814,'8.匯率'!A:C,3,)</f>
        <v>1</v>
      </c>
      <c r="X814" s="232">
        <f t="shared" si="13"/>
        <v>-110000</v>
      </c>
    </row>
    <row r="815" spans="1:24" hidden="1">
      <c r="A815" s="219" t="s">
        <v>215</v>
      </c>
      <c r="B815" s="219" t="s">
        <v>686</v>
      </c>
      <c r="C815" s="219" t="s">
        <v>1119</v>
      </c>
      <c r="D815" s="219" t="s">
        <v>268</v>
      </c>
      <c r="E815" s="221">
        <v>45714</v>
      </c>
      <c r="F815" s="221">
        <v>45714</v>
      </c>
      <c r="G815" s="219" t="s">
        <v>269</v>
      </c>
      <c r="H815" s="219"/>
      <c r="I815" s="219"/>
      <c r="J815" s="219" t="s">
        <v>185</v>
      </c>
      <c r="K815" s="219" t="s">
        <v>220</v>
      </c>
      <c r="L815" s="241">
        <v>-90003</v>
      </c>
      <c r="M815" s="219" t="s">
        <v>220</v>
      </c>
      <c r="N815" s="241">
        <v>-90003</v>
      </c>
      <c r="O815" s="219" t="s">
        <v>249</v>
      </c>
      <c r="P815" s="219" t="s">
        <v>250</v>
      </c>
      <c r="Q815" s="219"/>
      <c r="R815" s="219" t="s">
        <v>1120</v>
      </c>
      <c r="S815" s="219"/>
      <c r="T815" s="221"/>
      <c r="U815" s="219" t="s">
        <v>224</v>
      </c>
      <c r="V815" s="219" t="s">
        <v>252</v>
      </c>
      <c r="W815" s="190">
        <f>VLOOKUP(M815,'8.匯率'!A:C,3,)</f>
        <v>1</v>
      </c>
      <c r="X815" s="232">
        <f t="shared" si="13"/>
        <v>-90003</v>
      </c>
    </row>
    <row r="816" spans="1:24" hidden="1">
      <c r="A816" s="219" t="s">
        <v>215</v>
      </c>
      <c r="B816" s="219" t="s">
        <v>686</v>
      </c>
      <c r="C816" s="219" t="s">
        <v>1121</v>
      </c>
      <c r="D816" s="219" t="s">
        <v>268</v>
      </c>
      <c r="E816" s="221">
        <v>45714</v>
      </c>
      <c r="F816" s="221">
        <v>45714</v>
      </c>
      <c r="G816" s="219" t="s">
        <v>269</v>
      </c>
      <c r="H816" s="219"/>
      <c r="I816" s="219"/>
      <c r="J816" s="219" t="s">
        <v>185</v>
      </c>
      <c r="K816" s="219" t="s">
        <v>220</v>
      </c>
      <c r="L816" s="241">
        <v>-138000</v>
      </c>
      <c r="M816" s="219" t="s">
        <v>220</v>
      </c>
      <c r="N816" s="241">
        <v>-138000</v>
      </c>
      <c r="O816" s="219" t="s">
        <v>249</v>
      </c>
      <c r="P816" s="219" t="s">
        <v>250</v>
      </c>
      <c r="Q816" s="219"/>
      <c r="R816" s="219" t="s">
        <v>1122</v>
      </c>
      <c r="S816" s="219"/>
      <c r="T816" s="221"/>
      <c r="U816" s="219" t="s">
        <v>224</v>
      </c>
      <c r="V816" s="219" t="s">
        <v>252</v>
      </c>
      <c r="W816" s="190">
        <f>VLOOKUP(M816,'8.匯率'!A:C,3,)</f>
        <v>1</v>
      </c>
      <c r="X816" s="232">
        <f t="shared" si="13"/>
        <v>-138000</v>
      </c>
    </row>
    <row r="817" spans="1:24" hidden="1">
      <c r="A817" s="219" t="s">
        <v>215</v>
      </c>
      <c r="B817" s="219" t="s">
        <v>686</v>
      </c>
      <c r="C817" s="219" t="s">
        <v>1123</v>
      </c>
      <c r="D817" s="219" t="s">
        <v>268</v>
      </c>
      <c r="E817" s="221">
        <v>45714</v>
      </c>
      <c r="F817" s="221">
        <v>45714</v>
      </c>
      <c r="G817" s="219" t="s">
        <v>269</v>
      </c>
      <c r="H817" s="219"/>
      <c r="I817" s="219"/>
      <c r="J817" s="219" t="s">
        <v>185</v>
      </c>
      <c r="K817" s="219" t="s">
        <v>220</v>
      </c>
      <c r="L817" s="241">
        <v>-155000</v>
      </c>
      <c r="M817" s="219" t="s">
        <v>220</v>
      </c>
      <c r="N817" s="241">
        <v>-155000</v>
      </c>
      <c r="O817" s="219" t="s">
        <v>249</v>
      </c>
      <c r="P817" s="219" t="s">
        <v>250</v>
      </c>
      <c r="Q817" s="219"/>
      <c r="R817" s="219" t="s">
        <v>1124</v>
      </c>
      <c r="S817" s="219"/>
      <c r="T817" s="221"/>
      <c r="U817" s="219" t="s">
        <v>224</v>
      </c>
      <c r="V817" s="219" t="s">
        <v>252</v>
      </c>
      <c r="W817" s="190">
        <f>VLOOKUP(M817,'8.匯率'!A:C,3,)</f>
        <v>1</v>
      </c>
      <c r="X817" s="232">
        <f t="shared" si="13"/>
        <v>-155000</v>
      </c>
    </row>
    <row r="818" spans="1:24" hidden="1">
      <c r="A818" s="219" t="s">
        <v>215</v>
      </c>
      <c r="B818" s="219" t="s">
        <v>686</v>
      </c>
      <c r="C818" s="219" t="s">
        <v>1125</v>
      </c>
      <c r="D818" s="219" t="s">
        <v>268</v>
      </c>
      <c r="E818" s="221">
        <v>45714</v>
      </c>
      <c r="F818" s="221">
        <v>45714</v>
      </c>
      <c r="G818" s="219" t="s">
        <v>269</v>
      </c>
      <c r="H818" s="219"/>
      <c r="I818" s="219"/>
      <c r="J818" s="219" t="s">
        <v>185</v>
      </c>
      <c r="K818" s="219" t="s">
        <v>220</v>
      </c>
      <c r="L818" s="241">
        <v>-138000</v>
      </c>
      <c r="M818" s="219" t="s">
        <v>220</v>
      </c>
      <c r="N818" s="241">
        <v>-138000</v>
      </c>
      <c r="O818" s="219" t="s">
        <v>249</v>
      </c>
      <c r="P818" s="219" t="s">
        <v>250</v>
      </c>
      <c r="Q818" s="219"/>
      <c r="R818" s="219" t="s">
        <v>1126</v>
      </c>
      <c r="S818" s="219"/>
      <c r="T818" s="221"/>
      <c r="U818" s="219" t="s">
        <v>224</v>
      </c>
      <c r="V818" s="219" t="s">
        <v>252</v>
      </c>
      <c r="W818" s="190">
        <f>VLOOKUP(M818,'8.匯率'!A:C,3,)</f>
        <v>1</v>
      </c>
      <c r="X818" s="232">
        <f t="shared" si="13"/>
        <v>-138000</v>
      </c>
    </row>
    <row r="819" spans="1:24" hidden="1">
      <c r="A819" s="219" t="s">
        <v>215</v>
      </c>
      <c r="B819" s="219" t="s">
        <v>686</v>
      </c>
      <c r="C819" s="219" t="s">
        <v>1127</v>
      </c>
      <c r="D819" s="219" t="s">
        <v>268</v>
      </c>
      <c r="E819" s="221">
        <v>45714</v>
      </c>
      <c r="F819" s="221">
        <v>45714</v>
      </c>
      <c r="G819" s="219" t="s">
        <v>269</v>
      </c>
      <c r="H819" s="219"/>
      <c r="I819" s="219"/>
      <c r="J819" s="219" t="s">
        <v>185</v>
      </c>
      <c r="K819" s="219" t="s">
        <v>220</v>
      </c>
      <c r="L819" s="241">
        <v>-110000</v>
      </c>
      <c r="M819" s="219" t="s">
        <v>220</v>
      </c>
      <c r="N819" s="241">
        <v>-110000</v>
      </c>
      <c r="O819" s="219" t="s">
        <v>249</v>
      </c>
      <c r="P819" s="219" t="s">
        <v>250</v>
      </c>
      <c r="Q819" s="219"/>
      <c r="R819" s="219" t="s">
        <v>1128</v>
      </c>
      <c r="S819" s="219"/>
      <c r="T819" s="221"/>
      <c r="U819" s="219" t="s">
        <v>224</v>
      </c>
      <c r="V819" s="219" t="s">
        <v>252</v>
      </c>
      <c r="W819" s="190">
        <f>VLOOKUP(M819,'8.匯率'!A:C,3,)</f>
        <v>1</v>
      </c>
      <c r="X819" s="232">
        <f t="shared" si="13"/>
        <v>-110000</v>
      </c>
    </row>
    <row r="820" spans="1:24" hidden="1">
      <c r="A820" s="219" t="s">
        <v>215</v>
      </c>
      <c r="B820" s="219" t="s">
        <v>686</v>
      </c>
      <c r="C820" s="219" t="s">
        <v>1129</v>
      </c>
      <c r="D820" s="219" t="s">
        <v>268</v>
      </c>
      <c r="E820" s="221">
        <v>45714</v>
      </c>
      <c r="F820" s="221">
        <v>45714</v>
      </c>
      <c r="G820" s="219" t="s">
        <v>269</v>
      </c>
      <c r="H820" s="219"/>
      <c r="I820" s="219"/>
      <c r="J820" s="219" t="s">
        <v>185</v>
      </c>
      <c r="K820" s="219" t="s">
        <v>220</v>
      </c>
      <c r="L820" s="241">
        <v>-138000</v>
      </c>
      <c r="M820" s="219" t="s">
        <v>220</v>
      </c>
      <c r="N820" s="241">
        <v>-138000</v>
      </c>
      <c r="O820" s="219" t="s">
        <v>249</v>
      </c>
      <c r="P820" s="219" t="s">
        <v>250</v>
      </c>
      <c r="Q820" s="219"/>
      <c r="R820" s="219" t="s">
        <v>1130</v>
      </c>
      <c r="S820" s="219"/>
      <c r="T820" s="221"/>
      <c r="U820" s="219" t="s">
        <v>224</v>
      </c>
      <c r="V820" s="219" t="s">
        <v>252</v>
      </c>
      <c r="W820" s="190">
        <f>VLOOKUP(M820,'8.匯率'!A:C,3,)</f>
        <v>1</v>
      </c>
      <c r="X820" s="232">
        <f t="shared" si="13"/>
        <v>-138000</v>
      </c>
    </row>
    <row r="821" spans="1:24" hidden="1">
      <c r="A821" s="219" t="s">
        <v>215</v>
      </c>
      <c r="B821" s="219" t="s">
        <v>686</v>
      </c>
      <c r="C821" s="219" t="s">
        <v>1131</v>
      </c>
      <c r="D821" s="219" t="s">
        <v>268</v>
      </c>
      <c r="E821" s="221">
        <v>45714</v>
      </c>
      <c r="F821" s="221">
        <v>45714</v>
      </c>
      <c r="G821" s="219" t="s">
        <v>269</v>
      </c>
      <c r="H821" s="219"/>
      <c r="I821" s="219"/>
      <c r="J821" s="219" t="s">
        <v>185</v>
      </c>
      <c r="K821" s="219" t="s">
        <v>220</v>
      </c>
      <c r="L821" s="241">
        <v>-155000</v>
      </c>
      <c r="M821" s="219" t="s">
        <v>220</v>
      </c>
      <c r="N821" s="241">
        <v>-155000</v>
      </c>
      <c r="O821" s="219" t="s">
        <v>249</v>
      </c>
      <c r="P821" s="219" t="s">
        <v>250</v>
      </c>
      <c r="Q821" s="219"/>
      <c r="R821" s="219" t="s">
        <v>1132</v>
      </c>
      <c r="S821" s="219"/>
      <c r="T821" s="221"/>
      <c r="U821" s="219" t="s">
        <v>224</v>
      </c>
      <c r="V821" s="219" t="s">
        <v>252</v>
      </c>
      <c r="W821" s="190">
        <f>VLOOKUP(M821,'8.匯率'!A:C,3,)</f>
        <v>1</v>
      </c>
      <c r="X821" s="232">
        <f t="shared" si="13"/>
        <v>-155000</v>
      </c>
    </row>
    <row r="822" spans="1:24" hidden="1">
      <c r="A822" s="219" t="s">
        <v>215</v>
      </c>
      <c r="B822" s="219" t="s">
        <v>686</v>
      </c>
      <c r="C822" s="219" t="s">
        <v>1133</v>
      </c>
      <c r="D822" s="219" t="s">
        <v>268</v>
      </c>
      <c r="E822" s="221">
        <v>45714</v>
      </c>
      <c r="F822" s="221">
        <v>45714</v>
      </c>
      <c r="G822" s="219" t="s">
        <v>269</v>
      </c>
      <c r="H822" s="219"/>
      <c r="I822" s="219"/>
      <c r="J822" s="219" t="s">
        <v>185</v>
      </c>
      <c r="K822" s="219" t="s">
        <v>220</v>
      </c>
      <c r="L822" s="241">
        <v>-123469</v>
      </c>
      <c r="M822" s="219" t="s">
        <v>220</v>
      </c>
      <c r="N822" s="241">
        <v>-123469</v>
      </c>
      <c r="O822" s="219" t="s">
        <v>249</v>
      </c>
      <c r="P822" s="219" t="s">
        <v>250</v>
      </c>
      <c r="Q822" s="219"/>
      <c r="R822" s="219" t="s">
        <v>1134</v>
      </c>
      <c r="S822" s="219"/>
      <c r="T822" s="221"/>
      <c r="U822" s="219" t="s">
        <v>224</v>
      </c>
      <c r="V822" s="219" t="s">
        <v>252</v>
      </c>
      <c r="W822" s="190">
        <f>VLOOKUP(M822,'8.匯率'!A:C,3,)</f>
        <v>1</v>
      </c>
      <c r="X822" s="232">
        <f t="shared" si="13"/>
        <v>-123469</v>
      </c>
    </row>
    <row r="823" spans="1:24" hidden="1">
      <c r="A823" s="219" t="s">
        <v>215</v>
      </c>
      <c r="B823" s="219" t="s">
        <v>686</v>
      </c>
      <c r="C823" s="219" t="s">
        <v>1135</v>
      </c>
      <c r="D823" s="219" t="s">
        <v>268</v>
      </c>
      <c r="E823" s="221">
        <v>45714</v>
      </c>
      <c r="F823" s="221">
        <v>45714</v>
      </c>
      <c r="G823" s="219" t="s">
        <v>269</v>
      </c>
      <c r="H823" s="219"/>
      <c r="I823" s="219"/>
      <c r="J823" s="219" t="s">
        <v>185</v>
      </c>
      <c r="K823" s="219" t="s">
        <v>220</v>
      </c>
      <c r="L823" s="241">
        <v>-94730</v>
      </c>
      <c r="M823" s="219" t="s">
        <v>220</v>
      </c>
      <c r="N823" s="241">
        <v>-94730</v>
      </c>
      <c r="O823" s="219" t="s">
        <v>249</v>
      </c>
      <c r="P823" s="219" t="s">
        <v>250</v>
      </c>
      <c r="Q823" s="219"/>
      <c r="R823" s="219" t="s">
        <v>1136</v>
      </c>
      <c r="S823" s="219"/>
      <c r="T823" s="221"/>
      <c r="U823" s="219" t="s">
        <v>224</v>
      </c>
      <c r="V823" s="219" t="s">
        <v>252</v>
      </c>
      <c r="W823" s="190">
        <f>VLOOKUP(M823,'8.匯率'!A:C,3,)</f>
        <v>1</v>
      </c>
      <c r="X823" s="232">
        <f t="shared" si="13"/>
        <v>-94730</v>
      </c>
    </row>
    <row r="824" spans="1:24" hidden="1">
      <c r="A824" s="219" t="s">
        <v>215</v>
      </c>
      <c r="B824" s="219" t="s">
        <v>686</v>
      </c>
      <c r="C824" s="219" t="s">
        <v>1137</v>
      </c>
      <c r="D824" s="219" t="s">
        <v>268</v>
      </c>
      <c r="E824" s="221">
        <v>45714</v>
      </c>
      <c r="F824" s="221">
        <v>45714</v>
      </c>
      <c r="G824" s="219" t="s">
        <v>269</v>
      </c>
      <c r="H824" s="219"/>
      <c r="I824" s="219"/>
      <c r="J824" s="219" t="s">
        <v>185</v>
      </c>
      <c r="K824" s="219" t="s">
        <v>220</v>
      </c>
      <c r="L824" s="241">
        <v>-75000</v>
      </c>
      <c r="M824" s="219" t="s">
        <v>220</v>
      </c>
      <c r="N824" s="241">
        <v>-75000</v>
      </c>
      <c r="O824" s="219" t="s">
        <v>249</v>
      </c>
      <c r="P824" s="219" t="s">
        <v>250</v>
      </c>
      <c r="Q824" s="219"/>
      <c r="R824" s="219" t="s">
        <v>1138</v>
      </c>
      <c r="S824" s="219"/>
      <c r="T824" s="221"/>
      <c r="U824" s="219" t="s">
        <v>224</v>
      </c>
      <c r="V824" s="219" t="s">
        <v>252</v>
      </c>
      <c r="W824" s="190">
        <f>VLOOKUP(M824,'8.匯率'!A:C,3,)</f>
        <v>1</v>
      </c>
      <c r="X824" s="232">
        <f t="shared" si="13"/>
        <v>-75000</v>
      </c>
    </row>
    <row r="825" spans="1:24" hidden="1">
      <c r="A825" s="219" t="s">
        <v>215</v>
      </c>
      <c r="B825" s="219" t="s">
        <v>686</v>
      </c>
      <c r="C825" s="219" t="s">
        <v>1139</v>
      </c>
      <c r="D825" s="219" t="s">
        <v>268</v>
      </c>
      <c r="E825" s="221">
        <v>45714</v>
      </c>
      <c r="F825" s="221">
        <v>45714</v>
      </c>
      <c r="G825" s="219" t="s">
        <v>269</v>
      </c>
      <c r="H825" s="219"/>
      <c r="I825" s="219"/>
      <c r="J825" s="219" t="s">
        <v>185</v>
      </c>
      <c r="K825" s="219" t="s">
        <v>220</v>
      </c>
      <c r="L825" s="241">
        <v>-65384</v>
      </c>
      <c r="M825" s="219" t="s">
        <v>220</v>
      </c>
      <c r="N825" s="241">
        <v>-65384</v>
      </c>
      <c r="O825" s="219" t="s">
        <v>249</v>
      </c>
      <c r="P825" s="219" t="s">
        <v>250</v>
      </c>
      <c r="Q825" s="219"/>
      <c r="R825" s="219" t="s">
        <v>1140</v>
      </c>
      <c r="S825" s="219"/>
      <c r="T825" s="221"/>
      <c r="U825" s="219" t="s">
        <v>224</v>
      </c>
      <c r="V825" s="219" t="s">
        <v>252</v>
      </c>
      <c r="W825" s="190">
        <f>VLOOKUP(M825,'8.匯率'!A:C,3,)</f>
        <v>1</v>
      </c>
      <c r="X825" s="232">
        <f t="shared" si="13"/>
        <v>-65384</v>
      </c>
    </row>
    <row r="826" spans="1:24" hidden="1">
      <c r="A826" s="219" t="s">
        <v>215</v>
      </c>
      <c r="B826" s="219" t="s">
        <v>686</v>
      </c>
      <c r="C826" s="219" t="s">
        <v>1141</v>
      </c>
      <c r="D826" s="219" t="s">
        <v>268</v>
      </c>
      <c r="E826" s="221">
        <v>45714</v>
      </c>
      <c r="F826" s="221">
        <v>45714</v>
      </c>
      <c r="G826" s="219" t="s">
        <v>269</v>
      </c>
      <c r="H826" s="219"/>
      <c r="I826" s="219"/>
      <c r="J826" s="219" t="s">
        <v>185</v>
      </c>
      <c r="K826" s="219" t="s">
        <v>220</v>
      </c>
      <c r="L826" s="241">
        <v>-23166</v>
      </c>
      <c r="M826" s="219" t="s">
        <v>220</v>
      </c>
      <c r="N826" s="241">
        <v>-23166</v>
      </c>
      <c r="O826" s="219" t="s">
        <v>249</v>
      </c>
      <c r="P826" s="219" t="s">
        <v>250</v>
      </c>
      <c r="Q826" s="219"/>
      <c r="R826" s="219" t="s">
        <v>1142</v>
      </c>
      <c r="S826" s="219"/>
      <c r="T826" s="221"/>
      <c r="U826" s="219" t="s">
        <v>224</v>
      </c>
      <c r="V826" s="219" t="s">
        <v>252</v>
      </c>
      <c r="W826" s="190">
        <f>VLOOKUP(M826,'8.匯率'!A:C,3,)</f>
        <v>1</v>
      </c>
      <c r="X826" s="232">
        <f t="shared" si="13"/>
        <v>-23166</v>
      </c>
    </row>
    <row r="827" spans="1:24" hidden="1">
      <c r="A827" s="219" t="s">
        <v>215</v>
      </c>
      <c r="B827" s="219" t="s">
        <v>686</v>
      </c>
      <c r="C827" s="219" t="s">
        <v>1143</v>
      </c>
      <c r="D827" s="219" t="s">
        <v>268</v>
      </c>
      <c r="E827" s="221">
        <v>45714</v>
      </c>
      <c r="F827" s="221">
        <v>45714</v>
      </c>
      <c r="G827" s="219" t="s">
        <v>269</v>
      </c>
      <c r="H827" s="219"/>
      <c r="I827" s="219"/>
      <c r="J827" s="219" t="s">
        <v>185</v>
      </c>
      <c r="K827" s="219" t="s">
        <v>220</v>
      </c>
      <c r="L827" s="241">
        <v>-23166</v>
      </c>
      <c r="M827" s="219" t="s">
        <v>220</v>
      </c>
      <c r="N827" s="241">
        <v>-23166</v>
      </c>
      <c r="O827" s="219" t="s">
        <v>249</v>
      </c>
      <c r="P827" s="219" t="s">
        <v>250</v>
      </c>
      <c r="Q827" s="219"/>
      <c r="R827" s="219" t="s">
        <v>1144</v>
      </c>
      <c r="S827" s="219"/>
      <c r="T827" s="221"/>
      <c r="U827" s="219" t="s">
        <v>224</v>
      </c>
      <c r="V827" s="219" t="s">
        <v>252</v>
      </c>
      <c r="W827" s="190">
        <f>VLOOKUP(M827,'8.匯率'!A:C,3,)</f>
        <v>1</v>
      </c>
      <c r="X827" s="232">
        <f t="shared" si="13"/>
        <v>-23166</v>
      </c>
    </row>
    <row r="828" spans="1:24" hidden="1">
      <c r="A828" s="219" t="s">
        <v>215</v>
      </c>
      <c r="B828" s="219" t="s">
        <v>686</v>
      </c>
      <c r="C828" s="219" t="s">
        <v>1145</v>
      </c>
      <c r="D828" s="219" t="s">
        <v>268</v>
      </c>
      <c r="E828" s="221">
        <v>45714</v>
      </c>
      <c r="F828" s="221">
        <v>45714</v>
      </c>
      <c r="G828" s="219" t="s">
        <v>269</v>
      </c>
      <c r="H828" s="219"/>
      <c r="I828" s="219"/>
      <c r="J828" s="219" t="s">
        <v>185</v>
      </c>
      <c r="K828" s="219" t="s">
        <v>220</v>
      </c>
      <c r="L828" s="241">
        <v>-29063</v>
      </c>
      <c r="M828" s="219" t="s">
        <v>220</v>
      </c>
      <c r="N828" s="241">
        <v>-29063</v>
      </c>
      <c r="O828" s="219" t="s">
        <v>249</v>
      </c>
      <c r="P828" s="219" t="s">
        <v>250</v>
      </c>
      <c r="Q828" s="219"/>
      <c r="R828" s="219" t="s">
        <v>1146</v>
      </c>
      <c r="S828" s="219"/>
      <c r="T828" s="221"/>
      <c r="U828" s="219" t="s">
        <v>224</v>
      </c>
      <c r="V828" s="219" t="s">
        <v>252</v>
      </c>
      <c r="W828" s="190">
        <f>VLOOKUP(M828,'8.匯率'!A:C,3,)</f>
        <v>1</v>
      </c>
      <c r="X828" s="232">
        <f t="shared" si="13"/>
        <v>-29063</v>
      </c>
    </row>
    <row r="829" spans="1:24" hidden="1">
      <c r="A829" s="219" t="s">
        <v>215</v>
      </c>
      <c r="B829" s="219" t="s">
        <v>686</v>
      </c>
      <c r="C829" s="219" t="s">
        <v>1147</v>
      </c>
      <c r="D829" s="219" t="s">
        <v>268</v>
      </c>
      <c r="E829" s="221">
        <v>45679</v>
      </c>
      <c r="F829" s="221">
        <v>45701</v>
      </c>
      <c r="G829" s="219" t="s">
        <v>269</v>
      </c>
      <c r="H829" s="219"/>
      <c r="I829" s="219"/>
      <c r="J829" s="219" t="s">
        <v>187</v>
      </c>
      <c r="K829" s="219" t="s">
        <v>220</v>
      </c>
      <c r="L829" s="241">
        <v>138000</v>
      </c>
      <c r="M829" s="219" t="s">
        <v>220</v>
      </c>
      <c r="N829" s="241">
        <v>138000</v>
      </c>
      <c r="O829" s="219" t="s">
        <v>264</v>
      </c>
      <c r="P829" s="219" t="s">
        <v>229</v>
      </c>
      <c r="Q829" s="219"/>
      <c r="R829" s="219" t="s">
        <v>678</v>
      </c>
      <c r="S829" s="219"/>
      <c r="T829" s="221"/>
      <c r="U829" s="219" t="s">
        <v>224</v>
      </c>
      <c r="V829" s="219" t="s">
        <v>266</v>
      </c>
      <c r="W829" s="190">
        <f>VLOOKUP(M829,'8.匯率'!A:C,3,)</f>
        <v>1</v>
      </c>
      <c r="X829" s="232">
        <f t="shared" si="13"/>
        <v>138000</v>
      </c>
    </row>
    <row r="830" spans="1:24" hidden="1">
      <c r="A830" s="219" t="s">
        <v>215</v>
      </c>
      <c r="B830" s="219" t="s">
        <v>686</v>
      </c>
      <c r="C830" s="219" t="s">
        <v>1148</v>
      </c>
      <c r="D830" s="219" t="s">
        <v>268</v>
      </c>
      <c r="E830" s="221">
        <v>45714</v>
      </c>
      <c r="F830" s="221">
        <v>45714</v>
      </c>
      <c r="G830" s="219" t="s">
        <v>269</v>
      </c>
      <c r="H830" s="219"/>
      <c r="I830" s="219"/>
      <c r="J830" s="219" t="s">
        <v>187</v>
      </c>
      <c r="K830" s="219" t="s">
        <v>220</v>
      </c>
      <c r="L830" s="241">
        <v>-138000</v>
      </c>
      <c r="M830" s="219" t="s">
        <v>220</v>
      </c>
      <c r="N830" s="241">
        <v>-138000</v>
      </c>
      <c r="O830" s="219" t="s">
        <v>264</v>
      </c>
      <c r="P830" s="219" t="s">
        <v>229</v>
      </c>
      <c r="Q830" s="219"/>
      <c r="R830" s="219" t="s">
        <v>1149</v>
      </c>
      <c r="S830" s="219"/>
      <c r="T830" s="221"/>
      <c r="U830" s="219" t="s">
        <v>224</v>
      </c>
      <c r="V830" s="219" t="s">
        <v>266</v>
      </c>
      <c r="W830" s="190">
        <f>VLOOKUP(M830,'8.匯率'!A:C,3,)</f>
        <v>1</v>
      </c>
      <c r="X830" s="232">
        <f t="shared" si="13"/>
        <v>-138000</v>
      </c>
    </row>
    <row r="831" spans="1:24" hidden="1">
      <c r="A831" s="219" t="s">
        <v>215</v>
      </c>
      <c r="B831" s="219" t="s">
        <v>1150</v>
      </c>
      <c r="C831" s="219" t="s">
        <v>1151</v>
      </c>
      <c r="D831" s="219" t="s">
        <v>218</v>
      </c>
      <c r="E831" s="221">
        <v>45744</v>
      </c>
      <c r="F831" s="221">
        <v>45744</v>
      </c>
      <c r="G831" s="219" t="s">
        <v>219</v>
      </c>
      <c r="H831" s="219"/>
      <c r="I831" s="219"/>
      <c r="J831" s="219" t="s">
        <v>182</v>
      </c>
      <c r="K831" s="219" t="s">
        <v>220</v>
      </c>
      <c r="L831" s="241">
        <v>-7527883</v>
      </c>
      <c r="M831" s="219" t="s">
        <v>220</v>
      </c>
      <c r="N831" s="241">
        <v>-7527883</v>
      </c>
      <c r="O831" s="219" t="s">
        <v>221</v>
      </c>
      <c r="P831" s="219" t="s">
        <v>222</v>
      </c>
      <c r="Q831" s="219"/>
      <c r="R831" s="219" t="s">
        <v>1152</v>
      </c>
      <c r="S831" s="219"/>
      <c r="T831" s="221"/>
      <c r="U831" s="219" t="s">
        <v>224</v>
      </c>
      <c r="V831" s="219" t="s">
        <v>225</v>
      </c>
      <c r="W831" s="190">
        <f>VLOOKUP(M831,'8.匯率'!A:C,3,)</f>
        <v>1</v>
      </c>
      <c r="X831" s="232">
        <f t="shared" ref="X831:X894" si="14">N831*W831</f>
        <v>-7527883</v>
      </c>
    </row>
    <row r="832" spans="1:24" hidden="1">
      <c r="A832" s="219" t="s">
        <v>215</v>
      </c>
      <c r="B832" s="219" t="s">
        <v>1150</v>
      </c>
      <c r="C832" s="219" t="s">
        <v>1153</v>
      </c>
      <c r="D832" s="219" t="s">
        <v>227</v>
      </c>
      <c r="E832" s="221">
        <v>45735</v>
      </c>
      <c r="F832" s="221">
        <v>45735</v>
      </c>
      <c r="G832" s="219" t="s">
        <v>219</v>
      </c>
      <c r="H832" s="219"/>
      <c r="I832" s="219"/>
      <c r="J832" s="219" t="s">
        <v>182</v>
      </c>
      <c r="K832" s="219" t="s">
        <v>220</v>
      </c>
      <c r="L832" s="241">
        <v>-141864</v>
      </c>
      <c r="M832" s="219" t="s">
        <v>220</v>
      </c>
      <c r="N832" s="241">
        <v>-141864</v>
      </c>
      <c r="O832" s="219" t="s">
        <v>456</v>
      </c>
      <c r="P832" s="219" t="s">
        <v>229</v>
      </c>
      <c r="Q832" s="219"/>
      <c r="R832" s="219" t="s">
        <v>1154</v>
      </c>
      <c r="S832" s="219"/>
      <c r="T832" s="221"/>
      <c r="U832" s="219" t="s">
        <v>224</v>
      </c>
      <c r="V832" s="219" t="s">
        <v>225</v>
      </c>
      <c r="W832" s="190">
        <f>VLOOKUP(M832,'8.匯率'!A:C,3,)</f>
        <v>1</v>
      </c>
      <c r="X832" s="232">
        <f t="shared" si="14"/>
        <v>-141864</v>
      </c>
    </row>
    <row r="833" spans="1:24" hidden="1">
      <c r="A833" s="219" t="s">
        <v>215</v>
      </c>
      <c r="B833" s="219" t="s">
        <v>1150</v>
      </c>
      <c r="C833" s="219" t="s">
        <v>1153</v>
      </c>
      <c r="D833" s="219" t="s">
        <v>227</v>
      </c>
      <c r="E833" s="221">
        <v>45735</v>
      </c>
      <c r="F833" s="221">
        <v>45735</v>
      </c>
      <c r="G833" s="219" t="s">
        <v>219</v>
      </c>
      <c r="H833" s="219"/>
      <c r="I833" s="219"/>
      <c r="J833" s="219" t="s">
        <v>182</v>
      </c>
      <c r="K833" s="219" t="s">
        <v>220</v>
      </c>
      <c r="L833" s="241">
        <v>-138000</v>
      </c>
      <c r="M833" s="219" t="s">
        <v>220</v>
      </c>
      <c r="N833" s="241">
        <v>-138000</v>
      </c>
      <c r="O833" s="219" t="s">
        <v>456</v>
      </c>
      <c r="P833" s="219" t="s">
        <v>229</v>
      </c>
      <c r="Q833" s="219"/>
      <c r="R833" s="219" t="s">
        <v>1154</v>
      </c>
      <c r="S833" s="219"/>
      <c r="T833" s="221"/>
      <c r="U833" s="219" t="s">
        <v>224</v>
      </c>
      <c r="V833" s="219" t="s">
        <v>225</v>
      </c>
      <c r="W833" s="190">
        <f>VLOOKUP(M833,'8.匯率'!A:C,3,)</f>
        <v>1</v>
      </c>
      <c r="X833" s="232">
        <f t="shared" si="14"/>
        <v>-138000</v>
      </c>
    </row>
    <row r="834" spans="1:24" hidden="1">
      <c r="A834" s="219" t="s">
        <v>215</v>
      </c>
      <c r="B834" s="219" t="s">
        <v>1150</v>
      </c>
      <c r="C834" s="219" t="s">
        <v>1153</v>
      </c>
      <c r="D834" s="219" t="s">
        <v>227</v>
      </c>
      <c r="E834" s="221">
        <v>45735</v>
      </c>
      <c r="F834" s="221">
        <v>45735</v>
      </c>
      <c r="G834" s="219" t="s">
        <v>219</v>
      </c>
      <c r="H834" s="219"/>
      <c r="I834" s="219"/>
      <c r="J834" s="219" t="s">
        <v>182</v>
      </c>
      <c r="K834" s="219" t="s">
        <v>220</v>
      </c>
      <c r="L834" s="241">
        <v>-61225</v>
      </c>
      <c r="M834" s="219" t="s">
        <v>220</v>
      </c>
      <c r="N834" s="241">
        <v>-61225</v>
      </c>
      <c r="O834" s="219" t="s">
        <v>456</v>
      </c>
      <c r="P834" s="219" t="s">
        <v>229</v>
      </c>
      <c r="Q834" s="219"/>
      <c r="R834" s="219" t="s">
        <v>1154</v>
      </c>
      <c r="S834" s="219"/>
      <c r="T834" s="221"/>
      <c r="U834" s="219" t="s">
        <v>224</v>
      </c>
      <c r="V834" s="219" t="s">
        <v>225</v>
      </c>
      <c r="W834" s="190">
        <f>VLOOKUP(M834,'8.匯率'!A:C,3,)</f>
        <v>1</v>
      </c>
      <c r="X834" s="232">
        <f t="shared" si="14"/>
        <v>-61225</v>
      </c>
    </row>
    <row r="835" spans="1:24" hidden="1">
      <c r="A835" s="219" t="s">
        <v>215</v>
      </c>
      <c r="B835" s="219" t="s">
        <v>1150</v>
      </c>
      <c r="C835" s="219" t="s">
        <v>1153</v>
      </c>
      <c r="D835" s="219" t="s">
        <v>227</v>
      </c>
      <c r="E835" s="221">
        <v>45735</v>
      </c>
      <c r="F835" s="221">
        <v>45735</v>
      </c>
      <c r="G835" s="219" t="s">
        <v>219</v>
      </c>
      <c r="H835" s="219"/>
      <c r="I835" s="219"/>
      <c r="J835" s="219" t="s">
        <v>182</v>
      </c>
      <c r="K835" s="219" t="s">
        <v>220</v>
      </c>
      <c r="L835" s="241">
        <v>-146785</v>
      </c>
      <c r="M835" s="219" t="s">
        <v>220</v>
      </c>
      <c r="N835" s="241">
        <v>-146785</v>
      </c>
      <c r="O835" s="219" t="s">
        <v>456</v>
      </c>
      <c r="P835" s="219" t="s">
        <v>229</v>
      </c>
      <c r="Q835" s="219"/>
      <c r="R835" s="219" t="s">
        <v>1154</v>
      </c>
      <c r="S835" s="219"/>
      <c r="T835" s="221"/>
      <c r="U835" s="219" t="s">
        <v>224</v>
      </c>
      <c r="V835" s="219" t="s">
        <v>225</v>
      </c>
      <c r="W835" s="190">
        <f>VLOOKUP(M835,'8.匯率'!A:C,3,)</f>
        <v>1</v>
      </c>
      <c r="X835" s="232">
        <f t="shared" si="14"/>
        <v>-146785</v>
      </c>
    </row>
    <row r="836" spans="1:24" hidden="1">
      <c r="A836" s="219" t="s">
        <v>215</v>
      </c>
      <c r="B836" s="219" t="s">
        <v>1150</v>
      </c>
      <c r="C836" s="219" t="s">
        <v>1153</v>
      </c>
      <c r="D836" s="219" t="s">
        <v>227</v>
      </c>
      <c r="E836" s="221">
        <v>45735</v>
      </c>
      <c r="F836" s="221">
        <v>45735</v>
      </c>
      <c r="G836" s="219" t="s">
        <v>219</v>
      </c>
      <c r="H836" s="219"/>
      <c r="I836" s="219"/>
      <c r="J836" s="219" t="s">
        <v>182</v>
      </c>
      <c r="K836" s="219" t="s">
        <v>220</v>
      </c>
      <c r="L836" s="241">
        <v>-81530</v>
      </c>
      <c r="M836" s="219" t="s">
        <v>220</v>
      </c>
      <c r="N836" s="241">
        <v>-81530</v>
      </c>
      <c r="O836" s="219" t="s">
        <v>456</v>
      </c>
      <c r="P836" s="219" t="s">
        <v>229</v>
      </c>
      <c r="Q836" s="219"/>
      <c r="R836" s="219" t="s">
        <v>1154</v>
      </c>
      <c r="S836" s="219"/>
      <c r="T836" s="221"/>
      <c r="U836" s="219" t="s">
        <v>224</v>
      </c>
      <c r="V836" s="219" t="s">
        <v>225</v>
      </c>
      <c r="W836" s="190">
        <f>VLOOKUP(M836,'8.匯率'!A:C,3,)</f>
        <v>1</v>
      </c>
      <c r="X836" s="232">
        <f t="shared" si="14"/>
        <v>-81530</v>
      </c>
    </row>
    <row r="837" spans="1:24" hidden="1">
      <c r="A837" s="219" t="s">
        <v>215</v>
      </c>
      <c r="B837" s="219" t="s">
        <v>1150</v>
      </c>
      <c r="C837" s="219" t="s">
        <v>1153</v>
      </c>
      <c r="D837" s="219" t="s">
        <v>227</v>
      </c>
      <c r="E837" s="221">
        <v>45735</v>
      </c>
      <c r="F837" s="221">
        <v>45735</v>
      </c>
      <c r="G837" s="219" t="s">
        <v>219</v>
      </c>
      <c r="H837" s="219"/>
      <c r="I837" s="219"/>
      <c r="J837" s="219" t="s">
        <v>182</v>
      </c>
      <c r="K837" s="219" t="s">
        <v>220</v>
      </c>
      <c r="L837" s="241">
        <v>-178000</v>
      </c>
      <c r="M837" s="219" t="s">
        <v>220</v>
      </c>
      <c r="N837" s="241">
        <v>-178000</v>
      </c>
      <c r="O837" s="219" t="s">
        <v>456</v>
      </c>
      <c r="P837" s="219" t="s">
        <v>229</v>
      </c>
      <c r="Q837" s="219"/>
      <c r="R837" s="219" t="s">
        <v>1154</v>
      </c>
      <c r="S837" s="219"/>
      <c r="T837" s="221"/>
      <c r="U837" s="219" t="s">
        <v>224</v>
      </c>
      <c r="V837" s="219" t="s">
        <v>225</v>
      </c>
      <c r="W837" s="190">
        <f>VLOOKUP(M837,'8.匯率'!A:C,3,)</f>
        <v>1</v>
      </c>
      <c r="X837" s="232">
        <f t="shared" si="14"/>
        <v>-178000</v>
      </c>
    </row>
    <row r="838" spans="1:24" hidden="1">
      <c r="A838" s="219" t="s">
        <v>215</v>
      </c>
      <c r="B838" s="219" t="s">
        <v>1150</v>
      </c>
      <c r="C838" s="219" t="s">
        <v>1155</v>
      </c>
      <c r="D838" s="219" t="s">
        <v>227</v>
      </c>
      <c r="E838" s="221">
        <v>45735</v>
      </c>
      <c r="F838" s="221">
        <v>45735</v>
      </c>
      <c r="G838" s="219" t="s">
        <v>219</v>
      </c>
      <c r="H838" s="219"/>
      <c r="I838" s="219"/>
      <c r="J838" s="219" t="s">
        <v>182</v>
      </c>
      <c r="K838" s="219" t="s">
        <v>220</v>
      </c>
      <c r="L838" s="241">
        <v>-104170</v>
      </c>
      <c r="M838" s="219" t="s">
        <v>220</v>
      </c>
      <c r="N838" s="241">
        <v>-104170</v>
      </c>
      <c r="O838" s="219" t="s">
        <v>456</v>
      </c>
      <c r="P838" s="219" t="s">
        <v>229</v>
      </c>
      <c r="Q838" s="219"/>
      <c r="R838" s="219" t="s">
        <v>1156</v>
      </c>
      <c r="S838" s="219"/>
      <c r="T838" s="221"/>
      <c r="U838" s="219" t="s">
        <v>224</v>
      </c>
      <c r="V838" s="219" t="s">
        <v>225</v>
      </c>
      <c r="W838" s="190">
        <f>VLOOKUP(M838,'8.匯率'!A:C,3,)</f>
        <v>1</v>
      </c>
      <c r="X838" s="232">
        <f t="shared" si="14"/>
        <v>-104170</v>
      </c>
    </row>
    <row r="839" spans="1:24" hidden="1">
      <c r="A839" s="219" t="s">
        <v>215</v>
      </c>
      <c r="B839" s="219" t="s">
        <v>1150</v>
      </c>
      <c r="C839" s="219" t="s">
        <v>1155</v>
      </c>
      <c r="D839" s="219" t="s">
        <v>227</v>
      </c>
      <c r="E839" s="221">
        <v>45735</v>
      </c>
      <c r="F839" s="221">
        <v>45735</v>
      </c>
      <c r="G839" s="219" t="s">
        <v>219</v>
      </c>
      <c r="H839" s="219"/>
      <c r="I839" s="219"/>
      <c r="J839" s="219" t="s">
        <v>182</v>
      </c>
      <c r="K839" s="219" t="s">
        <v>220</v>
      </c>
      <c r="L839" s="241">
        <v>-138000</v>
      </c>
      <c r="M839" s="219" t="s">
        <v>220</v>
      </c>
      <c r="N839" s="241">
        <v>-138000</v>
      </c>
      <c r="O839" s="219" t="s">
        <v>539</v>
      </c>
      <c r="P839" s="219" t="s">
        <v>229</v>
      </c>
      <c r="Q839" s="219"/>
      <c r="R839" s="219" t="s">
        <v>1156</v>
      </c>
      <c r="S839" s="219"/>
      <c r="T839" s="221"/>
      <c r="U839" s="219" t="s">
        <v>224</v>
      </c>
      <c r="V839" s="219" t="s">
        <v>225</v>
      </c>
      <c r="W839" s="190">
        <f>VLOOKUP(M839,'8.匯率'!A:C,3,)</f>
        <v>1</v>
      </c>
      <c r="X839" s="232">
        <f t="shared" si="14"/>
        <v>-138000</v>
      </c>
    </row>
    <row r="840" spans="1:24" hidden="1">
      <c r="A840" s="219" t="s">
        <v>215</v>
      </c>
      <c r="B840" s="219" t="s">
        <v>1150</v>
      </c>
      <c r="C840" s="219" t="s">
        <v>1157</v>
      </c>
      <c r="D840" s="219" t="s">
        <v>227</v>
      </c>
      <c r="E840" s="221">
        <v>45735</v>
      </c>
      <c r="F840" s="221">
        <v>45735</v>
      </c>
      <c r="G840" s="219" t="s">
        <v>219</v>
      </c>
      <c r="H840" s="219"/>
      <c r="I840" s="219"/>
      <c r="J840" s="219" t="s">
        <v>182</v>
      </c>
      <c r="K840" s="219" t="s">
        <v>220</v>
      </c>
      <c r="L840" s="241">
        <v>-50784</v>
      </c>
      <c r="M840" s="219" t="s">
        <v>220</v>
      </c>
      <c r="N840" s="241">
        <v>-50784</v>
      </c>
      <c r="O840" s="219" t="s">
        <v>243</v>
      </c>
      <c r="P840" s="219" t="s">
        <v>244</v>
      </c>
      <c r="Q840" s="219"/>
      <c r="R840" s="219" t="s">
        <v>1158</v>
      </c>
      <c r="S840" s="219"/>
      <c r="T840" s="221"/>
      <c r="U840" s="219" t="s">
        <v>224</v>
      </c>
      <c r="V840" s="219" t="s">
        <v>225</v>
      </c>
      <c r="W840" s="190">
        <f>VLOOKUP(M840,'8.匯率'!A:C,3,)</f>
        <v>1</v>
      </c>
      <c r="X840" s="232">
        <f t="shared" si="14"/>
        <v>-50784</v>
      </c>
    </row>
    <row r="841" spans="1:24" hidden="1">
      <c r="A841" s="219" t="s">
        <v>215</v>
      </c>
      <c r="B841" s="219" t="s">
        <v>1150</v>
      </c>
      <c r="C841" s="219" t="s">
        <v>1157</v>
      </c>
      <c r="D841" s="219" t="s">
        <v>227</v>
      </c>
      <c r="E841" s="221">
        <v>45735</v>
      </c>
      <c r="F841" s="221">
        <v>45735</v>
      </c>
      <c r="G841" s="219" t="s">
        <v>219</v>
      </c>
      <c r="H841" s="219"/>
      <c r="I841" s="219"/>
      <c r="J841" s="219" t="s">
        <v>182</v>
      </c>
      <c r="K841" s="219" t="s">
        <v>220</v>
      </c>
      <c r="L841" s="241">
        <v>-138000</v>
      </c>
      <c r="M841" s="219" t="s">
        <v>220</v>
      </c>
      <c r="N841" s="241">
        <v>-138000</v>
      </c>
      <c r="O841" s="219" t="s">
        <v>239</v>
      </c>
      <c r="P841" s="219" t="s">
        <v>240</v>
      </c>
      <c r="Q841" s="219"/>
      <c r="R841" s="219" t="s">
        <v>1158</v>
      </c>
      <c r="S841" s="219"/>
      <c r="T841" s="221"/>
      <c r="U841" s="219" t="s">
        <v>224</v>
      </c>
      <c r="V841" s="219" t="s">
        <v>225</v>
      </c>
      <c r="W841" s="190">
        <f>VLOOKUP(M841,'8.匯率'!A:C,3,)</f>
        <v>1</v>
      </c>
      <c r="X841" s="232">
        <f t="shared" si="14"/>
        <v>-138000</v>
      </c>
    </row>
    <row r="842" spans="1:24" hidden="1">
      <c r="A842" s="219" t="s">
        <v>215</v>
      </c>
      <c r="B842" s="219" t="s">
        <v>1150</v>
      </c>
      <c r="C842" s="219" t="s">
        <v>1157</v>
      </c>
      <c r="D842" s="219" t="s">
        <v>227</v>
      </c>
      <c r="E842" s="221">
        <v>45735</v>
      </c>
      <c r="F842" s="221">
        <v>45735</v>
      </c>
      <c r="G842" s="219" t="s">
        <v>219</v>
      </c>
      <c r="H842" s="219"/>
      <c r="I842" s="219"/>
      <c r="J842" s="219" t="s">
        <v>182</v>
      </c>
      <c r="K842" s="219" t="s">
        <v>220</v>
      </c>
      <c r="L842" s="241">
        <v>-138000</v>
      </c>
      <c r="M842" s="219" t="s">
        <v>220</v>
      </c>
      <c r="N842" s="241">
        <v>-138000</v>
      </c>
      <c r="O842" s="219" t="s">
        <v>239</v>
      </c>
      <c r="P842" s="219" t="s">
        <v>240</v>
      </c>
      <c r="Q842" s="219"/>
      <c r="R842" s="219" t="s">
        <v>1158</v>
      </c>
      <c r="S842" s="219"/>
      <c r="T842" s="221"/>
      <c r="U842" s="219" t="s">
        <v>224</v>
      </c>
      <c r="V842" s="219" t="s">
        <v>225</v>
      </c>
      <c r="W842" s="190">
        <f>VLOOKUP(M842,'8.匯率'!A:C,3,)</f>
        <v>1</v>
      </c>
      <c r="X842" s="232">
        <f t="shared" si="14"/>
        <v>-138000</v>
      </c>
    </row>
    <row r="843" spans="1:24" hidden="1">
      <c r="A843" s="219" t="s">
        <v>215</v>
      </c>
      <c r="B843" s="219" t="s">
        <v>1150</v>
      </c>
      <c r="C843" s="219" t="s">
        <v>1157</v>
      </c>
      <c r="D843" s="219" t="s">
        <v>227</v>
      </c>
      <c r="E843" s="221">
        <v>45735</v>
      </c>
      <c r="F843" s="221">
        <v>45735</v>
      </c>
      <c r="G843" s="219" t="s">
        <v>219</v>
      </c>
      <c r="H843" s="219"/>
      <c r="I843" s="219"/>
      <c r="J843" s="219" t="s">
        <v>182</v>
      </c>
      <c r="K843" s="219" t="s">
        <v>220</v>
      </c>
      <c r="L843" s="241">
        <v>-135240</v>
      </c>
      <c r="M843" s="219" t="s">
        <v>220</v>
      </c>
      <c r="N843" s="241">
        <v>-135240</v>
      </c>
      <c r="O843" s="219" t="s">
        <v>239</v>
      </c>
      <c r="P843" s="219" t="s">
        <v>240</v>
      </c>
      <c r="Q843" s="219"/>
      <c r="R843" s="219" t="s">
        <v>1158</v>
      </c>
      <c r="S843" s="219"/>
      <c r="T843" s="221"/>
      <c r="U843" s="219" t="s">
        <v>224</v>
      </c>
      <c r="V843" s="219" t="s">
        <v>225</v>
      </c>
      <c r="W843" s="190">
        <f>VLOOKUP(M843,'8.匯率'!A:C,3,)</f>
        <v>1</v>
      </c>
      <c r="X843" s="232">
        <f t="shared" si="14"/>
        <v>-135240</v>
      </c>
    </row>
    <row r="844" spans="1:24" hidden="1">
      <c r="A844" s="219" t="s">
        <v>215</v>
      </c>
      <c r="B844" s="219" t="s">
        <v>1150</v>
      </c>
      <c r="C844" s="219" t="s">
        <v>1157</v>
      </c>
      <c r="D844" s="219" t="s">
        <v>227</v>
      </c>
      <c r="E844" s="221">
        <v>45735</v>
      </c>
      <c r="F844" s="221">
        <v>45735</v>
      </c>
      <c r="G844" s="219" t="s">
        <v>219</v>
      </c>
      <c r="H844" s="219"/>
      <c r="I844" s="219"/>
      <c r="J844" s="219" t="s">
        <v>182</v>
      </c>
      <c r="K844" s="219" t="s">
        <v>220</v>
      </c>
      <c r="L844" s="241">
        <v>-110000</v>
      </c>
      <c r="M844" s="219" t="s">
        <v>220</v>
      </c>
      <c r="N844" s="241">
        <v>-110000</v>
      </c>
      <c r="O844" s="219" t="s">
        <v>239</v>
      </c>
      <c r="P844" s="219" t="s">
        <v>240</v>
      </c>
      <c r="Q844" s="219"/>
      <c r="R844" s="219" t="s">
        <v>1158</v>
      </c>
      <c r="S844" s="219"/>
      <c r="T844" s="221"/>
      <c r="U844" s="219" t="s">
        <v>224</v>
      </c>
      <c r="V844" s="219" t="s">
        <v>225</v>
      </c>
      <c r="W844" s="190">
        <f>VLOOKUP(M844,'8.匯率'!A:C,3,)</f>
        <v>1</v>
      </c>
      <c r="X844" s="232">
        <f t="shared" si="14"/>
        <v>-110000</v>
      </c>
    </row>
    <row r="845" spans="1:24" hidden="1">
      <c r="A845" s="219" t="s">
        <v>215</v>
      </c>
      <c r="B845" s="219" t="s">
        <v>1150</v>
      </c>
      <c r="C845" s="219" t="s">
        <v>1157</v>
      </c>
      <c r="D845" s="219" t="s">
        <v>227</v>
      </c>
      <c r="E845" s="221">
        <v>45735</v>
      </c>
      <c r="F845" s="221">
        <v>45735</v>
      </c>
      <c r="G845" s="219" t="s">
        <v>219</v>
      </c>
      <c r="H845" s="219"/>
      <c r="I845" s="219"/>
      <c r="J845" s="219" t="s">
        <v>182</v>
      </c>
      <c r="K845" s="219" t="s">
        <v>220</v>
      </c>
      <c r="L845" s="241">
        <v>-123510</v>
      </c>
      <c r="M845" s="219" t="s">
        <v>220</v>
      </c>
      <c r="N845" s="241">
        <v>-123510</v>
      </c>
      <c r="O845" s="219" t="s">
        <v>239</v>
      </c>
      <c r="P845" s="219" t="s">
        <v>240</v>
      </c>
      <c r="Q845" s="219"/>
      <c r="R845" s="219" t="s">
        <v>1158</v>
      </c>
      <c r="S845" s="219"/>
      <c r="T845" s="221"/>
      <c r="U845" s="219" t="s">
        <v>224</v>
      </c>
      <c r="V845" s="219" t="s">
        <v>225</v>
      </c>
      <c r="W845" s="190">
        <f>VLOOKUP(M845,'8.匯率'!A:C,3,)</f>
        <v>1</v>
      </c>
      <c r="X845" s="232">
        <f t="shared" si="14"/>
        <v>-123510</v>
      </c>
    </row>
    <row r="846" spans="1:24" hidden="1">
      <c r="A846" s="219" t="s">
        <v>215</v>
      </c>
      <c r="B846" s="219" t="s">
        <v>1150</v>
      </c>
      <c r="C846" s="219" t="s">
        <v>1157</v>
      </c>
      <c r="D846" s="219" t="s">
        <v>227</v>
      </c>
      <c r="E846" s="221">
        <v>45735</v>
      </c>
      <c r="F846" s="221">
        <v>45735</v>
      </c>
      <c r="G846" s="219" t="s">
        <v>219</v>
      </c>
      <c r="H846" s="219"/>
      <c r="I846" s="219"/>
      <c r="J846" s="219" t="s">
        <v>182</v>
      </c>
      <c r="K846" s="219" t="s">
        <v>220</v>
      </c>
      <c r="L846" s="241">
        <v>-127098</v>
      </c>
      <c r="M846" s="219" t="s">
        <v>220</v>
      </c>
      <c r="N846" s="241">
        <v>-127098</v>
      </c>
      <c r="O846" s="219" t="s">
        <v>239</v>
      </c>
      <c r="P846" s="219" t="s">
        <v>240</v>
      </c>
      <c r="Q846" s="219"/>
      <c r="R846" s="219" t="s">
        <v>1158</v>
      </c>
      <c r="S846" s="219"/>
      <c r="T846" s="221"/>
      <c r="U846" s="219" t="s">
        <v>224</v>
      </c>
      <c r="V846" s="219" t="s">
        <v>225</v>
      </c>
      <c r="W846" s="190">
        <f>VLOOKUP(M846,'8.匯率'!A:C,3,)</f>
        <v>1</v>
      </c>
      <c r="X846" s="232">
        <f t="shared" si="14"/>
        <v>-127098</v>
      </c>
    </row>
    <row r="847" spans="1:24" hidden="1">
      <c r="A847" s="219" t="s">
        <v>215</v>
      </c>
      <c r="B847" s="219" t="s">
        <v>1150</v>
      </c>
      <c r="C847" s="219" t="s">
        <v>1157</v>
      </c>
      <c r="D847" s="219" t="s">
        <v>227</v>
      </c>
      <c r="E847" s="221">
        <v>45735</v>
      </c>
      <c r="F847" s="221">
        <v>45735</v>
      </c>
      <c r="G847" s="219" t="s">
        <v>219</v>
      </c>
      <c r="H847" s="219"/>
      <c r="I847" s="219"/>
      <c r="J847" s="219" t="s">
        <v>182</v>
      </c>
      <c r="K847" s="219" t="s">
        <v>220</v>
      </c>
      <c r="L847" s="241">
        <v>-96500</v>
      </c>
      <c r="M847" s="219" t="s">
        <v>220</v>
      </c>
      <c r="N847" s="241">
        <v>-96500</v>
      </c>
      <c r="O847" s="219" t="s">
        <v>239</v>
      </c>
      <c r="P847" s="219" t="s">
        <v>240</v>
      </c>
      <c r="Q847" s="219"/>
      <c r="R847" s="219" t="s">
        <v>1158</v>
      </c>
      <c r="S847" s="219"/>
      <c r="T847" s="221"/>
      <c r="U847" s="219" t="s">
        <v>224</v>
      </c>
      <c r="V847" s="219" t="s">
        <v>225</v>
      </c>
      <c r="W847" s="190">
        <f>VLOOKUP(M847,'8.匯率'!A:C,3,)</f>
        <v>1</v>
      </c>
      <c r="X847" s="232">
        <f t="shared" si="14"/>
        <v>-96500</v>
      </c>
    </row>
    <row r="848" spans="1:24" hidden="1">
      <c r="A848" s="219" t="s">
        <v>215</v>
      </c>
      <c r="B848" s="219" t="s">
        <v>1150</v>
      </c>
      <c r="C848" s="219" t="s">
        <v>1157</v>
      </c>
      <c r="D848" s="219" t="s">
        <v>227</v>
      </c>
      <c r="E848" s="221">
        <v>45735</v>
      </c>
      <c r="F848" s="221">
        <v>45735</v>
      </c>
      <c r="G848" s="219" t="s">
        <v>219</v>
      </c>
      <c r="H848" s="219"/>
      <c r="I848" s="219"/>
      <c r="J848" s="219" t="s">
        <v>182</v>
      </c>
      <c r="K848" s="219" t="s">
        <v>220</v>
      </c>
      <c r="L848" s="241">
        <v>-106370</v>
      </c>
      <c r="M848" s="219" t="s">
        <v>220</v>
      </c>
      <c r="N848" s="241">
        <v>-106370</v>
      </c>
      <c r="O848" s="219" t="s">
        <v>239</v>
      </c>
      <c r="P848" s="219" t="s">
        <v>240</v>
      </c>
      <c r="Q848" s="219"/>
      <c r="R848" s="219" t="s">
        <v>1158</v>
      </c>
      <c r="S848" s="219"/>
      <c r="T848" s="221"/>
      <c r="U848" s="219" t="s">
        <v>224</v>
      </c>
      <c r="V848" s="219" t="s">
        <v>225</v>
      </c>
      <c r="W848" s="190">
        <f>VLOOKUP(M848,'8.匯率'!A:C,3,)</f>
        <v>1</v>
      </c>
      <c r="X848" s="232">
        <f t="shared" si="14"/>
        <v>-106370</v>
      </c>
    </row>
    <row r="849" spans="1:24" hidden="1">
      <c r="A849" s="219" t="s">
        <v>215</v>
      </c>
      <c r="B849" s="219" t="s">
        <v>1150</v>
      </c>
      <c r="C849" s="219" t="s">
        <v>1157</v>
      </c>
      <c r="D849" s="219" t="s">
        <v>227</v>
      </c>
      <c r="E849" s="221">
        <v>45735</v>
      </c>
      <c r="F849" s="221">
        <v>45735</v>
      </c>
      <c r="G849" s="219" t="s">
        <v>219</v>
      </c>
      <c r="H849" s="219"/>
      <c r="I849" s="219"/>
      <c r="J849" s="219" t="s">
        <v>182</v>
      </c>
      <c r="K849" s="219" t="s">
        <v>220</v>
      </c>
      <c r="L849" s="241">
        <v>-101706</v>
      </c>
      <c r="M849" s="219" t="s">
        <v>220</v>
      </c>
      <c r="N849" s="241">
        <v>-101706</v>
      </c>
      <c r="O849" s="219" t="s">
        <v>239</v>
      </c>
      <c r="P849" s="219" t="s">
        <v>240</v>
      </c>
      <c r="Q849" s="219"/>
      <c r="R849" s="219" t="s">
        <v>1158</v>
      </c>
      <c r="S849" s="219"/>
      <c r="T849" s="221"/>
      <c r="U849" s="219" t="s">
        <v>224</v>
      </c>
      <c r="V849" s="219" t="s">
        <v>225</v>
      </c>
      <c r="W849" s="190">
        <f>VLOOKUP(M849,'8.匯率'!A:C,3,)</f>
        <v>1</v>
      </c>
      <c r="X849" s="232">
        <f t="shared" si="14"/>
        <v>-101706</v>
      </c>
    </row>
    <row r="850" spans="1:24" hidden="1">
      <c r="A850" s="219" t="s">
        <v>215</v>
      </c>
      <c r="B850" s="219" t="s">
        <v>1150</v>
      </c>
      <c r="C850" s="219" t="s">
        <v>1157</v>
      </c>
      <c r="D850" s="219" t="s">
        <v>227</v>
      </c>
      <c r="E850" s="221">
        <v>45735</v>
      </c>
      <c r="F850" s="221">
        <v>45735</v>
      </c>
      <c r="G850" s="219" t="s">
        <v>219</v>
      </c>
      <c r="H850" s="219"/>
      <c r="I850" s="219"/>
      <c r="J850" s="219" t="s">
        <v>182</v>
      </c>
      <c r="K850" s="219" t="s">
        <v>220</v>
      </c>
      <c r="L850" s="241">
        <v>-129115</v>
      </c>
      <c r="M850" s="219" t="s">
        <v>220</v>
      </c>
      <c r="N850" s="241">
        <v>-129115</v>
      </c>
      <c r="O850" s="219" t="s">
        <v>239</v>
      </c>
      <c r="P850" s="219" t="s">
        <v>240</v>
      </c>
      <c r="Q850" s="219"/>
      <c r="R850" s="219" t="s">
        <v>1158</v>
      </c>
      <c r="S850" s="219"/>
      <c r="T850" s="221"/>
      <c r="U850" s="219" t="s">
        <v>224</v>
      </c>
      <c r="V850" s="219" t="s">
        <v>225</v>
      </c>
      <c r="W850" s="190">
        <f>VLOOKUP(M850,'8.匯率'!A:C,3,)</f>
        <v>1</v>
      </c>
      <c r="X850" s="232">
        <f t="shared" si="14"/>
        <v>-129115</v>
      </c>
    </row>
    <row r="851" spans="1:24" hidden="1">
      <c r="A851" s="219" t="s">
        <v>215</v>
      </c>
      <c r="B851" s="219" t="s">
        <v>1150</v>
      </c>
      <c r="C851" s="219" t="s">
        <v>1157</v>
      </c>
      <c r="D851" s="219" t="s">
        <v>227</v>
      </c>
      <c r="E851" s="221">
        <v>45735</v>
      </c>
      <c r="F851" s="221">
        <v>45735</v>
      </c>
      <c r="G851" s="219" t="s">
        <v>219</v>
      </c>
      <c r="H851" s="219"/>
      <c r="I851" s="219"/>
      <c r="J851" s="219" t="s">
        <v>182</v>
      </c>
      <c r="K851" s="219" t="s">
        <v>220</v>
      </c>
      <c r="L851" s="241">
        <v>-107100</v>
      </c>
      <c r="M851" s="219" t="s">
        <v>220</v>
      </c>
      <c r="N851" s="241">
        <v>-107100</v>
      </c>
      <c r="O851" s="219" t="s">
        <v>239</v>
      </c>
      <c r="P851" s="219" t="s">
        <v>240</v>
      </c>
      <c r="Q851" s="219"/>
      <c r="R851" s="219" t="s">
        <v>1158</v>
      </c>
      <c r="S851" s="219"/>
      <c r="T851" s="221"/>
      <c r="U851" s="219" t="s">
        <v>224</v>
      </c>
      <c r="V851" s="219" t="s">
        <v>225</v>
      </c>
      <c r="W851" s="190">
        <f>VLOOKUP(M851,'8.匯率'!A:C,3,)</f>
        <v>1</v>
      </c>
      <c r="X851" s="232">
        <f t="shared" si="14"/>
        <v>-107100</v>
      </c>
    </row>
    <row r="852" spans="1:24" hidden="1">
      <c r="A852" s="219" t="s">
        <v>215</v>
      </c>
      <c r="B852" s="219" t="s">
        <v>1150</v>
      </c>
      <c r="C852" s="219" t="s">
        <v>1157</v>
      </c>
      <c r="D852" s="219" t="s">
        <v>227</v>
      </c>
      <c r="E852" s="221">
        <v>45735</v>
      </c>
      <c r="F852" s="221">
        <v>45735</v>
      </c>
      <c r="G852" s="219" t="s">
        <v>219</v>
      </c>
      <c r="H852" s="219"/>
      <c r="I852" s="219"/>
      <c r="J852" s="219" t="s">
        <v>182</v>
      </c>
      <c r="K852" s="219" t="s">
        <v>220</v>
      </c>
      <c r="L852" s="241">
        <v>-159030</v>
      </c>
      <c r="M852" s="219" t="s">
        <v>220</v>
      </c>
      <c r="N852" s="241">
        <v>-159030</v>
      </c>
      <c r="O852" s="219" t="s">
        <v>239</v>
      </c>
      <c r="P852" s="219" t="s">
        <v>240</v>
      </c>
      <c r="Q852" s="219"/>
      <c r="R852" s="219" t="s">
        <v>1158</v>
      </c>
      <c r="S852" s="219"/>
      <c r="T852" s="221"/>
      <c r="U852" s="219" t="s">
        <v>224</v>
      </c>
      <c r="V852" s="219" t="s">
        <v>225</v>
      </c>
      <c r="W852" s="190">
        <f>VLOOKUP(M852,'8.匯率'!A:C,3,)</f>
        <v>1</v>
      </c>
      <c r="X852" s="232">
        <f t="shared" si="14"/>
        <v>-159030</v>
      </c>
    </row>
    <row r="853" spans="1:24" hidden="1">
      <c r="A853" s="219" t="s">
        <v>215</v>
      </c>
      <c r="B853" s="219" t="s">
        <v>1150</v>
      </c>
      <c r="C853" s="219" t="s">
        <v>1157</v>
      </c>
      <c r="D853" s="219" t="s">
        <v>227</v>
      </c>
      <c r="E853" s="221">
        <v>45735</v>
      </c>
      <c r="F853" s="221">
        <v>45735</v>
      </c>
      <c r="G853" s="219" t="s">
        <v>219</v>
      </c>
      <c r="H853" s="219"/>
      <c r="I853" s="219"/>
      <c r="J853" s="219" t="s">
        <v>182</v>
      </c>
      <c r="K853" s="219" t="s">
        <v>220</v>
      </c>
      <c r="L853" s="241">
        <v>-135240</v>
      </c>
      <c r="M853" s="219" t="s">
        <v>220</v>
      </c>
      <c r="N853" s="241">
        <v>-135240</v>
      </c>
      <c r="O853" s="219" t="s">
        <v>239</v>
      </c>
      <c r="P853" s="219" t="s">
        <v>240</v>
      </c>
      <c r="Q853" s="219"/>
      <c r="R853" s="219" t="s">
        <v>1158</v>
      </c>
      <c r="S853" s="219"/>
      <c r="T853" s="221"/>
      <c r="U853" s="219" t="s">
        <v>224</v>
      </c>
      <c r="V853" s="219" t="s">
        <v>225</v>
      </c>
      <c r="W853" s="190">
        <f>VLOOKUP(M853,'8.匯率'!A:C,3,)</f>
        <v>1</v>
      </c>
      <c r="X853" s="232">
        <f t="shared" si="14"/>
        <v>-135240</v>
      </c>
    </row>
    <row r="854" spans="1:24" hidden="1">
      <c r="A854" s="219" t="s">
        <v>215</v>
      </c>
      <c r="B854" s="219" t="s">
        <v>1150</v>
      </c>
      <c r="C854" s="219" t="s">
        <v>1157</v>
      </c>
      <c r="D854" s="219" t="s">
        <v>227</v>
      </c>
      <c r="E854" s="221">
        <v>45735</v>
      </c>
      <c r="F854" s="221">
        <v>45735</v>
      </c>
      <c r="G854" s="219" t="s">
        <v>219</v>
      </c>
      <c r="H854" s="219"/>
      <c r="I854" s="219"/>
      <c r="J854" s="219" t="s">
        <v>182</v>
      </c>
      <c r="K854" s="219" t="s">
        <v>220</v>
      </c>
      <c r="L854" s="241">
        <v>-135240</v>
      </c>
      <c r="M854" s="219" t="s">
        <v>220</v>
      </c>
      <c r="N854" s="241">
        <v>-135240</v>
      </c>
      <c r="O854" s="219" t="s">
        <v>239</v>
      </c>
      <c r="P854" s="219" t="s">
        <v>240</v>
      </c>
      <c r="Q854" s="219"/>
      <c r="R854" s="219" t="s">
        <v>1158</v>
      </c>
      <c r="S854" s="219"/>
      <c r="T854" s="221"/>
      <c r="U854" s="219" t="s">
        <v>224</v>
      </c>
      <c r="V854" s="219" t="s">
        <v>225</v>
      </c>
      <c r="W854" s="190">
        <f>VLOOKUP(M854,'8.匯率'!A:C,3,)</f>
        <v>1</v>
      </c>
      <c r="X854" s="232">
        <f t="shared" si="14"/>
        <v>-135240</v>
      </c>
    </row>
    <row r="855" spans="1:24" hidden="1">
      <c r="A855" s="219" t="s">
        <v>215</v>
      </c>
      <c r="B855" s="219" t="s">
        <v>1150</v>
      </c>
      <c r="C855" s="219" t="s">
        <v>1157</v>
      </c>
      <c r="D855" s="219" t="s">
        <v>227</v>
      </c>
      <c r="E855" s="221">
        <v>45735</v>
      </c>
      <c r="F855" s="221">
        <v>45735</v>
      </c>
      <c r="G855" s="219" t="s">
        <v>219</v>
      </c>
      <c r="H855" s="219"/>
      <c r="I855" s="219"/>
      <c r="J855" s="219" t="s">
        <v>182</v>
      </c>
      <c r="K855" s="219" t="s">
        <v>220</v>
      </c>
      <c r="L855" s="241">
        <v>-116196</v>
      </c>
      <c r="M855" s="219" t="s">
        <v>220</v>
      </c>
      <c r="N855" s="241">
        <v>-116196</v>
      </c>
      <c r="O855" s="219" t="s">
        <v>239</v>
      </c>
      <c r="P855" s="219" t="s">
        <v>240</v>
      </c>
      <c r="Q855" s="219"/>
      <c r="R855" s="219" t="s">
        <v>1158</v>
      </c>
      <c r="S855" s="219"/>
      <c r="T855" s="221"/>
      <c r="U855" s="219" t="s">
        <v>224</v>
      </c>
      <c r="V855" s="219" t="s">
        <v>225</v>
      </c>
      <c r="W855" s="190">
        <f>VLOOKUP(M855,'8.匯率'!A:C,3,)</f>
        <v>1</v>
      </c>
      <c r="X855" s="232">
        <f t="shared" si="14"/>
        <v>-116196</v>
      </c>
    </row>
    <row r="856" spans="1:24" hidden="1">
      <c r="A856" s="219" t="s">
        <v>215</v>
      </c>
      <c r="B856" s="219" t="s">
        <v>1150</v>
      </c>
      <c r="C856" s="219" t="s">
        <v>1157</v>
      </c>
      <c r="D856" s="219" t="s">
        <v>227</v>
      </c>
      <c r="E856" s="221">
        <v>45735</v>
      </c>
      <c r="F856" s="221">
        <v>45735</v>
      </c>
      <c r="G856" s="219" t="s">
        <v>219</v>
      </c>
      <c r="H856" s="219"/>
      <c r="I856" s="219"/>
      <c r="J856" s="219" t="s">
        <v>182</v>
      </c>
      <c r="K856" s="219" t="s">
        <v>220</v>
      </c>
      <c r="L856" s="241">
        <v>-138000</v>
      </c>
      <c r="M856" s="219" t="s">
        <v>220</v>
      </c>
      <c r="N856" s="241">
        <v>-138000</v>
      </c>
      <c r="O856" s="219" t="s">
        <v>239</v>
      </c>
      <c r="P856" s="219" t="s">
        <v>240</v>
      </c>
      <c r="Q856" s="219"/>
      <c r="R856" s="219" t="s">
        <v>1158</v>
      </c>
      <c r="S856" s="219"/>
      <c r="T856" s="221"/>
      <c r="U856" s="219" t="s">
        <v>224</v>
      </c>
      <c r="V856" s="219" t="s">
        <v>225</v>
      </c>
      <c r="W856" s="190">
        <f>VLOOKUP(M856,'8.匯率'!A:C,3,)</f>
        <v>1</v>
      </c>
      <c r="X856" s="232">
        <f t="shared" si="14"/>
        <v>-138000</v>
      </c>
    </row>
    <row r="857" spans="1:24" hidden="1">
      <c r="A857" s="219" t="s">
        <v>215</v>
      </c>
      <c r="B857" s="219" t="s">
        <v>1150</v>
      </c>
      <c r="C857" s="219" t="s">
        <v>1157</v>
      </c>
      <c r="D857" s="219" t="s">
        <v>227</v>
      </c>
      <c r="E857" s="221">
        <v>45735</v>
      </c>
      <c r="F857" s="221">
        <v>45735</v>
      </c>
      <c r="G857" s="219" t="s">
        <v>219</v>
      </c>
      <c r="H857" s="219"/>
      <c r="I857" s="219"/>
      <c r="J857" s="219" t="s">
        <v>182</v>
      </c>
      <c r="K857" s="219" t="s">
        <v>220</v>
      </c>
      <c r="L857" s="241">
        <v>-155000</v>
      </c>
      <c r="M857" s="219" t="s">
        <v>220</v>
      </c>
      <c r="N857" s="241">
        <v>-155000</v>
      </c>
      <c r="O857" s="219" t="s">
        <v>239</v>
      </c>
      <c r="P857" s="219" t="s">
        <v>240</v>
      </c>
      <c r="Q857" s="219"/>
      <c r="R857" s="219" t="s">
        <v>1158</v>
      </c>
      <c r="S857" s="219"/>
      <c r="T857" s="221"/>
      <c r="U857" s="219" t="s">
        <v>224</v>
      </c>
      <c r="V857" s="219" t="s">
        <v>225</v>
      </c>
      <c r="W857" s="190">
        <f>VLOOKUP(M857,'8.匯率'!A:C,3,)</f>
        <v>1</v>
      </c>
      <c r="X857" s="232">
        <f t="shared" si="14"/>
        <v>-155000</v>
      </c>
    </row>
    <row r="858" spans="1:24" hidden="1">
      <c r="A858" s="219" t="s">
        <v>215</v>
      </c>
      <c r="B858" s="219" t="s">
        <v>1150</v>
      </c>
      <c r="C858" s="219" t="s">
        <v>1157</v>
      </c>
      <c r="D858" s="219" t="s">
        <v>227</v>
      </c>
      <c r="E858" s="221">
        <v>45735</v>
      </c>
      <c r="F858" s="221">
        <v>45735</v>
      </c>
      <c r="G858" s="219" t="s">
        <v>219</v>
      </c>
      <c r="H858" s="219"/>
      <c r="I858" s="219"/>
      <c r="J858" s="219" t="s">
        <v>182</v>
      </c>
      <c r="K858" s="219" t="s">
        <v>220</v>
      </c>
      <c r="L858" s="241">
        <v>-128892</v>
      </c>
      <c r="M858" s="219" t="s">
        <v>220</v>
      </c>
      <c r="N858" s="241">
        <v>-128892</v>
      </c>
      <c r="O858" s="219" t="s">
        <v>239</v>
      </c>
      <c r="P858" s="219" t="s">
        <v>240</v>
      </c>
      <c r="Q858" s="219"/>
      <c r="R858" s="219" t="s">
        <v>1158</v>
      </c>
      <c r="S858" s="219"/>
      <c r="T858" s="221"/>
      <c r="U858" s="219" t="s">
        <v>224</v>
      </c>
      <c r="V858" s="219" t="s">
        <v>225</v>
      </c>
      <c r="W858" s="190">
        <f>VLOOKUP(M858,'8.匯率'!A:C,3,)</f>
        <v>1</v>
      </c>
      <c r="X858" s="232">
        <f t="shared" si="14"/>
        <v>-128892</v>
      </c>
    </row>
    <row r="859" spans="1:24" hidden="1">
      <c r="A859" s="219" t="s">
        <v>215</v>
      </c>
      <c r="B859" s="219" t="s">
        <v>1150</v>
      </c>
      <c r="C859" s="219" t="s">
        <v>1157</v>
      </c>
      <c r="D859" s="219" t="s">
        <v>227</v>
      </c>
      <c r="E859" s="221">
        <v>45735</v>
      </c>
      <c r="F859" s="221">
        <v>45735</v>
      </c>
      <c r="G859" s="219" t="s">
        <v>219</v>
      </c>
      <c r="H859" s="219"/>
      <c r="I859" s="219"/>
      <c r="J859" s="219" t="s">
        <v>182</v>
      </c>
      <c r="K859" s="219" t="s">
        <v>220</v>
      </c>
      <c r="L859" s="241">
        <v>-140740</v>
      </c>
      <c r="M859" s="219" t="s">
        <v>220</v>
      </c>
      <c r="N859" s="241">
        <v>-140740</v>
      </c>
      <c r="O859" s="219" t="s">
        <v>239</v>
      </c>
      <c r="P859" s="219" t="s">
        <v>240</v>
      </c>
      <c r="Q859" s="219"/>
      <c r="R859" s="219" t="s">
        <v>1158</v>
      </c>
      <c r="S859" s="219"/>
      <c r="T859" s="221"/>
      <c r="U859" s="219" t="s">
        <v>224</v>
      </c>
      <c r="V859" s="219" t="s">
        <v>225</v>
      </c>
      <c r="W859" s="190">
        <f>VLOOKUP(M859,'8.匯率'!A:C,3,)</f>
        <v>1</v>
      </c>
      <c r="X859" s="232">
        <f t="shared" si="14"/>
        <v>-140740</v>
      </c>
    </row>
    <row r="860" spans="1:24" hidden="1">
      <c r="A860" s="219" t="s">
        <v>215</v>
      </c>
      <c r="B860" s="219" t="s">
        <v>1150</v>
      </c>
      <c r="C860" s="219" t="s">
        <v>1157</v>
      </c>
      <c r="D860" s="219" t="s">
        <v>227</v>
      </c>
      <c r="E860" s="221">
        <v>45735</v>
      </c>
      <c r="F860" s="221">
        <v>45735</v>
      </c>
      <c r="G860" s="219" t="s">
        <v>219</v>
      </c>
      <c r="H860" s="219"/>
      <c r="I860" s="219"/>
      <c r="J860" s="219" t="s">
        <v>182</v>
      </c>
      <c r="K860" s="219" t="s">
        <v>220</v>
      </c>
      <c r="L860" s="241">
        <v>-108020</v>
      </c>
      <c r="M860" s="219" t="s">
        <v>220</v>
      </c>
      <c r="N860" s="241">
        <v>-108020</v>
      </c>
      <c r="O860" s="219" t="s">
        <v>239</v>
      </c>
      <c r="P860" s="219" t="s">
        <v>240</v>
      </c>
      <c r="Q860" s="219"/>
      <c r="R860" s="219" t="s">
        <v>1158</v>
      </c>
      <c r="S860" s="219"/>
      <c r="T860" s="221"/>
      <c r="U860" s="219" t="s">
        <v>224</v>
      </c>
      <c r="V860" s="219" t="s">
        <v>225</v>
      </c>
      <c r="W860" s="190">
        <f>VLOOKUP(M860,'8.匯率'!A:C,3,)</f>
        <v>1</v>
      </c>
      <c r="X860" s="232">
        <f t="shared" si="14"/>
        <v>-108020</v>
      </c>
    </row>
    <row r="861" spans="1:24" hidden="1">
      <c r="A861" s="219" t="s">
        <v>215</v>
      </c>
      <c r="B861" s="219" t="s">
        <v>1150</v>
      </c>
      <c r="C861" s="219" t="s">
        <v>1157</v>
      </c>
      <c r="D861" s="219" t="s">
        <v>227</v>
      </c>
      <c r="E861" s="221">
        <v>45735</v>
      </c>
      <c r="F861" s="221">
        <v>45735</v>
      </c>
      <c r="G861" s="219" t="s">
        <v>219</v>
      </c>
      <c r="H861" s="219"/>
      <c r="I861" s="219"/>
      <c r="J861" s="219" t="s">
        <v>182</v>
      </c>
      <c r="K861" s="219" t="s">
        <v>220</v>
      </c>
      <c r="L861" s="241">
        <v>-92620</v>
      </c>
      <c r="M861" s="219" t="s">
        <v>220</v>
      </c>
      <c r="N861" s="241">
        <v>-92620</v>
      </c>
      <c r="O861" s="219" t="s">
        <v>239</v>
      </c>
      <c r="P861" s="219" t="s">
        <v>240</v>
      </c>
      <c r="Q861" s="219"/>
      <c r="R861" s="219" t="s">
        <v>1158</v>
      </c>
      <c r="S861" s="219"/>
      <c r="T861" s="221"/>
      <c r="U861" s="219" t="s">
        <v>224</v>
      </c>
      <c r="V861" s="219" t="s">
        <v>225</v>
      </c>
      <c r="W861" s="190">
        <f>VLOOKUP(M861,'8.匯率'!A:C,3,)</f>
        <v>1</v>
      </c>
      <c r="X861" s="232">
        <f t="shared" si="14"/>
        <v>-92620</v>
      </c>
    </row>
    <row r="862" spans="1:24" hidden="1">
      <c r="A862" s="219" t="s">
        <v>215</v>
      </c>
      <c r="B862" s="219" t="s">
        <v>1150</v>
      </c>
      <c r="C862" s="219" t="s">
        <v>1157</v>
      </c>
      <c r="D862" s="219" t="s">
        <v>227</v>
      </c>
      <c r="E862" s="221">
        <v>45735</v>
      </c>
      <c r="F862" s="221">
        <v>45735</v>
      </c>
      <c r="G862" s="219" t="s">
        <v>219</v>
      </c>
      <c r="H862" s="219"/>
      <c r="I862" s="219"/>
      <c r="J862" s="219" t="s">
        <v>182</v>
      </c>
      <c r="K862" s="219" t="s">
        <v>220</v>
      </c>
      <c r="L862" s="241">
        <v>-101706</v>
      </c>
      <c r="M862" s="219" t="s">
        <v>220</v>
      </c>
      <c r="N862" s="241">
        <v>-101706</v>
      </c>
      <c r="O862" s="219" t="s">
        <v>239</v>
      </c>
      <c r="P862" s="219" t="s">
        <v>240</v>
      </c>
      <c r="Q862" s="219"/>
      <c r="R862" s="219" t="s">
        <v>1158</v>
      </c>
      <c r="S862" s="219"/>
      <c r="T862" s="221"/>
      <c r="U862" s="219" t="s">
        <v>224</v>
      </c>
      <c r="V862" s="219" t="s">
        <v>225</v>
      </c>
      <c r="W862" s="190">
        <f>VLOOKUP(M862,'8.匯率'!A:C,3,)</f>
        <v>1</v>
      </c>
      <c r="X862" s="232">
        <f t="shared" si="14"/>
        <v>-101706</v>
      </c>
    </row>
    <row r="863" spans="1:24" hidden="1">
      <c r="A863" s="219" t="s">
        <v>215</v>
      </c>
      <c r="B863" s="219" t="s">
        <v>1150</v>
      </c>
      <c r="C863" s="219" t="s">
        <v>1157</v>
      </c>
      <c r="D863" s="219" t="s">
        <v>227</v>
      </c>
      <c r="E863" s="221">
        <v>45735</v>
      </c>
      <c r="F863" s="221">
        <v>45735</v>
      </c>
      <c r="G863" s="219" t="s">
        <v>219</v>
      </c>
      <c r="H863" s="219"/>
      <c r="I863" s="219"/>
      <c r="J863" s="219" t="s">
        <v>182</v>
      </c>
      <c r="K863" s="219" t="s">
        <v>220</v>
      </c>
      <c r="L863" s="241">
        <v>-120750</v>
      </c>
      <c r="M863" s="219" t="s">
        <v>220</v>
      </c>
      <c r="N863" s="241">
        <v>-120750</v>
      </c>
      <c r="O863" s="219" t="s">
        <v>239</v>
      </c>
      <c r="P863" s="219" t="s">
        <v>240</v>
      </c>
      <c r="Q863" s="219"/>
      <c r="R863" s="219" t="s">
        <v>1158</v>
      </c>
      <c r="S863" s="219"/>
      <c r="T863" s="221"/>
      <c r="U863" s="219" t="s">
        <v>224</v>
      </c>
      <c r="V863" s="219" t="s">
        <v>225</v>
      </c>
      <c r="W863" s="190">
        <f>VLOOKUP(M863,'8.匯率'!A:C,3,)</f>
        <v>1</v>
      </c>
      <c r="X863" s="232">
        <f t="shared" si="14"/>
        <v>-120750</v>
      </c>
    </row>
    <row r="864" spans="1:24" hidden="1">
      <c r="A864" s="219" t="s">
        <v>215</v>
      </c>
      <c r="B864" s="219" t="s">
        <v>1150</v>
      </c>
      <c r="C864" s="219" t="s">
        <v>1157</v>
      </c>
      <c r="D864" s="219" t="s">
        <v>227</v>
      </c>
      <c r="E864" s="221">
        <v>45735</v>
      </c>
      <c r="F864" s="221">
        <v>45735</v>
      </c>
      <c r="G864" s="219" t="s">
        <v>219</v>
      </c>
      <c r="H864" s="219"/>
      <c r="I864" s="219"/>
      <c r="J864" s="219" t="s">
        <v>182</v>
      </c>
      <c r="K864" s="219" t="s">
        <v>220</v>
      </c>
      <c r="L864" s="241">
        <v>-146785</v>
      </c>
      <c r="M864" s="219" t="s">
        <v>220</v>
      </c>
      <c r="N864" s="241">
        <v>-146785</v>
      </c>
      <c r="O864" s="219" t="s">
        <v>239</v>
      </c>
      <c r="P864" s="219" t="s">
        <v>240</v>
      </c>
      <c r="Q864" s="219"/>
      <c r="R864" s="219" t="s">
        <v>1158</v>
      </c>
      <c r="S864" s="219"/>
      <c r="T864" s="221"/>
      <c r="U864" s="219" t="s">
        <v>224</v>
      </c>
      <c r="V864" s="219" t="s">
        <v>225</v>
      </c>
      <c r="W864" s="190">
        <f>VLOOKUP(M864,'8.匯率'!A:C,3,)</f>
        <v>1</v>
      </c>
      <c r="X864" s="232">
        <f t="shared" si="14"/>
        <v>-146785</v>
      </c>
    </row>
    <row r="865" spans="1:24" hidden="1">
      <c r="A865" s="219" t="s">
        <v>215</v>
      </c>
      <c r="B865" s="219" t="s">
        <v>1150</v>
      </c>
      <c r="C865" s="219" t="s">
        <v>1157</v>
      </c>
      <c r="D865" s="219" t="s">
        <v>227</v>
      </c>
      <c r="E865" s="221">
        <v>45735</v>
      </c>
      <c r="F865" s="221">
        <v>45735</v>
      </c>
      <c r="G865" s="219" t="s">
        <v>219</v>
      </c>
      <c r="H865" s="219"/>
      <c r="I865" s="219"/>
      <c r="J865" s="219" t="s">
        <v>182</v>
      </c>
      <c r="K865" s="219" t="s">
        <v>220</v>
      </c>
      <c r="L865" s="241">
        <v>-138000</v>
      </c>
      <c r="M865" s="219" t="s">
        <v>220</v>
      </c>
      <c r="N865" s="241">
        <v>-138000</v>
      </c>
      <c r="O865" s="219" t="s">
        <v>239</v>
      </c>
      <c r="P865" s="219" t="s">
        <v>240</v>
      </c>
      <c r="Q865" s="219"/>
      <c r="R865" s="219" t="s">
        <v>1158</v>
      </c>
      <c r="S865" s="219"/>
      <c r="T865" s="221"/>
      <c r="U865" s="219" t="s">
        <v>224</v>
      </c>
      <c r="V865" s="219" t="s">
        <v>225</v>
      </c>
      <c r="W865" s="190">
        <f>VLOOKUP(M865,'8.匯率'!A:C,3,)</f>
        <v>1</v>
      </c>
      <c r="X865" s="232">
        <f t="shared" si="14"/>
        <v>-138000</v>
      </c>
    </row>
    <row r="866" spans="1:24" hidden="1">
      <c r="A866" s="219" t="s">
        <v>215</v>
      </c>
      <c r="B866" s="219" t="s">
        <v>1150</v>
      </c>
      <c r="C866" s="219" t="s">
        <v>1157</v>
      </c>
      <c r="D866" s="219" t="s">
        <v>227</v>
      </c>
      <c r="E866" s="221">
        <v>45735</v>
      </c>
      <c r="F866" s="221">
        <v>45735</v>
      </c>
      <c r="G866" s="219" t="s">
        <v>219</v>
      </c>
      <c r="H866" s="219"/>
      <c r="I866" s="219"/>
      <c r="J866" s="219" t="s">
        <v>182</v>
      </c>
      <c r="K866" s="219" t="s">
        <v>220</v>
      </c>
      <c r="L866" s="241">
        <v>-130686</v>
      </c>
      <c r="M866" s="219" t="s">
        <v>220</v>
      </c>
      <c r="N866" s="241">
        <v>-130686</v>
      </c>
      <c r="O866" s="219" t="s">
        <v>239</v>
      </c>
      <c r="P866" s="219" t="s">
        <v>240</v>
      </c>
      <c r="Q866" s="219"/>
      <c r="R866" s="219" t="s">
        <v>1158</v>
      </c>
      <c r="S866" s="219"/>
      <c r="T866" s="221"/>
      <c r="U866" s="219" t="s">
        <v>224</v>
      </c>
      <c r="V866" s="219" t="s">
        <v>225</v>
      </c>
      <c r="W866" s="190">
        <f>VLOOKUP(M866,'8.匯率'!A:C,3,)</f>
        <v>1</v>
      </c>
      <c r="X866" s="232">
        <f t="shared" si="14"/>
        <v>-130686</v>
      </c>
    </row>
    <row r="867" spans="1:24" hidden="1">
      <c r="A867" s="219" t="s">
        <v>215</v>
      </c>
      <c r="B867" s="219" t="s">
        <v>1150</v>
      </c>
      <c r="C867" s="219" t="s">
        <v>1157</v>
      </c>
      <c r="D867" s="219" t="s">
        <v>227</v>
      </c>
      <c r="E867" s="221">
        <v>45735</v>
      </c>
      <c r="F867" s="221">
        <v>45735</v>
      </c>
      <c r="G867" s="219" t="s">
        <v>219</v>
      </c>
      <c r="H867" s="219"/>
      <c r="I867" s="219"/>
      <c r="J867" s="219" t="s">
        <v>182</v>
      </c>
      <c r="K867" s="219" t="s">
        <v>220</v>
      </c>
      <c r="L867" s="241">
        <v>-17380</v>
      </c>
      <c r="M867" s="219" t="s">
        <v>220</v>
      </c>
      <c r="N867" s="241">
        <v>-17380</v>
      </c>
      <c r="O867" s="219" t="s">
        <v>239</v>
      </c>
      <c r="P867" s="219" t="s">
        <v>240</v>
      </c>
      <c r="Q867" s="219"/>
      <c r="R867" s="219" t="s">
        <v>1158</v>
      </c>
      <c r="S867" s="219"/>
      <c r="T867" s="221"/>
      <c r="U867" s="219" t="s">
        <v>224</v>
      </c>
      <c r="V867" s="219" t="s">
        <v>225</v>
      </c>
      <c r="W867" s="190">
        <f>VLOOKUP(M867,'8.匯率'!A:C,3,)</f>
        <v>1</v>
      </c>
      <c r="X867" s="232">
        <f t="shared" si="14"/>
        <v>-17380</v>
      </c>
    </row>
    <row r="868" spans="1:24" hidden="1">
      <c r="A868" s="219" t="s">
        <v>215</v>
      </c>
      <c r="B868" s="219" t="s">
        <v>1150</v>
      </c>
      <c r="C868" s="219" t="s">
        <v>1159</v>
      </c>
      <c r="D868" s="219" t="s">
        <v>227</v>
      </c>
      <c r="E868" s="221">
        <v>45735</v>
      </c>
      <c r="F868" s="221">
        <v>45735</v>
      </c>
      <c r="G868" s="219" t="s">
        <v>219</v>
      </c>
      <c r="H868" s="219"/>
      <c r="I868" s="219"/>
      <c r="J868" s="219" t="s">
        <v>182</v>
      </c>
      <c r="K868" s="219" t="s">
        <v>220</v>
      </c>
      <c r="L868" s="241">
        <v>-155000</v>
      </c>
      <c r="M868" s="219" t="s">
        <v>220</v>
      </c>
      <c r="N868" s="241">
        <v>-155000</v>
      </c>
      <c r="O868" s="219" t="s">
        <v>234</v>
      </c>
      <c r="P868" s="219" t="s">
        <v>229</v>
      </c>
      <c r="Q868" s="219"/>
      <c r="R868" s="219" t="s">
        <v>1160</v>
      </c>
      <c r="S868" s="219"/>
      <c r="T868" s="221"/>
      <c r="U868" s="219" t="s">
        <v>224</v>
      </c>
      <c r="V868" s="219" t="s">
        <v>225</v>
      </c>
      <c r="W868" s="190">
        <f>VLOOKUP(M868,'8.匯率'!A:C,3,)</f>
        <v>1</v>
      </c>
      <c r="X868" s="232">
        <f t="shared" si="14"/>
        <v>-155000</v>
      </c>
    </row>
    <row r="869" spans="1:24" hidden="1">
      <c r="A869" s="219" t="s">
        <v>215</v>
      </c>
      <c r="B869" s="219" t="s">
        <v>1150</v>
      </c>
      <c r="C869" s="219" t="s">
        <v>1159</v>
      </c>
      <c r="D869" s="219" t="s">
        <v>227</v>
      </c>
      <c r="E869" s="221">
        <v>45735</v>
      </c>
      <c r="F869" s="221">
        <v>45735</v>
      </c>
      <c r="G869" s="219" t="s">
        <v>219</v>
      </c>
      <c r="H869" s="219"/>
      <c r="I869" s="219"/>
      <c r="J869" s="219" t="s">
        <v>182</v>
      </c>
      <c r="K869" s="219" t="s">
        <v>220</v>
      </c>
      <c r="L869" s="241">
        <v>-150970</v>
      </c>
      <c r="M869" s="219" t="s">
        <v>220</v>
      </c>
      <c r="N869" s="241">
        <v>-150970</v>
      </c>
      <c r="O869" s="219" t="s">
        <v>234</v>
      </c>
      <c r="P869" s="219" t="s">
        <v>229</v>
      </c>
      <c r="Q869" s="219"/>
      <c r="R869" s="219" t="s">
        <v>1160</v>
      </c>
      <c r="S869" s="219"/>
      <c r="T869" s="221"/>
      <c r="U869" s="219" t="s">
        <v>224</v>
      </c>
      <c r="V869" s="219" t="s">
        <v>225</v>
      </c>
      <c r="W869" s="190">
        <f>VLOOKUP(M869,'8.匯率'!A:C,3,)</f>
        <v>1</v>
      </c>
      <c r="X869" s="232">
        <f t="shared" si="14"/>
        <v>-150970</v>
      </c>
    </row>
    <row r="870" spans="1:24" hidden="1">
      <c r="A870" s="219" t="s">
        <v>215</v>
      </c>
      <c r="B870" s="219" t="s">
        <v>1150</v>
      </c>
      <c r="C870" s="219" t="s">
        <v>1159</v>
      </c>
      <c r="D870" s="219" t="s">
        <v>227</v>
      </c>
      <c r="E870" s="221">
        <v>45735</v>
      </c>
      <c r="F870" s="221">
        <v>45735</v>
      </c>
      <c r="G870" s="219" t="s">
        <v>219</v>
      </c>
      <c r="H870" s="219"/>
      <c r="I870" s="219"/>
      <c r="J870" s="219" t="s">
        <v>182</v>
      </c>
      <c r="K870" s="219" t="s">
        <v>220</v>
      </c>
      <c r="L870" s="241">
        <v>-130686</v>
      </c>
      <c r="M870" s="219" t="s">
        <v>220</v>
      </c>
      <c r="N870" s="241">
        <v>-130686</v>
      </c>
      <c r="O870" s="219" t="s">
        <v>234</v>
      </c>
      <c r="P870" s="219" t="s">
        <v>229</v>
      </c>
      <c r="Q870" s="219"/>
      <c r="R870" s="219" t="s">
        <v>1160</v>
      </c>
      <c r="S870" s="219"/>
      <c r="T870" s="221"/>
      <c r="U870" s="219" t="s">
        <v>224</v>
      </c>
      <c r="V870" s="219" t="s">
        <v>225</v>
      </c>
      <c r="W870" s="190">
        <f>VLOOKUP(M870,'8.匯率'!A:C,3,)</f>
        <v>1</v>
      </c>
      <c r="X870" s="232">
        <f t="shared" si="14"/>
        <v>-130686</v>
      </c>
    </row>
    <row r="871" spans="1:24" hidden="1">
      <c r="A871" s="219" t="s">
        <v>215</v>
      </c>
      <c r="B871" s="219" t="s">
        <v>1150</v>
      </c>
      <c r="C871" s="219" t="s">
        <v>1159</v>
      </c>
      <c r="D871" s="219" t="s">
        <v>227</v>
      </c>
      <c r="E871" s="221">
        <v>45735</v>
      </c>
      <c r="F871" s="221">
        <v>45735</v>
      </c>
      <c r="G871" s="219" t="s">
        <v>219</v>
      </c>
      <c r="H871" s="219"/>
      <c r="I871" s="219"/>
      <c r="J871" s="219" t="s">
        <v>182</v>
      </c>
      <c r="K871" s="219" t="s">
        <v>220</v>
      </c>
      <c r="L871" s="241">
        <v>-179958</v>
      </c>
      <c r="M871" s="219" t="s">
        <v>220</v>
      </c>
      <c r="N871" s="241">
        <v>-179958</v>
      </c>
      <c r="O871" s="219" t="s">
        <v>234</v>
      </c>
      <c r="P871" s="219" t="s">
        <v>229</v>
      </c>
      <c r="Q871" s="219"/>
      <c r="R871" s="219" t="s">
        <v>1160</v>
      </c>
      <c r="S871" s="219"/>
      <c r="T871" s="221"/>
      <c r="U871" s="219" t="s">
        <v>224</v>
      </c>
      <c r="V871" s="219" t="s">
        <v>225</v>
      </c>
      <c r="W871" s="190">
        <f>VLOOKUP(M871,'8.匯率'!A:C,3,)</f>
        <v>1</v>
      </c>
      <c r="X871" s="232">
        <f t="shared" si="14"/>
        <v>-179958</v>
      </c>
    </row>
    <row r="872" spans="1:24" hidden="1">
      <c r="A872" s="219" t="s">
        <v>215</v>
      </c>
      <c r="B872" s="219" t="s">
        <v>1150</v>
      </c>
      <c r="C872" s="219" t="s">
        <v>1159</v>
      </c>
      <c r="D872" s="219" t="s">
        <v>227</v>
      </c>
      <c r="E872" s="221">
        <v>45735</v>
      </c>
      <c r="F872" s="221">
        <v>45735</v>
      </c>
      <c r="G872" s="219" t="s">
        <v>219</v>
      </c>
      <c r="H872" s="219"/>
      <c r="I872" s="219"/>
      <c r="J872" s="219" t="s">
        <v>182</v>
      </c>
      <c r="K872" s="219" t="s">
        <v>220</v>
      </c>
      <c r="L872" s="241">
        <v>-150970</v>
      </c>
      <c r="M872" s="219" t="s">
        <v>220</v>
      </c>
      <c r="N872" s="241">
        <v>-150970</v>
      </c>
      <c r="O872" s="219" t="s">
        <v>234</v>
      </c>
      <c r="P872" s="219" t="s">
        <v>229</v>
      </c>
      <c r="Q872" s="219"/>
      <c r="R872" s="219" t="s">
        <v>1160</v>
      </c>
      <c r="S872" s="219"/>
      <c r="T872" s="221"/>
      <c r="U872" s="219" t="s">
        <v>224</v>
      </c>
      <c r="V872" s="219" t="s">
        <v>225</v>
      </c>
      <c r="W872" s="190">
        <f>VLOOKUP(M872,'8.匯率'!A:C,3,)</f>
        <v>1</v>
      </c>
      <c r="X872" s="232">
        <f t="shared" si="14"/>
        <v>-150970</v>
      </c>
    </row>
    <row r="873" spans="1:24" hidden="1">
      <c r="A873" s="219" t="s">
        <v>215</v>
      </c>
      <c r="B873" s="219" t="s">
        <v>1150</v>
      </c>
      <c r="C873" s="219" t="s">
        <v>1159</v>
      </c>
      <c r="D873" s="219" t="s">
        <v>227</v>
      </c>
      <c r="E873" s="221">
        <v>45735</v>
      </c>
      <c r="F873" s="221">
        <v>45735</v>
      </c>
      <c r="G873" s="219" t="s">
        <v>219</v>
      </c>
      <c r="H873" s="219"/>
      <c r="I873" s="219"/>
      <c r="J873" s="219" t="s">
        <v>182</v>
      </c>
      <c r="K873" s="219" t="s">
        <v>220</v>
      </c>
      <c r="L873" s="241">
        <v>-159310</v>
      </c>
      <c r="M873" s="219" t="s">
        <v>220</v>
      </c>
      <c r="N873" s="241">
        <v>-159310</v>
      </c>
      <c r="O873" s="219" t="s">
        <v>234</v>
      </c>
      <c r="P873" s="219" t="s">
        <v>229</v>
      </c>
      <c r="Q873" s="219"/>
      <c r="R873" s="219" t="s">
        <v>1160</v>
      </c>
      <c r="S873" s="219"/>
      <c r="T873" s="221"/>
      <c r="U873" s="219" t="s">
        <v>224</v>
      </c>
      <c r="V873" s="219" t="s">
        <v>225</v>
      </c>
      <c r="W873" s="190">
        <f>VLOOKUP(M873,'8.匯率'!A:C,3,)</f>
        <v>1</v>
      </c>
      <c r="X873" s="232">
        <f t="shared" si="14"/>
        <v>-159310</v>
      </c>
    </row>
    <row r="874" spans="1:24" hidden="1">
      <c r="A874" s="219" t="s">
        <v>215</v>
      </c>
      <c r="B874" s="219" t="s">
        <v>1150</v>
      </c>
      <c r="C874" s="219" t="s">
        <v>1159</v>
      </c>
      <c r="D874" s="219" t="s">
        <v>227</v>
      </c>
      <c r="E874" s="221">
        <v>45735</v>
      </c>
      <c r="F874" s="221">
        <v>45735</v>
      </c>
      <c r="G874" s="219" t="s">
        <v>219</v>
      </c>
      <c r="H874" s="219"/>
      <c r="I874" s="219"/>
      <c r="J874" s="219" t="s">
        <v>182</v>
      </c>
      <c r="K874" s="219" t="s">
        <v>220</v>
      </c>
      <c r="L874" s="241">
        <v>-148490</v>
      </c>
      <c r="M874" s="219" t="s">
        <v>220</v>
      </c>
      <c r="N874" s="241">
        <v>-148490</v>
      </c>
      <c r="O874" s="219" t="s">
        <v>234</v>
      </c>
      <c r="P874" s="219" t="s">
        <v>229</v>
      </c>
      <c r="Q874" s="219"/>
      <c r="R874" s="219" t="s">
        <v>1160</v>
      </c>
      <c r="S874" s="219"/>
      <c r="T874" s="221"/>
      <c r="U874" s="219" t="s">
        <v>224</v>
      </c>
      <c r="V874" s="219" t="s">
        <v>225</v>
      </c>
      <c r="W874" s="190">
        <f>VLOOKUP(M874,'8.匯率'!A:C,3,)</f>
        <v>1</v>
      </c>
      <c r="X874" s="232">
        <f t="shared" si="14"/>
        <v>-148490</v>
      </c>
    </row>
    <row r="875" spans="1:24" hidden="1">
      <c r="A875" s="219" t="s">
        <v>215</v>
      </c>
      <c r="B875" s="219" t="s">
        <v>1150</v>
      </c>
      <c r="C875" s="219" t="s">
        <v>1161</v>
      </c>
      <c r="D875" s="219" t="s">
        <v>227</v>
      </c>
      <c r="E875" s="221">
        <v>45741</v>
      </c>
      <c r="F875" s="221">
        <v>45741</v>
      </c>
      <c r="G875" s="219" t="s">
        <v>219</v>
      </c>
      <c r="H875" s="219"/>
      <c r="I875" s="219"/>
      <c r="J875" s="219" t="s">
        <v>182</v>
      </c>
      <c r="K875" s="219" t="s">
        <v>220</v>
      </c>
      <c r="L875" s="241">
        <v>-98450</v>
      </c>
      <c r="M875" s="219" t="s">
        <v>220</v>
      </c>
      <c r="N875" s="241">
        <v>-98450</v>
      </c>
      <c r="O875" s="219" t="s">
        <v>243</v>
      </c>
      <c r="P875" s="219" t="s">
        <v>244</v>
      </c>
      <c r="Q875" s="219"/>
      <c r="R875" s="219" t="s">
        <v>1162</v>
      </c>
      <c r="S875" s="219"/>
      <c r="T875" s="221"/>
      <c r="U875" s="219" t="s">
        <v>224</v>
      </c>
      <c r="V875" s="219" t="s">
        <v>225</v>
      </c>
      <c r="W875" s="190">
        <f>VLOOKUP(M875,'8.匯率'!A:C,3,)</f>
        <v>1</v>
      </c>
      <c r="X875" s="232">
        <f t="shared" si="14"/>
        <v>-98450</v>
      </c>
    </row>
    <row r="876" spans="1:24" hidden="1">
      <c r="A876" s="219" t="s">
        <v>215</v>
      </c>
      <c r="B876" s="219" t="s">
        <v>1150</v>
      </c>
      <c r="C876" s="219" t="s">
        <v>1161</v>
      </c>
      <c r="D876" s="219" t="s">
        <v>227</v>
      </c>
      <c r="E876" s="221">
        <v>45741</v>
      </c>
      <c r="F876" s="221">
        <v>45741</v>
      </c>
      <c r="G876" s="219" t="s">
        <v>219</v>
      </c>
      <c r="H876" s="219"/>
      <c r="I876" s="219"/>
      <c r="J876" s="219" t="s">
        <v>182</v>
      </c>
      <c r="K876" s="219" t="s">
        <v>220</v>
      </c>
      <c r="L876" s="241">
        <v>-92070</v>
      </c>
      <c r="M876" s="219" t="s">
        <v>220</v>
      </c>
      <c r="N876" s="241">
        <v>-92070</v>
      </c>
      <c r="O876" s="219" t="s">
        <v>243</v>
      </c>
      <c r="P876" s="219" t="s">
        <v>244</v>
      </c>
      <c r="Q876" s="219"/>
      <c r="R876" s="219" t="s">
        <v>1162</v>
      </c>
      <c r="S876" s="219"/>
      <c r="T876" s="221"/>
      <c r="U876" s="219" t="s">
        <v>224</v>
      </c>
      <c r="V876" s="219" t="s">
        <v>225</v>
      </c>
      <c r="W876" s="190">
        <f>VLOOKUP(M876,'8.匯率'!A:C,3,)</f>
        <v>1</v>
      </c>
      <c r="X876" s="232">
        <f t="shared" si="14"/>
        <v>-92070</v>
      </c>
    </row>
    <row r="877" spans="1:24" hidden="1">
      <c r="A877" s="219" t="s">
        <v>215</v>
      </c>
      <c r="B877" s="219" t="s">
        <v>1150</v>
      </c>
      <c r="C877" s="219" t="s">
        <v>1161</v>
      </c>
      <c r="D877" s="219" t="s">
        <v>227</v>
      </c>
      <c r="E877" s="221">
        <v>45741</v>
      </c>
      <c r="F877" s="221">
        <v>45741</v>
      </c>
      <c r="G877" s="219" t="s">
        <v>219</v>
      </c>
      <c r="H877" s="219"/>
      <c r="I877" s="219"/>
      <c r="J877" s="219" t="s">
        <v>182</v>
      </c>
      <c r="K877" s="219" t="s">
        <v>220</v>
      </c>
      <c r="L877" s="241">
        <v>-88830</v>
      </c>
      <c r="M877" s="219" t="s">
        <v>220</v>
      </c>
      <c r="N877" s="241">
        <v>-88830</v>
      </c>
      <c r="O877" s="219" t="s">
        <v>243</v>
      </c>
      <c r="P877" s="219" t="s">
        <v>244</v>
      </c>
      <c r="Q877" s="219"/>
      <c r="R877" s="219" t="s">
        <v>1162</v>
      </c>
      <c r="S877" s="219"/>
      <c r="T877" s="221"/>
      <c r="U877" s="219" t="s">
        <v>224</v>
      </c>
      <c r="V877" s="219" t="s">
        <v>225</v>
      </c>
      <c r="W877" s="190">
        <f>VLOOKUP(M877,'8.匯率'!A:C,3,)</f>
        <v>1</v>
      </c>
      <c r="X877" s="232">
        <f t="shared" si="14"/>
        <v>-88830</v>
      </c>
    </row>
    <row r="878" spans="1:24" hidden="1">
      <c r="A878" s="219" t="s">
        <v>215</v>
      </c>
      <c r="B878" s="219" t="s">
        <v>1150</v>
      </c>
      <c r="C878" s="219" t="s">
        <v>1161</v>
      </c>
      <c r="D878" s="219" t="s">
        <v>227</v>
      </c>
      <c r="E878" s="221">
        <v>45741</v>
      </c>
      <c r="F878" s="221">
        <v>45741</v>
      </c>
      <c r="G878" s="219" t="s">
        <v>219</v>
      </c>
      <c r="H878" s="219"/>
      <c r="I878" s="219"/>
      <c r="J878" s="219" t="s">
        <v>182</v>
      </c>
      <c r="K878" s="219" t="s">
        <v>220</v>
      </c>
      <c r="L878" s="241">
        <v>-1</v>
      </c>
      <c r="M878" s="219" t="s">
        <v>220</v>
      </c>
      <c r="N878" s="241">
        <v>-1</v>
      </c>
      <c r="O878" s="219" t="s">
        <v>239</v>
      </c>
      <c r="P878" s="219" t="s">
        <v>240</v>
      </c>
      <c r="Q878" s="219"/>
      <c r="R878" s="219" t="s">
        <v>1162</v>
      </c>
      <c r="S878" s="219"/>
      <c r="T878" s="221"/>
      <c r="U878" s="219" t="s">
        <v>224</v>
      </c>
      <c r="V878" s="219" t="s">
        <v>225</v>
      </c>
      <c r="W878" s="190">
        <f>VLOOKUP(M878,'8.匯率'!A:C,3,)</f>
        <v>1</v>
      </c>
      <c r="X878" s="232">
        <f t="shared" si="14"/>
        <v>-1</v>
      </c>
    </row>
    <row r="879" spans="1:24" hidden="1">
      <c r="A879" s="219" t="s">
        <v>215</v>
      </c>
      <c r="B879" s="219" t="s">
        <v>1150</v>
      </c>
      <c r="C879" s="219" t="s">
        <v>1161</v>
      </c>
      <c r="D879" s="219" t="s">
        <v>227</v>
      </c>
      <c r="E879" s="221">
        <v>45741</v>
      </c>
      <c r="F879" s="221">
        <v>45741</v>
      </c>
      <c r="G879" s="219" t="s">
        <v>219</v>
      </c>
      <c r="H879" s="219"/>
      <c r="I879" s="219"/>
      <c r="J879" s="219" t="s">
        <v>182</v>
      </c>
      <c r="K879" s="219" t="s">
        <v>220</v>
      </c>
      <c r="L879" s="241">
        <v>-110000</v>
      </c>
      <c r="M879" s="219" t="s">
        <v>220</v>
      </c>
      <c r="N879" s="241">
        <v>-110000</v>
      </c>
      <c r="O879" s="219" t="s">
        <v>243</v>
      </c>
      <c r="P879" s="219" t="s">
        <v>244</v>
      </c>
      <c r="Q879" s="219"/>
      <c r="R879" s="219" t="s">
        <v>1162</v>
      </c>
      <c r="S879" s="219"/>
      <c r="T879" s="221"/>
      <c r="U879" s="219" t="s">
        <v>224</v>
      </c>
      <c r="V879" s="219" t="s">
        <v>225</v>
      </c>
      <c r="W879" s="190">
        <f>VLOOKUP(M879,'8.匯率'!A:C,3,)</f>
        <v>1</v>
      </c>
      <c r="X879" s="232">
        <f t="shared" si="14"/>
        <v>-110000</v>
      </c>
    </row>
    <row r="880" spans="1:24" hidden="1">
      <c r="A880" s="219" t="s">
        <v>215</v>
      </c>
      <c r="B880" s="219" t="s">
        <v>1150</v>
      </c>
      <c r="C880" s="219" t="s">
        <v>1161</v>
      </c>
      <c r="D880" s="219" t="s">
        <v>227</v>
      </c>
      <c r="E880" s="221">
        <v>45741</v>
      </c>
      <c r="F880" s="221">
        <v>45741</v>
      </c>
      <c r="G880" s="219" t="s">
        <v>219</v>
      </c>
      <c r="H880" s="219"/>
      <c r="I880" s="219"/>
      <c r="J880" s="219" t="s">
        <v>182</v>
      </c>
      <c r="K880" s="219" t="s">
        <v>220</v>
      </c>
      <c r="L880" s="241">
        <v>-85230</v>
      </c>
      <c r="M880" s="219" t="s">
        <v>220</v>
      </c>
      <c r="N880" s="241">
        <v>-85230</v>
      </c>
      <c r="O880" s="219" t="s">
        <v>243</v>
      </c>
      <c r="P880" s="219" t="s">
        <v>244</v>
      </c>
      <c r="Q880" s="219"/>
      <c r="R880" s="219" t="s">
        <v>1162</v>
      </c>
      <c r="S880" s="219"/>
      <c r="T880" s="221"/>
      <c r="U880" s="219" t="s">
        <v>224</v>
      </c>
      <c r="V880" s="219" t="s">
        <v>225</v>
      </c>
      <c r="W880" s="190">
        <f>VLOOKUP(M880,'8.匯率'!A:C,3,)</f>
        <v>1</v>
      </c>
      <c r="X880" s="232">
        <f t="shared" si="14"/>
        <v>-85230</v>
      </c>
    </row>
    <row r="881" spans="1:24" hidden="1">
      <c r="A881" s="219" t="s">
        <v>215</v>
      </c>
      <c r="B881" s="219" t="s">
        <v>1150</v>
      </c>
      <c r="C881" s="219" t="s">
        <v>1161</v>
      </c>
      <c r="D881" s="219" t="s">
        <v>227</v>
      </c>
      <c r="E881" s="221">
        <v>45741</v>
      </c>
      <c r="F881" s="221">
        <v>45741</v>
      </c>
      <c r="G881" s="219" t="s">
        <v>219</v>
      </c>
      <c r="H881" s="219"/>
      <c r="I881" s="219"/>
      <c r="J881" s="219" t="s">
        <v>182</v>
      </c>
      <c r="K881" s="219" t="s">
        <v>220</v>
      </c>
      <c r="L881" s="241">
        <v>-130686</v>
      </c>
      <c r="M881" s="219" t="s">
        <v>220</v>
      </c>
      <c r="N881" s="241">
        <v>-130686</v>
      </c>
      <c r="O881" s="219" t="s">
        <v>243</v>
      </c>
      <c r="P881" s="219" t="s">
        <v>244</v>
      </c>
      <c r="Q881" s="219"/>
      <c r="R881" s="219" t="s">
        <v>1162</v>
      </c>
      <c r="S881" s="219"/>
      <c r="T881" s="221"/>
      <c r="U881" s="219" t="s">
        <v>224</v>
      </c>
      <c r="V881" s="219" t="s">
        <v>225</v>
      </c>
      <c r="W881" s="190">
        <f>VLOOKUP(M881,'8.匯率'!A:C,3,)</f>
        <v>1</v>
      </c>
      <c r="X881" s="232">
        <f t="shared" si="14"/>
        <v>-130686</v>
      </c>
    </row>
    <row r="882" spans="1:24" hidden="1">
      <c r="A882" s="219" t="s">
        <v>215</v>
      </c>
      <c r="B882" s="219" t="s">
        <v>1150</v>
      </c>
      <c r="C882" s="219" t="s">
        <v>1161</v>
      </c>
      <c r="D882" s="219" t="s">
        <v>227</v>
      </c>
      <c r="E882" s="221">
        <v>45741</v>
      </c>
      <c r="F882" s="221">
        <v>45741</v>
      </c>
      <c r="G882" s="219" t="s">
        <v>219</v>
      </c>
      <c r="H882" s="219"/>
      <c r="I882" s="219"/>
      <c r="J882" s="219" t="s">
        <v>182</v>
      </c>
      <c r="K882" s="219" t="s">
        <v>220</v>
      </c>
      <c r="L882" s="241">
        <v>-134412</v>
      </c>
      <c r="M882" s="219" t="s">
        <v>220</v>
      </c>
      <c r="N882" s="241">
        <v>-134412</v>
      </c>
      <c r="O882" s="219" t="s">
        <v>243</v>
      </c>
      <c r="P882" s="219" t="s">
        <v>244</v>
      </c>
      <c r="Q882" s="219"/>
      <c r="R882" s="219" t="s">
        <v>1162</v>
      </c>
      <c r="S882" s="219"/>
      <c r="T882" s="221"/>
      <c r="U882" s="219" t="s">
        <v>224</v>
      </c>
      <c r="V882" s="219" t="s">
        <v>225</v>
      </c>
      <c r="W882" s="190">
        <f>VLOOKUP(M882,'8.匯率'!A:C,3,)</f>
        <v>1</v>
      </c>
      <c r="X882" s="232">
        <f t="shared" si="14"/>
        <v>-134412</v>
      </c>
    </row>
    <row r="883" spans="1:24" hidden="1">
      <c r="A883" s="219" t="s">
        <v>215</v>
      </c>
      <c r="B883" s="219" t="s">
        <v>1150</v>
      </c>
      <c r="C883" s="219" t="s">
        <v>1161</v>
      </c>
      <c r="D883" s="219" t="s">
        <v>227</v>
      </c>
      <c r="E883" s="221">
        <v>45741</v>
      </c>
      <c r="F883" s="221">
        <v>45741</v>
      </c>
      <c r="G883" s="219" t="s">
        <v>219</v>
      </c>
      <c r="H883" s="219"/>
      <c r="I883" s="219"/>
      <c r="J883" s="219" t="s">
        <v>182</v>
      </c>
      <c r="K883" s="219" t="s">
        <v>220</v>
      </c>
      <c r="L883" s="241">
        <v>-125510</v>
      </c>
      <c r="M883" s="219" t="s">
        <v>220</v>
      </c>
      <c r="N883" s="241">
        <v>-125510</v>
      </c>
      <c r="O883" s="219" t="s">
        <v>243</v>
      </c>
      <c r="P883" s="219" t="s">
        <v>244</v>
      </c>
      <c r="Q883" s="219"/>
      <c r="R883" s="219" t="s">
        <v>1162</v>
      </c>
      <c r="S883" s="219"/>
      <c r="T883" s="221"/>
      <c r="U883" s="219" t="s">
        <v>224</v>
      </c>
      <c r="V883" s="219" t="s">
        <v>225</v>
      </c>
      <c r="W883" s="190">
        <f>VLOOKUP(M883,'8.匯率'!A:C,3,)</f>
        <v>1</v>
      </c>
      <c r="X883" s="232">
        <f t="shared" si="14"/>
        <v>-125510</v>
      </c>
    </row>
    <row r="884" spans="1:24" hidden="1">
      <c r="A884" s="219" t="s">
        <v>215</v>
      </c>
      <c r="B884" s="219" t="s">
        <v>1150</v>
      </c>
      <c r="C884" s="219" t="s">
        <v>1161</v>
      </c>
      <c r="D884" s="219" t="s">
        <v>227</v>
      </c>
      <c r="E884" s="221">
        <v>45741</v>
      </c>
      <c r="F884" s="221">
        <v>45741</v>
      </c>
      <c r="G884" s="219" t="s">
        <v>219</v>
      </c>
      <c r="H884" s="219"/>
      <c r="I884" s="219"/>
      <c r="J884" s="219" t="s">
        <v>182</v>
      </c>
      <c r="K884" s="219" t="s">
        <v>220</v>
      </c>
      <c r="L884" s="241">
        <v>-104170</v>
      </c>
      <c r="M884" s="219" t="s">
        <v>220</v>
      </c>
      <c r="N884" s="241">
        <v>-104170</v>
      </c>
      <c r="O884" s="219" t="s">
        <v>243</v>
      </c>
      <c r="P884" s="219" t="s">
        <v>244</v>
      </c>
      <c r="Q884" s="219"/>
      <c r="R884" s="219" t="s">
        <v>1162</v>
      </c>
      <c r="S884" s="219"/>
      <c r="T884" s="221"/>
      <c r="U884" s="219" t="s">
        <v>224</v>
      </c>
      <c r="V884" s="219" t="s">
        <v>225</v>
      </c>
      <c r="W884" s="190">
        <f>VLOOKUP(M884,'8.匯率'!A:C,3,)</f>
        <v>1</v>
      </c>
      <c r="X884" s="232">
        <f t="shared" si="14"/>
        <v>-104170</v>
      </c>
    </row>
    <row r="885" spans="1:24" hidden="1">
      <c r="A885" s="219" t="s">
        <v>215</v>
      </c>
      <c r="B885" s="219" t="s">
        <v>1150</v>
      </c>
      <c r="C885" s="219" t="s">
        <v>1161</v>
      </c>
      <c r="D885" s="219" t="s">
        <v>227</v>
      </c>
      <c r="E885" s="221">
        <v>45741</v>
      </c>
      <c r="F885" s="221">
        <v>45741</v>
      </c>
      <c r="G885" s="219" t="s">
        <v>219</v>
      </c>
      <c r="H885" s="219"/>
      <c r="I885" s="219"/>
      <c r="J885" s="219" t="s">
        <v>182</v>
      </c>
      <c r="K885" s="219" t="s">
        <v>220</v>
      </c>
      <c r="L885" s="241">
        <v>-104170</v>
      </c>
      <c r="M885" s="219" t="s">
        <v>220</v>
      </c>
      <c r="N885" s="241">
        <v>-104170</v>
      </c>
      <c r="O885" s="219" t="s">
        <v>243</v>
      </c>
      <c r="P885" s="219" t="s">
        <v>244</v>
      </c>
      <c r="Q885" s="219"/>
      <c r="R885" s="219" t="s">
        <v>1162</v>
      </c>
      <c r="S885" s="219"/>
      <c r="T885" s="221"/>
      <c r="U885" s="219" t="s">
        <v>224</v>
      </c>
      <c r="V885" s="219" t="s">
        <v>225</v>
      </c>
      <c r="W885" s="190">
        <f>VLOOKUP(M885,'8.匯率'!A:C,3,)</f>
        <v>1</v>
      </c>
      <c r="X885" s="232">
        <f t="shared" si="14"/>
        <v>-104170</v>
      </c>
    </row>
    <row r="886" spans="1:24" hidden="1">
      <c r="A886" s="219" t="s">
        <v>215</v>
      </c>
      <c r="B886" s="219" t="s">
        <v>1150</v>
      </c>
      <c r="C886" s="219" t="s">
        <v>1161</v>
      </c>
      <c r="D886" s="219" t="s">
        <v>227</v>
      </c>
      <c r="E886" s="221">
        <v>45741</v>
      </c>
      <c r="F886" s="221">
        <v>45741</v>
      </c>
      <c r="G886" s="219" t="s">
        <v>219</v>
      </c>
      <c r="H886" s="219"/>
      <c r="I886" s="219"/>
      <c r="J886" s="219" t="s">
        <v>182</v>
      </c>
      <c r="K886" s="219" t="s">
        <v>220</v>
      </c>
      <c r="L886" s="241">
        <v>-138000</v>
      </c>
      <c r="M886" s="219" t="s">
        <v>220</v>
      </c>
      <c r="N886" s="241">
        <v>-138000</v>
      </c>
      <c r="O886" s="219" t="s">
        <v>243</v>
      </c>
      <c r="P886" s="219" t="s">
        <v>244</v>
      </c>
      <c r="Q886" s="219"/>
      <c r="R886" s="219" t="s">
        <v>1162</v>
      </c>
      <c r="S886" s="219"/>
      <c r="T886" s="221"/>
      <c r="U886" s="219" t="s">
        <v>224</v>
      </c>
      <c r="V886" s="219" t="s">
        <v>225</v>
      </c>
      <c r="W886" s="190">
        <f>VLOOKUP(M886,'8.匯率'!A:C,3,)</f>
        <v>1</v>
      </c>
      <c r="X886" s="232">
        <f t="shared" si="14"/>
        <v>-138000</v>
      </c>
    </row>
    <row r="887" spans="1:24" hidden="1">
      <c r="A887" s="219" t="s">
        <v>215</v>
      </c>
      <c r="B887" s="219" t="s">
        <v>1150</v>
      </c>
      <c r="C887" s="219" t="s">
        <v>1161</v>
      </c>
      <c r="D887" s="219" t="s">
        <v>227</v>
      </c>
      <c r="E887" s="221">
        <v>45741</v>
      </c>
      <c r="F887" s="221">
        <v>45741</v>
      </c>
      <c r="G887" s="219" t="s">
        <v>219</v>
      </c>
      <c r="H887" s="219"/>
      <c r="I887" s="219"/>
      <c r="J887" s="219" t="s">
        <v>182</v>
      </c>
      <c r="K887" s="219" t="s">
        <v>220</v>
      </c>
      <c r="L887" s="241">
        <v>-90000</v>
      </c>
      <c r="M887" s="219" t="s">
        <v>220</v>
      </c>
      <c r="N887" s="241">
        <v>-90000</v>
      </c>
      <c r="O887" s="219" t="s">
        <v>243</v>
      </c>
      <c r="P887" s="219" t="s">
        <v>244</v>
      </c>
      <c r="Q887" s="219"/>
      <c r="R887" s="219" t="s">
        <v>1162</v>
      </c>
      <c r="S887" s="219"/>
      <c r="T887" s="221"/>
      <c r="U887" s="219" t="s">
        <v>224</v>
      </c>
      <c r="V887" s="219" t="s">
        <v>225</v>
      </c>
      <c r="W887" s="190">
        <f>VLOOKUP(M887,'8.匯率'!A:C,3,)</f>
        <v>1</v>
      </c>
      <c r="X887" s="232">
        <f t="shared" si="14"/>
        <v>-90000</v>
      </c>
    </row>
    <row r="888" spans="1:24" hidden="1">
      <c r="A888" s="219" t="s">
        <v>215</v>
      </c>
      <c r="B888" s="219" t="s">
        <v>1150</v>
      </c>
      <c r="C888" s="219" t="s">
        <v>1161</v>
      </c>
      <c r="D888" s="219" t="s">
        <v>227</v>
      </c>
      <c r="E888" s="221">
        <v>45741</v>
      </c>
      <c r="F888" s="221">
        <v>45741</v>
      </c>
      <c r="G888" s="219" t="s">
        <v>219</v>
      </c>
      <c r="H888" s="219"/>
      <c r="I888" s="219"/>
      <c r="J888" s="219" t="s">
        <v>182</v>
      </c>
      <c r="K888" s="219" t="s">
        <v>220</v>
      </c>
      <c r="L888" s="241">
        <v>-116196</v>
      </c>
      <c r="M888" s="219" t="s">
        <v>220</v>
      </c>
      <c r="N888" s="241">
        <v>-116196</v>
      </c>
      <c r="O888" s="219" t="s">
        <v>243</v>
      </c>
      <c r="P888" s="219" t="s">
        <v>244</v>
      </c>
      <c r="Q888" s="219"/>
      <c r="R888" s="219" t="s">
        <v>1162</v>
      </c>
      <c r="S888" s="219"/>
      <c r="T888" s="221"/>
      <c r="U888" s="219" t="s">
        <v>224</v>
      </c>
      <c r="V888" s="219" t="s">
        <v>225</v>
      </c>
      <c r="W888" s="190">
        <f>VLOOKUP(M888,'8.匯率'!A:C,3,)</f>
        <v>1</v>
      </c>
      <c r="X888" s="232">
        <f t="shared" si="14"/>
        <v>-116196</v>
      </c>
    </row>
    <row r="889" spans="1:24" hidden="1">
      <c r="A889" s="219" t="s">
        <v>215</v>
      </c>
      <c r="B889" s="219" t="s">
        <v>1150</v>
      </c>
      <c r="C889" s="219" t="s">
        <v>1161</v>
      </c>
      <c r="D889" s="219" t="s">
        <v>227</v>
      </c>
      <c r="E889" s="221">
        <v>45741</v>
      </c>
      <c r="F889" s="221">
        <v>45741</v>
      </c>
      <c r="G889" s="219" t="s">
        <v>219</v>
      </c>
      <c r="H889" s="219"/>
      <c r="I889" s="219"/>
      <c r="J889" s="219" t="s">
        <v>182</v>
      </c>
      <c r="K889" s="219" t="s">
        <v>220</v>
      </c>
      <c r="L889" s="241">
        <v>-158410</v>
      </c>
      <c r="M889" s="219" t="s">
        <v>220</v>
      </c>
      <c r="N889" s="241">
        <v>-158410</v>
      </c>
      <c r="O889" s="219" t="s">
        <v>243</v>
      </c>
      <c r="P889" s="219" t="s">
        <v>244</v>
      </c>
      <c r="Q889" s="219"/>
      <c r="R889" s="219" t="s">
        <v>1162</v>
      </c>
      <c r="S889" s="219"/>
      <c r="T889" s="221"/>
      <c r="U889" s="219" t="s">
        <v>224</v>
      </c>
      <c r="V889" s="219" t="s">
        <v>225</v>
      </c>
      <c r="W889" s="190">
        <f>VLOOKUP(M889,'8.匯率'!A:C,3,)</f>
        <v>1</v>
      </c>
      <c r="X889" s="232">
        <f t="shared" si="14"/>
        <v>-158410</v>
      </c>
    </row>
    <row r="890" spans="1:24" hidden="1">
      <c r="A890" s="219" t="s">
        <v>215</v>
      </c>
      <c r="B890" s="219" t="s">
        <v>1150</v>
      </c>
      <c r="C890" s="219" t="s">
        <v>1161</v>
      </c>
      <c r="D890" s="219" t="s">
        <v>227</v>
      </c>
      <c r="E890" s="221">
        <v>45741</v>
      </c>
      <c r="F890" s="221">
        <v>45741</v>
      </c>
      <c r="G890" s="219" t="s">
        <v>219</v>
      </c>
      <c r="H890" s="219"/>
      <c r="I890" s="219"/>
      <c r="J890" s="219" t="s">
        <v>182</v>
      </c>
      <c r="K890" s="219" t="s">
        <v>220</v>
      </c>
      <c r="L890" s="241">
        <v>-110000</v>
      </c>
      <c r="M890" s="219" t="s">
        <v>220</v>
      </c>
      <c r="N890" s="241">
        <v>-110000</v>
      </c>
      <c r="O890" s="219" t="s">
        <v>243</v>
      </c>
      <c r="P890" s="219" t="s">
        <v>244</v>
      </c>
      <c r="Q890" s="219"/>
      <c r="R890" s="219" t="s">
        <v>1162</v>
      </c>
      <c r="S890" s="219"/>
      <c r="T890" s="221"/>
      <c r="U890" s="219" t="s">
        <v>224</v>
      </c>
      <c r="V890" s="219" t="s">
        <v>225</v>
      </c>
      <c r="W890" s="190">
        <f>VLOOKUP(M890,'8.匯率'!A:C,3,)</f>
        <v>1</v>
      </c>
      <c r="X890" s="232">
        <f t="shared" si="14"/>
        <v>-110000</v>
      </c>
    </row>
    <row r="891" spans="1:24" hidden="1">
      <c r="A891" s="219" t="s">
        <v>215</v>
      </c>
      <c r="B891" s="219" t="s">
        <v>1150</v>
      </c>
      <c r="C891" s="219" t="s">
        <v>1161</v>
      </c>
      <c r="D891" s="219" t="s">
        <v>227</v>
      </c>
      <c r="E891" s="221">
        <v>45741</v>
      </c>
      <c r="F891" s="221">
        <v>45741</v>
      </c>
      <c r="G891" s="219" t="s">
        <v>219</v>
      </c>
      <c r="H891" s="219"/>
      <c r="I891" s="219"/>
      <c r="J891" s="219" t="s">
        <v>182</v>
      </c>
      <c r="K891" s="219" t="s">
        <v>220</v>
      </c>
      <c r="L891" s="241">
        <v>-130686</v>
      </c>
      <c r="M891" s="219" t="s">
        <v>220</v>
      </c>
      <c r="N891" s="241">
        <v>-130686</v>
      </c>
      <c r="O891" s="219" t="s">
        <v>243</v>
      </c>
      <c r="P891" s="219" t="s">
        <v>244</v>
      </c>
      <c r="Q891" s="219"/>
      <c r="R891" s="219" t="s">
        <v>1162</v>
      </c>
      <c r="S891" s="219"/>
      <c r="T891" s="221"/>
      <c r="U891" s="219" t="s">
        <v>224</v>
      </c>
      <c r="V891" s="219" t="s">
        <v>225</v>
      </c>
      <c r="W891" s="190">
        <f>VLOOKUP(M891,'8.匯率'!A:C,3,)</f>
        <v>1</v>
      </c>
      <c r="X891" s="232">
        <f t="shared" si="14"/>
        <v>-130686</v>
      </c>
    </row>
    <row r="892" spans="1:24" hidden="1">
      <c r="A892" s="219" t="s">
        <v>215</v>
      </c>
      <c r="B892" s="219" t="s">
        <v>1150</v>
      </c>
      <c r="C892" s="219" t="s">
        <v>1161</v>
      </c>
      <c r="D892" s="219" t="s">
        <v>227</v>
      </c>
      <c r="E892" s="221">
        <v>45741</v>
      </c>
      <c r="F892" s="221">
        <v>45741</v>
      </c>
      <c r="G892" s="219" t="s">
        <v>219</v>
      </c>
      <c r="H892" s="219"/>
      <c r="I892" s="219"/>
      <c r="J892" s="219" t="s">
        <v>182</v>
      </c>
      <c r="K892" s="219" t="s">
        <v>220</v>
      </c>
      <c r="L892" s="241">
        <v>-123510</v>
      </c>
      <c r="M892" s="219" t="s">
        <v>220</v>
      </c>
      <c r="N892" s="241">
        <v>-123510</v>
      </c>
      <c r="O892" s="219" t="s">
        <v>243</v>
      </c>
      <c r="P892" s="219" t="s">
        <v>244</v>
      </c>
      <c r="Q892" s="219"/>
      <c r="R892" s="219" t="s">
        <v>1162</v>
      </c>
      <c r="S892" s="219"/>
      <c r="T892" s="221"/>
      <c r="U892" s="219" t="s">
        <v>224</v>
      </c>
      <c r="V892" s="219" t="s">
        <v>225</v>
      </c>
      <c r="W892" s="190">
        <f>VLOOKUP(M892,'8.匯率'!A:C,3,)</f>
        <v>1</v>
      </c>
      <c r="X892" s="232">
        <f t="shared" si="14"/>
        <v>-123510</v>
      </c>
    </row>
    <row r="893" spans="1:24" hidden="1">
      <c r="A893" s="219" t="s">
        <v>215</v>
      </c>
      <c r="B893" s="219" t="s">
        <v>1150</v>
      </c>
      <c r="C893" s="219" t="s">
        <v>1161</v>
      </c>
      <c r="D893" s="219" t="s">
        <v>227</v>
      </c>
      <c r="E893" s="221">
        <v>45741</v>
      </c>
      <c r="F893" s="221">
        <v>45741</v>
      </c>
      <c r="G893" s="219" t="s">
        <v>219</v>
      </c>
      <c r="H893" s="219"/>
      <c r="I893" s="219"/>
      <c r="J893" s="219" t="s">
        <v>182</v>
      </c>
      <c r="K893" s="219" t="s">
        <v>220</v>
      </c>
      <c r="L893" s="241">
        <v>-138000</v>
      </c>
      <c r="M893" s="219" t="s">
        <v>220</v>
      </c>
      <c r="N893" s="241">
        <v>-138000</v>
      </c>
      <c r="O893" s="219" t="s">
        <v>243</v>
      </c>
      <c r="P893" s="219" t="s">
        <v>244</v>
      </c>
      <c r="Q893" s="219"/>
      <c r="R893" s="219" t="s">
        <v>1162</v>
      </c>
      <c r="S893" s="219"/>
      <c r="T893" s="221"/>
      <c r="U893" s="219" t="s">
        <v>224</v>
      </c>
      <c r="V893" s="219" t="s">
        <v>225</v>
      </c>
      <c r="W893" s="190">
        <f>VLOOKUP(M893,'8.匯率'!A:C,3,)</f>
        <v>1</v>
      </c>
      <c r="X893" s="232">
        <f t="shared" si="14"/>
        <v>-138000</v>
      </c>
    </row>
    <row r="894" spans="1:24" hidden="1">
      <c r="A894" s="219" t="s">
        <v>215</v>
      </c>
      <c r="B894" s="219" t="s">
        <v>1150</v>
      </c>
      <c r="C894" s="219" t="s">
        <v>1161</v>
      </c>
      <c r="D894" s="219" t="s">
        <v>227</v>
      </c>
      <c r="E894" s="221">
        <v>45741</v>
      </c>
      <c r="F894" s="221">
        <v>45741</v>
      </c>
      <c r="G894" s="219" t="s">
        <v>219</v>
      </c>
      <c r="H894" s="219"/>
      <c r="I894" s="219"/>
      <c r="J894" s="219" t="s">
        <v>182</v>
      </c>
      <c r="K894" s="219" t="s">
        <v>220</v>
      </c>
      <c r="L894" s="241">
        <v>-130686</v>
      </c>
      <c r="M894" s="219" t="s">
        <v>220</v>
      </c>
      <c r="N894" s="241">
        <v>-130686</v>
      </c>
      <c r="O894" s="219" t="s">
        <v>243</v>
      </c>
      <c r="P894" s="219" t="s">
        <v>244</v>
      </c>
      <c r="Q894" s="219"/>
      <c r="R894" s="219" t="s">
        <v>1162</v>
      </c>
      <c r="S894" s="219"/>
      <c r="T894" s="221"/>
      <c r="U894" s="219" t="s">
        <v>224</v>
      </c>
      <c r="V894" s="219" t="s">
        <v>225</v>
      </c>
      <c r="W894" s="190">
        <f>VLOOKUP(M894,'8.匯率'!A:C,3,)</f>
        <v>1</v>
      </c>
      <c r="X894" s="232">
        <f t="shared" si="14"/>
        <v>-130686</v>
      </c>
    </row>
    <row r="895" spans="1:24" hidden="1">
      <c r="A895" s="219" t="s">
        <v>215</v>
      </c>
      <c r="B895" s="219" t="s">
        <v>1150</v>
      </c>
      <c r="C895" s="219" t="s">
        <v>1161</v>
      </c>
      <c r="D895" s="219" t="s">
        <v>227</v>
      </c>
      <c r="E895" s="221">
        <v>45741</v>
      </c>
      <c r="F895" s="221">
        <v>45741</v>
      </c>
      <c r="G895" s="219" t="s">
        <v>219</v>
      </c>
      <c r="H895" s="219"/>
      <c r="I895" s="219"/>
      <c r="J895" s="219" t="s">
        <v>182</v>
      </c>
      <c r="K895" s="219" t="s">
        <v>220</v>
      </c>
      <c r="L895" s="241">
        <v>-160030</v>
      </c>
      <c r="M895" s="219" t="s">
        <v>220</v>
      </c>
      <c r="N895" s="241">
        <v>-160030</v>
      </c>
      <c r="O895" s="219" t="s">
        <v>243</v>
      </c>
      <c r="P895" s="219" t="s">
        <v>244</v>
      </c>
      <c r="Q895" s="219"/>
      <c r="R895" s="219" t="s">
        <v>1162</v>
      </c>
      <c r="S895" s="219"/>
      <c r="T895" s="221"/>
      <c r="U895" s="219" t="s">
        <v>224</v>
      </c>
      <c r="V895" s="219" t="s">
        <v>225</v>
      </c>
      <c r="W895" s="190">
        <f>VLOOKUP(M895,'8.匯率'!A:C,3,)</f>
        <v>1</v>
      </c>
      <c r="X895" s="232">
        <f t="shared" ref="X895:X958" si="15">N895*W895</f>
        <v>-160030</v>
      </c>
    </row>
    <row r="896" spans="1:24" hidden="1">
      <c r="A896" s="219" t="s">
        <v>215</v>
      </c>
      <c r="B896" s="219" t="s">
        <v>1150</v>
      </c>
      <c r="C896" s="219" t="s">
        <v>1161</v>
      </c>
      <c r="D896" s="219" t="s">
        <v>227</v>
      </c>
      <c r="E896" s="221">
        <v>45741</v>
      </c>
      <c r="F896" s="221">
        <v>45741</v>
      </c>
      <c r="G896" s="219" t="s">
        <v>219</v>
      </c>
      <c r="H896" s="219"/>
      <c r="I896" s="219"/>
      <c r="J896" s="219" t="s">
        <v>182</v>
      </c>
      <c r="K896" s="219" t="s">
        <v>220</v>
      </c>
      <c r="L896" s="241">
        <v>-1170</v>
      </c>
      <c r="M896" s="219" t="s">
        <v>220</v>
      </c>
      <c r="N896" s="241">
        <v>-1170</v>
      </c>
      <c r="O896" s="219" t="s">
        <v>243</v>
      </c>
      <c r="P896" s="219" t="s">
        <v>244</v>
      </c>
      <c r="Q896" s="219"/>
      <c r="R896" s="219" t="s">
        <v>1162</v>
      </c>
      <c r="S896" s="219"/>
      <c r="T896" s="221"/>
      <c r="U896" s="219" t="s">
        <v>224</v>
      </c>
      <c r="V896" s="219" t="s">
        <v>225</v>
      </c>
      <c r="W896" s="190">
        <f>VLOOKUP(M896,'8.匯率'!A:C,3,)</f>
        <v>1</v>
      </c>
      <c r="X896" s="232">
        <f t="shared" si="15"/>
        <v>-1170</v>
      </c>
    </row>
    <row r="897" spans="1:24" hidden="1">
      <c r="A897" s="219" t="s">
        <v>215</v>
      </c>
      <c r="B897" s="219" t="s">
        <v>1150</v>
      </c>
      <c r="C897" s="219" t="s">
        <v>1163</v>
      </c>
      <c r="D897" s="219" t="s">
        <v>227</v>
      </c>
      <c r="E897" s="221">
        <v>45730</v>
      </c>
      <c r="F897" s="221">
        <v>45730</v>
      </c>
      <c r="G897" s="219" t="s">
        <v>219</v>
      </c>
      <c r="H897" s="219"/>
      <c r="I897" s="219"/>
      <c r="J897" s="219" t="s">
        <v>185</v>
      </c>
      <c r="K897" s="219" t="s">
        <v>220</v>
      </c>
      <c r="L897" s="241">
        <v>-155000</v>
      </c>
      <c r="M897" s="219" t="s">
        <v>220</v>
      </c>
      <c r="N897" s="241">
        <v>-155000</v>
      </c>
      <c r="O897" s="219" t="s">
        <v>249</v>
      </c>
      <c r="P897" s="219" t="s">
        <v>250</v>
      </c>
      <c r="Q897" s="219"/>
      <c r="R897" s="219" t="s">
        <v>1164</v>
      </c>
      <c r="S897" s="219"/>
      <c r="T897" s="221"/>
      <c r="U897" s="219" t="s">
        <v>224</v>
      </c>
      <c r="V897" s="219" t="s">
        <v>252</v>
      </c>
      <c r="W897" s="190">
        <f>VLOOKUP(M897,'8.匯率'!A:C,3,)</f>
        <v>1</v>
      </c>
      <c r="X897" s="232">
        <f t="shared" si="15"/>
        <v>-155000</v>
      </c>
    </row>
    <row r="898" spans="1:24" hidden="1">
      <c r="A898" s="219" t="s">
        <v>215</v>
      </c>
      <c r="B898" s="219" t="s">
        <v>1150</v>
      </c>
      <c r="C898" s="219" t="s">
        <v>1165</v>
      </c>
      <c r="D898" s="219" t="s">
        <v>227</v>
      </c>
      <c r="E898" s="221">
        <v>45730</v>
      </c>
      <c r="F898" s="221">
        <v>45730</v>
      </c>
      <c r="G898" s="219" t="s">
        <v>219</v>
      </c>
      <c r="H898" s="219"/>
      <c r="I898" s="219"/>
      <c r="J898" s="219" t="s">
        <v>185</v>
      </c>
      <c r="K898" s="219" t="s">
        <v>220</v>
      </c>
      <c r="L898" s="241">
        <v>-138000</v>
      </c>
      <c r="M898" s="219" t="s">
        <v>220</v>
      </c>
      <c r="N898" s="241">
        <v>-138000</v>
      </c>
      <c r="O898" s="219" t="s">
        <v>249</v>
      </c>
      <c r="P898" s="219" t="s">
        <v>250</v>
      </c>
      <c r="Q898" s="219"/>
      <c r="R898" s="219" t="s">
        <v>1166</v>
      </c>
      <c r="S898" s="219"/>
      <c r="T898" s="221"/>
      <c r="U898" s="219" t="s">
        <v>224</v>
      </c>
      <c r="V898" s="219" t="s">
        <v>252</v>
      </c>
      <c r="W898" s="190">
        <f>VLOOKUP(M898,'8.匯率'!A:C,3,)</f>
        <v>1</v>
      </c>
      <c r="X898" s="232">
        <f t="shared" si="15"/>
        <v>-138000</v>
      </c>
    </row>
    <row r="899" spans="1:24" hidden="1">
      <c r="A899" s="219" t="s">
        <v>215</v>
      </c>
      <c r="B899" s="219" t="s">
        <v>1150</v>
      </c>
      <c r="C899" s="219" t="s">
        <v>1167</v>
      </c>
      <c r="D899" s="219" t="s">
        <v>227</v>
      </c>
      <c r="E899" s="221">
        <v>45730</v>
      </c>
      <c r="F899" s="221">
        <v>45730</v>
      </c>
      <c r="G899" s="219" t="s">
        <v>219</v>
      </c>
      <c r="H899" s="219"/>
      <c r="I899" s="219"/>
      <c r="J899" s="219" t="s">
        <v>185</v>
      </c>
      <c r="K899" s="219" t="s">
        <v>220</v>
      </c>
      <c r="L899" s="241">
        <v>-155000</v>
      </c>
      <c r="M899" s="219" t="s">
        <v>220</v>
      </c>
      <c r="N899" s="241">
        <v>-155000</v>
      </c>
      <c r="O899" s="219" t="s">
        <v>249</v>
      </c>
      <c r="P899" s="219" t="s">
        <v>250</v>
      </c>
      <c r="Q899" s="219"/>
      <c r="R899" s="219" t="s">
        <v>1168</v>
      </c>
      <c r="S899" s="219"/>
      <c r="T899" s="221"/>
      <c r="U899" s="219" t="s">
        <v>224</v>
      </c>
      <c r="V899" s="219" t="s">
        <v>252</v>
      </c>
      <c r="W899" s="190">
        <f>VLOOKUP(M899,'8.匯率'!A:C,3,)</f>
        <v>1</v>
      </c>
      <c r="X899" s="232">
        <f t="shared" si="15"/>
        <v>-155000</v>
      </c>
    </row>
    <row r="900" spans="1:24" hidden="1">
      <c r="A900" s="219" t="s">
        <v>215</v>
      </c>
      <c r="B900" s="219" t="s">
        <v>1150</v>
      </c>
      <c r="C900" s="219" t="s">
        <v>1169</v>
      </c>
      <c r="D900" s="219" t="s">
        <v>227</v>
      </c>
      <c r="E900" s="221">
        <v>45730</v>
      </c>
      <c r="F900" s="221">
        <v>45730</v>
      </c>
      <c r="G900" s="219" t="s">
        <v>219</v>
      </c>
      <c r="H900" s="219"/>
      <c r="I900" s="219"/>
      <c r="J900" s="219" t="s">
        <v>185</v>
      </c>
      <c r="K900" s="219" t="s">
        <v>220</v>
      </c>
      <c r="L900" s="241">
        <v>-73470</v>
      </c>
      <c r="M900" s="219" t="s">
        <v>220</v>
      </c>
      <c r="N900" s="241">
        <v>-73470</v>
      </c>
      <c r="O900" s="219" t="s">
        <v>249</v>
      </c>
      <c r="P900" s="219" t="s">
        <v>250</v>
      </c>
      <c r="Q900" s="219"/>
      <c r="R900" s="219" t="s">
        <v>1170</v>
      </c>
      <c r="S900" s="219"/>
      <c r="T900" s="221"/>
      <c r="U900" s="219" t="s">
        <v>224</v>
      </c>
      <c r="V900" s="219" t="s">
        <v>252</v>
      </c>
      <c r="W900" s="190">
        <f>VLOOKUP(M900,'8.匯率'!A:C,3,)</f>
        <v>1</v>
      </c>
      <c r="X900" s="232">
        <f t="shared" si="15"/>
        <v>-73470</v>
      </c>
    </row>
    <row r="901" spans="1:24" hidden="1">
      <c r="A901" s="219" t="s">
        <v>215</v>
      </c>
      <c r="B901" s="219" t="s">
        <v>1150</v>
      </c>
      <c r="C901" s="219" t="s">
        <v>1171</v>
      </c>
      <c r="D901" s="219" t="s">
        <v>227</v>
      </c>
      <c r="E901" s="221">
        <v>45730</v>
      </c>
      <c r="F901" s="221">
        <v>45730</v>
      </c>
      <c r="G901" s="219" t="s">
        <v>219</v>
      </c>
      <c r="H901" s="219"/>
      <c r="I901" s="219"/>
      <c r="J901" s="219" t="s">
        <v>185</v>
      </c>
      <c r="K901" s="219" t="s">
        <v>220</v>
      </c>
      <c r="L901" s="241">
        <v>-150970</v>
      </c>
      <c r="M901" s="219" t="s">
        <v>220</v>
      </c>
      <c r="N901" s="241">
        <v>-150970</v>
      </c>
      <c r="O901" s="219" t="s">
        <v>249</v>
      </c>
      <c r="P901" s="219" t="s">
        <v>250</v>
      </c>
      <c r="Q901" s="219"/>
      <c r="R901" s="219" t="s">
        <v>1172</v>
      </c>
      <c r="S901" s="219"/>
      <c r="T901" s="221"/>
      <c r="U901" s="219" t="s">
        <v>224</v>
      </c>
      <c r="V901" s="219" t="s">
        <v>252</v>
      </c>
      <c r="W901" s="190">
        <f>VLOOKUP(M901,'8.匯率'!A:C,3,)</f>
        <v>1</v>
      </c>
      <c r="X901" s="232">
        <f t="shared" si="15"/>
        <v>-150970</v>
      </c>
    </row>
    <row r="902" spans="1:24" hidden="1">
      <c r="A902" s="219" t="s">
        <v>215</v>
      </c>
      <c r="B902" s="219" t="s">
        <v>1150</v>
      </c>
      <c r="C902" s="219" t="s">
        <v>1173</v>
      </c>
      <c r="D902" s="219" t="s">
        <v>227</v>
      </c>
      <c r="E902" s="221">
        <v>45730</v>
      </c>
      <c r="F902" s="221">
        <v>45730</v>
      </c>
      <c r="G902" s="219" t="s">
        <v>219</v>
      </c>
      <c r="H902" s="219"/>
      <c r="I902" s="219"/>
      <c r="J902" s="219" t="s">
        <v>185</v>
      </c>
      <c r="K902" s="219" t="s">
        <v>220</v>
      </c>
      <c r="L902" s="241">
        <v>-138000</v>
      </c>
      <c r="M902" s="219" t="s">
        <v>220</v>
      </c>
      <c r="N902" s="241">
        <v>-138000</v>
      </c>
      <c r="O902" s="219" t="s">
        <v>249</v>
      </c>
      <c r="P902" s="219" t="s">
        <v>250</v>
      </c>
      <c r="Q902" s="219"/>
      <c r="R902" s="219" t="s">
        <v>1174</v>
      </c>
      <c r="S902" s="219"/>
      <c r="T902" s="221"/>
      <c r="U902" s="219" t="s">
        <v>224</v>
      </c>
      <c r="V902" s="219" t="s">
        <v>252</v>
      </c>
      <c r="W902" s="190">
        <f>VLOOKUP(M902,'8.匯率'!A:C,3,)</f>
        <v>1</v>
      </c>
      <c r="X902" s="232">
        <f t="shared" si="15"/>
        <v>-138000</v>
      </c>
    </row>
    <row r="903" spans="1:24" hidden="1">
      <c r="A903" s="219" t="s">
        <v>215</v>
      </c>
      <c r="B903" s="219" t="s">
        <v>1150</v>
      </c>
      <c r="C903" s="219" t="s">
        <v>1175</v>
      </c>
      <c r="D903" s="219" t="s">
        <v>227</v>
      </c>
      <c r="E903" s="221">
        <v>45730</v>
      </c>
      <c r="F903" s="221">
        <v>45730</v>
      </c>
      <c r="G903" s="219" t="s">
        <v>219</v>
      </c>
      <c r="H903" s="219"/>
      <c r="I903" s="219"/>
      <c r="J903" s="219" t="s">
        <v>185</v>
      </c>
      <c r="K903" s="219" t="s">
        <v>220</v>
      </c>
      <c r="L903" s="241">
        <v>-138000</v>
      </c>
      <c r="M903" s="219" t="s">
        <v>220</v>
      </c>
      <c r="N903" s="241">
        <v>-138000</v>
      </c>
      <c r="O903" s="219" t="s">
        <v>249</v>
      </c>
      <c r="P903" s="219" t="s">
        <v>250</v>
      </c>
      <c r="Q903" s="219"/>
      <c r="R903" s="219" t="s">
        <v>1176</v>
      </c>
      <c r="S903" s="219"/>
      <c r="T903" s="221"/>
      <c r="U903" s="219" t="s">
        <v>224</v>
      </c>
      <c r="V903" s="219" t="s">
        <v>252</v>
      </c>
      <c r="W903" s="190">
        <f>VLOOKUP(M903,'8.匯率'!A:C,3,)</f>
        <v>1</v>
      </c>
      <c r="X903" s="232">
        <f t="shared" si="15"/>
        <v>-138000</v>
      </c>
    </row>
    <row r="904" spans="1:24" hidden="1">
      <c r="A904" s="219" t="s">
        <v>215</v>
      </c>
      <c r="B904" s="219" t="s">
        <v>1150</v>
      </c>
      <c r="C904" s="219" t="s">
        <v>1175</v>
      </c>
      <c r="D904" s="219" t="s">
        <v>227</v>
      </c>
      <c r="E904" s="221">
        <v>45730</v>
      </c>
      <c r="F904" s="221">
        <v>45730</v>
      </c>
      <c r="G904" s="219" t="s">
        <v>219</v>
      </c>
      <c r="H904" s="219"/>
      <c r="I904" s="219"/>
      <c r="J904" s="219" t="s">
        <v>185</v>
      </c>
      <c r="K904" s="219" t="s">
        <v>220</v>
      </c>
      <c r="L904" s="241">
        <v>-138000</v>
      </c>
      <c r="M904" s="219" t="s">
        <v>220</v>
      </c>
      <c r="N904" s="241">
        <v>-138000</v>
      </c>
      <c r="O904" s="219" t="s">
        <v>249</v>
      </c>
      <c r="P904" s="219" t="s">
        <v>250</v>
      </c>
      <c r="Q904" s="219"/>
      <c r="R904" s="219" t="s">
        <v>1176</v>
      </c>
      <c r="S904" s="219"/>
      <c r="T904" s="221"/>
      <c r="U904" s="219" t="s">
        <v>224</v>
      </c>
      <c r="V904" s="219" t="s">
        <v>252</v>
      </c>
      <c r="W904" s="190">
        <f>VLOOKUP(M904,'8.匯率'!A:C,3,)</f>
        <v>1</v>
      </c>
      <c r="X904" s="232">
        <f t="shared" si="15"/>
        <v>-138000</v>
      </c>
    </row>
    <row r="905" spans="1:24" hidden="1">
      <c r="A905" s="219" t="s">
        <v>215</v>
      </c>
      <c r="B905" s="219" t="s">
        <v>1150</v>
      </c>
      <c r="C905" s="219" t="s">
        <v>1175</v>
      </c>
      <c r="D905" s="219" t="s">
        <v>227</v>
      </c>
      <c r="E905" s="221">
        <v>45730</v>
      </c>
      <c r="F905" s="221">
        <v>45730</v>
      </c>
      <c r="G905" s="219" t="s">
        <v>219</v>
      </c>
      <c r="H905" s="219"/>
      <c r="I905" s="219"/>
      <c r="J905" s="219" t="s">
        <v>185</v>
      </c>
      <c r="K905" s="219" t="s">
        <v>220</v>
      </c>
      <c r="L905" s="241">
        <v>-110000</v>
      </c>
      <c r="M905" s="219" t="s">
        <v>220</v>
      </c>
      <c r="N905" s="241">
        <v>-110000</v>
      </c>
      <c r="O905" s="219" t="s">
        <v>249</v>
      </c>
      <c r="P905" s="219" t="s">
        <v>250</v>
      </c>
      <c r="Q905" s="219"/>
      <c r="R905" s="219" t="s">
        <v>1176</v>
      </c>
      <c r="S905" s="219"/>
      <c r="T905" s="221"/>
      <c r="U905" s="219" t="s">
        <v>224</v>
      </c>
      <c r="V905" s="219" t="s">
        <v>252</v>
      </c>
      <c r="W905" s="190">
        <f>VLOOKUP(M905,'8.匯率'!A:C,3,)</f>
        <v>1</v>
      </c>
      <c r="X905" s="232">
        <f t="shared" si="15"/>
        <v>-110000</v>
      </c>
    </row>
    <row r="906" spans="1:24" hidden="1">
      <c r="A906" s="219" t="s">
        <v>215</v>
      </c>
      <c r="B906" s="219" t="s">
        <v>1150</v>
      </c>
      <c r="C906" s="219" t="s">
        <v>1177</v>
      </c>
      <c r="D906" s="219" t="s">
        <v>227</v>
      </c>
      <c r="E906" s="221">
        <v>45730</v>
      </c>
      <c r="F906" s="221">
        <v>45730</v>
      </c>
      <c r="G906" s="219" t="s">
        <v>219</v>
      </c>
      <c r="H906" s="219"/>
      <c r="I906" s="219"/>
      <c r="J906" s="219" t="s">
        <v>185</v>
      </c>
      <c r="K906" s="219" t="s">
        <v>220</v>
      </c>
      <c r="L906" s="241">
        <v>-75000</v>
      </c>
      <c r="M906" s="219" t="s">
        <v>220</v>
      </c>
      <c r="N906" s="241">
        <v>-75000</v>
      </c>
      <c r="O906" s="219" t="s">
        <v>249</v>
      </c>
      <c r="P906" s="219" t="s">
        <v>250</v>
      </c>
      <c r="Q906" s="219"/>
      <c r="R906" s="219" t="s">
        <v>1178</v>
      </c>
      <c r="S906" s="219"/>
      <c r="T906" s="221"/>
      <c r="U906" s="219" t="s">
        <v>224</v>
      </c>
      <c r="V906" s="219" t="s">
        <v>252</v>
      </c>
      <c r="W906" s="190">
        <f>VLOOKUP(M906,'8.匯率'!A:C,3,)</f>
        <v>1</v>
      </c>
      <c r="X906" s="232">
        <f t="shared" si="15"/>
        <v>-75000</v>
      </c>
    </row>
    <row r="907" spans="1:24" hidden="1">
      <c r="A907" s="219" t="s">
        <v>215</v>
      </c>
      <c r="B907" s="219" t="s">
        <v>1150</v>
      </c>
      <c r="C907" s="219" t="s">
        <v>1179</v>
      </c>
      <c r="D907" s="219" t="s">
        <v>227</v>
      </c>
      <c r="E907" s="221">
        <v>45730</v>
      </c>
      <c r="F907" s="221">
        <v>45730</v>
      </c>
      <c r="G907" s="219" t="s">
        <v>219</v>
      </c>
      <c r="H907" s="219"/>
      <c r="I907" s="219"/>
      <c r="J907" s="219" t="s">
        <v>185</v>
      </c>
      <c r="K907" s="219" t="s">
        <v>220</v>
      </c>
      <c r="L907" s="241">
        <v>-110000</v>
      </c>
      <c r="M907" s="219" t="s">
        <v>220</v>
      </c>
      <c r="N907" s="241">
        <v>-110000</v>
      </c>
      <c r="O907" s="219" t="s">
        <v>249</v>
      </c>
      <c r="P907" s="219" t="s">
        <v>250</v>
      </c>
      <c r="Q907" s="219"/>
      <c r="R907" s="219" t="s">
        <v>1180</v>
      </c>
      <c r="S907" s="219"/>
      <c r="T907" s="221"/>
      <c r="U907" s="219" t="s">
        <v>224</v>
      </c>
      <c r="V907" s="219" t="s">
        <v>252</v>
      </c>
      <c r="W907" s="190">
        <f>VLOOKUP(M907,'8.匯率'!A:C,3,)</f>
        <v>1</v>
      </c>
      <c r="X907" s="232">
        <f t="shared" si="15"/>
        <v>-110000</v>
      </c>
    </row>
    <row r="908" spans="1:24" hidden="1">
      <c r="A908" s="219" t="s">
        <v>215</v>
      </c>
      <c r="B908" s="219" t="s">
        <v>1150</v>
      </c>
      <c r="C908" s="219" t="s">
        <v>1179</v>
      </c>
      <c r="D908" s="219" t="s">
        <v>227</v>
      </c>
      <c r="E908" s="221">
        <v>45730</v>
      </c>
      <c r="F908" s="221">
        <v>45730</v>
      </c>
      <c r="G908" s="219" t="s">
        <v>219</v>
      </c>
      <c r="H908" s="219"/>
      <c r="I908" s="219"/>
      <c r="J908" s="219" t="s">
        <v>185</v>
      </c>
      <c r="K908" s="219" t="s">
        <v>220</v>
      </c>
      <c r="L908" s="241">
        <v>-108882</v>
      </c>
      <c r="M908" s="219" t="s">
        <v>220</v>
      </c>
      <c r="N908" s="241">
        <v>-108882</v>
      </c>
      <c r="O908" s="219" t="s">
        <v>249</v>
      </c>
      <c r="P908" s="219" t="s">
        <v>250</v>
      </c>
      <c r="Q908" s="219"/>
      <c r="R908" s="219" t="s">
        <v>1180</v>
      </c>
      <c r="S908" s="219"/>
      <c r="T908" s="221"/>
      <c r="U908" s="219" t="s">
        <v>224</v>
      </c>
      <c r="V908" s="219" t="s">
        <v>252</v>
      </c>
      <c r="W908" s="190">
        <f>VLOOKUP(M908,'8.匯率'!A:C,3,)</f>
        <v>1</v>
      </c>
      <c r="X908" s="232">
        <f t="shared" si="15"/>
        <v>-108882</v>
      </c>
    </row>
    <row r="909" spans="1:24" hidden="1">
      <c r="A909" s="219" t="s">
        <v>215</v>
      </c>
      <c r="B909" s="219" t="s">
        <v>1150</v>
      </c>
      <c r="C909" s="219" t="s">
        <v>1179</v>
      </c>
      <c r="D909" s="219" t="s">
        <v>227</v>
      </c>
      <c r="E909" s="221">
        <v>45730</v>
      </c>
      <c r="F909" s="221">
        <v>45730</v>
      </c>
      <c r="G909" s="219" t="s">
        <v>219</v>
      </c>
      <c r="H909" s="219"/>
      <c r="I909" s="219"/>
      <c r="J909" s="219" t="s">
        <v>185</v>
      </c>
      <c r="K909" s="219" t="s">
        <v>220</v>
      </c>
      <c r="L909" s="241">
        <v>-86790</v>
      </c>
      <c r="M909" s="219" t="s">
        <v>220</v>
      </c>
      <c r="N909" s="241">
        <v>-86790</v>
      </c>
      <c r="O909" s="219" t="s">
        <v>249</v>
      </c>
      <c r="P909" s="219" t="s">
        <v>250</v>
      </c>
      <c r="Q909" s="219"/>
      <c r="R909" s="219" t="s">
        <v>1180</v>
      </c>
      <c r="S909" s="219"/>
      <c r="T909" s="221"/>
      <c r="U909" s="219" t="s">
        <v>224</v>
      </c>
      <c r="V909" s="219" t="s">
        <v>252</v>
      </c>
      <c r="W909" s="190">
        <f>VLOOKUP(M909,'8.匯率'!A:C,3,)</f>
        <v>1</v>
      </c>
      <c r="X909" s="232">
        <f t="shared" si="15"/>
        <v>-86790</v>
      </c>
    </row>
    <row r="910" spans="1:24" hidden="1">
      <c r="A910" s="219" t="s">
        <v>215</v>
      </c>
      <c r="B910" s="219" t="s">
        <v>1150</v>
      </c>
      <c r="C910" s="219" t="s">
        <v>1179</v>
      </c>
      <c r="D910" s="219" t="s">
        <v>227</v>
      </c>
      <c r="E910" s="221">
        <v>45730</v>
      </c>
      <c r="F910" s="221">
        <v>45730</v>
      </c>
      <c r="G910" s="219" t="s">
        <v>219</v>
      </c>
      <c r="H910" s="219"/>
      <c r="I910" s="219"/>
      <c r="J910" s="219" t="s">
        <v>185</v>
      </c>
      <c r="K910" s="219" t="s">
        <v>220</v>
      </c>
      <c r="L910" s="241">
        <v>-138000</v>
      </c>
      <c r="M910" s="219" t="s">
        <v>220</v>
      </c>
      <c r="N910" s="241">
        <v>-138000</v>
      </c>
      <c r="O910" s="219" t="s">
        <v>249</v>
      </c>
      <c r="P910" s="219" t="s">
        <v>250</v>
      </c>
      <c r="Q910" s="219"/>
      <c r="R910" s="219" t="s">
        <v>1180</v>
      </c>
      <c r="S910" s="219"/>
      <c r="T910" s="221"/>
      <c r="U910" s="219" t="s">
        <v>224</v>
      </c>
      <c r="V910" s="219" t="s">
        <v>252</v>
      </c>
      <c r="W910" s="190">
        <f>VLOOKUP(M910,'8.匯率'!A:C,3,)</f>
        <v>1</v>
      </c>
      <c r="X910" s="232">
        <f t="shared" si="15"/>
        <v>-138000</v>
      </c>
    </row>
    <row r="911" spans="1:24" hidden="1">
      <c r="A911" s="219" t="s">
        <v>215</v>
      </c>
      <c r="B911" s="219" t="s">
        <v>1150</v>
      </c>
      <c r="C911" s="219" t="s">
        <v>1179</v>
      </c>
      <c r="D911" s="219" t="s">
        <v>227</v>
      </c>
      <c r="E911" s="221">
        <v>45730</v>
      </c>
      <c r="F911" s="221">
        <v>45730</v>
      </c>
      <c r="G911" s="219" t="s">
        <v>219</v>
      </c>
      <c r="H911" s="219"/>
      <c r="I911" s="219"/>
      <c r="J911" s="219" t="s">
        <v>185</v>
      </c>
      <c r="K911" s="219" t="s">
        <v>220</v>
      </c>
      <c r="L911" s="241">
        <v>-110000</v>
      </c>
      <c r="M911" s="219" t="s">
        <v>220</v>
      </c>
      <c r="N911" s="241">
        <v>-110000</v>
      </c>
      <c r="O911" s="219" t="s">
        <v>249</v>
      </c>
      <c r="P911" s="219" t="s">
        <v>250</v>
      </c>
      <c r="Q911" s="219"/>
      <c r="R911" s="219" t="s">
        <v>1180</v>
      </c>
      <c r="S911" s="219"/>
      <c r="T911" s="221"/>
      <c r="U911" s="219" t="s">
        <v>224</v>
      </c>
      <c r="V911" s="219" t="s">
        <v>252</v>
      </c>
      <c r="W911" s="190">
        <f>VLOOKUP(M911,'8.匯率'!A:C,3,)</f>
        <v>1</v>
      </c>
      <c r="X911" s="232">
        <f t="shared" si="15"/>
        <v>-110000</v>
      </c>
    </row>
    <row r="912" spans="1:24" hidden="1">
      <c r="A912" s="219" t="s">
        <v>215</v>
      </c>
      <c r="B912" s="219" t="s">
        <v>1150</v>
      </c>
      <c r="C912" s="219" t="s">
        <v>1179</v>
      </c>
      <c r="D912" s="219" t="s">
        <v>227</v>
      </c>
      <c r="E912" s="221">
        <v>45730</v>
      </c>
      <c r="F912" s="221">
        <v>45730</v>
      </c>
      <c r="G912" s="219" t="s">
        <v>219</v>
      </c>
      <c r="H912" s="219"/>
      <c r="I912" s="219"/>
      <c r="J912" s="219" t="s">
        <v>185</v>
      </c>
      <c r="K912" s="219" t="s">
        <v>220</v>
      </c>
      <c r="L912" s="241">
        <v>-138000</v>
      </c>
      <c r="M912" s="219" t="s">
        <v>220</v>
      </c>
      <c r="N912" s="241">
        <v>-138000</v>
      </c>
      <c r="O912" s="219" t="s">
        <v>249</v>
      </c>
      <c r="P912" s="219" t="s">
        <v>250</v>
      </c>
      <c r="Q912" s="219"/>
      <c r="R912" s="219" t="s">
        <v>1180</v>
      </c>
      <c r="S912" s="219"/>
      <c r="T912" s="221"/>
      <c r="U912" s="219" t="s">
        <v>224</v>
      </c>
      <c r="V912" s="219" t="s">
        <v>252</v>
      </c>
      <c r="W912" s="190">
        <f>VLOOKUP(M912,'8.匯率'!A:C,3,)</f>
        <v>1</v>
      </c>
      <c r="X912" s="232">
        <f t="shared" si="15"/>
        <v>-138000</v>
      </c>
    </row>
    <row r="913" spans="1:24" hidden="1">
      <c r="A913" s="219" t="s">
        <v>215</v>
      </c>
      <c r="B913" s="219" t="s">
        <v>1150</v>
      </c>
      <c r="C913" s="219" t="s">
        <v>1179</v>
      </c>
      <c r="D913" s="219" t="s">
        <v>227</v>
      </c>
      <c r="E913" s="221">
        <v>45730</v>
      </c>
      <c r="F913" s="221">
        <v>45730</v>
      </c>
      <c r="G913" s="219" t="s">
        <v>219</v>
      </c>
      <c r="H913" s="219"/>
      <c r="I913" s="219"/>
      <c r="J913" s="219" t="s">
        <v>185</v>
      </c>
      <c r="K913" s="219" t="s">
        <v>220</v>
      </c>
      <c r="L913" s="241">
        <v>-23210</v>
      </c>
      <c r="M913" s="219" t="s">
        <v>220</v>
      </c>
      <c r="N913" s="241">
        <v>-23210</v>
      </c>
      <c r="O913" s="219" t="s">
        <v>249</v>
      </c>
      <c r="P913" s="219" t="s">
        <v>250</v>
      </c>
      <c r="Q913" s="219"/>
      <c r="R913" s="219" t="s">
        <v>1180</v>
      </c>
      <c r="S913" s="219"/>
      <c r="T913" s="221"/>
      <c r="U913" s="219" t="s">
        <v>224</v>
      </c>
      <c r="V913" s="219" t="s">
        <v>252</v>
      </c>
      <c r="W913" s="190">
        <f>VLOOKUP(M913,'8.匯率'!A:C,3,)</f>
        <v>1</v>
      </c>
      <c r="X913" s="232">
        <f t="shared" si="15"/>
        <v>-23210</v>
      </c>
    </row>
    <row r="914" spans="1:24" hidden="1">
      <c r="A914" s="219" t="s">
        <v>215</v>
      </c>
      <c r="B914" s="219" t="s">
        <v>1150</v>
      </c>
      <c r="C914" s="219" t="s">
        <v>1181</v>
      </c>
      <c r="D914" s="219" t="s">
        <v>227</v>
      </c>
      <c r="E914" s="221">
        <v>45730</v>
      </c>
      <c r="F914" s="221">
        <v>45730</v>
      </c>
      <c r="G914" s="219" t="s">
        <v>219</v>
      </c>
      <c r="H914" s="219"/>
      <c r="I914" s="219"/>
      <c r="J914" s="219" t="s">
        <v>185</v>
      </c>
      <c r="K914" s="219" t="s">
        <v>220</v>
      </c>
      <c r="L914" s="241">
        <v>-110000</v>
      </c>
      <c r="M914" s="219" t="s">
        <v>220</v>
      </c>
      <c r="N914" s="241">
        <v>-110000</v>
      </c>
      <c r="O914" s="219" t="s">
        <v>249</v>
      </c>
      <c r="P914" s="219" t="s">
        <v>250</v>
      </c>
      <c r="Q914" s="219"/>
      <c r="R914" s="219" t="s">
        <v>1182</v>
      </c>
      <c r="S914" s="219"/>
      <c r="T914" s="221"/>
      <c r="U914" s="219" t="s">
        <v>224</v>
      </c>
      <c r="V914" s="219" t="s">
        <v>252</v>
      </c>
      <c r="W914" s="190">
        <f>VLOOKUP(M914,'8.匯率'!A:C,3,)</f>
        <v>1</v>
      </c>
      <c r="X914" s="232">
        <f t="shared" si="15"/>
        <v>-110000</v>
      </c>
    </row>
    <row r="915" spans="1:24" hidden="1">
      <c r="A915" s="219" t="s">
        <v>215</v>
      </c>
      <c r="B915" s="219" t="s">
        <v>1150</v>
      </c>
      <c r="C915" s="219" t="s">
        <v>1181</v>
      </c>
      <c r="D915" s="219" t="s">
        <v>227</v>
      </c>
      <c r="E915" s="221">
        <v>45730</v>
      </c>
      <c r="F915" s="221">
        <v>45730</v>
      </c>
      <c r="G915" s="219" t="s">
        <v>219</v>
      </c>
      <c r="H915" s="219"/>
      <c r="I915" s="219"/>
      <c r="J915" s="219" t="s">
        <v>185</v>
      </c>
      <c r="K915" s="219" t="s">
        <v>220</v>
      </c>
      <c r="L915" s="241">
        <v>-146785</v>
      </c>
      <c r="M915" s="219" t="s">
        <v>220</v>
      </c>
      <c r="N915" s="241">
        <v>-146785</v>
      </c>
      <c r="O915" s="219" t="s">
        <v>249</v>
      </c>
      <c r="P915" s="219" t="s">
        <v>250</v>
      </c>
      <c r="Q915" s="219"/>
      <c r="R915" s="219" t="s">
        <v>1182</v>
      </c>
      <c r="S915" s="219"/>
      <c r="T915" s="221"/>
      <c r="U915" s="219" t="s">
        <v>224</v>
      </c>
      <c r="V915" s="219" t="s">
        <v>252</v>
      </c>
      <c r="W915" s="190">
        <f>VLOOKUP(M915,'8.匯率'!A:C,3,)</f>
        <v>1</v>
      </c>
      <c r="X915" s="232">
        <f t="shared" si="15"/>
        <v>-146785</v>
      </c>
    </row>
    <row r="916" spans="1:24" hidden="1">
      <c r="A916" s="219" t="s">
        <v>215</v>
      </c>
      <c r="B916" s="219" t="s">
        <v>1150</v>
      </c>
      <c r="C916" s="219" t="s">
        <v>1183</v>
      </c>
      <c r="D916" s="219" t="s">
        <v>227</v>
      </c>
      <c r="E916" s="221">
        <v>45730</v>
      </c>
      <c r="F916" s="221">
        <v>45730</v>
      </c>
      <c r="G916" s="219" t="s">
        <v>219</v>
      </c>
      <c r="H916" s="219"/>
      <c r="I916" s="219"/>
      <c r="J916" s="219" t="s">
        <v>185</v>
      </c>
      <c r="K916" s="219" t="s">
        <v>220</v>
      </c>
      <c r="L916" s="241">
        <v>-92530</v>
      </c>
      <c r="M916" s="219" t="s">
        <v>220</v>
      </c>
      <c r="N916" s="241">
        <v>-92530</v>
      </c>
      <c r="O916" s="219" t="s">
        <v>249</v>
      </c>
      <c r="P916" s="219" t="s">
        <v>250</v>
      </c>
      <c r="Q916" s="219"/>
      <c r="R916" s="219" t="s">
        <v>1184</v>
      </c>
      <c r="S916" s="219"/>
      <c r="T916" s="221"/>
      <c r="U916" s="219" t="s">
        <v>224</v>
      </c>
      <c r="V916" s="219" t="s">
        <v>252</v>
      </c>
      <c r="W916" s="190">
        <f>VLOOKUP(M916,'8.匯率'!A:C,3,)</f>
        <v>1</v>
      </c>
      <c r="X916" s="232">
        <f t="shared" si="15"/>
        <v>-92530</v>
      </c>
    </row>
    <row r="917" spans="1:24" hidden="1">
      <c r="A917" s="219" t="s">
        <v>215</v>
      </c>
      <c r="B917" s="219" t="s">
        <v>1150</v>
      </c>
      <c r="C917" s="219" t="s">
        <v>1183</v>
      </c>
      <c r="D917" s="219" t="s">
        <v>227</v>
      </c>
      <c r="E917" s="221">
        <v>45730</v>
      </c>
      <c r="F917" s="221">
        <v>45730</v>
      </c>
      <c r="G917" s="219" t="s">
        <v>219</v>
      </c>
      <c r="H917" s="219"/>
      <c r="I917" s="219"/>
      <c r="J917" s="219" t="s">
        <v>185</v>
      </c>
      <c r="K917" s="219" t="s">
        <v>220</v>
      </c>
      <c r="L917" s="241">
        <v>-104170</v>
      </c>
      <c r="M917" s="219" t="s">
        <v>220</v>
      </c>
      <c r="N917" s="241">
        <v>-104170</v>
      </c>
      <c r="O917" s="219" t="s">
        <v>249</v>
      </c>
      <c r="P917" s="219" t="s">
        <v>250</v>
      </c>
      <c r="Q917" s="219"/>
      <c r="R917" s="219" t="s">
        <v>1184</v>
      </c>
      <c r="S917" s="219"/>
      <c r="T917" s="221"/>
      <c r="U917" s="219" t="s">
        <v>224</v>
      </c>
      <c r="V917" s="219" t="s">
        <v>252</v>
      </c>
      <c r="W917" s="190">
        <f>VLOOKUP(M917,'8.匯率'!A:C,3,)</f>
        <v>1</v>
      </c>
      <c r="X917" s="232">
        <f t="shared" si="15"/>
        <v>-104170</v>
      </c>
    </row>
    <row r="918" spans="1:24" hidden="1">
      <c r="A918" s="219" t="s">
        <v>215</v>
      </c>
      <c r="B918" s="219" t="s">
        <v>1150</v>
      </c>
      <c r="C918" s="219" t="s">
        <v>1183</v>
      </c>
      <c r="D918" s="219" t="s">
        <v>227</v>
      </c>
      <c r="E918" s="221">
        <v>45730</v>
      </c>
      <c r="F918" s="221">
        <v>45730</v>
      </c>
      <c r="G918" s="219" t="s">
        <v>219</v>
      </c>
      <c r="H918" s="219"/>
      <c r="I918" s="219"/>
      <c r="J918" s="219" t="s">
        <v>185</v>
      </c>
      <c r="K918" s="219" t="s">
        <v>220</v>
      </c>
      <c r="L918" s="241">
        <v>-89965</v>
      </c>
      <c r="M918" s="219" t="s">
        <v>220</v>
      </c>
      <c r="N918" s="241">
        <v>-89965</v>
      </c>
      <c r="O918" s="219" t="s">
        <v>249</v>
      </c>
      <c r="P918" s="219" t="s">
        <v>250</v>
      </c>
      <c r="Q918" s="219"/>
      <c r="R918" s="219" t="s">
        <v>1184</v>
      </c>
      <c r="S918" s="219"/>
      <c r="T918" s="221"/>
      <c r="U918" s="219" t="s">
        <v>224</v>
      </c>
      <c r="V918" s="219" t="s">
        <v>252</v>
      </c>
      <c r="W918" s="190">
        <f>VLOOKUP(M918,'8.匯率'!A:C,3,)</f>
        <v>1</v>
      </c>
      <c r="X918" s="232">
        <f t="shared" si="15"/>
        <v>-89965</v>
      </c>
    </row>
    <row r="919" spans="1:24" hidden="1">
      <c r="A919" s="219" t="s">
        <v>215</v>
      </c>
      <c r="B919" s="219" t="s">
        <v>1150</v>
      </c>
      <c r="C919" s="219" t="s">
        <v>1183</v>
      </c>
      <c r="D919" s="219" t="s">
        <v>227</v>
      </c>
      <c r="E919" s="221">
        <v>45730</v>
      </c>
      <c r="F919" s="221">
        <v>45730</v>
      </c>
      <c r="G919" s="219" t="s">
        <v>219</v>
      </c>
      <c r="H919" s="219"/>
      <c r="I919" s="219"/>
      <c r="J919" s="219" t="s">
        <v>185</v>
      </c>
      <c r="K919" s="219" t="s">
        <v>220</v>
      </c>
      <c r="L919" s="241">
        <v>-94700</v>
      </c>
      <c r="M919" s="219" t="s">
        <v>220</v>
      </c>
      <c r="N919" s="241">
        <v>-94700</v>
      </c>
      <c r="O919" s="219" t="s">
        <v>249</v>
      </c>
      <c r="P919" s="219" t="s">
        <v>250</v>
      </c>
      <c r="Q919" s="219"/>
      <c r="R919" s="219" t="s">
        <v>1184</v>
      </c>
      <c r="S919" s="219"/>
      <c r="T919" s="221"/>
      <c r="U919" s="219" t="s">
        <v>224</v>
      </c>
      <c r="V919" s="219" t="s">
        <v>252</v>
      </c>
      <c r="W919" s="190">
        <f>VLOOKUP(M919,'8.匯率'!A:C,3,)</f>
        <v>1</v>
      </c>
      <c r="X919" s="232">
        <f t="shared" si="15"/>
        <v>-94700</v>
      </c>
    </row>
    <row r="920" spans="1:24" hidden="1">
      <c r="A920" s="219" t="s">
        <v>215</v>
      </c>
      <c r="B920" s="219" t="s">
        <v>1150</v>
      </c>
      <c r="C920" s="219" t="s">
        <v>1185</v>
      </c>
      <c r="D920" s="219" t="s">
        <v>227</v>
      </c>
      <c r="E920" s="221">
        <v>45730</v>
      </c>
      <c r="F920" s="221">
        <v>45730</v>
      </c>
      <c r="G920" s="219" t="s">
        <v>219</v>
      </c>
      <c r="H920" s="219"/>
      <c r="I920" s="219"/>
      <c r="J920" s="219" t="s">
        <v>185</v>
      </c>
      <c r="K920" s="219" t="s">
        <v>220</v>
      </c>
      <c r="L920" s="241">
        <v>-73470</v>
      </c>
      <c r="M920" s="219" t="s">
        <v>220</v>
      </c>
      <c r="N920" s="241">
        <v>-73470</v>
      </c>
      <c r="O920" s="219" t="s">
        <v>249</v>
      </c>
      <c r="P920" s="219" t="s">
        <v>250</v>
      </c>
      <c r="Q920" s="219"/>
      <c r="R920" s="219" t="s">
        <v>1186</v>
      </c>
      <c r="S920" s="219"/>
      <c r="T920" s="221"/>
      <c r="U920" s="219" t="s">
        <v>224</v>
      </c>
      <c r="V920" s="219" t="s">
        <v>252</v>
      </c>
      <c r="W920" s="190">
        <f>VLOOKUP(M920,'8.匯率'!A:C,3,)</f>
        <v>1</v>
      </c>
      <c r="X920" s="232">
        <f t="shared" si="15"/>
        <v>-73470</v>
      </c>
    </row>
    <row r="921" spans="1:24" hidden="1">
      <c r="A921" s="219" t="s">
        <v>215</v>
      </c>
      <c r="B921" s="219" t="s">
        <v>1150</v>
      </c>
      <c r="C921" s="219" t="s">
        <v>1185</v>
      </c>
      <c r="D921" s="219" t="s">
        <v>227</v>
      </c>
      <c r="E921" s="221">
        <v>45730</v>
      </c>
      <c r="F921" s="221">
        <v>45730</v>
      </c>
      <c r="G921" s="219" t="s">
        <v>219</v>
      </c>
      <c r="H921" s="219"/>
      <c r="I921" s="219"/>
      <c r="J921" s="219" t="s">
        <v>185</v>
      </c>
      <c r="K921" s="219" t="s">
        <v>220</v>
      </c>
      <c r="L921" s="241">
        <v>-105294</v>
      </c>
      <c r="M921" s="219" t="s">
        <v>220</v>
      </c>
      <c r="N921" s="241">
        <v>-105294</v>
      </c>
      <c r="O921" s="219" t="s">
        <v>249</v>
      </c>
      <c r="P921" s="219" t="s">
        <v>250</v>
      </c>
      <c r="Q921" s="219"/>
      <c r="R921" s="219" t="s">
        <v>1186</v>
      </c>
      <c r="S921" s="219"/>
      <c r="T921" s="221"/>
      <c r="U921" s="219" t="s">
        <v>224</v>
      </c>
      <c r="V921" s="219" t="s">
        <v>252</v>
      </c>
      <c r="W921" s="190">
        <f>VLOOKUP(M921,'8.匯率'!A:C,3,)</f>
        <v>1</v>
      </c>
      <c r="X921" s="232">
        <f t="shared" si="15"/>
        <v>-105294</v>
      </c>
    </row>
    <row r="922" spans="1:24" hidden="1">
      <c r="A922" s="219" t="s">
        <v>215</v>
      </c>
      <c r="B922" s="219" t="s">
        <v>1150</v>
      </c>
      <c r="C922" s="219" t="s">
        <v>1185</v>
      </c>
      <c r="D922" s="219" t="s">
        <v>227</v>
      </c>
      <c r="E922" s="221">
        <v>45730</v>
      </c>
      <c r="F922" s="221">
        <v>45730</v>
      </c>
      <c r="G922" s="219" t="s">
        <v>219</v>
      </c>
      <c r="H922" s="219"/>
      <c r="I922" s="219"/>
      <c r="J922" s="219" t="s">
        <v>185</v>
      </c>
      <c r="K922" s="219" t="s">
        <v>220</v>
      </c>
      <c r="L922" s="241">
        <v>-130686</v>
      </c>
      <c r="M922" s="219" t="s">
        <v>220</v>
      </c>
      <c r="N922" s="241">
        <v>-130686</v>
      </c>
      <c r="O922" s="219" t="s">
        <v>249</v>
      </c>
      <c r="P922" s="219" t="s">
        <v>250</v>
      </c>
      <c r="Q922" s="219"/>
      <c r="R922" s="219" t="s">
        <v>1186</v>
      </c>
      <c r="S922" s="219"/>
      <c r="T922" s="221"/>
      <c r="U922" s="219" t="s">
        <v>224</v>
      </c>
      <c r="V922" s="219" t="s">
        <v>252</v>
      </c>
      <c r="W922" s="190">
        <f>VLOOKUP(M922,'8.匯率'!A:C,3,)</f>
        <v>1</v>
      </c>
      <c r="X922" s="232">
        <f t="shared" si="15"/>
        <v>-130686</v>
      </c>
    </row>
    <row r="923" spans="1:24" hidden="1">
      <c r="A923" s="219" t="s">
        <v>215</v>
      </c>
      <c r="B923" s="219" t="s">
        <v>1150</v>
      </c>
      <c r="C923" s="219" t="s">
        <v>1185</v>
      </c>
      <c r="D923" s="219" t="s">
        <v>227</v>
      </c>
      <c r="E923" s="221">
        <v>45730</v>
      </c>
      <c r="F923" s="221">
        <v>45730</v>
      </c>
      <c r="G923" s="219" t="s">
        <v>219</v>
      </c>
      <c r="H923" s="219"/>
      <c r="I923" s="219"/>
      <c r="J923" s="219" t="s">
        <v>185</v>
      </c>
      <c r="K923" s="219" t="s">
        <v>220</v>
      </c>
      <c r="L923" s="241">
        <v>-86790</v>
      </c>
      <c r="M923" s="219" t="s">
        <v>220</v>
      </c>
      <c r="N923" s="241">
        <v>-86790</v>
      </c>
      <c r="O923" s="219" t="s">
        <v>249</v>
      </c>
      <c r="P923" s="219" t="s">
        <v>250</v>
      </c>
      <c r="Q923" s="219"/>
      <c r="R923" s="219" t="s">
        <v>1186</v>
      </c>
      <c r="S923" s="219"/>
      <c r="T923" s="221"/>
      <c r="U923" s="219" t="s">
        <v>224</v>
      </c>
      <c r="V923" s="219" t="s">
        <v>252</v>
      </c>
      <c r="W923" s="190">
        <f>VLOOKUP(M923,'8.匯率'!A:C,3,)</f>
        <v>1</v>
      </c>
      <c r="X923" s="232">
        <f t="shared" si="15"/>
        <v>-86790</v>
      </c>
    </row>
    <row r="924" spans="1:24" hidden="1">
      <c r="A924" s="219" t="s">
        <v>215</v>
      </c>
      <c r="B924" s="219" t="s">
        <v>1150</v>
      </c>
      <c r="C924" s="219" t="s">
        <v>1185</v>
      </c>
      <c r="D924" s="219" t="s">
        <v>227</v>
      </c>
      <c r="E924" s="221">
        <v>45730</v>
      </c>
      <c r="F924" s="221">
        <v>45730</v>
      </c>
      <c r="G924" s="219" t="s">
        <v>219</v>
      </c>
      <c r="H924" s="219"/>
      <c r="I924" s="219"/>
      <c r="J924" s="219" t="s">
        <v>185</v>
      </c>
      <c r="K924" s="219" t="s">
        <v>220</v>
      </c>
      <c r="L924" s="241">
        <v>-26070</v>
      </c>
      <c r="M924" s="219" t="s">
        <v>220</v>
      </c>
      <c r="N924" s="241">
        <v>-26070</v>
      </c>
      <c r="O924" s="219" t="s">
        <v>249</v>
      </c>
      <c r="P924" s="219" t="s">
        <v>250</v>
      </c>
      <c r="Q924" s="219"/>
      <c r="R924" s="219" t="s">
        <v>1186</v>
      </c>
      <c r="S924" s="219"/>
      <c r="T924" s="221"/>
      <c r="U924" s="219" t="s">
        <v>224</v>
      </c>
      <c r="V924" s="219" t="s">
        <v>252</v>
      </c>
      <c r="W924" s="190">
        <f>VLOOKUP(M924,'8.匯率'!A:C,3,)</f>
        <v>1</v>
      </c>
      <c r="X924" s="232">
        <f t="shared" si="15"/>
        <v>-26070</v>
      </c>
    </row>
    <row r="925" spans="1:24" hidden="1">
      <c r="A925" s="219" t="s">
        <v>215</v>
      </c>
      <c r="B925" s="219" t="s">
        <v>1150</v>
      </c>
      <c r="C925" s="219" t="s">
        <v>1185</v>
      </c>
      <c r="D925" s="219" t="s">
        <v>227</v>
      </c>
      <c r="E925" s="221">
        <v>45730</v>
      </c>
      <c r="F925" s="221">
        <v>45730</v>
      </c>
      <c r="G925" s="219" t="s">
        <v>219</v>
      </c>
      <c r="H925" s="219"/>
      <c r="I925" s="219"/>
      <c r="J925" s="219" t="s">
        <v>185</v>
      </c>
      <c r="K925" s="219" t="s">
        <v>220</v>
      </c>
      <c r="L925" s="241">
        <v>-108570</v>
      </c>
      <c r="M925" s="219" t="s">
        <v>220</v>
      </c>
      <c r="N925" s="241">
        <v>-108570</v>
      </c>
      <c r="O925" s="219" t="s">
        <v>249</v>
      </c>
      <c r="P925" s="219" t="s">
        <v>250</v>
      </c>
      <c r="Q925" s="219"/>
      <c r="R925" s="219" t="s">
        <v>1186</v>
      </c>
      <c r="S925" s="219"/>
      <c r="T925" s="221"/>
      <c r="U925" s="219" t="s">
        <v>224</v>
      </c>
      <c r="V925" s="219" t="s">
        <v>252</v>
      </c>
      <c r="W925" s="190">
        <f>VLOOKUP(M925,'8.匯率'!A:C,3,)</f>
        <v>1</v>
      </c>
      <c r="X925" s="232">
        <f t="shared" si="15"/>
        <v>-108570</v>
      </c>
    </row>
    <row r="926" spans="1:24" hidden="1">
      <c r="A926" s="219" t="s">
        <v>215</v>
      </c>
      <c r="B926" s="219" t="s">
        <v>1150</v>
      </c>
      <c r="C926" s="219" t="s">
        <v>1185</v>
      </c>
      <c r="D926" s="219" t="s">
        <v>227</v>
      </c>
      <c r="E926" s="221">
        <v>45730</v>
      </c>
      <c r="F926" s="221">
        <v>45730</v>
      </c>
      <c r="G926" s="219" t="s">
        <v>219</v>
      </c>
      <c r="H926" s="219"/>
      <c r="I926" s="219"/>
      <c r="J926" s="219" t="s">
        <v>185</v>
      </c>
      <c r="K926" s="219" t="s">
        <v>220</v>
      </c>
      <c r="L926" s="241">
        <v>-179400</v>
      </c>
      <c r="M926" s="219" t="s">
        <v>220</v>
      </c>
      <c r="N926" s="241">
        <v>-179400</v>
      </c>
      <c r="O926" s="219" t="s">
        <v>249</v>
      </c>
      <c r="P926" s="219" t="s">
        <v>250</v>
      </c>
      <c r="Q926" s="219"/>
      <c r="R926" s="219" t="s">
        <v>1186</v>
      </c>
      <c r="S926" s="219"/>
      <c r="T926" s="221"/>
      <c r="U926" s="219" t="s">
        <v>224</v>
      </c>
      <c r="V926" s="219" t="s">
        <v>252</v>
      </c>
      <c r="W926" s="190">
        <f>VLOOKUP(M926,'8.匯率'!A:C,3,)</f>
        <v>1</v>
      </c>
      <c r="X926" s="232">
        <f t="shared" si="15"/>
        <v>-179400</v>
      </c>
    </row>
    <row r="927" spans="1:24" hidden="1">
      <c r="A927" s="219" t="s">
        <v>215</v>
      </c>
      <c r="B927" s="219" t="s">
        <v>1150</v>
      </c>
      <c r="C927" s="219" t="s">
        <v>1185</v>
      </c>
      <c r="D927" s="219" t="s">
        <v>227</v>
      </c>
      <c r="E927" s="221">
        <v>45730</v>
      </c>
      <c r="F927" s="221">
        <v>45730</v>
      </c>
      <c r="G927" s="219" t="s">
        <v>219</v>
      </c>
      <c r="H927" s="219"/>
      <c r="I927" s="219"/>
      <c r="J927" s="219" t="s">
        <v>185</v>
      </c>
      <c r="K927" s="219" t="s">
        <v>220</v>
      </c>
      <c r="L927" s="241">
        <v>-138000</v>
      </c>
      <c r="M927" s="219" t="s">
        <v>220</v>
      </c>
      <c r="N927" s="241">
        <v>-138000</v>
      </c>
      <c r="O927" s="219" t="s">
        <v>249</v>
      </c>
      <c r="P927" s="219" t="s">
        <v>250</v>
      </c>
      <c r="Q927" s="219"/>
      <c r="R927" s="219" t="s">
        <v>1186</v>
      </c>
      <c r="S927" s="219"/>
      <c r="T927" s="221"/>
      <c r="U927" s="219" t="s">
        <v>224</v>
      </c>
      <c r="V927" s="219" t="s">
        <v>252</v>
      </c>
      <c r="W927" s="190">
        <f>VLOOKUP(M927,'8.匯率'!A:C,3,)</f>
        <v>1</v>
      </c>
      <c r="X927" s="232">
        <f t="shared" si="15"/>
        <v>-138000</v>
      </c>
    </row>
    <row r="928" spans="1:24" hidden="1">
      <c r="A928" s="219" t="s">
        <v>215</v>
      </c>
      <c r="B928" s="219" t="s">
        <v>1150</v>
      </c>
      <c r="C928" s="219" t="s">
        <v>1185</v>
      </c>
      <c r="D928" s="219" t="s">
        <v>227</v>
      </c>
      <c r="E928" s="221">
        <v>45730</v>
      </c>
      <c r="F928" s="221">
        <v>45730</v>
      </c>
      <c r="G928" s="219" t="s">
        <v>219</v>
      </c>
      <c r="H928" s="219"/>
      <c r="I928" s="219"/>
      <c r="J928" s="219" t="s">
        <v>185</v>
      </c>
      <c r="K928" s="219" t="s">
        <v>220</v>
      </c>
      <c r="L928" s="241">
        <v>-162426</v>
      </c>
      <c r="M928" s="219" t="s">
        <v>220</v>
      </c>
      <c r="N928" s="241">
        <v>-162426</v>
      </c>
      <c r="O928" s="219" t="s">
        <v>249</v>
      </c>
      <c r="P928" s="219" t="s">
        <v>250</v>
      </c>
      <c r="Q928" s="219"/>
      <c r="R928" s="219" t="s">
        <v>1186</v>
      </c>
      <c r="S928" s="219"/>
      <c r="T928" s="221"/>
      <c r="U928" s="219" t="s">
        <v>224</v>
      </c>
      <c r="V928" s="219" t="s">
        <v>252</v>
      </c>
      <c r="W928" s="190">
        <f>VLOOKUP(M928,'8.匯率'!A:C,3,)</f>
        <v>1</v>
      </c>
      <c r="X928" s="232">
        <f t="shared" si="15"/>
        <v>-162426</v>
      </c>
    </row>
    <row r="929" spans="1:24" hidden="1">
      <c r="A929" s="219" t="s">
        <v>215</v>
      </c>
      <c r="B929" s="219" t="s">
        <v>1150</v>
      </c>
      <c r="C929" s="219" t="s">
        <v>1185</v>
      </c>
      <c r="D929" s="219" t="s">
        <v>227</v>
      </c>
      <c r="E929" s="221">
        <v>45730</v>
      </c>
      <c r="F929" s="221">
        <v>45730</v>
      </c>
      <c r="G929" s="219" t="s">
        <v>219</v>
      </c>
      <c r="H929" s="219"/>
      <c r="I929" s="219"/>
      <c r="J929" s="219" t="s">
        <v>185</v>
      </c>
      <c r="K929" s="219" t="s">
        <v>220</v>
      </c>
      <c r="L929" s="241">
        <v>-155000</v>
      </c>
      <c r="M929" s="219" t="s">
        <v>220</v>
      </c>
      <c r="N929" s="241">
        <v>-155000</v>
      </c>
      <c r="O929" s="219" t="s">
        <v>249</v>
      </c>
      <c r="P929" s="219" t="s">
        <v>250</v>
      </c>
      <c r="Q929" s="219"/>
      <c r="R929" s="219" t="s">
        <v>1186</v>
      </c>
      <c r="S929" s="219"/>
      <c r="T929" s="221"/>
      <c r="U929" s="219" t="s">
        <v>224</v>
      </c>
      <c r="V929" s="219" t="s">
        <v>252</v>
      </c>
      <c r="W929" s="190">
        <f>VLOOKUP(M929,'8.匯率'!A:C,3,)</f>
        <v>1</v>
      </c>
      <c r="X929" s="232">
        <f t="shared" si="15"/>
        <v>-155000</v>
      </c>
    </row>
    <row r="930" spans="1:24" hidden="1">
      <c r="A930" s="219" t="s">
        <v>215</v>
      </c>
      <c r="B930" s="219" t="s">
        <v>1150</v>
      </c>
      <c r="C930" s="219" t="s">
        <v>1185</v>
      </c>
      <c r="D930" s="219" t="s">
        <v>227</v>
      </c>
      <c r="E930" s="221">
        <v>45730</v>
      </c>
      <c r="F930" s="221">
        <v>45730</v>
      </c>
      <c r="G930" s="219" t="s">
        <v>219</v>
      </c>
      <c r="H930" s="219"/>
      <c r="I930" s="219"/>
      <c r="J930" s="219" t="s">
        <v>185</v>
      </c>
      <c r="K930" s="219" t="s">
        <v>220</v>
      </c>
      <c r="L930" s="241">
        <v>-123510</v>
      </c>
      <c r="M930" s="219" t="s">
        <v>220</v>
      </c>
      <c r="N930" s="241">
        <v>-123510</v>
      </c>
      <c r="O930" s="219" t="s">
        <v>249</v>
      </c>
      <c r="P930" s="219" t="s">
        <v>250</v>
      </c>
      <c r="Q930" s="219"/>
      <c r="R930" s="219" t="s">
        <v>1186</v>
      </c>
      <c r="S930" s="219"/>
      <c r="T930" s="221"/>
      <c r="U930" s="219" t="s">
        <v>224</v>
      </c>
      <c r="V930" s="219" t="s">
        <v>252</v>
      </c>
      <c r="W930" s="190">
        <f>VLOOKUP(M930,'8.匯率'!A:C,3,)</f>
        <v>1</v>
      </c>
      <c r="X930" s="232">
        <f t="shared" si="15"/>
        <v>-123510</v>
      </c>
    </row>
    <row r="931" spans="1:24" hidden="1">
      <c r="A931" s="219" t="s">
        <v>215</v>
      </c>
      <c r="B931" s="219" t="s">
        <v>1150</v>
      </c>
      <c r="C931" s="219" t="s">
        <v>1185</v>
      </c>
      <c r="D931" s="219" t="s">
        <v>227</v>
      </c>
      <c r="E931" s="221">
        <v>45730</v>
      </c>
      <c r="F931" s="221">
        <v>45730</v>
      </c>
      <c r="G931" s="219" t="s">
        <v>219</v>
      </c>
      <c r="H931" s="219"/>
      <c r="I931" s="219"/>
      <c r="J931" s="219" t="s">
        <v>185</v>
      </c>
      <c r="K931" s="219" t="s">
        <v>220</v>
      </c>
      <c r="L931" s="241">
        <v>-65412</v>
      </c>
      <c r="M931" s="219" t="s">
        <v>220</v>
      </c>
      <c r="N931" s="241">
        <v>-65412</v>
      </c>
      <c r="O931" s="219" t="s">
        <v>249</v>
      </c>
      <c r="P931" s="219" t="s">
        <v>250</v>
      </c>
      <c r="Q931" s="219"/>
      <c r="R931" s="219" t="s">
        <v>1186</v>
      </c>
      <c r="S931" s="219"/>
      <c r="T931" s="221"/>
      <c r="U931" s="219" t="s">
        <v>224</v>
      </c>
      <c r="V931" s="219" t="s">
        <v>252</v>
      </c>
      <c r="W931" s="190">
        <f>VLOOKUP(M931,'8.匯率'!A:C,3,)</f>
        <v>1</v>
      </c>
      <c r="X931" s="232">
        <f t="shared" si="15"/>
        <v>-65412</v>
      </c>
    </row>
    <row r="932" spans="1:24" hidden="1">
      <c r="A932" s="219" t="s">
        <v>215</v>
      </c>
      <c r="B932" s="219" t="s">
        <v>1150</v>
      </c>
      <c r="C932" s="219" t="s">
        <v>1185</v>
      </c>
      <c r="D932" s="219" t="s">
        <v>227</v>
      </c>
      <c r="E932" s="221">
        <v>45730</v>
      </c>
      <c r="F932" s="221">
        <v>45730</v>
      </c>
      <c r="G932" s="219" t="s">
        <v>219</v>
      </c>
      <c r="H932" s="219"/>
      <c r="I932" s="219"/>
      <c r="J932" s="219" t="s">
        <v>185</v>
      </c>
      <c r="K932" s="219" t="s">
        <v>220</v>
      </c>
      <c r="L932" s="241">
        <v>-23210</v>
      </c>
      <c r="M932" s="219" t="s">
        <v>220</v>
      </c>
      <c r="N932" s="241">
        <v>-23210</v>
      </c>
      <c r="O932" s="219" t="s">
        <v>249</v>
      </c>
      <c r="P932" s="219" t="s">
        <v>250</v>
      </c>
      <c r="Q932" s="219"/>
      <c r="R932" s="219" t="s">
        <v>1186</v>
      </c>
      <c r="S932" s="219"/>
      <c r="T932" s="221"/>
      <c r="U932" s="219" t="s">
        <v>224</v>
      </c>
      <c r="V932" s="219" t="s">
        <v>252</v>
      </c>
      <c r="W932" s="190">
        <f>VLOOKUP(M932,'8.匯率'!A:C,3,)</f>
        <v>1</v>
      </c>
      <c r="X932" s="232">
        <f t="shared" si="15"/>
        <v>-23210</v>
      </c>
    </row>
    <row r="933" spans="1:24" hidden="1">
      <c r="A933" s="219" t="s">
        <v>215</v>
      </c>
      <c r="B933" s="219" t="s">
        <v>1150</v>
      </c>
      <c r="C933" s="219" t="s">
        <v>1185</v>
      </c>
      <c r="D933" s="219" t="s">
        <v>227</v>
      </c>
      <c r="E933" s="221">
        <v>45730</v>
      </c>
      <c r="F933" s="221">
        <v>45730</v>
      </c>
      <c r="G933" s="219" t="s">
        <v>219</v>
      </c>
      <c r="H933" s="219"/>
      <c r="I933" s="219"/>
      <c r="J933" s="219" t="s">
        <v>185</v>
      </c>
      <c r="K933" s="219" t="s">
        <v>220</v>
      </c>
      <c r="L933" s="241">
        <v>-21804</v>
      </c>
      <c r="M933" s="219" t="s">
        <v>220</v>
      </c>
      <c r="N933" s="241">
        <v>-21804</v>
      </c>
      <c r="O933" s="219" t="s">
        <v>249</v>
      </c>
      <c r="P933" s="219" t="s">
        <v>250</v>
      </c>
      <c r="Q933" s="219"/>
      <c r="R933" s="219" t="s">
        <v>1186</v>
      </c>
      <c r="S933" s="219"/>
      <c r="T933" s="221"/>
      <c r="U933" s="219" t="s">
        <v>224</v>
      </c>
      <c r="V933" s="219" t="s">
        <v>252</v>
      </c>
      <c r="W933" s="190">
        <f>VLOOKUP(M933,'8.匯率'!A:C,3,)</f>
        <v>1</v>
      </c>
      <c r="X933" s="232">
        <f t="shared" si="15"/>
        <v>-21804</v>
      </c>
    </row>
    <row r="934" spans="1:24" hidden="1">
      <c r="A934" s="219" t="s">
        <v>215</v>
      </c>
      <c r="B934" s="219" t="s">
        <v>1150</v>
      </c>
      <c r="C934" s="219" t="s">
        <v>1187</v>
      </c>
      <c r="D934" s="219" t="s">
        <v>227</v>
      </c>
      <c r="E934" s="221">
        <v>45729</v>
      </c>
      <c r="F934" s="221">
        <v>45729</v>
      </c>
      <c r="G934" s="219" t="s">
        <v>219</v>
      </c>
      <c r="H934" s="219"/>
      <c r="I934" s="219"/>
      <c r="J934" s="219" t="s">
        <v>187</v>
      </c>
      <c r="K934" s="219" t="s">
        <v>220</v>
      </c>
      <c r="L934" s="241">
        <v>-108882</v>
      </c>
      <c r="M934" s="219" t="s">
        <v>220</v>
      </c>
      <c r="N934" s="241">
        <v>-108882</v>
      </c>
      <c r="O934" s="219" t="s">
        <v>264</v>
      </c>
      <c r="P934" s="219" t="s">
        <v>229</v>
      </c>
      <c r="Q934" s="219"/>
      <c r="R934" s="219" t="s">
        <v>1188</v>
      </c>
      <c r="S934" s="219"/>
      <c r="T934" s="221"/>
      <c r="U934" s="219" t="s">
        <v>224</v>
      </c>
      <c r="V934" s="219" t="s">
        <v>266</v>
      </c>
      <c r="W934" s="190">
        <f>VLOOKUP(M934,'8.匯率'!A:C,3,)</f>
        <v>1</v>
      </c>
      <c r="X934" s="232">
        <f t="shared" si="15"/>
        <v>-108882</v>
      </c>
    </row>
    <row r="935" spans="1:24" hidden="1">
      <c r="A935" s="219" t="s">
        <v>215</v>
      </c>
      <c r="B935" s="219" t="s">
        <v>1150</v>
      </c>
      <c r="C935" s="219" t="s">
        <v>1189</v>
      </c>
      <c r="D935" s="219" t="s">
        <v>268</v>
      </c>
      <c r="E935" s="221">
        <v>45596</v>
      </c>
      <c r="F935" s="221">
        <v>45727</v>
      </c>
      <c r="G935" s="219" t="s">
        <v>269</v>
      </c>
      <c r="H935" s="219"/>
      <c r="I935" s="219"/>
      <c r="J935" s="219" t="s">
        <v>182</v>
      </c>
      <c r="K935" s="219" t="s">
        <v>220</v>
      </c>
      <c r="L935" s="241">
        <v>930</v>
      </c>
      <c r="M935" s="219" t="s">
        <v>220</v>
      </c>
      <c r="N935" s="241">
        <v>930</v>
      </c>
      <c r="O935" s="219" t="s">
        <v>243</v>
      </c>
      <c r="P935" s="219" t="s">
        <v>244</v>
      </c>
      <c r="Q935" s="219"/>
      <c r="R935" s="219" t="s">
        <v>826</v>
      </c>
      <c r="S935" s="219"/>
      <c r="T935" s="221"/>
      <c r="U935" s="219" t="s">
        <v>224</v>
      </c>
      <c r="V935" s="219" t="s">
        <v>225</v>
      </c>
      <c r="W935" s="190">
        <f>VLOOKUP(M935,'8.匯率'!A:C,3,)</f>
        <v>1</v>
      </c>
      <c r="X935" s="232">
        <f t="shared" si="15"/>
        <v>930</v>
      </c>
    </row>
    <row r="936" spans="1:24" hidden="1">
      <c r="A936" s="219" t="s">
        <v>215</v>
      </c>
      <c r="B936" s="219" t="s">
        <v>1150</v>
      </c>
      <c r="C936" s="219" t="s">
        <v>1190</v>
      </c>
      <c r="D936" s="219" t="s">
        <v>268</v>
      </c>
      <c r="E936" s="221">
        <v>45714</v>
      </c>
      <c r="F936" s="221">
        <v>45735</v>
      </c>
      <c r="G936" s="219" t="s">
        <v>269</v>
      </c>
      <c r="H936" s="219"/>
      <c r="I936" s="219"/>
      <c r="J936" s="219" t="s">
        <v>182</v>
      </c>
      <c r="K936" s="219" t="s">
        <v>220</v>
      </c>
      <c r="L936" s="241">
        <v>138000</v>
      </c>
      <c r="M936" s="219" t="s">
        <v>220</v>
      </c>
      <c r="N936" s="241">
        <v>138000</v>
      </c>
      <c r="O936" s="219" t="s">
        <v>456</v>
      </c>
      <c r="P936" s="219" t="s">
        <v>229</v>
      </c>
      <c r="Q936" s="219"/>
      <c r="R936" s="219" t="s">
        <v>1010</v>
      </c>
      <c r="S936" s="219"/>
      <c r="T936" s="221"/>
      <c r="U936" s="219" t="s">
        <v>224</v>
      </c>
      <c r="V936" s="219" t="s">
        <v>225</v>
      </c>
      <c r="W936" s="190">
        <f>VLOOKUP(M936,'8.匯率'!A:C,3,)</f>
        <v>1</v>
      </c>
      <c r="X936" s="232">
        <f t="shared" si="15"/>
        <v>138000</v>
      </c>
    </row>
    <row r="937" spans="1:24" hidden="1">
      <c r="A937" s="219" t="s">
        <v>215</v>
      </c>
      <c r="B937" s="219" t="s">
        <v>1150</v>
      </c>
      <c r="C937" s="219" t="s">
        <v>1191</v>
      </c>
      <c r="D937" s="219" t="s">
        <v>268</v>
      </c>
      <c r="E937" s="221">
        <v>45714</v>
      </c>
      <c r="F937" s="221">
        <v>45735</v>
      </c>
      <c r="G937" s="219" t="s">
        <v>269</v>
      </c>
      <c r="H937" s="219"/>
      <c r="I937" s="219"/>
      <c r="J937" s="219" t="s">
        <v>182</v>
      </c>
      <c r="K937" s="219" t="s">
        <v>220</v>
      </c>
      <c r="L937" s="241">
        <v>138000</v>
      </c>
      <c r="M937" s="219" t="s">
        <v>220</v>
      </c>
      <c r="N937" s="241">
        <v>138000</v>
      </c>
      <c r="O937" s="219" t="s">
        <v>456</v>
      </c>
      <c r="P937" s="219" t="s">
        <v>229</v>
      </c>
      <c r="Q937" s="219"/>
      <c r="R937" s="219" t="s">
        <v>1012</v>
      </c>
      <c r="S937" s="219"/>
      <c r="T937" s="221"/>
      <c r="U937" s="219" t="s">
        <v>224</v>
      </c>
      <c r="V937" s="219" t="s">
        <v>225</v>
      </c>
      <c r="W937" s="190">
        <f>VLOOKUP(M937,'8.匯率'!A:C,3,)</f>
        <v>1</v>
      </c>
      <c r="X937" s="232">
        <f t="shared" si="15"/>
        <v>138000</v>
      </c>
    </row>
    <row r="938" spans="1:24" hidden="1">
      <c r="A938" s="219" t="s">
        <v>215</v>
      </c>
      <c r="B938" s="219" t="s">
        <v>1150</v>
      </c>
      <c r="C938" s="219" t="s">
        <v>1192</v>
      </c>
      <c r="D938" s="219" t="s">
        <v>268</v>
      </c>
      <c r="E938" s="221">
        <v>45714</v>
      </c>
      <c r="F938" s="221">
        <v>45735</v>
      </c>
      <c r="G938" s="219" t="s">
        <v>269</v>
      </c>
      <c r="H938" s="219"/>
      <c r="I938" s="219"/>
      <c r="J938" s="219" t="s">
        <v>182</v>
      </c>
      <c r="K938" s="219" t="s">
        <v>220</v>
      </c>
      <c r="L938" s="241">
        <v>61179</v>
      </c>
      <c r="M938" s="219" t="s">
        <v>220</v>
      </c>
      <c r="N938" s="241">
        <v>61179</v>
      </c>
      <c r="O938" s="219" t="s">
        <v>456</v>
      </c>
      <c r="P938" s="219" t="s">
        <v>229</v>
      </c>
      <c r="Q938" s="219"/>
      <c r="R938" s="219" t="s">
        <v>1014</v>
      </c>
      <c r="S938" s="219"/>
      <c r="T938" s="221"/>
      <c r="U938" s="219" t="s">
        <v>224</v>
      </c>
      <c r="V938" s="219" t="s">
        <v>225</v>
      </c>
      <c r="W938" s="190">
        <f>VLOOKUP(M938,'8.匯率'!A:C,3,)</f>
        <v>1</v>
      </c>
      <c r="X938" s="232">
        <f t="shared" si="15"/>
        <v>61179</v>
      </c>
    </row>
    <row r="939" spans="1:24" hidden="1">
      <c r="A939" s="219" t="s">
        <v>215</v>
      </c>
      <c r="B939" s="219" t="s">
        <v>1150</v>
      </c>
      <c r="C939" s="219" t="s">
        <v>1193</v>
      </c>
      <c r="D939" s="219" t="s">
        <v>268</v>
      </c>
      <c r="E939" s="221">
        <v>45714</v>
      </c>
      <c r="F939" s="221">
        <v>45735</v>
      </c>
      <c r="G939" s="219" t="s">
        <v>269</v>
      </c>
      <c r="H939" s="219"/>
      <c r="I939" s="219"/>
      <c r="J939" s="219" t="s">
        <v>182</v>
      </c>
      <c r="K939" s="219" t="s">
        <v>220</v>
      </c>
      <c r="L939" s="241">
        <v>155000</v>
      </c>
      <c r="M939" s="219" t="s">
        <v>220</v>
      </c>
      <c r="N939" s="241">
        <v>155000</v>
      </c>
      <c r="O939" s="219" t="s">
        <v>456</v>
      </c>
      <c r="P939" s="219" t="s">
        <v>229</v>
      </c>
      <c r="Q939" s="219"/>
      <c r="R939" s="219" t="s">
        <v>1016</v>
      </c>
      <c r="S939" s="219"/>
      <c r="T939" s="221"/>
      <c r="U939" s="219" t="s">
        <v>224</v>
      </c>
      <c r="V939" s="219" t="s">
        <v>225</v>
      </c>
      <c r="W939" s="190">
        <f>VLOOKUP(M939,'8.匯率'!A:C,3,)</f>
        <v>1</v>
      </c>
      <c r="X939" s="232">
        <f t="shared" si="15"/>
        <v>155000</v>
      </c>
    </row>
    <row r="940" spans="1:24" hidden="1">
      <c r="A940" s="219" t="s">
        <v>215</v>
      </c>
      <c r="B940" s="219" t="s">
        <v>1150</v>
      </c>
      <c r="C940" s="219" t="s">
        <v>1194</v>
      </c>
      <c r="D940" s="219" t="s">
        <v>268</v>
      </c>
      <c r="E940" s="221">
        <v>45714</v>
      </c>
      <c r="F940" s="221">
        <v>45735</v>
      </c>
      <c r="G940" s="219" t="s">
        <v>269</v>
      </c>
      <c r="H940" s="219"/>
      <c r="I940" s="219"/>
      <c r="J940" s="219" t="s">
        <v>182</v>
      </c>
      <c r="K940" s="219" t="s">
        <v>220</v>
      </c>
      <c r="L940" s="241">
        <v>81577</v>
      </c>
      <c r="M940" s="219" t="s">
        <v>220</v>
      </c>
      <c r="N940" s="241">
        <v>81577</v>
      </c>
      <c r="O940" s="219" t="s">
        <v>456</v>
      </c>
      <c r="P940" s="219" t="s">
        <v>229</v>
      </c>
      <c r="Q940" s="219"/>
      <c r="R940" s="219" t="s">
        <v>1018</v>
      </c>
      <c r="S940" s="219"/>
      <c r="T940" s="221"/>
      <c r="U940" s="219" t="s">
        <v>224</v>
      </c>
      <c r="V940" s="219" t="s">
        <v>225</v>
      </c>
      <c r="W940" s="190">
        <f>VLOOKUP(M940,'8.匯率'!A:C,3,)</f>
        <v>1</v>
      </c>
      <c r="X940" s="232">
        <f t="shared" si="15"/>
        <v>81577</v>
      </c>
    </row>
    <row r="941" spans="1:24" hidden="1">
      <c r="A941" s="219" t="s">
        <v>215</v>
      </c>
      <c r="B941" s="219" t="s">
        <v>1150</v>
      </c>
      <c r="C941" s="219" t="s">
        <v>1195</v>
      </c>
      <c r="D941" s="219" t="s">
        <v>268</v>
      </c>
      <c r="E941" s="221">
        <v>45714</v>
      </c>
      <c r="F941" s="221">
        <v>45735</v>
      </c>
      <c r="G941" s="219" t="s">
        <v>269</v>
      </c>
      <c r="H941" s="219"/>
      <c r="I941" s="219"/>
      <c r="J941" s="219" t="s">
        <v>182</v>
      </c>
      <c r="K941" s="219" t="s">
        <v>220</v>
      </c>
      <c r="L941" s="241">
        <v>178000</v>
      </c>
      <c r="M941" s="219" t="s">
        <v>220</v>
      </c>
      <c r="N941" s="241">
        <v>178000</v>
      </c>
      <c r="O941" s="219" t="s">
        <v>456</v>
      </c>
      <c r="P941" s="219" t="s">
        <v>229</v>
      </c>
      <c r="Q941" s="219"/>
      <c r="R941" s="219" t="s">
        <v>1020</v>
      </c>
      <c r="S941" s="219"/>
      <c r="T941" s="221"/>
      <c r="U941" s="219" t="s">
        <v>224</v>
      </c>
      <c r="V941" s="219" t="s">
        <v>225</v>
      </c>
      <c r="W941" s="190">
        <f>VLOOKUP(M941,'8.匯率'!A:C,3,)</f>
        <v>1</v>
      </c>
      <c r="X941" s="232">
        <f t="shared" si="15"/>
        <v>178000</v>
      </c>
    </row>
    <row r="942" spans="1:24" hidden="1">
      <c r="A942" s="219" t="s">
        <v>215</v>
      </c>
      <c r="B942" s="219" t="s">
        <v>1150</v>
      </c>
      <c r="C942" s="219" t="s">
        <v>1196</v>
      </c>
      <c r="D942" s="219" t="s">
        <v>268</v>
      </c>
      <c r="E942" s="221">
        <v>45714</v>
      </c>
      <c r="F942" s="221">
        <v>45735</v>
      </c>
      <c r="G942" s="219" t="s">
        <v>269</v>
      </c>
      <c r="H942" s="219"/>
      <c r="I942" s="219"/>
      <c r="J942" s="219" t="s">
        <v>182</v>
      </c>
      <c r="K942" s="219" t="s">
        <v>220</v>
      </c>
      <c r="L942" s="241">
        <v>104214</v>
      </c>
      <c r="M942" s="219" t="s">
        <v>220</v>
      </c>
      <c r="N942" s="241">
        <v>104214</v>
      </c>
      <c r="O942" s="219" t="s">
        <v>456</v>
      </c>
      <c r="P942" s="219" t="s">
        <v>229</v>
      </c>
      <c r="Q942" s="219"/>
      <c r="R942" s="219" t="s">
        <v>1022</v>
      </c>
      <c r="S942" s="219"/>
      <c r="T942" s="221"/>
      <c r="U942" s="219" t="s">
        <v>224</v>
      </c>
      <c r="V942" s="219" t="s">
        <v>225</v>
      </c>
      <c r="W942" s="190">
        <f>VLOOKUP(M942,'8.匯率'!A:C,3,)</f>
        <v>1</v>
      </c>
      <c r="X942" s="232">
        <f t="shared" si="15"/>
        <v>104214</v>
      </c>
    </row>
    <row r="943" spans="1:24" hidden="1">
      <c r="A943" s="219" t="s">
        <v>215</v>
      </c>
      <c r="B943" s="219" t="s">
        <v>1150</v>
      </c>
      <c r="C943" s="219" t="s">
        <v>1197</v>
      </c>
      <c r="D943" s="219" t="s">
        <v>268</v>
      </c>
      <c r="E943" s="221">
        <v>45714</v>
      </c>
      <c r="F943" s="221">
        <v>45735</v>
      </c>
      <c r="G943" s="219" t="s">
        <v>269</v>
      </c>
      <c r="H943" s="219"/>
      <c r="I943" s="219"/>
      <c r="J943" s="219" t="s">
        <v>182</v>
      </c>
      <c r="K943" s="219" t="s">
        <v>220</v>
      </c>
      <c r="L943" s="241">
        <v>138000</v>
      </c>
      <c r="M943" s="219" t="s">
        <v>220</v>
      </c>
      <c r="N943" s="241">
        <v>138000</v>
      </c>
      <c r="O943" s="219" t="s">
        <v>539</v>
      </c>
      <c r="P943" s="219" t="s">
        <v>229</v>
      </c>
      <c r="Q943" s="219"/>
      <c r="R943" s="219" t="s">
        <v>1024</v>
      </c>
      <c r="S943" s="219"/>
      <c r="T943" s="221"/>
      <c r="U943" s="219" t="s">
        <v>224</v>
      </c>
      <c r="V943" s="219" t="s">
        <v>225</v>
      </c>
      <c r="W943" s="190">
        <f>VLOOKUP(M943,'8.匯率'!A:C,3,)</f>
        <v>1</v>
      </c>
      <c r="X943" s="232">
        <f t="shared" si="15"/>
        <v>138000</v>
      </c>
    </row>
    <row r="944" spans="1:24" hidden="1">
      <c r="A944" s="219" t="s">
        <v>215</v>
      </c>
      <c r="B944" s="219" t="s">
        <v>1150</v>
      </c>
      <c r="C944" s="219" t="s">
        <v>1198</v>
      </c>
      <c r="D944" s="219" t="s">
        <v>268</v>
      </c>
      <c r="E944" s="221">
        <v>45714</v>
      </c>
      <c r="F944" s="221">
        <v>45735</v>
      </c>
      <c r="G944" s="219" t="s">
        <v>269</v>
      </c>
      <c r="H944" s="219"/>
      <c r="I944" s="219"/>
      <c r="J944" s="219" t="s">
        <v>182</v>
      </c>
      <c r="K944" s="219" t="s">
        <v>220</v>
      </c>
      <c r="L944" s="241">
        <v>58098</v>
      </c>
      <c r="M944" s="219" t="s">
        <v>220</v>
      </c>
      <c r="N944" s="241">
        <v>58098</v>
      </c>
      <c r="O944" s="219" t="s">
        <v>243</v>
      </c>
      <c r="P944" s="219" t="s">
        <v>244</v>
      </c>
      <c r="Q944" s="219"/>
      <c r="R944" s="219" t="s">
        <v>920</v>
      </c>
      <c r="S944" s="219"/>
      <c r="T944" s="221"/>
      <c r="U944" s="219" t="s">
        <v>224</v>
      </c>
      <c r="V944" s="219" t="s">
        <v>225</v>
      </c>
      <c r="W944" s="190">
        <f>VLOOKUP(M944,'8.匯率'!A:C,3,)</f>
        <v>1</v>
      </c>
      <c r="X944" s="232">
        <f t="shared" si="15"/>
        <v>58098</v>
      </c>
    </row>
    <row r="945" spans="1:24" hidden="1">
      <c r="A945" s="219" t="s">
        <v>215</v>
      </c>
      <c r="B945" s="219" t="s">
        <v>1150</v>
      </c>
      <c r="C945" s="219" t="s">
        <v>1199</v>
      </c>
      <c r="D945" s="219" t="s">
        <v>268</v>
      </c>
      <c r="E945" s="221">
        <v>45714</v>
      </c>
      <c r="F945" s="221">
        <v>45735</v>
      </c>
      <c r="G945" s="219" t="s">
        <v>269</v>
      </c>
      <c r="H945" s="219"/>
      <c r="I945" s="219"/>
      <c r="J945" s="219" t="s">
        <v>182</v>
      </c>
      <c r="K945" s="219" t="s">
        <v>220</v>
      </c>
      <c r="L945" s="241">
        <v>138000</v>
      </c>
      <c r="M945" s="219" t="s">
        <v>220</v>
      </c>
      <c r="N945" s="241">
        <v>138000</v>
      </c>
      <c r="O945" s="219" t="s">
        <v>239</v>
      </c>
      <c r="P945" s="219" t="s">
        <v>240</v>
      </c>
      <c r="Q945" s="219"/>
      <c r="R945" s="219" t="s">
        <v>926</v>
      </c>
      <c r="S945" s="219"/>
      <c r="T945" s="221"/>
      <c r="U945" s="219" t="s">
        <v>224</v>
      </c>
      <c r="V945" s="219" t="s">
        <v>225</v>
      </c>
      <c r="W945" s="190">
        <f>VLOOKUP(M945,'8.匯率'!A:C,3,)</f>
        <v>1</v>
      </c>
      <c r="X945" s="232">
        <f t="shared" si="15"/>
        <v>138000</v>
      </c>
    </row>
    <row r="946" spans="1:24" hidden="1">
      <c r="A946" s="219" t="s">
        <v>215</v>
      </c>
      <c r="B946" s="219" t="s">
        <v>1150</v>
      </c>
      <c r="C946" s="219" t="s">
        <v>1200</v>
      </c>
      <c r="D946" s="219" t="s">
        <v>268</v>
      </c>
      <c r="E946" s="221">
        <v>45714</v>
      </c>
      <c r="F946" s="221">
        <v>45735</v>
      </c>
      <c r="G946" s="219" t="s">
        <v>269</v>
      </c>
      <c r="H946" s="219"/>
      <c r="I946" s="219"/>
      <c r="J946" s="219" t="s">
        <v>182</v>
      </c>
      <c r="K946" s="219" t="s">
        <v>220</v>
      </c>
      <c r="L946" s="241">
        <v>138000</v>
      </c>
      <c r="M946" s="219" t="s">
        <v>220</v>
      </c>
      <c r="N946" s="241">
        <v>138000</v>
      </c>
      <c r="O946" s="219" t="s">
        <v>239</v>
      </c>
      <c r="P946" s="219" t="s">
        <v>240</v>
      </c>
      <c r="Q946" s="219"/>
      <c r="R946" s="219" t="s">
        <v>928</v>
      </c>
      <c r="S946" s="219"/>
      <c r="T946" s="221"/>
      <c r="U946" s="219" t="s">
        <v>224</v>
      </c>
      <c r="V946" s="219" t="s">
        <v>225</v>
      </c>
      <c r="W946" s="190">
        <f>VLOOKUP(M946,'8.匯率'!A:C,3,)</f>
        <v>1</v>
      </c>
      <c r="X946" s="232">
        <f t="shared" si="15"/>
        <v>138000</v>
      </c>
    </row>
    <row r="947" spans="1:24" hidden="1">
      <c r="A947" s="219" t="s">
        <v>215</v>
      </c>
      <c r="B947" s="219" t="s">
        <v>1150</v>
      </c>
      <c r="C947" s="219" t="s">
        <v>1201</v>
      </c>
      <c r="D947" s="219" t="s">
        <v>268</v>
      </c>
      <c r="E947" s="221">
        <v>45714</v>
      </c>
      <c r="F947" s="221">
        <v>45735</v>
      </c>
      <c r="G947" s="219" t="s">
        <v>269</v>
      </c>
      <c r="H947" s="219"/>
      <c r="I947" s="219"/>
      <c r="J947" s="219" t="s">
        <v>182</v>
      </c>
      <c r="K947" s="219" t="s">
        <v>220</v>
      </c>
      <c r="L947" s="241">
        <v>136178</v>
      </c>
      <c r="M947" s="219" t="s">
        <v>220</v>
      </c>
      <c r="N947" s="241">
        <v>136178</v>
      </c>
      <c r="O947" s="219" t="s">
        <v>239</v>
      </c>
      <c r="P947" s="219" t="s">
        <v>240</v>
      </c>
      <c r="Q947" s="219"/>
      <c r="R947" s="219" t="s">
        <v>930</v>
      </c>
      <c r="S947" s="219"/>
      <c r="T947" s="221"/>
      <c r="U947" s="219" t="s">
        <v>224</v>
      </c>
      <c r="V947" s="219" t="s">
        <v>225</v>
      </c>
      <c r="W947" s="190">
        <f>VLOOKUP(M947,'8.匯率'!A:C,3,)</f>
        <v>1</v>
      </c>
      <c r="X947" s="232">
        <f t="shared" si="15"/>
        <v>136178</v>
      </c>
    </row>
    <row r="948" spans="1:24" hidden="1">
      <c r="A948" s="219" t="s">
        <v>215</v>
      </c>
      <c r="B948" s="219" t="s">
        <v>1150</v>
      </c>
      <c r="C948" s="219" t="s">
        <v>1202</v>
      </c>
      <c r="D948" s="219" t="s">
        <v>268</v>
      </c>
      <c r="E948" s="221">
        <v>45714</v>
      </c>
      <c r="F948" s="221">
        <v>45735</v>
      </c>
      <c r="G948" s="219" t="s">
        <v>269</v>
      </c>
      <c r="H948" s="219"/>
      <c r="I948" s="219"/>
      <c r="J948" s="219" t="s">
        <v>182</v>
      </c>
      <c r="K948" s="219" t="s">
        <v>220</v>
      </c>
      <c r="L948" s="241">
        <v>110000</v>
      </c>
      <c r="M948" s="219" t="s">
        <v>220</v>
      </c>
      <c r="N948" s="241">
        <v>110000</v>
      </c>
      <c r="O948" s="219" t="s">
        <v>239</v>
      </c>
      <c r="P948" s="219" t="s">
        <v>240</v>
      </c>
      <c r="Q948" s="219"/>
      <c r="R948" s="219" t="s">
        <v>932</v>
      </c>
      <c r="S948" s="219"/>
      <c r="T948" s="221"/>
      <c r="U948" s="219" t="s">
        <v>224</v>
      </c>
      <c r="V948" s="219" t="s">
        <v>225</v>
      </c>
      <c r="W948" s="190">
        <f>VLOOKUP(M948,'8.匯率'!A:C,3,)</f>
        <v>1</v>
      </c>
      <c r="X948" s="232">
        <f t="shared" si="15"/>
        <v>110000</v>
      </c>
    </row>
    <row r="949" spans="1:24" hidden="1">
      <c r="A949" s="219" t="s">
        <v>215</v>
      </c>
      <c r="B949" s="219" t="s">
        <v>1150</v>
      </c>
      <c r="C949" s="219" t="s">
        <v>1203</v>
      </c>
      <c r="D949" s="219" t="s">
        <v>268</v>
      </c>
      <c r="E949" s="221">
        <v>45714</v>
      </c>
      <c r="F949" s="221">
        <v>45735</v>
      </c>
      <c r="G949" s="219" t="s">
        <v>269</v>
      </c>
      <c r="H949" s="219"/>
      <c r="I949" s="219"/>
      <c r="J949" s="219" t="s">
        <v>182</v>
      </c>
      <c r="K949" s="219" t="s">
        <v>220</v>
      </c>
      <c r="L949" s="241">
        <v>123482</v>
      </c>
      <c r="M949" s="219" t="s">
        <v>220</v>
      </c>
      <c r="N949" s="241">
        <v>123482</v>
      </c>
      <c r="O949" s="219" t="s">
        <v>239</v>
      </c>
      <c r="P949" s="219" t="s">
        <v>240</v>
      </c>
      <c r="Q949" s="219"/>
      <c r="R949" s="219" t="s">
        <v>934</v>
      </c>
      <c r="S949" s="219"/>
      <c r="T949" s="221"/>
      <c r="U949" s="219" t="s">
        <v>224</v>
      </c>
      <c r="V949" s="219" t="s">
        <v>225</v>
      </c>
      <c r="W949" s="190">
        <f>VLOOKUP(M949,'8.匯率'!A:C,3,)</f>
        <v>1</v>
      </c>
      <c r="X949" s="232">
        <f t="shared" si="15"/>
        <v>123482</v>
      </c>
    </row>
    <row r="950" spans="1:24" hidden="1">
      <c r="A950" s="219" t="s">
        <v>215</v>
      </c>
      <c r="B950" s="219" t="s">
        <v>1150</v>
      </c>
      <c r="C950" s="219" t="s">
        <v>1204</v>
      </c>
      <c r="D950" s="219" t="s">
        <v>268</v>
      </c>
      <c r="E950" s="221">
        <v>45714</v>
      </c>
      <c r="F950" s="221">
        <v>45735</v>
      </c>
      <c r="G950" s="219" t="s">
        <v>269</v>
      </c>
      <c r="H950" s="219"/>
      <c r="I950" s="219"/>
      <c r="J950" s="219" t="s">
        <v>182</v>
      </c>
      <c r="K950" s="219" t="s">
        <v>220</v>
      </c>
      <c r="L950" s="241">
        <v>127112</v>
      </c>
      <c r="M950" s="219" t="s">
        <v>220</v>
      </c>
      <c r="N950" s="241">
        <v>127112</v>
      </c>
      <c r="O950" s="219" t="s">
        <v>239</v>
      </c>
      <c r="P950" s="219" t="s">
        <v>240</v>
      </c>
      <c r="Q950" s="219"/>
      <c r="R950" s="219" t="s">
        <v>936</v>
      </c>
      <c r="S950" s="219"/>
      <c r="T950" s="221"/>
      <c r="U950" s="219" t="s">
        <v>224</v>
      </c>
      <c r="V950" s="219" t="s">
        <v>225</v>
      </c>
      <c r="W950" s="190">
        <f>VLOOKUP(M950,'8.匯率'!A:C,3,)</f>
        <v>1</v>
      </c>
      <c r="X950" s="232">
        <f t="shared" si="15"/>
        <v>127112</v>
      </c>
    </row>
    <row r="951" spans="1:24" hidden="1">
      <c r="A951" s="219" t="s">
        <v>215</v>
      </c>
      <c r="B951" s="219" t="s">
        <v>1150</v>
      </c>
      <c r="C951" s="219" t="s">
        <v>1205</v>
      </c>
      <c r="D951" s="219" t="s">
        <v>268</v>
      </c>
      <c r="E951" s="221">
        <v>45714</v>
      </c>
      <c r="F951" s="221">
        <v>45735</v>
      </c>
      <c r="G951" s="219" t="s">
        <v>269</v>
      </c>
      <c r="H951" s="219"/>
      <c r="I951" s="219"/>
      <c r="J951" s="219" t="s">
        <v>182</v>
      </c>
      <c r="K951" s="219" t="s">
        <v>220</v>
      </c>
      <c r="L951" s="241">
        <v>100000</v>
      </c>
      <c r="M951" s="219" t="s">
        <v>220</v>
      </c>
      <c r="N951" s="241">
        <v>100000</v>
      </c>
      <c r="O951" s="219" t="s">
        <v>239</v>
      </c>
      <c r="P951" s="219" t="s">
        <v>240</v>
      </c>
      <c r="Q951" s="219"/>
      <c r="R951" s="219" t="s">
        <v>938</v>
      </c>
      <c r="S951" s="219"/>
      <c r="T951" s="221"/>
      <c r="U951" s="219" t="s">
        <v>224</v>
      </c>
      <c r="V951" s="219" t="s">
        <v>225</v>
      </c>
      <c r="W951" s="190">
        <f>VLOOKUP(M951,'8.匯率'!A:C,3,)</f>
        <v>1</v>
      </c>
      <c r="X951" s="232">
        <f t="shared" si="15"/>
        <v>100000</v>
      </c>
    </row>
    <row r="952" spans="1:24" hidden="1">
      <c r="A952" s="219" t="s">
        <v>215</v>
      </c>
      <c r="B952" s="219" t="s">
        <v>1150</v>
      </c>
      <c r="C952" s="219" t="s">
        <v>1206</v>
      </c>
      <c r="D952" s="219" t="s">
        <v>268</v>
      </c>
      <c r="E952" s="221">
        <v>45714</v>
      </c>
      <c r="F952" s="221">
        <v>45735</v>
      </c>
      <c r="G952" s="219" t="s">
        <v>269</v>
      </c>
      <c r="H952" s="219"/>
      <c r="I952" s="219"/>
      <c r="J952" s="219" t="s">
        <v>182</v>
      </c>
      <c r="K952" s="219" t="s">
        <v>220</v>
      </c>
      <c r="L952" s="241">
        <v>106381</v>
      </c>
      <c r="M952" s="219" t="s">
        <v>220</v>
      </c>
      <c r="N952" s="241">
        <v>106381</v>
      </c>
      <c r="O952" s="219" t="s">
        <v>239</v>
      </c>
      <c r="P952" s="219" t="s">
        <v>240</v>
      </c>
      <c r="Q952" s="219"/>
      <c r="R952" s="219" t="s">
        <v>940</v>
      </c>
      <c r="S952" s="219"/>
      <c r="T952" s="221"/>
      <c r="U952" s="219" t="s">
        <v>224</v>
      </c>
      <c r="V952" s="219" t="s">
        <v>225</v>
      </c>
      <c r="W952" s="190">
        <f>VLOOKUP(M952,'8.匯率'!A:C,3,)</f>
        <v>1</v>
      </c>
      <c r="X952" s="232">
        <f t="shared" si="15"/>
        <v>106381</v>
      </c>
    </row>
    <row r="953" spans="1:24" hidden="1">
      <c r="A953" s="219" t="s">
        <v>215</v>
      </c>
      <c r="B953" s="219" t="s">
        <v>1150</v>
      </c>
      <c r="C953" s="219" t="s">
        <v>1207</v>
      </c>
      <c r="D953" s="219" t="s">
        <v>268</v>
      </c>
      <c r="E953" s="221">
        <v>45714</v>
      </c>
      <c r="F953" s="221">
        <v>45735</v>
      </c>
      <c r="G953" s="219" t="s">
        <v>269</v>
      </c>
      <c r="H953" s="219"/>
      <c r="I953" s="219"/>
      <c r="J953" s="219" t="s">
        <v>182</v>
      </c>
      <c r="K953" s="219" t="s">
        <v>220</v>
      </c>
      <c r="L953" s="241">
        <v>101678</v>
      </c>
      <c r="M953" s="219" t="s">
        <v>220</v>
      </c>
      <c r="N953" s="241">
        <v>101678</v>
      </c>
      <c r="O953" s="219" t="s">
        <v>239</v>
      </c>
      <c r="P953" s="219" t="s">
        <v>240</v>
      </c>
      <c r="Q953" s="219"/>
      <c r="R953" s="219" t="s">
        <v>942</v>
      </c>
      <c r="S953" s="219"/>
      <c r="T953" s="221"/>
      <c r="U953" s="219" t="s">
        <v>224</v>
      </c>
      <c r="V953" s="219" t="s">
        <v>225</v>
      </c>
      <c r="W953" s="190">
        <f>VLOOKUP(M953,'8.匯率'!A:C,3,)</f>
        <v>1</v>
      </c>
      <c r="X953" s="232">
        <f t="shared" si="15"/>
        <v>101678</v>
      </c>
    </row>
    <row r="954" spans="1:24" hidden="1">
      <c r="A954" s="219" t="s">
        <v>215</v>
      </c>
      <c r="B954" s="219" t="s">
        <v>1150</v>
      </c>
      <c r="C954" s="219" t="s">
        <v>1208</v>
      </c>
      <c r="D954" s="219" t="s">
        <v>268</v>
      </c>
      <c r="E954" s="221">
        <v>45714</v>
      </c>
      <c r="F954" s="221">
        <v>45735</v>
      </c>
      <c r="G954" s="219" t="s">
        <v>269</v>
      </c>
      <c r="H954" s="219"/>
      <c r="I954" s="219"/>
      <c r="J954" s="219" t="s">
        <v>182</v>
      </c>
      <c r="K954" s="219" t="s">
        <v>220</v>
      </c>
      <c r="L954" s="241">
        <v>126434</v>
      </c>
      <c r="M954" s="219" t="s">
        <v>220</v>
      </c>
      <c r="N954" s="241">
        <v>126434</v>
      </c>
      <c r="O954" s="219" t="s">
        <v>239</v>
      </c>
      <c r="P954" s="219" t="s">
        <v>240</v>
      </c>
      <c r="Q954" s="219"/>
      <c r="R954" s="219" t="s">
        <v>944</v>
      </c>
      <c r="S954" s="219"/>
      <c r="T954" s="221"/>
      <c r="U954" s="219" t="s">
        <v>224</v>
      </c>
      <c r="V954" s="219" t="s">
        <v>225</v>
      </c>
      <c r="W954" s="190">
        <f>VLOOKUP(M954,'8.匯率'!A:C,3,)</f>
        <v>1</v>
      </c>
      <c r="X954" s="232">
        <f t="shared" si="15"/>
        <v>126434</v>
      </c>
    </row>
    <row r="955" spans="1:24" hidden="1">
      <c r="A955" s="219" t="s">
        <v>215</v>
      </c>
      <c r="B955" s="219" t="s">
        <v>1150</v>
      </c>
      <c r="C955" s="219" t="s">
        <v>1209</v>
      </c>
      <c r="D955" s="219" t="s">
        <v>268</v>
      </c>
      <c r="E955" s="221">
        <v>45714</v>
      </c>
      <c r="F955" s="221">
        <v>45735</v>
      </c>
      <c r="G955" s="219" t="s">
        <v>269</v>
      </c>
      <c r="H955" s="219"/>
      <c r="I955" s="219"/>
      <c r="J955" s="219" t="s">
        <v>182</v>
      </c>
      <c r="K955" s="219" t="s">
        <v>220</v>
      </c>
      <c r="L955" s="241">
        <v>93420</v>
      </c>
      <c r="M955" s="219" t="s">
        <v>220</v>
      </c>
      <c r="N955" s="241">
        <v>93420</v>
      </c>
      <c r="O955" s="219" t="s">
        <v>239</v>
      </c>
      <c r="P955" s="219" t="s">
        <v>240</v>
      </c>
      <c r="Q955" s="219"/>
      <c r="R955" s="219" t="s">
        <v>946</v>
      </c>
      <c r="S955" s="219"/>
      <c r="T955" s="221"/>
      <c r="U955" s="219" t="s">
        <v>224</v>
      </c>
      <c r="V955" s="219" t="s">
        <v>225</v>
      </c>
      <c r="W955" s="190">
        <f>VLOOKUP(M955,'8.匯率'!A:C,3,)</f>
        <v>1</v>
      </c>
      <c r="X955" s="232">
        <f t="shared" si="15"/>
        <v>93420</v>
      </c>
    </row>
    <row r="956" spans="1:24" hidden="1">
      <c r="A956" s="219" t="s">
        <v>215</v>
      </c>
      <c r="B956" s="219" t="s">
        <v>1150</v>
      </c>
      <c r="C956" s="219" t="s">
        <v>1210</v>
      </c>
      <c r="D956" s="219" t="s">
        <v>268</v>
      </c>
      <c r="E956" s="221">
        <v>45714</v>
      </c>
      <c r="F956" s="221">
        <v>45735</v>
      </c>
      <c r="G956" s="219" t="s">
        <v>269</v>
      </c>
      <c r="H956" s="219"/>
      <c r="I956" s="219"/>
      <c r="J956" s="219" t="s">
        <v>182</v>
      </c>
      <c r="K956" s="219" t="s">
        <v>220</v>
      </c>
      <c r="L956" s="241">
        <v>155000</v>
      </c>
      <c r="M956" s="219" t="s">
        <v>220</v>
      </c>
      <c r="N956" s="241">
        <v>155000</v>
      </c>
      <c r="O956" s="219" t="s">
        <v>239</v>
      </c>
      <c r="P956" s="219" t="s">
        <v>240</v>
      </c>
      <c r="Q956" s="219"/>
      <c r="R956" s="219" t="s">
        <v>948</v>
      </c>
      <c r="S956" s="219"/>
      <c r="T956" s="221"/>
      <c r="U956" s="219" t="s">
        <v>224</v>
      </c>
      <c r="V956" s="219" t="s">
        <v>225</v>
      </c>
      <c r="W956" s="190">
        <f>VLOOKUP(M956,'8.匯率'!A:C,3,)</f>
        <v>1</v>
      </c>
      <c r="X956" s="232">
        <f t="shared" si="15"/>
        <v>155000</v>
      </c>
    </row>
    <row r="957" spans="1:24" hidden="1">
      <c r="A957" s="219" t="s">
        <v>215</v>
      </c>
      <c r="B957" s="219" t="s">
        <v>1150</v>
      </c>
      <c r="C957" s="219" t="s">
        <v>1211</v>
      </c>
      <c r="D957" s="219" t="s">
        <v>268</v>
      </c>
      <c r="E957" s="221">
        <v>45714</v>
      </c>
      <c r="F957" s="221">
        <v>45735</v>
      </c>
      <c r="G957" s="219" t="s">
        <v>269</v>
      </c>
      <c r="H957" s="219"/>
      <c r="I957" s="219"/>
      <c r="J957" s="219" t="s">
        <v>182</v>
      </c>
      <c r="K957" s="219" t="s">
        <v>220</v>
      </c>
      <c r="L957" s="241">
        <v>135281</v>
      </c>
      <c r="M957" s="219" t="s">
        <v>220</v>
      </c>
      <c r="N957" s="241">
        <v>135281</v>
      </c>
      <c r="O957" s="219" t="s">
        <v>239</v>
      </c>
      <c r="P957" s="219" t="s">
        <v>240</v>
      </c>
      <c r="Q957" s="219"/>
      <c r="R957" s="219" t="s">
        <v>950</v>
      </c>
      <c r="S957" s="219"/>
      <c r="T957" s="221"/>
      <c r="U957" s="219" t="s">
        <v>224</v>
      </c>
      <c r="V957" s="219" t="s">
        <v>225</v>
      </c>
      <c r="W957" s="190">
        <f>VLOOKUP(M957,'8.匯率'!A:C,3,)</f>
        <v>1</v>
      </c>
      <c r="X957" s="232">
        <f t="shared" si="15"/>
        <v>135281</v>
      </c>
    </row>
    <row r="958" spans="1:24" hidden="1">
      <c r="A958" s="219" t="s">
        <v>215</v>
      </c>
      <c r="B958" s="219" t="s">
        <v>1150</v>
      </c>
      <c r="C958" s="219" t="s">
        <v>1212</v>
      </c>
      <c r="D958" s="219" t="s">
        <v>268</v>
      </c>
      <c r="E958" s="221">
        <v>45714</v>
      </c>
      <c r="F958" s="221">
        <v>45735</v>
      </c>
      <c r="G958" s="219" t="s">
        <v>269</v>
      </c>
      <c r="H958" s="219"/>
      <c r="I958" s="219"/>
      <c r="J958" s="219" t="s">
        <v>182</v>
      </c>
      <c r="K958" s="219" t="s">
        <v>220</v>
      </c>
      <c r="L958" s="241">
        <v>135281</v>
      </c>
      <c r="M958" s="219" t="s">
        <v>220</v>
      </c>
      <c r="N958" s="241">
        <v>135281</v>
      </c>
      <c r="O958" s="219" t="s">
        <v>239</v>
      </c>
      <c r="P958" s="219" t="s">
        <v>240</v>
      </c>
      <c r="Q958" s="219"/>
      <c r="R958" s="219" t="s">
        <v>952</v>
      </c>
      <c r="S958" s="219"/>
      <c r="T958" s="221"/>
      <c r="U958" s="219" t="s">
        <v>224</v>
      </c>
      <c r="V958" s="219" t="s">
        <v>225</v>
      </c>
      <c r="W958" s="190">
        <f>VLOOKUP(M958,'8.匯率'!A:C,3,)</f>
        <v>1</v>
      </c>
      <c r="X958" s="232">
        <f t="shared" si="15"/>
        <v>135281</v>
      </c>
    </row>
    <row r="959" spans="1:24" hidden="1">
      <c r="A959" s="219" t="s">
        <v>215</v>
      </c>
      <c r="B959" s="219" t="s">
        <v>1150</v>
      </c>
      <c r="C959" s="219" t="s">
        <v>1213</v>
      </c>
      <c r="D959" s="219" t="s">
        <v>268</v>
      </c>
      <c r="E959" s="221">
        <v>45714</v>
      </c>
      <c r="F959" s="221">
        <v>45735</v>
      </c>
      <c r="G959" s="219" t="s">
        <v>269</v>
      </c>
      <c r="H959" s="219"/>
      <c r="I959" s="219"/>
      <c r="J959" s="219" t="s">
        <v>182</v>
      </c>
      <c r="K959" s="219" t="s">
        <v>220</v>
      </c>
      <c r="L959" s="241">
        <v>116224</v>
      </c>
      <c r="M959" s="219" t="s">
        <v>220</v>
      </c>
      <c r="N959" s="241">
        <v>116224</v>
      </c>
      <c r="O959" s="219" t="s">
        <v>239</v>
      </c>
      <c r="P959" s="219" t="s">
        <v>240</v>
      </c>
      <c r="Q959" s="219"/>
      <c r="R959" s="219" t="s">
        <v>954</v>
      </c>
      <c r="S959" s="219"/>
      <c r="T959" s="221"/>
      <c r="U959" s="219" t="s">
        <v>224</v>
      </c>
      <c r="V959" s="219" t="s">
        <v>225</v>
      </c>
      <c r="W959" s="190">
        <f>VLOOKUP(M959,'8.匯率'!A:C,3,)</f>
        <v>1</v>
      </c>
      <c r="X959" s="232">
        <f t="shared" ref="X959:X1022" si="16">N959*W959</f>
        <v>116224</v>
      </c>
    </row>
    <row r="960" spans="1:24" hidden="1">
      <c r="A960" s="219" t="s">
        <v>215</v>
      </c>
      <c r="B960" s="219" t="s">
        <v>1150</v>
      </c>
      <c r="C960" s="219" t="s">
        <v>1214</v>
      </c>
      <c r="D960" s="219" t="s">
        <v>268</v>
      </c>
      <c r="E960" s="221">
        <v>45714</v>
      </c>
      <c r="F960" s="221">
        <v>45735</v>
      </c>
      <c r="G960" s="219" t="s">
        <v>269</v>
      </c>
      <c r="H960" s="219"/>
      <c r="I960" s="219"/>
      <c r="J960" s="219" t="s">
        <v>182</v>
      </c>
      <c r="K960" s="219" t="s">
        <v>220</v>
      </c>
      <c r="L960" s="241">
        <v>138000</v>
      </c>
      <c r="M960" s="219" t="s">
        <v>220</v>
      </c>
      <c r="N960" s="241">
        <v>138000</v>
      </c>
      <c r="O960" s="219" t="s">
        <v>239</v>
      </c>
      <c r="P960" s="219" t="s">
        <v>240</v>
      </c>
      <c r="Q960" s="219"/>
      <c r="R960" s="219" t="s">
        <v>956</v>
      </c>
      <c r="S960" s="219"/>
      <c r="T960" s="221"/>
      <c r="U960" s="219" t="s">
        <v>224</v>
      </c>
      <c r="V960" s="219" t="s">
        <v>225</v>
      </c>
      <c r="W960" s="190">
        <f>VLOOKUP(M960,'8.匯率'!A:C,3,)</f>
        <v>1</v>
      </c>
      <c r="X960" s="232">
        <f t="shared" si="16"/>
        <v>138000</v>
      </c>
    </row>
    <row r="961" spans="1:24" hidden="1">
      <c r="A961" s="219" t="s">
        <v>215</v>
      </c>
      <c r="B961" s="219" t="s">
        <v>1150</v>
      </c>
      <c r="C961" s="219" t="s">
        <v>1215</v>
      </c>
      <c r="D961" s="219" t="s">
        <v>268</v>
      </c>
      <c r="E961" s="221">
        <v>45714</v>
      </c>
      <c r="F961" s="221">
        <v>45735</v>
      </c>
      <c r="G961" s="219" t="s">
        <v>269</v>
      </c>
      <c r="H961" s="219"/>
      <c r="I961" s="219"/>
      <c r="J961" s="219" t="s">
        <v>182</v>
      </c>
      <c r="K961" s="219" t="s">
        <v>220</v>
      </c>
      <c r="L961" s="241">
        <v>155000</v>
      </c>
      <c r="M961" s="219" t="s">
        <v>220</v>
      </c>
      <c r="N961" s="241">
        <v>155000</v>
      </c>
      <c r="O961" s="219" t="s">
        <v>239</v>
      </c>
      <c r="P961" s="219" t="s">
        <v>240</v>
      </c>
      <c r="Q961" s="219"/>
      <c r="R961" s="219" t="s">
        <v>958</v>
      </c>
      <c r="S961" s="219"/>
      <c r="T961" s="221"/>
      <c r="U961" s="219" t="s">
        <v>224</v>
      </c>
      <c r="V961" s="219" t="s">
        <v>225</v>
      </c>
      <c r="W961" s="190">
        <f>VLOOKUP(M961,'8.匯率'!A:C,3,)</f>
        <v>1</v>
      </c>
      <c r="X961" s="232">
        <f t="shared" si="16"/>
        <v>155000</v>
      </c>
    </row>
    <row r="962" spans="1:24" hidden="1">
      <c r="A962" s="219" t="s">
        <v>215</v>
      </c>
      <c r="B962" s="219" t="s">
        <v>1150</v>
      </c>
      <c r="C962" s="219" t="s">
        <v>1216</v>
      </c>
      <c r="D962" s="219" t="s">
        <v>268</v>
      </c>
      <c r="E962" s="221">
        <v>45714</v>
      </c>
      <c r="F962" s="221">
        <v>45735</v>
      </c>
      <c r="G962" s="219" t="s">
        <v>269</v>
      </c>
      <c r="H962" s="219"/>
      <c r="I962" s="219"/>
      <c r="J962" s="219" t="s">
        <v>182</v>
      </c>
      <c r="K962" s="219" t="s">
        <v>220</v>
      </c>
      <c r="L962" s="241">
        <v>138000</v>
      </c>
      <c r="M962" s="219" t="s">
        <v>220</v>
      </c>
      <c r="N962" s="241">
        <v>138000</v>
      </c>
      <c r="O962" s="219" t="s">
        <v>239</v>
      </c>
      <c r="P962" s="219" t="s">
        <v>240</v>
      </c>
      <c r="Q962" s="219"/>
      <c r="R962" s="219" t="s">
        <v>960</v>
      </c>
      <c r="S962" s="219"/>
      <c r="T962" s="221"/>
      <c r="U962" s="219" t="s">
        <v>224</v>
      </c>
      <c r="V962" s="219" t="s">
        <v>225</v>
      </c>
      <c r="W962" s="190">
        <f>VLOOKUP(M962,'8.匯率'!A:C,3,)</f>
        <v>1</v>
      </c>
      <c r="X962" s="232">
        <f t="shared" si="16"/>
        <v>138000</v>
      </c>
    </row>
    <row r="963" spans="1:24" hidden="1">
      <c r="A963" s="219" t="s">
        <v>215</v>
      </c>
      <c r="B963" s="219" t="s">
        <v>1150</v>
      </c>
      <c r="C963" s="219" t="s">
        <v>1217</v>
      </c>
      <c r="D963" s="219" t="s">
        <v>268</v>
      </c>
      <c r="E963" s="221">
        <v>45714</v>
      </c>
      <c r="F963" s="221">
        <v>45735</v>
      </c>
      <c r="G963" s="219" t="s">
        <v>269</v>
      </c>
      <c r="H963" s="219"/>
      <c r="I963" s="219"/>
      <c r="J963" s="219" t="s">
        <v>182</v>
      </c>
      <c r="K963" s="219" t="s">
        <v>220</v>
      </c>
      <c r="L963" s="241">
        <v>125276</v>
      </c>
      <c r="M963" s="219" t="s">
        <v>220</v>
      </c>
      <c r="N963" s="241">
        <v>125276</v>
      </c>
      <c r="O963" s="219" t="s">
        <v>239</v>
      </c>
      <c r="P963" s="219" t="s">
        <v>240</v>
      </c>
      <c r="Q963" s="219"/>
      <c r="R963" s="219" t="s">
        <v>962</v>
      </c>
      <c r="S963" s="219"/>
      <c r="T963" s="221"/>
      <c r="U963" s="219" t="s">
        <v>224</v>
      </c>
      <c r="V963" s="219" t="s">
        <v>225</v>
      </c>
      <c r="W963" s="190">
        <f>VLOOKUP(M963,'8.匯率'!A:C,3,)</f>
        <v>1</v>
      </c>
      <c r="X963" s="232">
        <f t="shared" si="16"/>
        <v>125276</v>
      </c>
    </row>
    <row r="964" spans="1:24" hidden="1">
      <c r="A964" s="219" t="s">
        <v>215</v>
      </c>
      <c r="B964" s="219" t="s">
        <v>1150</v>
      </c>
      <c r="C964" s="219" t="s">
        <v>1218</v>
      </c>
      <c r="D964" s="219" t="s">
        <v>268</v>
      </c>
      <c r="E964" s="221">
        <v>45714</v>
      </c>
      <c r="F964" s="221">
        <v>45735</v>
      </c>
      <c r="G964" s="219" t="s">
        <v>269</v>
      </c>
      <c r="H964" s="219"/>
      <c r="I964" s="219"/>
      <c r="J964" s="219" t="s">
        <v>182</v>
      </c>
      <c r="K964" s="219" t="s">
        <v>220</v>
      </c>
      <c r="L964" s="241">
        <v>107118</v>
      </c>
      <c r="M964" s="219" t="s">
        <v>220</v>
      </c>
      <c r="N964" s="241">
        <v>107118</v>
      </c>
      <c r="O964" s="219" t="s">
        <v>239</v>
      </c>
      <c r="P964" s="219" t="s">
        <v>240</v>
      </c>
      <c r="Q964" s="219"/>
      <c r="R964" s="219" t="s">
        <v>964</v>
      </c>
      <c r="S964" s="219"/>
      <c r="T964" s="221"/>
      <c r="U964" s="219" t="s">
        <v>224</v>
      </c>
      <c r="V964" s="219" t="s">
        <v>225</v>
      </c>
      <c r="W964" s="190">
        <f>VLOOKUP(M964,'8.匯率'!A:C,3,)</f>
        <v>1</v>
      </c>
      <c r="X964" s="232">
        <f t="shared" si="16"/>
        <v>107118</v>
      </c>
    </row>
    <row r="965" spans="1:24" hidden="1">
      <c r="A965" s="219" t="s">
        <v>215</v>
      </c>
      <c r="B965" s="219" t="s">
        <v>1150</v>
      </c>
      <c r="C965" s="219" t="s">
        <v>1219</v>
      </c>
      <c r="D965" s="219" t="s">
        <v>268</v>
      </c>
      <c r="E965" s="221">
        <v>45714</v>
      </c>
      <c r="F965" s="221">
        <v>45735</v>
      </c>
      <c r="G965" s="219" t="s">
        <v>269</v>
      </c>
      <c r="H965" s="219"/>
      <c r="I965" s="219"/>
      <c r="J965" s="219" t="s">
        <v>182</v>
      </c>
      <c r="K965" s="219" t="s">
        <v>220</v>
      </c>
      <c r="L965" s="241">
        <v>92631</v>
      </c>
      <c r="M965" s="219" t="s">
        <v>220</v>
      </c>
      <c r="N965" s="241">
        <v>92631</v>
      </c>
      <c r="O965" s="219" t="s">
        <v>239</v>
      </c>
      <c r="P965" s="219" t="s">
        <v>240</v>
      </c>
      <c r="Q965" s="219"/>
      <c r="R965" s="219" t="s">
        <v>966</v>
      </c>
      <c r="S965" s="219"/>
      <c r="T965" s="221"/>
      <c r="U965" s="219" t="s">
        <v>224</v>
      </c>
      <c r="V965" s="219" t="s">
        <v>225</v>
      </c>
      <c r="W965" s="190">
        <f>VLOOKUP(M965,'8.匯率'!A:C,3,)</f>
        <v>1</v>
      </c>
      <c r="X965" s="232">
        <f t="shared" si="16"/>
        <v>92631</v>
      </c>
    </row>
    <row r="966" spans="1:24" hidden="1">
      <c r="A966" s="219" t="s">
        <v>215</v>
      </c>
      <c r="B966" s="219" t="s">
        <v>1150</v>
      </c>
      <c r="C966" s="219" t="s">
        <v>1220</v>
      </c>
      <c r="D966" s="219" t="s">
        <v>268</v>
      </c>
      <c r="E966" s="221">
        <v>45714</v>
      </c>
      <c r="F966" s="221">
        <v>45735</v>
      </c>
      <c r="G966" s="219" t="s">
        <v>269</v>
      </c>
      <c r="H966" s="219"/>
      <c r="I966" s="219"/>
      <c r="J966" s="219" t="s">
        <v>182</v>
      </c>
      <c r="K966" s="219" t="s">
        <v>220</v>
      </c>
      <c r="L966" s="241">
        <v>101678</v>
      </c>
      <c r="M966" s="219" t="s">
        <v>220</v>
      </c>
      <c r="N966" s="241">
        <v>101678</v>
      </c>
      <c r="O966" s="219" t="s">
        <v>239</v>
      </c>
      <c r="P966" s="219" t="s">
        <v>240</v>
      </c>
      <c r="Q966" s="219"/>
      <c r="R966" s="219" t="s">
        <v>968</v>
      </c>
      <c r="S966" s="219"/>
      <c r="T966" s="221"/>
      <c r="U966" s="219" t="s">
        <v>224</v>
      </c>
      <c r="V966" s="219" t="s">
        <v>225</v>
      </c>
      <c r="W966" s="190">
        <f>VLOOKUP(M966,'8.匯率'!A:C,3,)</f>
        <v>1</v>
      </c>
      <c r="X966" s="232">
        <f t="shared" si="16"/>
        <v>101678</v>
      </c>
    </row>
    <row r="967" spans="1:24" hidden="1">
      <c r="A967" s="219" t="s">
        <v>215</v>
      </c>
      <c r="B967" s="219" t="s">
        <v>1150</v>
      </c>
      <c r="C967" s="219" t="s">
        <v>1221</v>
      </c>
      <c r="D967" s="219" t="s">
        <v>268</v>
      </c>
      <c r="E967" s="221">
        <v>45714</v>
      </c>
      <c r="F967" s="221">
        <v>45735</v>
      </c>
      <c r="G967" s="219" t="s">
        <v>269</v>
      </c>
      <c r="H967" s="219"/>
      <c r="I967" s="219"/>
      <c r="J967" s="219" t="s">
        <v>182</v>
      </c>
      <c r="K967" s="219" t="s">
        <v>220</v>
      </c>
      <c r="L967" s="241">
        <v>130741</v>
      </c>
      <c r="M967" s="219" t="s">
        <v>220</v>
      </c>
      <c r="N967" s="241">
        <v>130741</v>
      </c>
      <c r="O967" s="219" t="s">
        <v>239</v>
      </c>
      <c r="P967" s="219" t="s">
        <v>240</v>
      </c>
      <c r="Q967" s="219"/>
      <c r="R967" s="219" t="s">
        <v>970</v>
      </c>
      <c r="S967" s="219"/>
      <c r="T967" s="221"/>
      <c r="U967" s="219" t="s">
        <v>224</v>
      </c>
      <c r="V967" s="219" t="s">
        <v>225</v>
      </c>
      <c r="W967" s="190">
        <f>VLOOKUP(M967,'8.匯率'!A:C,3,)</f>
        <v>1</v>
      </c>
      <c r="X967" s="232">
        <f t="shared" si="16"/>
        <v>130741</v>
      </c>
    </row>
    <row r="968" spans="1:24" hidden="1">
      <c r="A968" s="219" t="s">
        <v>215</v>
      </c>
      <c r="B968" s="219" t="s">
        <v>1150</v>
      </c>
      <c r="C968" s="219" t="s">
        <v>1222</v>
      </c>
      <c r="D968" s="219" t="s">
        <v>268</v>
      </c>
      <c r="E968" s="221">
        <v>45714</v>
      </c>
      <c r="F968" s="221">
        <v>45735</v>
      </c>
      <c r="G968" s="219" t="s">
        <v>269</v>
      </c>
      <c r="H968" s="219"/>
      <c r="I968" s="219"/>
      <c r="J968" s="219" t="s">
        <v>182</v>
      </c>
      <c r="K968" s="219" t="s">
        <v>220</v>
      </c>
      <c r="L968" s="241">
        <v>146847</v>
      </c>
      <c r="M968" s="219" t="s">
        <v>220</v>
      </c>
      <c r="N968" s="241">
        <v>146847</v>
      </c>
      <c r="O968" s="219" t="s">
        <v>239</v>
      </c>
      <c r="P968" s="219" t="s">
        <v>240</v>
      </c>
      <c r="Q968" s="219"/>
      <c r="R968" s="219" t="s">
        <v>972</v>
      </c>
      <c r="S968" s="219"/>
      <c r="T968" s="221"/>
      <c r="U968" s="219" t="s">
        <v>224</v>
      </c>
      <c r="V968" s="219" t="s">
        <v>225</v>
      </c>
      <c r="W968" s="190">
        <f>VLOOKUP(M968,'8.匯率'!A:C,3,)</f>
        <v>1</v>
      </c>
      <c r="X968" s="232">
        <f t="shared" si="16"/>
        <v>146847</v>
      </c>
    </row>
    <row r="969" spans="1:24" hidden="1">
      <c r="A969" s="219" t="s">
        <v>215</v>
      </c>
      <c r="B969" s="219" t="s">
        <v>1150</v>
      </c>
      <c r="C969" s="219" t="s">
        <v>1223</v>
      </c>
      <c r="D969" s="219" t="s">
        <v>268</v>
      </c>
      <c r="E969" s="221">
        <v>45714</v>
      </c>
      <c r="F969" s="221">
        <v>45735</v>
      </c>
      <c r="G969" s="219" t="s">
        <v>269</v>
      </c>
      <c r="H969" s="219"/>
      <c r="I969" s="219"/>
      <c r="J969" s="219" t="s">
        <v>182</v>
      </c>
      <c r="K969" s="219" t="s">
        <v>220</v>
      </c>
      <c r="L969" s="241">
        <v>138000</v>
      </c>
      <c r="M969" s="219" t="s">
        <v>220</v>
      </c>
      <c r="N969" s="241">
        <v>138000</v>
      </c>
      <c r="O969" s="219" t="s">
        <v>239</v>
      </c>
      <c r="P969" s="219" t="s">
        <v>240</v>
      </c>
      <c r="Q969" s="219"/>
      <c r="R969" s="219" t="s">
        <v>974</v>
      </c>
      <c r="S969" s="219"/>
      <c r="T969" s="221"/>
      <c r="U969" s="219" t="s">
        <v>224</v>
      </c>
      <c r="V969" s="219" t="s">
        <v>225</v>
      </c>
      <c r="W969" s="190">
        <f>VLOOKUP(M969,'8.匯率'!A:C,3,)</f>
        <v>1</v>
      </c>
      <c r="X969" s="232">
        <f t="shared" si="16"/>
        <v>138000</v>
      </c>
    </row>
    <row r="970" spans="1:24" hidden="1">
      <c r="A970" s="219" t="s">
        <v>215</v>
      </c>
      <c r="B970" s="219" t="s">
        <v>1150</v>
      </c>
      <c r="C970" s="219" t="s">
        <v>1224</v>
      </c>
      <c r="D970" s="219" t="s">
        <v>268</v>
      </c>
      <c r="E970" s="221">
        <v>45714</v>
      </c>
      <c r="F970" s="221">
        <v>45735</v>
      </c>
      <c r="G970" s="219" t="s">
        <v>269</v>
      </c>
      <c r="H970" s="219"/>
      <c r="I970" s="219"/>
      <c r="J970" s="219" t="s">
        <v>182</v>
      </c>
      <c r="K970" s="219" t="s">
        <v>220</v>
      </c>
      <c r="L970" s="241">
        <v>138000</v>
      </c>
      <c r="M970" s="219" t="s">
        <v>220</v>
      </c>
      <c r="N970" s="241">
        <v>138000</v>
      </c>
      <c r="O970" s="219" t="s">
        <v>239</v>
      </c>
      <c r="P970" s="219" t="s">
        <v>240</v>
      </c>
      <c r="Q970" s="219"/>
      <c r="R970" s="219" t="s">
        <v>1008</v>
      </c>
      <c r="S970" s="219"/>
      <c r="T970" s="221"/>
      <c r="U970" s="219" t="s">
        <v>224</v>
      </c>
      <c r="V970" s="219" t="s">
        <v>225</v>
      </c>
      <c r="W970" s="190">
        <f>VLOOKUP(M970,'8.匯率'!A:C,3,)</f>
        <v>1</v>
      </c>
      <c r="X970" s="232">
        <f t="shared" si="16"/>
        <v>138000</v>
      </c>
    </row>
    <row r="971" spans="1:24" hidden="1">
      <c r="A971" s="219" t="s">
        <v>215</v>
      </c>
      <c r="B971" s="219" t="s">
        <v>1150</v>
      </c>
      <c r="C971" s="219" t="s">
        <v>1225</v>
      </c>
      <c r="D971" s="219" t="s">
        <v>268</v>
      </c>
      <c r="E971" s="221">
        <v>45714</v>
      </c>
      <c r="F971" s="221">
        <v>45735</v>
      </c>
      <c r="G971" s="219" t="s">
        <v>269</v>
      </c>
      <c r="H971" s="219"/>
      <c r="I971" s="219"/>
      <c r="J971" s="219" t="s">
        <v>182</v>
      </c>
      <c r="K971" s="219" t="s">
        <v>220</v>
      </c>
      <c r="L971" s="241">
        <v>17369</v>
      </c>
      <c r="M971" s="219" t="s">
        <v>220</v>
      </c>
      <c r="N971" s="241">
        <v>17369</v>
      </c>
      <c r="O971" s="219" t="s">
        <v>239</v>
      </c>
      <c r="P971" s="219" t="s">
        <v>240</v>
      </c>
      <c r="Q971" s="219"/>
      <c r="R971" s="219" t="s">
        <v>1026</v>
      </c>
      <c r="S971" s="219"/>
      <c r="T971" s="221"/>
      <c r="U971" s="219" t="s">
        <v>224</v>
      </c>
      <c r="V971" s="219" t="s">
        <v>225</v>
      </c>
      <c r="W971" s="190">
        <f>VLOOKUP(M971,'8.匯率'!A:C,3,)</f>
        <v>1</v>
      </c>
      <c r="X971" s="232">
        <f t="shared" si="16"/>
        <v>17369</v>
      </c>
    </row>
    <row r="972" spans="1:24" hidden="1">
      <c r="A972" s="219" t="s">
        <v>215</v>
      </c>
      <c r="B972" s="219" t="s">
        <v>1150</v>
      </c>
      <c r="C972" s="219" t="s">
        <v>1226</v>
      </c>
      <c r="D972" s="219" t="s">
        <v>268</v>
      </c>
      <c r="E972" s="221">
        <v>45714</v>
      </c>
      <c r="F972" s="221">
        <v>45735</v>
      </c>
      <c r="G972" s="219" t="s">
        <v>269</v>
      </c>
      <c r="H972" s="219"/>
      <c r="I972" s="219"/>
      <c r="J972" s="219" t="s">
        <v>182</v>
      </c>
      <c r="K972" s="219" t="s">
        <v>220</v>
      </c>
      <c r="L972" s="241">
        <v>155000</v>
      </c>
      <c r="M972" s="219" t="s">
        <v>220</v>
      </c>
      <c r="N972" s="241">
        <v>155000</v>
      </c>
      <c r="O972" s="219" t="s">
        <v>234</v>
      </c>
      <c r="P972" s="219" t="s">
        <v>229</v>
      </c>
      <c r="Q972" s="219"/>
      <c r="R972" s="219" t="s">
        <v>1028</v>
      </c>
      <c r="S972" s="219"/>
      <c r="T972" s="221"/>
      <c r="U972" s="219" t="s">
        <v>224</v>
      </c>
      <c r="V972" s="219" t="s">
        <v>225</v>
      </c>
      <c r="W972" s="190">
        <f>VLOOKUP(M972,'8.匯率'!A:C,3,)</f>
        <v>1</v>
      </c>
      <c r="X972" s="232">
        <f t="shared" si="16"/>
        <v>155000</v>
      </c>
    </row>
    <row r="973" spans="1:24" hidden="1">
      <c r="A973" s="219" t="s">
        <v>215</v>
      </c>
      <c r="B973" s="219" t="s">
        <v>1150</v>
      </c>
      <c r="C973" s="219" t="s">
        <v>1227</v>
      </c>
      <c r="D973" s="219" t="s">
        <v>268</v>
      </c>
      <c r="E973" s="221">
        <v>45714</v>
      </c>
      <c r="F973" s="221">
        <v>45735</v>
      </c>
      <c r="G973" s="219" t="s">
        <v>269</v>
      </c>
      <c r="H973" s="219"/>
      <c r="I973" s="219"/>
      <c r="J973" s="219" t="s">
        <v>182</v>
      </c>
      <c r="K973" s="219" t="s">
        <v>220</v>
      </c>
      <c r="L973" s="241">
        <v>150924</v>
      </c>
      <c r="M973" s="219" t="s">
        <v>220</v>
      </c>
      <c r="N973" s="241">
        <v>150924</v>
      </c>
      <c r="O973" s="219" t="s">
        <v>234</v>
      </c>
      <c r="P973" s="219" t="s">
        <v>229</v>
      </c>
      <c r="Q973" s="219"/>
      <c r="R973" s="219" t="s">
        <v>1030</v>
      </c>
      <c r="S973" s="219"/>
      <c r="T973" s="221"/>
      <c r="U973" s="219" t="s">
        <v>224</v>
      </c>
      <c r="V973" s="219" t="s">
        <v>225</v>
      </c>
      <c r="W973" s="190">
        <f>VLOOKUP(M973,'8.匯率'!A:C,3,)</f>
        <v>1</v>
      </c>
      <c r="X973" s="232">
        <f t="shared" si="16"/>
        <v>150924</v>
      </c>
    </row>
    <row r="974" spans="1:24" hidden="1">
      <c r="A974" s="219" t="s">
        <v>215</v>
      </c>
      <c r="B974" s="219" t="s">
        <v>1150</v>
      </c>
      <c r="C974" s="219" t="s">
        <v>1228</v>
      </c>
      <c r="D974" s="219" t="s">
        <v>268</v>
      </c>
      <c r="E974" s="221">
        <v>45714</v>
      </c>
      <c r="F974" s="221">
        <v>45735</v>
      </c>
      <c r="G974" s="219" t="s">
        <v>269</v>
      </c>
      <c r="H974" s="219"/>
      <c r="I974" s="219"/>
      <c r="J974" s="219" t="s">
        <v>182</v>
      </c>
      <c r="K974" s="219" t="s">
        <v>220</v>
      </c>
      <c r="L974" s="241">
        <v>138000</v>
      </c>
      <c r="M974" s="219" t="s">
        <v>220</v>
      </c>
      <c r="N974" s="241">
        <v>138000</v>
      </c>
      <c r="O974" s="219" t="s">
        <v>234</v>
      </c>
      <c r="P974" s="219" t="s">
        <v>229</v>
      </c>
      <c r="Q974" s="219"/>
      <c r="R974" s="219" t="s">
        <v>1032</v>
      </c>
      <c r="S974" s="219"/>
      <c r="T974" s="221"/>
      <c r="U974" s="219" t="s">
        <v>224</v>
      </c>
      <c r="V974" s="219" t="s">
        <v>225</v>
      </c>
      <c r="W974" s="190">
        <f>VLOOKUP(M974,'8.匯率'!A:C,3,)</f>
        <v>1</v>
      </c>
      <c r="X974" s="232">
        <f t="shared" si="16"/>
        <v>138000</v>
      </c>
    </row>
    <row r="975" spans="1:24" hidden="1">
      <c r="A975" s="219" t="s">
        <v>215</v>
      </c>
      <c r="B975" s="219" t="s">
        <v>1150</v>
      </c>
      <c r="C975" s="219" t="s">
        <v>1229</v>
      </c>
      <c r="D975" s="219" t="s">
        <v>268</v>
      </c>
      <c r="E975" s="221">
        <v>45714</v>
      </c>
      <c r="F975" s="221">
        <v>45735</v>
      </c>
      <c r="G975" s="219" t="s">
        <v>269</v>
      </c>
      <c r="H975" s="219"/>
      <c r="I975" s="219"/>
      <c r="J975" s="219" t="s">
        <v>182</v>
      </c>
      <c r="K975" s="219" t="s">
        <v>220</v>
      </c>
      <c r="L975" s="241">
        <v>165113</v>
      </c>
      <c r="M975" s="219" t="s">
        <v>220</v>
      </c>
      <c r="N975" s="241">
        <v>165113</v>
      </c>
      <c r="O975" s="219" t="s">
        <v>234</v>
      </c>
      <c r="P975" s="219" t="s">
        <v>229</v>
      </c>
      <c r="Q975" s="219"/>
      <c r="R975" s="219" t="s">
        <v>1034</v>
      </c>
      <c r="S975" s="219"/>
      <c r="T975" s="221"/>
      <c r="U975" s="219" t="s">
        <v>224</v>
      </c>
      <c r="V975" s="219" t="s">
        <v>225</v>
      </c>
      <c r="W975" s="190">
        <f>VLOOKUP(M975,'8.匯率'!A:C,3,)</f>
        <v>1</v>
      </c>
      <c r="X975" s="232">
        <f t="shared" si="16"/>
        <v>165113</v>
      </c>
    </row>
    <row r="976" spans="1:24" hidden="1">
      <c r="A976" s="219" t="s">
        <v>215</v>
      </c>
      <c r="B976" s="219" t="s">
        <v>1150</v>
      </c>
      <c r="C976" s="219" t="s">
        <v>1230</v>
      </c>
      <c r="D976" s="219" t="s">
        <v>268</v>
      </c>
      <c r="E976" s="221">
        <v>45714</v>
      </c>
      <c r="F976" s="221">
        <v>45735</v>
      </c>
      <c r="G976" s="219" t="s">
        <v>269</v>
      </c>
      <c r="H976" s="219"/>
      <c r="I976" s="219"/>
      <c r="J976" s="219" t="s">
        <v>182</v>
      </c>
      <c r="K976" s="219" t="s">
        <v>220</v>
      </c>
      <c r="L976" s="241">
        <v>155000</v>
      </c>
      <c r="M976" s="219" t="s">
        <v>220</v>
      </c>
      <c r="N976" s="241">
        <v>155000</v>
      </c>
      <c r="O976" s="219" t="s">
        <v>234</v>
      </c>
      <c r="P976" s="219" t="s">
        <v>229</v>
      </c>
      <c r="Q976" s="219"/>
      <c r="R976" s="219" t="s">
        <v>1036</v>
      </c>
      <c r="S976" s="219"/>
      <c r="T976" s="221"/>
      <c r="U976" s="219" t="s">
        <v>224</v>
      </c>
      <c r="V976" s="219" t="s">
        <v>225</v>
      </c>
      <c r="W976" s="190">
        <f>VLOOKUP(M976,'8.匯率'!A:C,3,)</f>
        <v>1</v>
      </c>
      <c r="X976" s="232">
        <f t="shared" si="16"/>
        <v>155000</v>
      </c>
    </row>
    <row r="977" spans="1:24" hidden="1">
      <c r="A977" s="219" t="s">
        <v>215</v>
      </c>
      <c r="B977" s="219" t="s">
        <v>1150</v>
      </c>
      <c r="C977" s="219" t="s">
        <v>1231</v>
      </c>
      <c r="D977" s="219" t="s">
        <v>268</v>
      </c>
      <c r="E977" s="221">
        <v>45714</v>
      </c>
      <c r="F977" s="221">
        <v>45735</v>
      </c>
      <c r="G977" s="219" t="s">
        <v>269</v>
      </c>
      <c r="H977" s="219"/>
      <c r="I977" s="219"/>
      <c r="J977" s="219" t="s">
        <v>182</v>
      </c>
      <c r="K977" s="219" t="s">
        <v>220</v>
      </c>
      <c r="L977" s="241">
        <v>149894</v>
      </c>
      <c r="M977" s="219" t="s">
        <v>220</v>
      </c>
      <c r="N977" s="241">
        <v>149894</v>
      </c>
      <c r="O977" s="219" t="s">
        <v>234</v>
      </c>
      <c r="P977" s="219" t="s">
        <v>229</v>
      </c>
      <c r="Q977" s="219"/>
      <c r="R977" s="219" t="s">
        <v>1038</v>
      </c>
      <c r="S977" s="219"/>
      <c r="T977" s="221"/>
      <c r="U977" s="219" t="s">
        <v>224</v>
      </c>
      <c r="V977" s="219" t="s">
        <v>225</v>
      </c>
      <c r="W977" s="190">
        <f>VLOOKUP(M977,'8.匯率'!A:C,3,)</f>
        <v>1</v>
      </c>
      <c r="X977" s="232">
        <f t="shared" si="16"/>
        <v>149894</v>
      </c>
    </row>
    <row r="978" spans="1:24" hidden="1">
      <c r="A978" s="219" t="s">
        <v>215</v>
      </c>
      <c r="B978" s="219" t="s">
        <v>1150</v>
      </c>
      <c r="C978" s="219" t="s">
        <v>1232</v>
      </c>
      <c r="D978" s="219" t="s">
        <v>268</v>
      </c>
      <c r="E978" s="221">
        <v>45714</v>
      </c>
      <c r="F978" s="221">
        <v>45735</v>
      </c>
      <c r="G978" s="219" t="s">
        <v>269</v>
      </c>
      <c r="H978" s="219"/>
      <c r="I978" s="219"/>
      <c r="J978" s="219" t="s">
        <v>182</v>
      </c>
      <c r="K978" s="219" t="s">
        <v>220</v>
      </c>
      <c r="L978" s="241">
        <v>135625</v>
      </c>
      <c r="M978" s="219" t="s">
        <v>220</v>
      </c>
      <c r="N978" s="241">
        <v>135625</v>
      </c>
      <c r="O978" s="219" t="s">
        <v>234</v>
      </c>
      <c r="P978" s="219" t="s">
        <v>229</v>
      </c>
      <c r="Q978" s="219"/>
      <c r="R978" s="219" t="s">
        <v>1040</v>
      </c>
      <c r="S978" s="219"/>
      <c r="T978" s="221"/>
      <c r="U978" s="219" t="s">
        <v>224</v>
      </c>
      <c r="V978" s="219" t="s">
        <v>225</v>
      </c>
      <c r="W978" s="190">
        <f>VLOOKUP(M978,'8.匯率'!A:C,3,)</f>
        <v>1</v>
      </c>
      <c r="X978" s="232">
        <f t="shared" si="16"/>
        <v>135625</v>
      </c>
    </row>
    <row r="979" spans="1:24" hidden="1">
      <c r="A979" s="219" t="s">
        <v>215</v>
      </c>
      <c r="B979" s="219" t="s">
        <v>1150</v>
      </c>
      <c r="C979" s="219" t="s">
        <v>1233</v>
      </c>
      <c r="D979" s="219" t="s">
        <v>268</v>
      </c>
      <c r="E979" s="221">
        <v>45714</v>
      </c>
      <c r="F979" s="221">
        <v>45741</v>
      </c>
      <c r="G979" s="219" t="s">
        <v>269</v>
      </c>
      <c r="H979" s="219"/>
      <c r="I979" s="219"/>
      <c r="J979" s="219" t="s">
        <v>182</v>
      </c>
      <c r="K979" s="219" t="s">
        <v>220</v>
      </c>
      <c r="L979" s="241">
        <v>98417</v>
      </c>
      <c r="M979" s="219" t="s">
        <v>220</v>
      </c>
      <c r="N979" s="241">
        <v>98417</v>
      </c>
      <c r="O979" s="219" t="s">
        <v>243</v>
      </c>
      <c r="P979" s="219" t="s">
        <v>244</v>
      </c>
      <c r="Q979" s="219"/>
      <c r="R979" s="219" t="s">
        <v>916</v>
      </c>
      <c r="S979" s="219"/>
      <c r="T979" s="221"/>
      <c r="U979" s="219" t="s">
        <v>224</v>
      </c>
      <c r="V979" s="219" t="s">
        <v>225</v>
      </c>
      <c r="W979" s="190">
        <f>VLOOKUP(M979,'8.匯率'!A:C,3,)</f>
        <v>1</v>
      </c>
      <c r="X979" s="232">
        <f t="shared" si="16"/>
        <v>98417</v>
      </c>
    </row>
    <row r="980" spans="1:24" hidden="1">
      <c r="A980" s="219" t="s">
        <v>215</v>
      </c>
      <c r="B980" s="219" t="s">
        <v>1150</v>
      </c>
      <c r="C980" s="219" t="s">
        <v>1234</v>
      </c>
      <c r="D980" s="219" t="s">
        <v>268</v>
      </c>
      <c r="E980" s="221">
        <v>45714</v>
      </c>
      <c r="F980" s="221">
        <v>45741</v>
      </c>
      <c r="G980" s="219" t="s">
        <v>269</v>
      </c>
      <c r="H980" s="219"/>
      <c r="I980" s="219"/>
      <c r="J980" s="219" t="s">
        <v>182</v>
      </c>
      <c r="K980" s="219" t="s">
        <v>220</v>
      </c>
      <c r="L980" s="241">
        <v>90000</v>
      </c>
      <c r="M980" s="219" t="s">
        <v>220</v>
      </c>
      <c r="N980" s="241">
        <v>90000</v>
      </c>
      <c r="O980" s="219" t="s">
        <v>243</v>
      </c>
      <c r="P980" s="219" t="s">
        <v>244</v>
      </c>
      <c r="Q980" s="219"/>
      <c r="R980" s="219" t="s">
        <v>918</v>
      </c>
      <c r="S980" s="219"/>
      <c r="T980" s="221"/>
      <c r="U980" s="219" t="s">
        <v>224</v>
      </c>
      <c r="V980" s="219" t="s">
        <v>225</v>
      </c>
      <c r="W980" s="190">
        <f>VLOOKUP(M980,'8.匯率'!A:C,3,)</f>
        <v>1</v>
      </c>
      <c r="X980" s="232">
        <f t="shared" si="16"/>
        <v>90000</v>
      </c>
    </row>
    <row r="981" spans="1:24" hidden="1">
      <c r="A981" s="219" t="s">
        <v>215</v>
      </c>
      <c r="B981" s="219" t="s">
        <v>1150</v>
      </c>
      <c r="C981" s="219" t="s">
        <v>1235</v>
      </c>
      <c r="D981" s="219" t="s">
        <v>268</v>
      </c>
      <c r="E981" s="221">
        <v>45714</v>
      </c>
      <c r="F981" s="221">
        <v>45741</v>
      </c>
      <c r="G981" s="219" t="s">
        <v>269</v>
      </c>
      <c r="H981" s="219"/>
      <c r="I981" s="219"/>
      <c r="J981" s="219" t="s">
        <v>182</v>
      </c>
      <c r="K981" s="219" t="s">
        <v>220</v>
      </c>
      <c r="L981" s="241">
        <v>90000</v>
      </c>
      <c r="M981" s="219" t="s">
        <v>220</v>
      </c>
      <c r="N981" s="241">
        <v>90000</v>
      </c>
      <c r="O981" s="219" t="s">
        <v>243</v>
      </c>
      <c r="P981" s="219" t="s">
        <v>244</v>
      </c>
      <c r="Q981" s="219"/>
      <c r="R981" s="219" t="s">
        <v>922</v>
      </c>
      <c r="S981" s="219"/>
      <c r="T981" s="221"/>
      <c r="U981" s="219" t="s">
        <v>224</v>
      </c>
      <c r="V981" s="219" t="s">
        <v>225</v>
      </c>
      <c r="W981" s="190">
        <f>VLOOKUP(M981,'8.匯率'!A:C,3,)</f>
        <v>1</v>
      </c>
      <c r="X981" s="232">
        <f t="shared" si="16"/>
        <v>90000</v>
      </c>
    </row>
    <row r="982" spans="1:24" hidden="1">
      <c r="A982" s="219" t="s">
        <v>215</v>
      </c>
      <c r="B982" s="219" t="s">
        <v>1150</v>
      </c>
      <c r="C982" s="219" t="s">
        <v>1236</v>
      </c>
      <c r="D982" s="219" t="s">
        <v>268</v>
      </c>
      <c r="E982" s="221">
        <v>45714</v>
      </c>
      <c r="F982" s="221">
        <v>45741</v>
      </c>
      <c r="G982" s="219" t="s">
        <v>269</v>
      </c>
      <c r="H982" s="219"/>
      <c r="I982" s="219"/>
      <c r="J982" s="219" t="s">
        <v>182</v>
      </c>
      <c r="K982" s="219" t="s">
        <v>220</v>
      </c>
      <c r="L982" s="241">
        <v>110000</v>
      </c>
      <c r="M982" s="219" t="s">
        <v>220</v>
      </c>
      <c r="N982" s="241">
        <v>110000</v>
      </c>
      <c r="O982" s="219" t="s">
        <v>239</v>
      </c>
      <c r="P982" s="219" t="s">
        <v>240</v>
      </c>
      <c r="Q982" s="219"/>
      <c r="R982" s="219" t="s">
        <v>924</v>
      </c>
      <c r="S982" s="219"/>
      <c r="T982" s="221"/>
      <c r="U982" s="219" t="s">
        <v>224</v>
      </c>
      <c r="V982" s="219" t="s">
        <v>225</v>
      </c>
      <c r="W982" s="190">
        <f>VLOOKUP(M982,'8.匯率'!A:C,3,)</f>
        <v>1</v>
      </c>
      <c r="X982" s="232">
        <f t="shared" si="16"/>
        <v>110000</v>
      </c>
    </row>
    <row r="983" spans="1:24" hidden="1">
      <c r="A983" s="219" t="s">
        <v>215</v>
      </c>
      <c r="B983" s="219" t="s">
        <v>1150</v>
      </c>
      <c r="C983" s="219" t="s">
        <v>1237</v>
      </c>
      <c r="D983" s="219" t="s">
        <v>268</v>
      </c>
      <c r="E983" s="221">
        <v>45714</v>
      </c>
      <c r="F983" s="221">
        <v>45741</v>
      </c>
      <c r="G983" s="219" t="s">
        <v>269</v>
      </c>
      <c r="H983" s="219"/>
      <c r="I983" s="219"/>
      <c r="J983" s="219" t="s">
        <v>182</v>
      </c>
      <c r="K983" s="219" t="s">
        <v>220</v>
      </c>
      <c r="L983" s="241">
        <v>110000</v>
      </c>
      <c r="M983" s="219" t="s">
        <v>220</v>
      </c>
      <c r="N983" s="241">
        <v>110000</v>
      </c>
      <c r="O983" s="219" t="s">
        <v>243</v>
      </c>
      <c r="P983" s="219" t="s">
        <v>244</v>
      </c>
      <c r="Q983" s="219"/>
      <c r="R983" s="219" t="s">
        <v>976</v>
      </c>
      <c r="S983" s="219"/>
      <c r="T983" s="221"/>
      <c r="U983" s="219" t="s">
        <v>224</v>
      </c>
      <c r="V983" s="219" t="s">
        <v>225</v>
      </c>
      <c r="W983" s="190">
        <f>VLOOKUP(M983,'8.匯率'!A:C,3,)</f>
        <v>1</v>
      </c>
      <c r="X983" s="232">
        <f t="shared" si="16"/>
        <v>110000</v>
      </c>
    </row>
    <row r="984" spans="1:24" hidden="1">
      <c r="A984" s="219" t="s">
        <v>215</v>
      </c>
      <c r="B984" s="219" t="s">
        <v>1150</v>
      </c>
      <c r="C984" s="219" t="s">
        <v>1238</v>
      </c>
      <c r="D984" s="219" t="s">
        <v>268</v>
      </c>
      <c r="E984" s="221">
        <v>45714</v>
      </c>
      <c r="F984" s="221">
        <v>45741</v>
      </c>
      <c r="G984" s="219" t="s">
        <v>269</v>
      </c>
      <c r="H984" s="219"/>
      <c r="I984" s="219"/>
      <c r="J984" s="219" t="s">
        <v>182</v>
      </c>
      <c r="K984" s="219" t="s">
        <v>220</v>
      </c>
      <c r="L984" s="241">
        <v>85266</v>
      </c>
      <c r="M984" s="219" t="s">
        <v>220</v>
      </c>
      <c r="N984" s="241">
        <v>85266</v>
      </c>
      <c r="O984" s="219" t="s">
        <v>243</v>
      </c>
      <c r="P984" s="219" t="s">
        <v>244</v>
      </c>
      <c r="Q984" s="219"/>
      <c r="R984" s="219" t="s">
        <v>978</v>
      </c>
      <c r="S984" s="219"/>
      <c r="T984" s="221"/>
      <c r="U984" s="219" t="s">
        <v>224</v>
      </c>
      <c r="V984" s="219" t="s">
        <v>225</v>
      </c>
      <c r="W984" s="190">
        <f>VLOOKUP(M984,'8.匯率'!A:C,3,)</f>
        <v>1</v>
      </c>
      <c r="X984" s="232">
        <f t="shared" si="16"/>
        <v>85266</v>
      </c>
    </row>
    <row r="985" spans="1:24" hidden="1">
      <c r="A985" s="219" t="s">
        <v>215</v>
      </c>
      <c r="B985" s="219" t="s">
        <v>1150</v>
      </c>
      <c r="C985" s="219" t="s">
        <v>1239</v>
      </c>
      <c r="D985" s="219" t="s">
        <v>268</v>
      </c>
      <c r="E985" s="221">
        <v>45714</v>
      </c>
      <c r="F985" s="221">
        <v>45741</v>
      </c>
      <c r="G985" s="219" t="s">
        <v>269</v>
      </c>
      <c r="H985" s="219"/>
      <c r="I985" s="219"/>
      <c r="J985" s="219" t="s">
        <v>182</v>
      </c>
      <c r="K985" s="219" t="s">
        <v>220</v>
      </c>
      <c r="L985" s="241">
        <v>138000</v>
      </c>
      <c r="M985" s="219" t="s">
        <v>220</v>
      </c>
      <c r="N985" s="241">
        <v>138000</v>
      </c>
      <c r="O985" s="219" t="s">
        <v>243</v>
      </c>
      <c r="P985" s="219" t="s">
        <v>244</v>
      </c>
      <c r="Q985" s="219"/>
      <c r="R985" s="219" t="s">
        <v>980</v>
      </c>
      <c r="S985" s="219"/>
      <c r="T985" s="221"/>
      <c r="U985" s="219" t="s">
        <v>224</v>
      </c>
      <c r="V985" s="219" t="s">
        <v>225</v>
      </c>
      <c r="W985" s="190">
        <f>VLOOKUP(M985,'8.匯率'!A:C,3,)</f>
        <v>1</v>
      </c>
      <c r="X985" s="232">
        <f t="shared" si="16"/>
        <v>138000</v>
      </c>
    </row>
    <row r="986" spans="1:24" hidden="1">
      <c r="A986" s="219" t="s">
        <v>215</v>
      </c>
      <c r="B986" s="219" t="s">
        <v>1150</v>
      </c>
      <c r="C986" s="219" t="s">
        <v>1240</v>
      </c>
      <c r="D986" s="219" t="s">
        <v>268</v>
      </c>
      <c r="E986" s="221">
        <v>45714</v>
      </c>
      <c r="F986" s="221">
        <v>45741</v>
      </c>
      <c r="G986" s="219" t="s">
        <v>269</v>
      </c>
      <c r="H986" s="219"/>
      <c r="I986" s="219"/>
      <c r="J986" s="219" t="s">
        <v>182</v>
      </c>
      <c r="K986" s="219" t="s">
        <v>220</v>
      </c>
      <c r="L986" s="241">
        <v>134371</v>
      </c>
      <c r="M986" s="219" t="s">
        <v>220</v>
      </c>
      <c r="N986" s="241">
        <v>134371</v>
      </c>
      <c r="O986" s="219" t="s">
        <v>243</v>
      </c>
      <c r="P986" s="219" t="s">
        <v>244</v>
      </c>
      <c r="Q986" s="219"/>
      <c r="R986" s="219" t="s">
        <v>982</v>
      </c>
      <c r="S986" s="219"/>
      <c r="T986" s="221"/>
      <c r="U986" s="219" t="s">
        <v>224</v>
      </c>
      <c r="V986" s="219" t="s">
        <v>225</v>
      </c>
      <c r="W986" s="190">
        <f>VLOOKUP(M986,'8.匯率'!A:C,3,)</f>
        <v>1</v>
      </c>
      <c r="X986" s="232">
        <f t="shared" si="16"/>
        <v>134371</v>
      </c>
    </row>
    <row r="987" spans="1:24" hidden="1">
      <c r="A987" s="219" t="s">
        <v>215</v>
      </c>
      <c r="B987" s="219" t="s">
        <v>1150</v>
      </c>
      <c r="C987" s="219" t="s">
        <v>1241</v>
      </c>
      <c r="D987" s="219" t="s">
        <v>268</v>
      </c>
      <c r="E987" s="221">
        <v>45714</v>
      </c>
      <c r="F987" s="221">
        <v>45741</v>
      </c>
      <c r="G987" s="219" t="s">
        <v>269</v>
      </c>
      <c r="H987" s="219"/>
      <c r="I987" s="219"/>
      <c r="J987" s="219" t="s">
        <v>182</v>
      </c>
      <c r="K987" s="219" t="s">
        <v>220</v>
      </c>
      <c r="L987" s="241">
        <v>107118</v>
      </c>
      <c r="M987" s="219" t="s">
        <v>220</v>
      </c>
      <c r="N987" s="241">
        <v>107118</v>
      </c>
      <c r="O987" s="219" t="s">
        <v>243</v>
      </c>
      <c r="P987" s="219" t="s">
        <v>244</v>
      </c>
      <c r="Q987" s="219"/>
      <c r="R987" s="219" t="s">
        <v>984</v>
      </c>
      <c r="S987" s="219"/>
      <c r="T987" s="221"/>
      <c r="U987" s="219" t="s">
        <v>224</v>
      </c>
      <c r="V987" s="219" t="s">
        <v>225</v>
      </c>
      <c r="W987" s="190">
        <f>VLOOKUP(M987,'8.匯率'!A:C,3,)</f>
        <v>1</v>
      </c>
      <c r="X987" s="232">
        <f t="shared" si="16"/>
        <v>107118</v>
      </c>
    </row>
    <row r="988" spans="1:24" hidden="1">
      <c r="A988" s="219" t="s">
        <v>215</v>
      </c>
      <c r="B988" s="219" t="s">
        <v>1150</v>
      </c>
      <c r="C988" s="219" t="s">
        <v>1242</v>
      </c>
      <c r="D988" s="219" t="s">
        <v>268</v>
      </c>
      <c r="E988" s="221">
        <v>45714</v>
      </c>
      <c r="F988" s="221">
        <v>45741</v>
      </c>
      <c r="G988" s="219" t="s">
        <v>269</v>
      </c>
      <c r="H988" s="219"/>
      <c r="I988" s="219"/>
      <c r="J988" s="219" t="s">
        <v>182</v>
      </c>
      <c r="K988" s="219" t="s">
        <v>220</v>
      </c>
      <c r="L988" s="241">
        <v>104214</v>
      </c>
      <c r="M988" s="219" t="s">
        <v>220</v>
      </c>
      <c r="N988" s="241">
        <v>104214</v>
      </c>
      <c r="O988" s="219" t="s">
        <v>243</v>
      </c>
      <c r="P988" s="219" t="s">
        <v>244</v>
      </c>
      <c r="Q988" s="219"/>
      <c r="R988" s="219" t="s">
        <v>986</v>
      </c>
      <c r="S988" s="219"/>
      <c r="T988" s="221"/>
      <c r="U988" s="219" t="s">
        <v>224</v>
      </c>
      <c r="V988" s="219" t="s">
        <v>225</v>
      </c>
      <c r="W988" s="190">
        <f>VLOOKUP(M988,'8.匯率'!A:C,3,)</f>
        <v>1</v>
      </c>
      <c r="X988" s="232">
        <f t="shared" si="16"/>
        <v>104214</v>
      </c>
    </row>
    <row r="989" spans="1:24" hidden="1">
      <c r="A989" s="219" t="s">
        <v>215</v>
      </c>
      <c r="B989" s="219" t="s">
        <v>1150</v>
      </c>
      <c r="C989" s="219" t="s">
        <v>1243</v>
      </c>
      <c r="D989" s="219" t="s">
        <v>268</v>
      </c>
      <c r="E989" s="221">
        <v>45714</v>
      </c>
      <c r="F989" s="221">
        <v>45741</v>
      </c>
      <c r="G989" s="219" t="s">
        <v>269</v>
      </c>
      <c r="H989" s="219"/>
      <c r="I989" s="219"/>
      <c r="J989" s="219" t="s">
        <v>182</v>
      </c>
      <c r="K989" s="219" t="s">
        <v>220</v>
      </c>
      <c r="L989" s="241">
        <v>110000</v>
      </c>
      <c r="M989" s="219" t="s">
        <v>220</v>
      </c>
      <c r="N989" s="241">
        <v>110000</v>
      </c>
      <c r="O989" s="219" t="s">
        <v>243</v>
      </c>
      <c r="P989" s="219" t="s">
        <v>244</v>
      </c>
      <c r="Q989" s="219"/>
      <c r="R989" s="219" t="s">
        <v>988</v>
      </c>
      <c r="S989" s="219"/>
      <c r="T989" s="221"/>
      <c r="U989" s="219" t="s">
        <v>224</v>
      </c>
      <c r="V989" s="219" t="s">
        <v>225</v>
      </c>
      <c r="W989" s="190">
        <f>VLOOKUP(M989,'8.匯率'!A:C,3,)</f>
        <v>1</v>
      </c>
      <c r="X989" s="232">
        <f t="shared" si="16"/>
        <v>110000</v>
      </c>
    </row>
    <row r="990" spans="1:24" hidden="1">
      <c r="A990" s="219" t="s">
        <v>215</v>
      </c>
      <c r="B990" s="219" t="s">
        <v>1150</v>
      </c>
      <c r="C990" s="219" t="s">
        <v>1244</v>
      </c>
      <c r="D990" s="219" t="s">
        <v>268</v>
      </c>
      <c r="E990" s="221">
        <v>45714</v>
      </c>
      <c r="F990" s="221">
        <v>45741</v>
      </c>
      <c r="G990" s="219" t="s">
        <v>269</v>
      </c>
      <c r="H990" s="219"/>
      <c r="I990" s="219"/>
      <c r="J990" s="219" t="s">
        <v>182</v>
      </c>
      <c r="K990" s="219" t="s">
        <v>220</v>
      </c>
      <c r="L990" s="241">
        <v>138000</v>
      </c>
      <c r="M990" s="219" t="s">
        <v>220</v>
      </c>
      <c r="N990" s="241">
        <v>138000</v>
      </c>
      <c r="O990" s="219" t="s">
        <v>243</v>
      </c>
      <c r="P990" s="219" t="s">
        <v>244</v>
      </c>
      <c r="Q990" s="219"/>
      <c r="R990" s="219" t="s">
        <v>990</v>
      </c>
      <c r="S990" s="219"/>
      <c r="T990" s="221"/>
      <c r="U990" s="219" t="s">
        <v>224</v>
      </c>
      <c r="V990" s="219" t="s">
        <v>225</v>
      </c>
      <c r="W990" s="190">
        <f>VLOOKUP(M990,'8.匯率'!A:C,3,)</f>
        <v>1</v>
      </c>
      <c r="X990" s="232">
        <f t="shared" si="16"/>
        <v>138000</v>
      </c>
    </row>
    <row r="991" spans="1:24" hidden="1">
      <c r="A991" s="219" t="s">
        <v>215</v>
      </c>
      <c r="B991" s="219" t="s">
        <v>1150</v>
      </c>
      <c r="C991" s="219" t="s">
        <v>1245</v>
      </c>
      <c r="D991" s="219" t="s">
        <v>268</v>
      </c>
      <c r="E991" s="221">
        <v>45714</v>
      </c>
      <c r="F991" s="221">
        <v>45741</v>
      </c>
      <c r="G991" s="219" t="s">
        <v>269</v>
      </c>
      <c r="H991" s="219"/>
      <c r="I991" s="219"/>
      <c r="J991" s="219" t="s">
        <v>182</v>
      </c>
      <c r="K991" s="219" t="s">
        <v>220</v>
      </c>
      <c r="L991" s="241">
        <v>90000</v>
      </c>
      <c r="M991" s="219" t="s">
        <v>220</v>
      </c>
      <c r="N991" s="241">
        <v>90000</v>
      </c>
      <c r="O991" s="219" t="s">
        <v>243</v>
      </c>
      <c r="P991" s="219" t="s">
        <v>244</v>
      </c>
      <c r="Q991" s="219"/>
      <c r="R991" s="219" t="s">
        <v>992</v>
      </c>
      <c r="S991" s="219"/>
      <c r="T991" s="221"/>
      <c r="U991" s="219" t="s">
        <v>224</v>
      </c>
      <c r="V991" s="219" t="s">
        <v>225</v>
      </c>
      <c r="W991" s="190">
        <f>VLOOKUP(M991,'8.匯率'!A:C,3,)</f>
        <v>1</v>
      </c>
      <c r="X991" s="232">
        <f t="shared" si="16"/>
        <v>90000</v>
      </c>
    </row>
    <row r="992" spans="1:24" hidden="1">
      <c r="A992" s="219" t="s">
        <v>215</v>
      </c>
      <c r="B992" s="219" t="s">
        <v>1150</v>
      </c>
      <c r="C992" s="219" t="s">
        <v>1246</v>
      </c>
      <c r="D992" s="219" t="s">
        <v>268</v>
      </c>
      <c r="E992" s="221">
        <v>45714</v>
      </c>
      <c r="F992" s="221">
        <v>45741</v>
      </c>
      <c r="G992" s="219" t="s">
        <v>269</v>
      </c>
      <c r="H992" s="219"/>
      <c r="I992" s="219"/>
      <c r="J992" s="219" t="s">
        <v>182</v>
      </c>
      <c r="K992" s="219" t="s">
        <v>220</v>
      </c>
      <c r="L992" s="241">
        <v>138000</v>
      </c>
      <c r="M992" s="219" t="s">
        <v>220</v>
      </c>
      <c r="N992" s="241">
        <v>138000</v>
      </c>
      <c r="O992" s="219" t="s">
        <v>243</v>
      </c>
      <c r="P992" s="219" t="s">
        <v>244</v>
      </c>
      <c r="Q992" s="219"/>
      <c r="R992" s="219" t="s">
        <v>994</v>
      </c>
      <c r="S992" s="219"/>
      <c r="T992" s="221"/>
      <c r="U992" s="219" t="s">
        <v>224</v>
      </c>
      <c r="V992" s="219" t="s">
        <v>225</v>
      </c>
      <c r="W992" s="190">
        <f>VLOOKUP(M992,'8.匯率'!A:C,3,)</f>
        <v>1</v>
      </c>
      <c r="X992" s="232">
        <f t="shared" si="16"/>
        <v>138000</v>
      </c>
    </row>
    <row r="993" spans="1:24" hidden="1">
      <c r="A993" s="219" t="s">
        <v>215</v>
      </c>
      <c r="B993" s="219" t="s">
        <v>1150</v>
      </c>
      <c r="C993" s="219" t="s">
        <v>1247</v>
      </c>
      <c r="D993" s="219" t="s">
        <v>268</v>
      </c>
      <c r="E993" s="221">
        <v>45714</v>
      </c>
      <c r="F993" s="221">
        <v>45741</v>
      </c>
      <c r="G993" s="219" t="s">
        <v>269</v>
      </c>
      <c r="H993" s="219"/>
      <c r="I993" s="219"/>
      <c r="J993" s="219" t="s">
        <v>182</v>
      </c>
      <c r="K993" s="219" t="s">
        <v>220</v>
      </c>
      <c r="L993" s="241">
        <v>149901</v>
      </c>
      <c r="M993" s="219" t="s">
        <v>220</v>
      </c>
      <c r="N993" s="241">
        <v>149901</v>
      </c>
      <c r="O993" s="219" t="s">
        <v>243</v>
      </c>
      <c r="P993" s="219" t="s">
        <v>244</v>
      </c>
      <c r="Q993" s="219"/>
      <c r="R993" s="219" t="s">
        <v>996</v>
      </c>
      <c r="S993" s="219"/>
      <c r="T993" s="221"/>
      <c r="U993" s="219" t="s">
        <v>224</v>
      </c>
      <c r="V993" s="219" t="s">
        <v>225</v>
      </c>
      <c r="W993" s="190">
        <f>VLOOKUP(M993,'8.匯率'!A:C,3,)</f>
        <v>1</v>
      </c>
      <c r="X993" s="232">
        <f t="shared" si="16"/>
        <v>149901</v>
      </c>
    </row>
    <row r="994" spans="1:24" hidden="1">
      <c r="A994" s="219" t="s">
        <v>215</v>
      </c>
      <c r="B994" s="219" t="s">
        <v>1150</v>
      </c>
      <c r="C994" s="219" t="s">
        <v>1248</v>
      </c>
      <c r="D994" s="219" t="s">
        <v>268</v>
      </c>
      <c r="E994" s="221">
        <v>45714</v>
      </c>
      <c r="F994" s="221">
        <v>45741</v>
      </c>
      <c r="G994" s="219" t="s">
        <v>269</v>
      </c>
      <c r="H994" s="219"/>
      <c r="I994" s="219"/>
      <c r="J994" s="219" t="s">
        <v>182</v>
      </c>
      <c r="K994" s="219" t="s">
        <v>220</v>
      </c>
      <c r="L994" s="241">
        <v>110000</v>
      </c>
      <c r="M994" s="219" t="s">
        <v>220</v>
      </c>
      <c r="N994" s="241">
        <v>110000</v>
      </c>
      <c r="O994" s="219" t="s">
        <v>243</v>
      </c>
      <c r="P994" s="219" t="s">
        <v>244</v>
      </c>
      <c r="Q994" s="219"/>
      <c r="R994" s="219" t="s">
        <v>998</v>
      </c>
      <c r="S994" s="219"/>
      <c r="T994" s="221"/>
      <c r="U994" s="219" t="s">
        <v>224</v>
      </c>
      <c r="V994" s="219" t="s">
        <v>225</v>
      </c>
      <c r="W994" s="190">
        <f>VLOOKUP(M994,'8.匯率'!A:C,3,)</f>
        <v>1</v>
      </c>
      <c r="X994" s="232">
        <f t="shared" si="16"/>
        <v>110000</v>
      </c>
    </row>
    <row r="995" spans="1:24" hidden="1">
      <c r="A995" s="219" t="s">
        <v>215</v>
      </c>
      <c r="B995" s="219" t="s">
        <v>1150</v>
      </c>
      <c r="C995" s="219" t="s">
        <v>1249</v>
      </c>
      <c r="D995" s="219" t="s">
        <v>268</v>
      </c>
      <c r="E995" s="221">
        <v>45714</v>
      </c>
      <c r="F995" s="221">
        <v>45741</v>
      </c>
      <c r="G995" s="219" t="s">
        <v>269</v>
      </c>
      <c r="H995" s="219"/>
      <c r="I995" s="219"/>
      <c r="J995" s="219" t="s">
        <v>182</v>
      </c>
      <c r="K995" s="219" t="s">
        <v>220</v>
      </c>
      <c r="L995" s="241">
        <v>130741</v>
      </c>
      <c r="M995" s="219" t="s">
        <v>220</v>
      </c>
      <c r="N995" s="241">
        <v>130741</v>
      </c>
      <c r="O995" s="219" t="s">
        <v>243</v>
      </c>
      <c r="P995" s="219" t="s">
        <v>244</v>
      </c>
      <c r="Q995" s="219"/>
      <c r="R995" s="219" t="s">
        <v>1000</v>
      </c>
      <c r="S995" s="219"/>
      <c r="T995" s="221"/>
      <c r="U995" s="219" t="s">
        <v>224</v>
      </c>
      <c r="V995" s="219" t="s">
        <v>225</v>
      </c>
      <c r="W995" s="190">
        <f>VLOOKUP(M995,'8.匯率'!A:C,3,)</f>
        <v>1</v>
      </c>
      <c r="X995" s="232">
        <f t="shared" si="16"/>
        <v>130741</v>
      </c>
    </row>
    <row r="996" spans="1:24" hidden="1">
      <c r="A996" s="219" t="s">
        <v>215</v>
      </c>
      <c r="B996" s="219" t="s">
        <v>1150</v>
      </c>
      <c r="C996" s="219" t="s">
        <v>1250</v>
      </c>
      <c r="D996" s="219" t="s">
        <v>268</v>
      </c>
      <c r="E996" s="221">
        <v>45714</v>
      </c>
      <c r="F996" s="221">
        <v>45741</v>
      </c>
      <c r="G996" s="219" t="s">
        <v>269</v>
      </c>
      <c r="H996" s="219"/>
      <c r="I996" s="219"/>
      <c r="J996" s="219" t="s">
        <v>182</v>
      </c>
      <c r="K996" s="219" t="s">
        <v>220</v>
      </c>
      <c r="L996" s="241">
        <v>123469</v>
      </c>
      <c r="M996" s="219" t="s">
        <v>220</v>
      </c>
      <c r="N996" s="241">
        <v>123469</v>
      </c>
      <c r="O996" s="219" t="s">
        <v>243</v>
      </c>
      <c r="P996" s="219" t="s">
        <v>244</v>
      </c>
      <c r="Q996" s="219"/>
      <c r="R996" s="219" t="s">
        <v>1002</v>
      </c>
      <c r="S996" s="219"/>
      <c r="T996" s="221"/>
      <c r="U996" s="219" t="s">
        <v>224</v>
      </c>
      <c r="V996" s="219" t="s">
        <v>225</v>
      </c>
      <c r="W996" s="190">
        <f>VLOOKUP(M996,'8.匯率'!A:C,3,)</f>
        <v>1</v>
      </c>
      <c r="X996" s="232">
        <f t="shared" si="16"/>
        <v>123469</v>
      </c>
    </row>
    <row r="997" spans="1:24" hidden="1">
      <c r="A997" s="219" t="s">
        <v>215</v>
      </c>
      <c r="B997" s="219" t="s">
        <v>1150</v>
      </c>
      <c r="C997" s="219" t="s">
        <v>1251</v>
      </c>
      <c r="D997" s="219" t="s">
        <v>268</v>
      </c>
      <c r="E997" s="221">
        <v>45714</v>
      </c>
      <c r="F997" s="221">
        <v>45741</v>
      </c>
      <c r="G997" s="219" t="s">
        <v>269</v>
      </c>
      <c r="H997" s="219"/>
      <c r="I997" s="219"/>
      <c r="J997" s="219" t="s">
        <v>182</v>
      </c>
      <c r="K997" s="219" t="s">
        <v>220</v>
      </c>
      <c r="L997" s="241">
        <v>138000</v>
      </c>
      <c r="M997" s="219" t="s">
        <v>220</v>
      </c>
      <c r="N997" s="241">
        <v>138000</v>
      </c>
      <c r="O997" s="219" t="s">
        <v>243</v>
      </c>
      <c r="P997" s="219" t="s">
        <v>244</v>
      </c>
      <c r="Q997" s="219"/>
      <c r="R997" s="219" t="s">
        <v>1004</v>
      </c>
      <c r="S997" s="219"/>
      <c r="T997" s="221"/>
      <c r="U997" s="219" t="s">
        <v>224</v>
      </c>
      <c r="V997" s="219" t="s">
        <v>225</v>
      </c>
      <c r="W997" s="190">
        <f>VLOOKUP(M997,'8.匯率'!A:C,3,)</f>
        <v>1</v>
      </c>
      <c r="X997" s="232">
        <f t="shared" si="16"/>
        <v>138000</v>
      </c>
    </row>
    <row r="998" spans="1:24" hidden="1">
      <c r="A998" s="219" t="s">
        <v>215</v>
      </c>
      <c r="B998" s="219" t="s">
        <v>1150</v>
      </c>
      <c r="C998" s="219" t="s">
        <v>1252</v>
      </c>
      <c r="D998" s="219" t="s">
        <v>268</v>
      </c>
      <c r="E998" s="221">
        <v>45714</v>
      </c>
      <c r="F998" s="221">
        <v>45741</v>
      </c>
      <c r="G998" s="219" t="s">
        <v>269</v>
      </c>
      <c r="H998" s="219"/>
      <c r="I998" s="219"/>
      <c r="J998" s="219" t="s">
        <v>182</v>
      </c>
      <c r="K998" s="219" t="s">
        <v>220</v>
      </c>
      <c r="L998" s="241">
        <v>138000</v>
      </c>
      <c r="M998" s="219" t="s">
        <v>220</v>
      </c>
      <c r="N998" s="241">
        <v>138000</v>
      </c>
      <c r="O998" s="219" t="s">
        <v>243</v>
      </c>
      <c r="P998" s="219" t="s">
        <v>244</v>
      </c>
      <c r="Q998" s="219"/>
      <c r="R998" s="219" t="s">
        <v>1006</v>
      </c>
      <c r="S998" s="219"/>
      <c r="T998" s="221"/>
      <c r="U998" s="219" t="s">
        <v>224</v>
      </c>
      <c r="V998" s="219" t="s">
        <v>225</v>
      </c>
      <c r="W998" s="190">
        <f>VLOOKUP(M998,'8.匯率'!A:C,3,)</f>
        <v>1</v>
      </c>
      <c r="X998" s="232">
        <f t="shared" si="16"/>
        <v>138000</v>
      </c>
    </row>
    <row r="999" spans="1:24" hidden="1">
      <c r="A999" s="219" t="s">
        <v>215</v>
      </c>
      <c r="B999" s="219" t="s">
        <v>1150</v>
      </c>
      <c r="C999" s="219" t="s">
        <v>1253</v>
      </c>
      <c r="D999" s="219" t="s">
        <v>268</v>
      </c>
      <c r="E999" s="221">
        <v>45744</v>
      </c>
      <c r="F999" s="221">
        <v>45744</v>
      </c>
      <c r="G999" s="219" t="s">
        <v>269</v>
      </c>
      <c r="H999" s="219"/>
      <c r="I999" s="219"/>
      <c r="J999" s="219" t="s">
        <v>182</v>
      </c>
      <c r="K999" s="219" t="s">
        <v>220</v>
      </c>
      <c r="L999" s="241">
        <v>-145762</v>
      </c>
      <c r="M999" s="219" t="s">
        <v>220</v>
      </c>
      <c r="N999" s="241">
        <v>-145762</v>
      </c>
      <c r="O999" s="219" t="s">
        <v>234</v>
      </c>
      <c r="P999" s="219" t="s">
        <v>229</v>
      </c>
      <c r="Q999" s="219"/>
      <c r="R999" s="219" t="s">
        <v>1254</v>
      </c>
      <c r="S999" s="219"/>
      <c r="T999" s="221"/>
      <c r="U999" s="219" t="s">
        <v>224</v>
      </c>
      <c r="V999" s="219" t="s">
        <v>225</v>
      </c>
      <c r="W999" s="190">
        <f>VLOOKUP(M999,'8.匯率'!A:C,3,)</f>
        <v>1</v>
      </c>
      <c r="X999" s="232">
        <f t="shared" si="16"/>
        <v>-145762</v>
      </c>
    </row>
    <row r="1000" spans="1:24" hidden="1">
      <c r="A1000" s="219" t="s">
        <v>215</v>
      </c>
      <c r="B1000" s="219" t="s">
        <v>1150</v>
      </c>
      <c r="C1000" s="219" t="s">
        <v>1255</v>
      </c>
      <c r="D1000" s="219" t="s">
        <v>268</v>
      </c>
      <c r="E1000" s="221">
        <v>45744</v>
      </c>
      <c r="F1000" s="221">
        <v>45744</v>
      </c>
      <c r="G1000" s="219" t="s">
        <v>269</v>
      </c>
      <c r="H1000" s="219"/>
      <c r="I1000" s="219"/>
      <c r="J1000" s="219" t="s">
        <v>182</v>
      </c>
      <c r="K1000" s="219" t="s">
        <v>220</v>
      </c>
      <c r="L1000" s="241">
        <v>-155000</v>
      </c>
      <c r="M1000" s="219" t="s">
        <v>220</v>
      </c>
      <c r="N1000" s="241">
        <v>-155000</v>
      </c>
      <c r="O1000" s="219" t="s">
        <v>234</v>
      </c>
      <c r="P1000" s="219" t="s">
        <v>229</v>
      </c>
      <c r="Q1000" s="219"/>
      <c r="R1000" s="219" t="s">
        <v>1256</v>
      </c>
      <c r="S1000" s="219"/>
      <c r="T1000" s="221"/>
      <c r="U1000" s="219" t="s">
        <v>224</v>
      </c>
      <c r="V1000" s="219" t="s">
        <v>225</v>
      </c>
      <c r="W1000" s="190">
        <f>VLOOKUP(M1000,'8.匯率'!A:C,3,)</f>
        <v>1</v>
      </c>
      <c r="X1000" s="232">
        <f t="shared" si="16"/>
        <v>-155000</v>
      </c>
    </row>
    <row r="1001" spans="1:24" hidden="1">
      <c r="A1001" s="219" t="s">
        <v>215</v>
      </c>
      <c r="B1001" s="219" t="s">
        <v>1150</v>
      </c>
      <c r="C1001" s="219" t="s">
        <v>1257</v>
      </c>
      <c r="D1001" s="219" t="s">
        <v>268</v>
      </c>
      <c r="E1001" s="221">
        <v>45744</v>
      </c>
      <c r="F1001" s="221">
        <v>45744</v>
      </c>
      <c r="G1001" s="219" t="s">
        <v>269</v>
      </c>
      <c r="H1001" s="219"/>
      <c r="I1001" s="219"/>
      <c r="J1001" s="219" t="s">
        <v>182</v>
      </c>
      <c r="K1001" s="219" t="s">
        <v>220</v>
      </c>
      <c r="L1001" s="241">
        <v>-138000</v>
      </c>
      <c r="M1001" s="219" t="s">
        <v>220</v>
      </c>
      <c r="N1001" s="241">
        <v>-138000</v>
      </c>
      <c r="O1001" s="219" t="s">
        <v>234</v>
      </c>
      <c r="P1001" s="219" t="s">
        <v>229</v>
      </c>
      <c r="Q1001" s="219"/>
      <c r="R1001" s="219" t="s">
        <v>1258</v>
      </c>
      <c r="S1001" s="219"/>
      <c r="T1001" s="221"/>
      <c r="U1001" s="219" t="s">
        <v>224</v>
      </c>
      <c r="V1001" s="219" t="s">
        <v>225</v>
      </c>
      <c r="W1001" s="190">
        <f>VLOOKUP(M1001,'8.匯率'!A:C,3,)</f>
        <v>1</v>
      </c>
      <c r="X1001" s="232">
        <f t="shared" si="16"/>
        <v>-138000</v>
      </c>
    </row>
    <row r="1002" spans="1:24" hidden="1">
      <c r="A1002" s="219" t="s">
        <v>215</v>
      </c>
      <c r="B1002" s="219" t="s">
        <v>1150</v>
      </c>
      <c r="C1002" s="219" t="s">
        <v>1259</v>
      </c>
      <c r="D1002" s="219" t="s">
        <v>268</v>
      </c>
      <c r="E1002" s="221">
        <v>45744</v>
      </c>
      <c r="F1002" s="221">
        <v>45744</v>
      </c>
      <c r="G1002" s="219" t="s">
        <v>269</v>
      </c>
      <c r="H1002" s="219"/>
      <c r="I1002" s="219"/>
      <c r="J1002" s="219" t="s">
        <v>182</v>
      </c>
      <c r="K1002" s="219" t="s">
        <v>220</v>
      </c>
      <c r="L1002" s="241">
        <v>-140923</v>
      </c>
      <c r="M1002" s="219" t="s">
        <v>220</v>
      </c>
      <c r="N1002" s="241">
        <v>-140923</v>
      </c>
      <c r="O1002" s="219" t="s">
        <v>234</v>
      </c>
      <c r="P1002" s="219" t="s">
        <v>229</v>
      </c>
      <c r="Q1002" s="219"/>
      <c r="R1002" s="219" t="s">
        <v>1260</v>
      </c>
      <c r="S1002" s="219"/>
      <c r="T1002" s="221"/>
      <c r="U1002" s="219" t="s">
        <v>224</v>
      </c>
      <c r="V1002" s="219" t="s">
        <v>225</v>
      </c>
      <c r="W1002" s="190">
        <f>VLOOKUP(M1002,'8.匯率'!A:C,3,)</f>
        <v>1</v>
      </c>
      <c r="X1002" s="232">
        <f t="shared" si="16"/>
        <v>-140923</v>
      </c>
    </row>
    <row r="1003" spans="1:24" hidden="1">
      <c r="A1003" s="219" t="s">
        <v>215</v>
      </c>
      <c r="B1003" s="219" t="s">
        <v>1150</v>
      </c>
      <c r="C1003" s="219" t="s">
        <v>1261</v>
      </c>
      <c r="D1003" s="219" t="s">
        <v>268</v>
      </c>
      <c r="E1003" s="221">
        <v>45744</v>
      </c>
      <c r="F1003" s="221">
        <v>45744</v>
      </c>
      <c r="G1003" s="219" t="s">
        <v>269</v>
      </c>
      <c r="H1003" s="219"/>
      <c r="I1003" s="219"/>
      <c r="J1003" s="219" t="s">
        <v>182</v>
      </c>
      <c r="K1003" s="219" t="s">
        <v>220</v>
      </c>
      <c r="L1003" s="241">
        <v>-155000</v>
      </c>
      <c r="M1003" s="219" t="s">
        <v>220</v>
      </c>
      <c r="N1003" s="241">
        <v>-155000</v>
      </c>
      <c r="O1003" s="219" t="s">
        <v>234</v>
      </c>
      <c r="P1003" s="219" t="s">
        <v>229</v>
      </c>
      <c r="Q1003" s="219"/>
      <c r="R1003" s="219" t="s">
        <v>1262</v>
      </c>
      <c r="S1003" s="219"/>
      <c r="T1003" s="221"/>
      <c r="U1003" s="219" t="s">
        <v>224</v>
      </c>
      <c r="V1003" s="219" t="s">
        <v>225</v>
      </c>
      <c r="W1003" s="190">
        <f>VLOOKUP(M1003,'8.匯率'!A:C,3,)</f>
        <v>1</v>
      </c>
      <c r="X1003" s="232">
        <f t="shared" si="16"/>
        <v>-155000</v>
      </c>
    </row>
    <row r="1004" spans="1:24" hidden="1">
      <c r="A1004" s="219" t="s">
        <v>215</v>
      </c>
      <c r="B1004" s="219" t="s">
        <v>1150</v>
      </c>
      <c r="C1004" s="219" t="s">
        <v>1263</v>
      </c>
      <c r="D1004" s="219" t="s">
        <v>268</v>
      </c>
      <c r="E1004" s="221">
        <v>45744</v>
      </c>
      <c r="F1004" s="221">
        <v>45744</v>
      </c>
      <c r="G1004" s="219" t="s">
        <v>269</v>
      </c>
      <c r="H1004" s="219"/>
      <c r="I1004" s="219"/>
      <c r="J1004" s="219" t="s">
        <v>182</v>
      </c>
      <c r="K1004" s="219" t="s">
        <v>220</v>
      </c>
      <c r="L1004" s="241">
        <v>-174814</v>
      </c>
      <c r="M1004" s="219" t="s">
        <v>220</v>
      </c>
      <c r="N1004" s="241">
        <v>-174814</v>
      </c>
      <c r="O1004" s="219" t="s">
        <v>234</v>
      </c>
      <c r="P1004" s="219" t="s">
        <v>229</v>
      </c>
      <c r="Q1004" s="219"/>
      <c r="R1004" s="219" t="s">
        <v>1264</v>
      </c>
      <c r="S1004" s="219"/>
      <c r="T1004" s="221"/>
      <c r="U1004" s="219" t="s">
        <v>224</v>
      </c>
      <c r="V1004" s="219" t="s">
        <v>225</v>
      </c>
      <c r="W1004" s="190">
        <f>VLOOKUP(M1004,'8.匯率'!A:C,3,)</f>
        <v>1</v>
      </c>
      <c r="X1004" s="232">
        <f t="shared" si="16"/>
        <v>-174814</v>
      </c>
    </row>
    <row r="1005" spans="1:24" hidden="1">
      <c r="A1005" s="219" t="s">
        <v>215</v>
      </c>
      <c r="B1005" s="219" t="s">
        <v>1150</v>
      </c>
      <c r="C1005" s="219" t="s">
        <v>1265</v>
      </c>
      <c r="D1005" s="219" t="s">
        <v>268</v>
      </c>
      <c r="E1005" s="221">
        <v>45744</v>
      </c>
      <c r="F1005" s="221">
        <v>45744</v>
      </c>
      <c r="G1005" s="219" t="s">
        <v>269</v>
      </c>
      <c r="H1005" s="219"/>
      <c r="I1005" s="219"/>
      <c r="J1005" s="219" t="s">
        <v>182</v>
      </c>
      <c r="K1005" s="219" t="s">
        <v>220</v>
      </c>
      <c r="L1005" s="241">
        <v>-140260</v>
      </c>
      <c r="M1005" s="219" t="s">
        <v>220</v>
      </c>
      <c r="N1005" s="241">
        <v>-140260</v>
      </c>
      <c r="O1005" s="219" t="s">
        <v>234</v>
      </c>
      <c r="P1005" s="219" t="s">
        <v>229</v>
      </c>
      <c r="Q1005" s="219"/>
      <c r="R1005" s="219" t="s">
        <v>1266</v>
      </c>
      <c r="S1005" s="219"/>
      <c r="T1005" s="221"/>
      <c r="U1005" s="219" t="s">
        <v>224</v>
      </c>
      <c r="V1005" s="219" t="s">
        <v>225</v>
      </c>
      <c r="W1005" s="190">
        <f>VLOOKUP(M1005,'8.匯率'!A:C,3,)</f>
        <v>1</v>
      </c>
      <c r="X1005" s="232">
        <f t="shared" si="16"/>
        <v>-140260</v>
      </c>
    </row>
    <row r="1006" spans="1:24" hidden="1">
      <c r="A1006" s="219" t="s">
        <v>215</v>
      </c>
      <c r="B1006" s="219" t="s">
        <v>1150</v>
      </c>
      <c r="C1006" s="219" t="s">
        <v>1267</v>
      </c>
      <c r="D1006" s="219" t="s">
        <v>268</v>
      </c>
      <c r="E1006" s="221">
        <v>45744</v>
      </c>
      <c r="F1006" s="221">
        <v>45744</v>
      </c>
      <c r="G1006" s="219" t="s">
        <v>269</v>
      </c>
      <c r="H1006" s="219"/>
      <c r="I1006" s="219"/>
      <c r="J1006" s="219" t="s">
        <v>182</v>
      </c>
      <c r="K1006" s="219" t="s">
        <v>220</v>
      </c>
      <c r="L1006" s="241">
        <v>-94303</v>
      </c>
      <c r="M1006" s="219" t="s">
        <v>220</v>
      </c>
      <c r="N1006" s="241">
        <v>-94303</v>
      </c>
      <c r="O1006" s="219" t="s">
        <v>243</v>
      </c>
      <c r="P1006" s="219" t="s">
        <v>244</v>
      </c>
      <c r="Q1006" s="219"/>
      <c r="R1006" s="219" t="s">
        <v>1268</v>
      </c>
      <c r="S1006" s="219"/>
      <c r="T1006" s="221"/>
      <c r="U1006" s="219" t="s">
        <v>224</v>
      </c>
      <c r="V1006" s="219" t="s">
        <v>225</v>
      </c>
      <c r="W1006" s="190">
        <f>VLOOKUP(M1006,'8.匯率'!A:C,3,)</f>
        <v>1</v>
      </c>
      <c r="X1006" s="232">
        <f t="shared" si="16"/>
        <v>-94303</v>
      </c>
    </row>
    <row r="1007" spans="1:24" hidden="1">
      <c r="A1007" s="219" t="s">
        <v>215</v>
      </c>
      <c r="B1007" s="219" t="s">
        <v>1150</v>
      </c>
      <c r="C1007" s="219" t="s">
        <v>1269</v>
      </c>
      <c r="D1007" s="219" t="s">
        <v>268</v>
      </c>
      <c r="E1007" s="221">
        <v>45744</v>
      </c>
      <c r="F1007" s="221">
        <v>45744</v>
      </c>
      <c r="G1007" s="219" t="s">
        <v>269</v>
      </c>
      <c r="H1007" s="219"/>
      <c r="I1007" s="219"/>
      <c r="J1007" s="219" t="s">
        <v>182</v>
      </c>
      <c r="K1007" s="219" t="s">
        <v>220</v>
      </c>
      <c r="L1007" s="241">
        <v>-136344</v>
      </c>
      <c r="M1007" s="219" t="s">
        <v>220</v>
      </c>
      <c r="N1007" s="241">
        <v>-136344</v>
      </c>
      <c r="O1007" s="219" t="s">
        <v>243</v>
      </c>
      <c r="P1007" s="219" t="s">
        <v>244</v>
      </c>
      <c r="Q1007" s="219"/>
      <c r="R1007" s="219" t="s">
        <v>1270</v>
      </c>
      <c r="S1007" s="219"/>
      <c r="T1007" s="221"/>
      <c r="U1007" s="219" t="s">
        <v>224</v>
      </c>
      <c r="V1007" s="219" t="s">
        <v>225</v>
      </c>
      <c r="W1007" s="190">
        <f>VLOOKUP(M1007,'8.匯率'!A:C,3,)</f>
        <v>1</v>
      </c>
      <c r="X1007" s="232">
        <f t="shared" si="16"/>
        <v>-136344</v>
      </c>
    </row>
    <row r="1008" spans="1:24" hidden="1">
      <c r="A1008" s="219" t="s">
        <v>215</v>
      </c>
      <c r="B1008" s="219" t="s">
        <v>1150</v>
      </c>
      <c r="C1008" s="219" t="s">
        <v>1271</v>
      </c>
      <c r="D1008" s="219" t="s">
        <v>268</v>
      </c>
      <c r="E1008" s="221">
        <v>45744</v>
      </c>
      <c r="F1008" s="221">
        <v>45744</v>
      </c>
      <c r="G1008" s="219" t="s">
        <v>269</v>
      </c>
      <c r="H1008" s="219"/>
      <c r="I1008" s="219"/>
      <c r="J1008" s="219" t="s">
        <v>182</v>
      </c>
      <c r="K1008" s="219" t="s">
        <v>220</v>
      </c>
      <c r="L1008" s="241">
        <v>-90000</v>
      </c>
      <c r="M1008" s="219" t="s">
        <v>220</v>
      </c>
      <c r="N1008" s="241">
        <v>-90000</v>
      </c>
      <c r="O1008" s="219" t="s">
        <v>243</v>
      </c>
      <c r="P1008" s="219" t="s">
        <v>244</v>
      </c>
      <c r="Q1008" s="219"/>
      <c r="R1008" s="219" t="s">
        <v>1272</v>
      </c>
      <c r="S1008" s="219"/>
      <c r="T1008" s="221"/>
      <c r="U1008" s="219" t="s">
        <v>224</v>
      </c>
      <c r="V1008" s="219" t="s">
        <v>225</v>
      </c>
      <c r="W1008" s="190">
        <f>VLOOKUP(M1008,'8.匯率'!A:C,3,)</f>
        <v>1</v>
      </c>
      <c r="X1008" s="232">
        <f t="shared" si="16"/>
        <v>-90000</v>
      </c>
    </row>
    <row r="1009" spans="1:24" hidden="1">
      <c r="A1009" s="219" t="s">
        <v>215</v>
      </c>
      <c r="B1009" s="219" t="s">
        <v>1150</v>
      </c>
      <c r="C1009" s="219" t="s">
        <v>1273</v>
      </c>
      <c r="D1009" s="219" t="s">
        <v>268</v>
      </c>
      <c r="E1009" s="221">
        <v>45744</v>
      </c>
      <c r="F1009" s="221">
        <v>45744</v>
      </c>
      <c r="G1009" s="219" t="s">
        <v>269</v>
      </c>
      <c r="H1009" s="219"/>
      <c r="I1009" s="219"/>
      <c r="J1009" s="219" t="s">
        <v>182</v>
      </c>
      <c r="K1009" s="219" t="s">
        <v>220</v>
      </c>
      <c r="L1009" s="241">
        <v>-65702</v>
      </c>
      <c r="M1009" s="219" t="s">
        <v>220</v>
      </c>
      <c r="N1009" s="241">
        <v>-65702</v>
      </c>
      <c r="O1009" s="219" t="s">
        <v>239</v>
      </c>
      <c r="P1009" s="219" t="s">
        <v>240</v>
      </c>
      <c r="Q1009" s="219"/>
      <c r="R1009" s="219" t="s">
        <v>1274</v>
      </c>
      <c r="S1009" s="219"/>
      <c r="T1009" s="221"/>
      <c r="U1009" s="219" t="s">
        <v>224</v>
      </c>
      <c r="V1009" s="219" t="s">
        <v>225</v>
      </c>
      <c r="W1009" s="190">
        <f>VLOOKUP(M1009,'8.匯率'!A:C,3,)</f>
        <v>1</v>
      </c>
      <c r="X1009" s="232">
        <f t="shared" si="16"/>
        <v>-65702</v>
      </c>
    </row>
    <row r="1010" spans="1:24" hidden="1">
      <c r="A1010" s="219" t="s">
        <v>215</v>
      </c>
      <c r="B1010" s="219" t="s">
        <v>1150</v>
      </c>
      <c r="C1010" s="219" t="s">
        <v>1275</v>
      </c>
      <c r="D1010" s="219" t="s">
        <v>268</v>
      </c>
      <c r="E1010" s="221">
        <v>45744</v>
      </c>
      <c r="F1010" s="221">
        <v>45744</v>
      </c>
      <c r="G1010" s="219" t="s">
        <v>269</v>
      </c>
      <c r="H1010" s="219"/>
      <c r="I1010" s="219"/>
      <c r="J1010" s="219" t="s">
        <v>182</v>
      </c>
      <c r="K1010" s="219" t="s">
        <v>220</v>
      </c>
      <c r="L1010" s="241">
        <v>-138000</v>
      </c>
      <c r="M1010" s="219" t="s">
        <v>220</v>
      </c>
      <c r="N1010" s="241">
        <v>-138000</v>
      </c>
      <c r="O1010" s="219" t="s">
        <v>239</v>
      </c>
      <c r="P1010" s="219" t="s">
        <v>240</v>
      </c>
      <c r="Q1010" s="219"/>
      <c r="R1010" s="219" t="s">
        <v>1276</v>
      </c>
      <c r="S1010" s="219"/>
      <c r="T1010" s="221"/>
      <c r="U1010" s="219" t="s">
        <v>224</v>
      </c>
      <c r="V1010" s="219" t="s">
        <v>225</v>
      </c>
      <c r="W1010" s="190">
        <f>VLOOKUP(M1010,'8.匯率'!A:C,3,)</f>
        <v>1</v>
      </c>
      <c r="X1010" s="232">
        <f t="shared" si="16"/>
        <v>-138000</v>
      </c>
    </row>
    <row r="1011" spans="1:24" hidden="1">
      <c r="A1011" s="219" t="s">
        <v>215</v>
      </c>
      <c r="B1011" s="219" t="s">
        <v>1150</v>
      </c>
      <c r="C1011" s="219" t="s">
        <v>1277</v>
      </c>
      <c r="D1011" s="219" t="s">
        <v>268</v>
      </c>
      <c r="E1011" s="221">
        <v>45744</v>
      </c>
      <c r="F1011" s="221">
        <v>45744</v>
      </c>
      <c r="G1011" s="219" t="s">
        <v>269</v>
      </c>
      <c r="H1011" s="219"/>
      <c r="I1011" s="219"/>
      <c r="J1011" s="219" t="s">
        <v>182</v>
      </c>
      <c r="K1011" s="219" t="s">
        <v>220</v>
      </c>
      <c r="L1011" s="241">
        <v>-130617</v>
      </c>
      <c r="M1011" s="219" t="s">
        <v>220</v>
      </c>
      <c r="N1011" s="241">
        <v>-130617</v>
      </c>
      <c r="O1011" s="219" t="s">
        <v>239</v>
      </c>
      <c r="P1011" s="219" t="s">
        <v>240</v>
      </c>
      <c r="Q1011" s="219"/>
      <c r="R1011" s="219" t="s">
        <v>1278</v>
      </c>
      <c r="S1011" s="219"/>
      <c r="T1011" s="221"/>
      <c r="U1011" s="219" t="s">
        <v>224</v>
      </c>
      <c r="V1011" s="219" t="s">
        <v>225</v>
      </c>
      <c r="W1011" s="190">
        <f>VLOOKUP(M1011,'8.匯率'!A:C,3,)</f>
        <v>1</v>
      </c>
      <c r="X1011" s="232">
        <f t="shared" si="16"/>
        <v>-130617</v>
      </c>
    </row>
    <row r="1012" spans="1:24" hidden="1">
      <c r="A1012" s="219" t="s">
        <v>215</v>
      </c>
      <c r="B1012" s="219" t="s">
        <v>1150</v>
      </c>
      <c r="C1012" s="219" t="s">
        <v>1279</v>
      </c>
      <c r="D1012" s="219" t="s">
        <v>268</v>
      </c>
      <c r="E1012" s="221">
        <v>45744</v>
      </c>
      <c r="F1012" s="221">
        <v>45744</v>
      </c>
      <c r="G1012" s="219" t="s">
        <v>269</v>
      </c>
      <c r="H1012" s="219"/>
      <c r="I1012" s="219"/>
      <c r="J1012" s="219" t="s">
        <v>182</v>
      </c>
      <c r="K1012" s="219" t="s">
        <v>220</v>
      </c>
      <c r="L1012" s="241">
        <v>-99528</v>
      </c>
      <c r="M1012" s="219" t="s">
        <v>220</v>
      </c>
      <c r="N1012" s="241">
        <v>-99528</v>
      </c>
      <c r="O1012" s="219" t="s">
        <v>239</v>
      </c>
      <c r="P1012" s="219" t="s">
        <v>240</v>
      </c>
      <c r="Q1012" s="219"/>
      <c r="R1012" s="219" t="s">
        <v>1280</v>
      </c>
      <c r="S1012" s="219"/>
      <c r="T1012" s="221"/>
      <c r="U1012" s="219" t="s">
        <v>224</v>
      </c>
      <c r="V1012" s="219" t="s">
        <v>225</v>
      </c>
      <c r="W1012" s="190">
        <f>VLOOKUP(M1012,'8.匯率'!A:C,3,)</f>
        <v>1</v>
      </c>
      <c r="X1012" s="232">
        <f t="shared" si="16"/>
        <v>-99528</v>
      </c>
    </row>
    <row r="1013" spans="1:24" hidden="1">
      <c r="A1013" s="219" t="s">
        <v>215</v>
      </c>
      <c r="B1013" s="219" t="s">
        <v>1150</v>
      </c>
      <c r="C1013" s="219" t="s">
        <v>1281</v>
      </c>
      <c r="D1013" s="219" t="s">
        <v>268</v>
      </c>
      <c r="E1013" s="221">
        <v>45744</v>
      </c>
      <c r="F1013" s="221">
        <v>45744</v>
      </c>
      <c r="G1013" s="219" t="s">
        <v>269</v>
      </c>
      <c r="H1013" s="219"/>
      <c r="I1013" s="219"/>
      <c r="J1013" s="219" t="s">
        <v>182</v>
      </c>
      <c r="K1013" s="219" t="s">
        <v>220</v>
      </c>
      <c r="L1013" s="241">
        <v>-124862</v>
      </c>
      <c r="M1013" s="219" t="s">
        <v>220</v>
      </c>
      <c r="N1013" s="241">
        <v>-124862</v>
      </c>
      <c r="O1013" s="219" t="s">
        <v>239</v>
      </c>
      <c r="P1013" s="219" t="s">
        <v>240</v>
      </c>
      <c r="Q1013" s="219"/>
      <c r="R1013" s="219" t="s">
        <v>1282</v>
      </c>
      <c r="S1013" s="219"/>
      <c r="T1013" s="221"/>
      <c r="U1013" s="219" t="s">
        <v>224</v>
      </c>
      <c r="V1013" s="219" t="s">
        <v>225</v>
      </c>
      <c r="W1013" s="190">
        <f>VLOOKUP(M1013,'8.匯率'!A:C,3,)</f>
        <v>1</v>
      </c>
      <c r="X1013" s="232">
        <f t="shared" si="16"/>
        <v>-124862</v>
      </c>
    </row>
    <row r="1014" spans="1:24" hidden="1">
      <c r="A1014" s="219" t="s">
        <v>215</v>
      </c>
      <c r="B1014" s="219" t="s">
        <v>1150</v>
      </c>
      <c r="C1014" s="219" t="s">
        <v>1283</v>
      </c>
      <c r="D1014" s="219" t="s">
        <v>268</v>
      </c>
      <c r="E1014" s="221">
        <v>45744</v>
      </c>
      <c r="F1014" s="221">
        <v>45744</v>
      </c>
      <c r="G1014" s="219" t="s">
        <v>269</v>
      </c>
      <c r="H1014" s="219"/>
      <c r="I1014" s="219"/>
      <c r="J1014" s="219" t="s">
        <v>182</v>
      </c>
      <c r="K1014" s="219" t="s">
        <v>220</v>
      </c>
      <c r="L1014" s="241">
        <v>-138000</v>
      </c>
      <c r="M1014" s="219" t="s">
        <v>220</v>
      </c>
      <c r="N1014" s="241">
        <v>-138000</v>
      </c>
      <c r="O1014" s="219" t="s">
        <v>239</v>
      </c>
      <c r="P1014" s="219" t="s">
        <v>240</v>
      </c>
      <c r="Q1014" s="219"/>
      <c r="R1014" s="219" t="s">
        <v>1284</v>
      </c>
      <c r="S1014" s="219"/>
      <c r="T1014" s="221"/>
      <c r="U1014" s="219" t="s">
        <v>224</v>
      </c>
      <c r="V1014" s="219" t="s">
        <v>225</v>
      </c>
      <c r="W1014" s="190">
        <f>VLOOKUP(M1014,'8.匯率'!A:C,3,)</f>
        <v>1</v>
      </c>
      <c r="X1014" s="232">
        <f t="shared" si="16"/>
        <v>-138000</v>
      </c>
    </row>
    <row r="1015" spans="1:24" hidden="1">
      <c r="A1015" s="219" t="s">
        <v>215</v>
      </c>
      <c r="B1015" s="219" t="s">
        <v>1150</v>
      </c>
      <c r="C1015" s="219" t="s">
        <v>1285</v>
      </c>
      <c r="D1015" s="219" t="s">
        <v>268</v>
      </c>
      <c r="E1015" s="221">
        <v>45744</v>
      </c>
      <c r="F1015" s="221">
        <v>45744</v>
      </c>
      <c r="G1015" s="219" t="s">
        <v>269</v>
      </c>
      <c r="H1015" s="219"/>
      <c r="I1015" s="219"/>
      <c r="J1015" s="219" t="s">
        <v>182</v>
      </c>
      <c r="K1015" s="219" t="s">
        <v>220</v>
      </c>
      <c r="L1015" s="241">
        <v>-100000</v>
      </c>
      <c r="M1015" s="219" t="s">
        <v>220</v>
      </c>
      <c r="N1015" s="241">
        <v>-100000</v>
      </c>
      <c r="O1015" s="219" t="s">
        <v>239</v>
      </c>
      <c r="P1015" s="219" t="s">
        <v>240</v>
      </c>
      <c r="Q1015" s="219"/>
      <c r="R1015" s="219" t="s">
        <v>1286</v>
      </c>
      <c r="S1015" s="219"/>
      <c r="T1015" s="221"/>
      <c r="U1015" s="219" t="s">
        <v>224</v>
      </c>
      <c r="V1015" s="219" t="s">
        <v>225</v>
      </c>
      <c r="W1015" s="190">
        <f>VLOOKUP(M1015,'8.匯率'!A:C,3,)</f>
        <v>1</v>
      </c>
      <c r="X1015" s="232">
        <f t="shared" si="16"/>
        <v>-100000</v>
      </c>
    </row>
    <row r="1016" spans="1:24" hidden="1">
      <c r="A1016" s="219" t="s">
        <v>215</v>
      </c>
      <c r="B1016" s="219" t="s">
        <v>1150</v>
      </c>
      <c r="C1016" s="219" t="s">
        <v>1287</v>
      </c>
      <c r="D1016" s="219" t="s">
        <v>268</v>
      </c>
      <c r="E1016" s="221">
        <v>45744</v>
      </c>
      <c r="F1016" s="221">
        <v>45744</v>
      </c>
      <c r="G1016" s="219" t="s">
        <v>269</v>
      </c>
      <c r="H1016" s="219"/>
      <c r="I1016" s="219"/>
      <c r="J1016" s="219" t="s">
        <v>182</v>
      </c>
      <c r="K1016" s="219" t="s">
        <v>220</v>
      </c>
      <c r="L1016" s="241">
        <v>-68090</v>
      </c>
      <c r="M1016" s="219" t="s">
        <v>220</v>
      </c>
      <c r="N1016" s="241">
        <v>-68090</v>
      </c>
      <c r="O1016" s="219" t="s">
        <v>239</v>
      </c>
      <c r="P1016" s="219" t="s">
        <v>240</v>
      </c>
      <c r="Q1016" s="219"/>
      <c r="R1016" s="219" t="s">
        <v>1288</v>
      </c>
      <c r="S1016" s="219"/>
      <c r="T1016" s="221"/>
      <c r="U1016" s="219" t="s">
        <v>224</v>
      </c>
      <c r="V1016" s="219" t="s">
        <v>225</v>
      </c>
      <c r="W1016" s="190">
        <f>VLOOKUP(M1016,'8.匯率'!A:C,3,)</f>
        <v>1</v>
      </c>
      <c r="X1016" s="232">
        <f t="shared" si="16"/>
        <v>-68090</v>
      </c>
    </row>
    <row r="1017" spans="1:24" hidden="1">
      <c r="A1017" s="219" t="s">
        <v>215</v>
      </c>
      <c r="B1017" s="219" t="s">
        <v>1150</v>
      </c>
      <c r="C1017" s="219" t="s">
        <v>1289</v>
      </c>
      <c r="D1017" s="219" t="s">
        <v>268</v>
      </c>
      <c r="E1017" s="221">
        <v>45744</v>
      </c>
      <c r="F1017" s="221">
        <v>45744</v>
      </c>
      <c r="G1017" s="219" t="s">
        <v>269</v>
      </c>
      <c r="H1017" s="219"/>
      <c r="I1017" s="219"/>
      <c r="J1017" s="219" t="s">
        <v>182</v>
      </c>
      <c r="K1017" s="219" t="s">
        <v>220</v>
      </c>
      <c r="L1017" s="241">
        <v>-138000</v>
      </c>
      <c r="M1017" s="219" t="s">
        <v>220</v>
      </c>
      <c r="N1017" s="241">
        <v>-138000</v>
      </c>
      <c r="O1017" s="219" t="s">
        <v>239</v>
      </c>
      <c r="P1017" s="219" t="s">
        <v>240</v>
      </c>
      <c r="Q1017" s="219"/>
      <c r="R1017" s="219" t="s">
        <v>1290</v>
      </c>
      <c r="S1017" s="219"/>
      <c r="T1017" s="221"/>
      <c r="U1017" s="219" t="s">
        <v>224</v>
      </c>
      <c r="V1017" s="219" t="s">
        <v>225</v>
      </c>
      <c r="W1017" s="190">
        <f>VLOOKUP(M1017,'8.匯率'!A:C,3,)</f>
        <v>1</v>
      </c>
      <c r="X1017" s="232">
        <f t="shared" si="16"/>
        <v>-138000</v>
      </c>
    </row>
    <row r="1018" spans="1:24" hidden="1">
      <c r="A1018" s="219" t="s">
        <v>215</v>
      </c>
      <c r="B1018" s="219" t="s">
        <v>1150</v>
      </c>
      <c r="C1018" s="219" t="s">
        <v>1291</v>
      </c>
      <c r="D1018" s="219" t="s">
        <v>268</v>
      </c>
      <c r="E1018" s="221">
        <v>45744</v>
      </c>
      <c r="F1018" s="221">
        <v>45744</v>
      </c>
      <c r="G1018" s="219" t="s">
        <v>269</v>
      </c>
      <c r="H1018" s="219"/>
      <c r="I1018" s="219"/>
      <c r="J1018" s="219" t="s">
        <v>182</v>
      </c>
      <c r="K1018" s="219" t="s">
        <v>220</v>
      </c>
      <c r="L1018" s="241">
        <v>-155000</v>
      </c>
      <c r="M1018" s="219" t="s">
        <v>220</v>
      </c>
      <c r="N1018" s="241">
        <v>-155000</v>
      </c>
      <c r="O1018" s="219" t="s">
        <v>239</v>
      </c>
      <c r="P1018" s="219" t="s">
        <v>240</v>
      </c>
      <c r="Q1018" s="219"/>
      <c r="R1018" s="219" t="s">
        <v>1292</v>
      </c>
      <c r="S1018" s="219"/>
      <c r="T1018" s="221"/>
      <c r="U1018" s="219" t="s">
        <v>224</v>
      </c>
      <c r="V1018" s="219" t="s">
        <v>225</v>
      </c>
      <c r="W1018" s="190">
        <f>VLOOKUP(M1018,'8.匯率'!A:C,3,)</f>
        <v>1</v>
      </c>
      <c r="X1018" s="232">
        <f t="shared" si="16"/>
        <v>-155000</v>
      </c>
    </row>
    <row r="1019" spans="1:24" hidden="1">
      <c r="A1019" s="219" t="s">
        <v>215</v>
      </c>
      <c r="B1019" s="219" t="s">
        <v>1150</v>
      </c>
      <c r="C1019" s="219" t="s">
        <v>1293</v>
      </c>
      <c r="D1019" s="219" t="s">
        <v>268</v>
      </c>
      <c r="E1019" s="221">
        <v>45744</v>
      </c>
      <c r="F1019" s="221">
        <v>45744</v>
      </c>
      <c r="G1019" s="219" t="s">
        <v>269</v>
      </c>
      <c r="H1019" s="219"/>
      <c r="I1019" s="219"/>
      <c r="J1019" s="219" t="s">
        <v>182</v>
      </c>
      <c r="K1019" s="219" t="s">
        <v>220</v>
      </c>
      <c r="L1019" s="241">
        <v>-100000</v>
      </c>
      <c r="M1019" s="219" t="s">
        <v>220</v>
      </c>
      <c r="N1019" s="241">
        <v>-100000</v>
      </c>
      <c r="O1019" s="219" t="s">
        <v>239</v>
      </c>
      <c r="P1019" s="219" t="s">
        <v>240</v>
      </c>
      <c r="Q1019" s="219"/>
      <c r="R1019" s="219" t="s">
        <v>1294</v>
      </c>
      <c r="S1019" s="219"/>
      <c r="T1019" s="221"/>
      <c r="U1019" s="219" t="s">
        <v>224</v>
      </c>
      <c r="V1019" s="219" t="s">
        <v>225</v>
      </c>
      <c r="W1019" s="190">
        <f>VLOOKUP(M1019,'8.匯率'!A:C,3,)</f>
        <v>1</v>
      </c>
      <c r="X1019" s="232">
        <f t="shared" si="16"/>
        <v>-100000</v>
      </c>
    </row>
    <row r="1020" spans="1:24" hidden="1">
      <c r="A1020" s="219" t="s">
        <v>215</v>
      </c>
      <c r="B1020" s="219" t="s">
        <v>1150</v>
      </c>
      <c r="C1020" s="219" t="s">
        <v>1295</v>
      </c>
      <c r="D1020" s="219" t="s">
        <v>268</v>
      </c>
      <c r="E1020" s="221">
        <v>45744</v>
      </c>
      <c r="F1020" s="221">
        <v>45744</v>
      </c>
      <c r="G1020" s="219" t="s">
        <v>269</v>
      </c>
      <c r="H1020" s="219"/>
      <c r="I1020" s="219"/>
      <c r="J1020" s="219" t="s">
        <v>182</v>
      </c>
      <c r="K1020" s="219" t="s">
        <v>220</v>
      </c>
      <c r="L1020" s="241">
        <v>-155000</v>
      </c>
      <c r="M1020" s="219" t="s">
        <v>220</v>
      </c>
      <c r="N1020" s="241">
        <v>-155000</v>
      </c>
      <c r="O1020" s="219" t="s">
        <v>239</v>
      </c>
      <c r="P1020" s="219" t="s">
        <v>240</v>
      </c>
      <c r="Q1020" s="219"/>
      <c r="R1020" s="219" t="s">
        <v>1296</v>
      </c>
      <c r="S1020" s="219"/>
      <c r="T1020" s="221"/>
      <c r="U1020" s="219" t="s">
        <v>224</v>
      </c>
      <c r="V1020" s="219" t="s">
        <v>225</v>
      </c>
      <c r="W1020" s="190">
        <f>VLOOKUP(M1020,'8.匯率'!A:C,3,)</f>
        <v>1</v>
      </c>
      <c r="X1020" s="232">
        <f t="shared" si="16"/>
        <v>-155000</v>
      </c>
    </row>
    <row r="1021" spans="1:24" hidden="1">
      <c r="A1021" s="219" t="s">
        <v>215</v>
      </c>
      <c r="B1021" s="219" t="s">
        <v>1150</v>
      </c>
      <c r="C1021" s="219" t="s">
        <v>1297</v>
      </c>
      <c r="D1021" s="219" t="s">
        <v>268</v>
      </c>
      <c r="E1021" s="221">
        <v>45744</v>
      </c>
      <c r="F1021" s="221">
        <v>45744</v>
      </c>
      <c r="G1021" s="219" t="s">
        <v>269</v>
      </c>
      <c r="H1021" s="219"/>
      <c r="I1021" s="219"/>
      <c r="J1021" s="219" t="s">
        <v>182</v>
      </c>
      <c r="K1021" s="219" t="s">
        <v>220</v>
      </c>
      <c r="L1021" s="241">
        <v>-132259</v>
      </c>
      <c r="M1021" s="219" t="s">
        <v>220</v>
      </c>
      <c r="N1021" s="241">
        <v>-132259</v>
      </c>
      <c r="O1021" s="219" t="s">
        <v>239</v>
      </c>
      <c r="P1021" s="219" t="s">
        <v>240</v>
      </c>
      <c r="Q1021" s="219"/>
      <c r="R1021" s="219" t="s">
        <v>1298</v>
      </c>
      <c r="S1021" s="219"/>
      <c r="T1021" s="221"/>
      <c r="U1021" s="219" t="s">
        <v>224</v>
      </c>
      <c r="V1021" s="219" t="s">
        <v>225</v>
      </c>
      <c r="W1021" s="190">
        <f>VLOOKUP(M1021,'8.匯率'!A:C,3,)</f>
        <v>1</v>
      </c>
      <c r="X1021" s="232">
        <f t="shared" si="16"/>
        <v>-132259</v>
      </c>
    </row>
    <row r="1022" spans="1:24" hidden="1">
      <c r="A1022" s="219" t="s">
        <v>215</v>
      </c>
      <c r="B1022" s="219" t="s">
        <v>1150</v>
      </c>
      <c r="C1022" s="219" t="s">
        <v>1299</v>
      </c>
      <c r="D1022" s="219" t="s">
        <v>268</v>
      </c>
      <c r="E1022" s="221">
        <v>45744</v>
      </c>
      <c r="F1022" s="221">
        <v>45744</v>
      </c>
      <c r="G1022" s="219" t="s">
        <v>269</v>
      </c>
      <c r="H1022" s="219"/>
      <c r="I1022" s="219"/>
      <c r="J1022" s="219" t="s">
        <v>182</v>
      </c>
      <c r="K1022" s="219" t="s">
        <v>220</v>
      </c>
      <c r="L1022" s="241">
        <v>-138000</v>
      </c>
      <c r="M1022" s="219" t="s">
        <v>220</v>
      </c>
      <c r="N1022" s="241">
        <v>-138000</v>
      </c>
      <c r="O1022" s="219" t="s">
        <v>239</v>
      </c>
      <c r="P1022" s="219" t="s">
        <v>240</v>
      </c>
      <c r="Q1022" s="219"/>
      <c r="R1022" s="219" t="s">
        <v>1300</v>
      </c>
      <c r="S1022" s="219"/>
      <c r="T1022" s="221"/>
      <c r="U1022" s="219" t="s">
        <v>224</v>
      </c>
      <c r="V1022" s="219" t="s">
        <v>225</v>
      </c>
      <c r="W1022" s="190">
        <f>VLOOKUP(M1022,'8.匯率'!A:C,3,)</f>
        <v>1</v>
      </c>
      <c r="X1022" s="232">
        <f t="shared" si="16"/>
        <v>-138000</v>
      </c>
    </row>
    <row r="1023" spans="1:24" hidden="1">
      <c r="A1023" s="219" t="s">
        <v>215</v>
      </c>
      <c r="B1023" s="219" t="s">
        <v>1150</v>
      </c>
      <c r="C1023" s="219" t="s">
        <v>1301</v>
      </c>
      <c r="D1023" s="219" t="s">
        <v>268</v>
      </c>
      <c r="E1023" s="221">
        <v>45744</v>
      </c>
      <c r="F1023" s="221">
        <v>45744</v>
      </c>
      <c r="G1023" s="219" t="s">
        <v>269</v>
      </c>
      <c r="H1023" s="219"/>
      <c r="I1023" s="219"/>
      <c r="J1023" s="219" t="s">
        <v>182</v>
      </c>
      <c r="K1023" s="219" t="s">
        <v>220</v>
      </c>
      <c r="L1023" s="241">
        <v>-122392</v>
      </c>
      <c r="M1023" s="219" t="s">
        <v>220</v>
      </c>
      <c r="N1023" s="241">
        <v>-122392</v>
      </c>
      <c r="O1023" s="219" t="s">
        <v>239</v>
      </c>
      <c r="P1023" s="219" t="s">
        <v>240</v>
      </c>
      <c r="Q1023" s="219"/>
      <c r="R1023" s="219" t="s">
        <v>1302</v>
      </c>
      <c r="S1023" s="219"/>
      <c r="T1023" s="221"/>
      <c r="U1023" s="219" t="s">
        <v>224</v>
      </c>
      <c r="V1023" s="219" t="s">
        <v>225</v>
      </c>
      <c r="W1023" s="190">
        <f>VLOOKUP(M1023,'8.匯率'!A:C,3,)</f>
        <v>1</v>
      </c>
      <c r="X1023" s="232">
        <f t="shared" ref="X1023:X1086" si="17">N1023*W1023</f>
        <v>-122392</v>
      </c>
    </row>
    <row r="1024" spans="1:24" hidden="1">
      <c r="A1024" s="219" t="s">
        <v>215</v>
      </c>
      <c r="B1024" s="219" t="s">
        <v>1150</v>
      </c>
      <c r="C1024" s="219" t="s">
        <v>1303</v>
      </c>
      <c r="D1024" s="219" t="s">
        <v>268</v>
      </c>
      <c r="E1024" s="221">
        <v>45744</v>
      </c>
      <c r="F1024" s="221">
        <v>45744</v>
      </c>
      <c r="G1024" s="219" t="s">
        <v>269</v>
      </c>
      <c r="H1024" s="219"/>
      <c r="I1024" s="219"/>
      <c r="J1024" s="219" t="s">
        <v>182</v>
      </c>
      <c r="K1024" s="219" t="s">
        <v>220</v>
      </c>
      <c r="L1024" s="241">
        <v>-131431</v>
      </c>
      <c r="M1024" s="219" t="s">
        <v>220</v>
      </c>
      <c r="N1024" s="241">
        <v>-131431</v>
      </c>
      <c r="O1024" s="219" t="s">
        <v>239</v>
      </c>
      <c r="P1024" s="219" t="s">
        <v>240</v>
      </c>
      <c r="Q1024" s="219"/>
      <c r="R1024" s="219" t="s">
        <v>1304</v>
      </c>
      <c r="S1024" s="219"/>
      <c r="T1024" s="221"/>
      <c r="U1024" s="219" t="s">
        <v>224</v>
      </c>
      <c r="V1024" s="219" t="s">
        <v>225</v>
      </c>
      <c r="W1024" s="190">
        <f>VLOOKUP(M1024,'8.匯率'!A:C,3,)</f>
        <v>1</v>
      </c>
      <c r="X1024" s="232">
        <f t="shared" si="17"/>
        <v>-131431</v>
      </c>
    </row>
    <row r="1025" spans="1:24" hidden="1">
      <c r="A1025" s="219" t="s">
        <v>215</v>
      </c>
      <c r="B1025" s="219" t="s">
        <v>1150</v>
      </c>
      <c r="C1025" s="219" t="s">
        <v>1305</v>
      </c>
      <c r="D1025" s="219" t="s">
        <v>268</v>
      </c>
      <c r="E1025" s="221">
        <v>45744</v>
      </c>
      <c r="F1025" s="221">
        <v>45744</v>
      </c>
      <c r="G1025" s="219" t="s">
        <v>269</v>
      </c>
      <c r="H1025" s="219"/>
      <c r="I1025" s="219"/>
      <c r="J1025" s="219" t="s">
        <v>182</v>
      </c>
      <c r="K1025" s="219" t="s">
        <v>220</v>
      </c>
      <c r="L1025" s="241">
        <v>-151311</v>
      </c>
      <c r="M1025" s="219" t="s">
        <v>220</v>
      </c>
      <c r="N1025" s="241">
        <v>-151311</v>
      </c>
      <c r="O1025" s="219" t="s">
        <v>239</v>
      </c>
      <c r="P1025" s="219" t="s">
        <v>240</v>
      </c>
      <c r="Q1025" s="219"/>
      <c r="R1025" s="219" t="s">
        <v>1306</v>
      </c>
      <c r="S1025" s="219"/>
      <c r="T1025" s="221"/>
      <c r="U1025" s="219" t="s">
        <v>224</v>
      </c>
      <c r="V1025" s="219" t="s">
        <v>225</v>
      </c>
      <c r="W1025" s="190">
        <f>VLOOKUP(M1025,'8.匯率'!A:C,3,)</f>
        <v>1</v>
      </c>
      <c r="X1025" s="232">
        <f t="shared" si="17"/>
        <v>-151311</v>
      </c>
    </row>
    <row r="1026" spans="1:24" hidden="1">
      <c r="A1026" s="219" t="s">
        <v>215</v>
      </c>
      <c r="B1026" s="219" t="s">
        <v>1150</v>
      </c>
      <c r="C1026" s="219" t="s">
        <v>1307</v>
      </c>
      <c r="D1026" s="219" t="s">
        <v>268</v>
      </c>
      <c r="E1026" s="221">
        <v>45744</v>
      </c>
      <c r="F1026" s="221">
        <v>45744</v>
      </c>
      <c r="G1026" s="219" t="s">
        <v>269</v>
      </c>
      <c r="H1026" s="219"/>
      <c r="I1026" s="219"/>
      <c r="J1026" s="219" t="s">
        <v>182</v>
      </c>
      <c r="K1026" s="219" t="s">
        <v>220</v>
      </c>
      <c r="L1026" s="241">
        <v>-138000</v>
      </c>
      <c r="M1026" s="219" t="s">
        <v>220</v>
      </c>
      <c r="N1026" s="241">
        <v>-138000</v>
      </c>
      <c r="O1026" s="219" t="s">
        <v>239</v>
      </c>
      <c r="P1026" s="219" t="s">
        <v>240</v>
      </c>
      <c r="Q1026" s="219"/>
      <c r="R1026" s="219" t="s">
        <v>1308</v>
      </c>
      <c r="S1026" s="219"/>
      <c r="T1026" s="221"/>
      <c r="U1026" s="219" t="s">
        <v>224</v>
      </c>
      <c r="V1026" s="219" t="s">
        <v>225</v>
      </c>
      <c r="W1026" s="190">
        <f>VLOOKUP(M1026,'8.匯率'!A:C,3,)</f>
        <v>1</v>
      </c>
      <c r="X1026" s="232">
        <f t="shared" si="17"/>
        <v>-138000</v>
      </c>
    </row>
    <row r="1027" spans="1:24" hidden="1">
      <c r="A1027" s="219" t="s">
        <v>215</v>
      </c>
      <c r="B1027" s="219" t="s">
        <v>1150</v>
      </c>
      <c r="C1027" s="219" t="s">
        <v>1309</v>
      </c>
      <c r="D1027" s="219" t="s">
        <v>268</v>
      </c>
      <c r="E1027" s="221">
        <v>45744</v>
      </c>
      <c r="F1027" s="221">
        <v>45744</v>
      </c>
      <c r="G1027" s="219" t="s">
        <v>269</v>
      </c>
      <c r="H1027" s="219"/>
      <c r="I1027" s="219"/>
      <c r="J1027" s="219" t="s">
        <v>182</v>
      </c>
      <c r="K1027" s="219" t="s">
        <v>220</v>
      </c>
      <c r="L1027" s="241">
        <v>-128133</v>
      </c>
      <c r="M1027" s="219" t="s">
        <v>220</v>
      </c>
      <c r="N1027" s="241">
        <v>-128133</v>
      </c>
      <c r="O1027" s="219" t="s">
        <v>239</v>
      </c>
      <c r="P1027" s="219" t="s">
        <v>240</v>
      </c>
      <c r="Q1027" s="219"/>
      <c r="R1027" s="219" t="s">
        <v>1310</v>
      </c>
      <c r="S1027" s="219"/>
      <c r="T1027" s="221"/>
      <c r="U1027" s="219" t="s">
        <v>224</v>
      </c>
      <c r="V1027" s="219" t="s">
        <v>225</v>
      </c>
      <c r="W1027" s="190">
        <f>VLOOKUP(M1027,'8.匯率'!A:C,3,)</f>
        <v>1</v>
      </c>
      <c r="X1027" s="232">
        <f t="shared" si="17"/>
        <v>-128133</v>
      </c>
    </row>
    <row r="1028" spans="1:24" hidden="1">
      <c r="A1028" s="219" t="s">
        <v>215</v>
      </c>
      <c r="B1028" s="219" t="s">
        <v>1150</v>
      </c>
      <c r="C1028" s="219" t="s">
        <v>1311</v>
      </c>
      <c r="D1028" s="219" t="s">
        <v>268</v>
      </c>
      <c r="E1028" s="221">
        <v>45744</v>
      </c>
      <c r="F1028" s="221">
        <v>45744</v>
      </c>
      <c r="G1028" s="219" t="s">
        <v>269</v>
      </c>
      <c r="H1028" s="219"/>
      <c r="I1028" s="219"/>
      <c r="J1028" s="219" t="s">
        <v>182</v>
      </c>
      <c r="K1028" s="219" t="s">
        <v>220</v>
      </c>
      <c r="L1028" s="241">
        <v>-110000</v>
      </c>
      <c r="M1028" s="219" t="s">
        <v>220</v>
      </c>
      <c r="N1028" s="241">
        <v>-110000</v>
      </c>
      <c r="O1028" s="219" t="s">
        <v>239</v>
      </c>
      <c r="P1028" s="219" t="s">
        <v>240</v>
      </c>
      <c r="Q1028" s="219"/>
      <c r="R1028" s="219" t="s">
        <v>1312</v>
      </c>
      <c r="S1028" s="219"/>
      <c r="T1028" s="221"/>
      <c r="U1028" s="219" t="s">
        <v>224</v>
      </c>
      <c r="V1028" s="219" t="s">
        <v>225</v>
      </c>
      <c r="W1028" s="190">
        <f>VLOOKUP(M1028,'8.匯率'!A:C,3,)</f>
        <v>1</v>
      </c>
      <c r="X1028" s="232">
        <f t="shared" si="17"/>
        <v>-110000</v>
      </c>
    </row>
    <row r="1029" spans="1:24" hidden="1">
      <c r="A1029" s="219" t="s">
        <v>215</v>
      </c>
      <c r="B1029" s="219" t="s">
        <v>1150</v>
      </c>
      <c r="C1029" s="219" t="s">
        <v>1313</v>
      </c>
      <c r="D1029" s="219" t="s">
        <v>268</v>
      </c>
      <c r="E1029" s="221">
        <v>45744</v>
      </c>
      <c r="F1029" s="221">
        <v>45744</v>
      </c>
      <c r="G1029" s="219" t="s">
        <v>269</v>
      </c>
      <c r="H1029" s="219"/>
      <c r="I1029" s="219"/>
      <c r="J1029" s="219" t="s">
        <v>182</v>
      </c>
      <c r="K1029" s="219" t="s">
        <v>220</v>
      </c>
      <c r="L1029" s="241">
        <v>-110000</v>
      </c>
      <c r="M1029" s="219" t="s">
        <v>220</v>
      </c>
      <c r="N1029" s="241">
        <v>-110000</v>
      </c>
      <c r="O1029" s="219" t="s">
        <v>239</v>
      </c>
      <c r="P1029" s="219" t="s">
        <v>240</v>
      </c>
      <c r="Q1029" s="219"/>
      <c r="R1029" s="219" t="s">
        <v>1314</v>
      </c>
      <c r="S1029" s="219"/>
      <c r="T1029" s="221"/>
      <c r="U1029" s="219" t="s">
        <v>224</v>
      </c>
      <c r="V1029" s="219" t="s">
        <v>225</v>
      </c>
      <c r="W1029" s="190">
        <f>VLOOKUP(M1029,'8.匯率'!A:C,3,)</f>
        <v>1</v>
      </c>
      <c r="X1029" s="232">
        <f t="shared" si="17"/>
        <v>-110000</v>
      </c>
    </row>
    <row r="1030" spans="1:24" hidden="1">
      <c r="A1030" s="219" t="s">
        <v>215</v>
      </c>
      <c r="B1030" s="219" t="s">
        <v>1150</v>
      </c>
      <c r="C1030" s="219" t="s">
        <v>1315</v>
      </c>
      <c r="D1030" s="219" t="s">
        <v>268</v>
      </c>
      <c r="E1030" s="221">
        <v>45744</v>
      </c>
      <c r="F1030" s="221">
        <v>45744</v>
      </c>
      <c r="G1030" s="219" t="s">
        <v>269</v>
      </c>
      <c r="H1030" s="219"/>
      <c r="I1030" s="219"/>
      <c r="J1030" s="219" t="s">
        <v>182</v>
      </c>
      <c r="K1030" s="219" t="s">
        <v>220</v>
      </c>
      <c r="L1030" s="241">
        <v>-138000</v>
      </c>
      <c r="M1030" s="219" t="s">
        <v>220</v>
      </c>
      <c r="N1030" s="241">
        <v>-138000</v>
      </c>
      <c r="O1030" s="219" t="s">
        <v>239</v>
      </c>
      <c r="P1030" s="219" t="s">
        <v>240</v>
      </c>
      <c r="Q1030" s="219"/>
      <c r="R1030" s="219" t="s">
        <v>1316</v>
      </c>
      <c r="S1030" s="219"/>
      <c r="T1030" s="221"/>
      <c r="U1030" s="219" t="s">
        <v>224</v>
      </c>
      <c r="V1030" s="219" t="s">
        <v>225</v>
      </c>
      <c r="W1030" s="190">
        <f>VLOOKUP(M1030,'8.匯率'!A:C,3,)</f>
        <v>1</v>
      </c>
      <c r="X1030" s="232">
        <f t="shared" si="17"/>
        <v>-138000</v>
      </c>
    </row>
    <row r="1031" spans="1:24" hidden="1">
      <c r="A1031" s="219" t="s">
        <v>215</v>
      </c>
      <c r="B1031" s="219" t="s">
        <v>1150</v>
      </c>
      <c r="C1031" s="219" t="s">
        <v>1317</v>
      </c>
      <c r="D1031" s="219" t="s">
        <v>268</v>
      </c>
      <c r="E1031" s="221">
        <v>45744</v>
      </c>
      <c r="F1031" s="221">
        <v>45744</v>
      </c>
      <c r="G1031" s="219" t="s">
        <v>269</v>
      </c>
      <c r="H1031" s="219"/>
      <c r="I1031" s="219"/>
      <c r="J1031" s="219" t="s">
        <v>182</v>
      </c>
      <c r="K1031" s="219" t="s">
        <v>220</v>
      </c>
      <c r="L1031" s="241">
        <v>-128975</v>
      </c>
      <c r="M1031" s="219" t="s">
        <v>220</v>
      </c>
      <c r="N1031" s="241">
        <v>-128975</v>
      </c>
      <c r="O1031" s="219" t="s">
        <v>239</v>
      </c>
      <c r="P1031" s="219" t="s">
        <v>240</v>
      </c>
      <c r="Q1031" s="219"/>
      <c r="R1031" s="219" t="s">
        <v>1318</v>
      </c>
      <c r="S1031" s="219"/>
      <c r="T1031" s="221"/>
      <c r="U1031" s="219" t="s">
        <v>224</v>
      </c>
      <c r="V1031" s="219" t="s">
        <v>225</v>
      </c>
      <c r="W1031" s="190">
        <f>VLOOKUP(M1031,'8.匯率'!A:C,3,)</f>
        <v>1</v>
      </c>
      <c r="X1031" s="232">
        <f t="shared" si="17"/>
        <v>-128975</v>
      </c>
    </row>
    <row r="1032" spans="1:24" hidden="1">
      <c r="A1032" s="219" t="s">
        <v>215</v>
      </c>
      <c r="B1032" s="219" t="s">
        <v>1150</v>
      </c>
      <c r="C1032" s="219" t="s">
        <v>1319</v>
      </c>
      <c r="D1032" s="219" t="s">
        <v>268</v>
      </c>
      <c r="E1032" s="221">
        <v>45744</v>
      </c>
      <c r="F1032" s="221">
        <v>45744</v>
      </c>
      <c r="G1032" s="219" t="s">
        <v>269</v>
      </c>
      <c r="H1032" s="219"/>
      <c r="I1032" s="219"/>
      <c r="J1032" s="219" t="s">
        <v>182</v>
      </c>
      <c r="K1032" s="219" t="s">
        <v>220</v>
      </c>
      <c r="L1032" s="241">
        <v>-140213</v>
      </c>
      <c r="M1032" s="219" t="s">
        <v>220</v>
      </c>
      <c r="N1032" s="241">
        <v>-140213</v>
      </c>
      <c r="O1032" s="219" t="s">
        <v>239</v>
      </c>
      <c r="P1032" s="219" t="s">
        <v>240</v>
      </c>
      <c r="Q1032" s="219"/>
      <c r="R1032" s="219" t="s">
        <v>1320</v>
      </c>
      <c r="S1032" s="219"/>
      <c r="T1032" s="221"/>
      <c r="U1032" s="219" t="s">
        <v>224</v>
      </c>
      <c r="V1032" s="219" t="s">
        <v>225</v>
      </c>
      <c r="W1032" s="190">
        <f>VLOOKUP(M1032,'8.匯率'!A:C,3,)</f>
        <v>1</v>
      </c>
      <c r="X1032" s="232">
        <f t="shared" si="17"/>
        <v>-140213</v>
      </c>
    </row>
    <row r="1033" spans="1:24" hidden="1">
      <c r="A1033" s="219" t="s">
        <v>215</v>
      </c>
      <c r="B1033" s="219" t="s">
        <v>1150</v>
      </c>
      <c r="C1033" s="219" t="s">
        <v>1321</v>
      </c>
      <c r="D1033" s="219" t="s">
        <v>268</v>
      </c>
      <c r="E1033" s="221">
        <v>45744</v>
      </c>
      <c r="F1033" s="221">
        <v>45744</v>
      </c>
      <c r="G1033" s="219" t="s">
        <v>269</v>
      </c>
      <c r="H1033" s="219"/>
      <c r="I1033" s="219"/>
      <c r="J1033" s="219" t="s">
        <v>182</v>
      </c>
      <c r="K1033" s="219" t="s">
        <v>220</v>
      </c>
      <c r="L1033" s="241">
        <v>-131445</v>
      </c>
      <c r="M1033" s="219" t="s">
        <v>220</v>
      </c>
      <c r="N1033" s="241">
        <v>-131445</v>
      </c>
      <c r="O1033" s="219" t="s">
        <v>239</v>
      </c>
      <c r="P1033" s="219" t="s">
        <v>240</v>
      </c>
      <c r="Q1033" s="219"/>
      <c r="R1033" s="219" t="s">
        <v>1322</v>
      </c>
      <c r="S1033" s="219"/>
      <c r="T1033" s="221"/>
      <c r="U1033" s="219" t="s">
        <v>224</v>
      </c>
      <c r="V1033" s="219" t="s">
        <v>225</v>
      </c>
      <c r="W1033" s="190">
        <f>VLOOKUP(M1033,'8.匯率'!A:C,3,)</f>
        <v>1</v>
      </c>
      <c r="X1033" s="232">
        <f t="shared" si="17"/>
        <v>-131445</v>
      </c>
    </row>
    <row r="1034" spans="1:24" hidden="1">
      <c r="A1034" s="219" t="s">
        <v>215</v>
      </c>
      <c r="B1034" s="219" t="s">
        <v>1150</v>
      </c>
      <c r="C1034" s="219" t="s">
        <v>1323</v>
      </c>
      <c r="D1034" s="219" t="s">
        <v>268</v>
      </c>
      <c r="E1034" s="221">
        <v>45744</v>
      </c>
      <c r="F1034" s="221">
        <v>45744</v>
      </c>
      <c r="G1034" s="219" t="s">
        <v>269</v>
      </c>
      <c r="H1034" s="219"/>
      <c r="I1034" s="219"/>
      <c r="J1034" s="219" t="s">
        <v>182</v>
      </c>
      <c r="K1034" s="219" t="s">
        <v>220</v>
      </c>
      <c r="L1034" s="241">
        <v>-78584</v>
      </c>
      <c r="M1034" s="219" t="s">
        <v>220</v>
      </c>
      <c r="N1034" s="241">
        <v>-78584</v>
      </c>
      <c r="O1034" s="219" t="s">
        <v>243</v>
      </c>
      <c r="P1034" s="219" t="s">
        <v>244</v>
      </c>
      <c r="Q1034" s="219"/>
      <c r="R1034" s="219" t="s">
        <v>1324</v>
      </c>
      <c r="S1034" s="219"/>
      <c r="T1034" s="221"/>
      <c r="U1034" s="219" t="s">
        <v>224</v>
      </c>
      <c r="V1034" s="219" t="s">
        <v>225</v>
      </c>
      <c r="W1034" s="190">
        <f>VLOOKUP(M1034,'8.匯率'!A:C,3,)</f>
        <v>1</v>
      </c>
      <c r="X1034" s="232">
        <f t="shared" si="17"/>
        <v>-78584</v>
      </c>
    </row>
    <row r="1035" spans="1:24" hidden="1">
      <c r="A1035" s="219" t="s">
        <v>215</v>
      </c>
      <c r="B1035" s="219" t="s">
        <v>1150</v>
      </c>
      <c r="C1035" s="219" t="s">
        <v>1325</v>
      </c>
      <c r="D1035" s="219" t="s">
        <v>268</v>
      </c>
      <c r="E1035" s="221">
        <v>45744</v>
      </c>
      <c r="F1035" s="221">
        <v>45744</v>
      </c>
      <c r="G1035" s="219" t="s">
        <v>269</v>
      </c>
      <c r="H1035" s="219"/>
      <c r="I1035" s="219"/>
      <c r="J1035" s="219" t="s">
        <v>182</v>
      </c>
      <c r="K1035" s="219" t="s">
        <v>220</v>
      </c>
      <c r="L1035" s="241">
        <v>-90000</v>
      </c>
      <c r="M1035" s="219" t="s">
        <v>220</v>
      </c>
      <c r="N1035" s="241">
        <v>-90000</v>
      </c>
      <c r="O1035" s="219" t="s">
        <v>243</v>
      </c>
      <c r="P1035" s="219" t="s">
        <v>244</v>
      </c>
      <c r="Q1035" s="219"/>
      <c r="R1035" s="219" t="s">
        <v>1326</v>
      </c>
      <c r="S1035" s="219"/>
      <c r="T1035" s="221"/>
      <c r="U1035" s="219" t="s">
        <v>224</v>
      </c>
      <c r="V1035" s="219" t="s">
        <v>225</v>
      </c>
      <c r="W1035" s="190">
        <f>VLOOKUP(M1035,'8.匯率'!A:C,3,)</f>
        <v>1</v>
      </c>
      <c r="X1035" s="232">
        <f t="shared" si="17"/>
        <v>-90000</v>
      </c>
    </row>
    <row r="1036" spans="1:24" hidden="1">
      <c r="A1036" s="219" t="s">
        <v>215</v>
      </c>
      <c r="B1036" s="219" t="s">
        <v>1150</v>
      </c>
      <c r="C1036" s="219" t="s">
        <v>1327</v>
      </c>
      <c r="D1036" s="219" t="s">
        <v>268</v>
      </c>
      <c r="E1036" s="221">
        <v>45744</v>
      </c>
      <c r="F1036" s="221">
        <v>45744</v>
      </c>
      <c r="G1036" s="219" t="s">
        <v>269</v>
      </c>
      <c r="H1036" s="219"/>
      <c r="I1036" s="219"/>
      <c r="J1036" s="219" t="s">
        <v>182</v>
      </c>
      <c r="K1036" s="219" t="s">
        <v>220</v>
      </c>
      <c r="L1036" s="241">
        <v>-111725</v>
      </c>
      <c r="M1036" s="219" t="s">
        <v>220</v>
      </c>
      <c r="N1036" s="241">
        <v>-111725</v>
      </c>
      <c r="O1036" s="219" t="s">
        <v>243</v>
      </c>
      <c r="P1036" s="219" t="s">
        <v>244</v>
      </c>
      <c r="Q1036" s="219"/>
      <c r="R1036" s="219" t="s">
        <v>1328</v>
      </c>
      <c r="S1036" s="219"/>
      <c r="T1036" s="221"/>
      <c r="U1036" s="219" t="s">
        <v>224</v>
      </c>
      <c r="V1036" s="219" t="s">
        <v>225</v>
      </c>
      <c r="W1036" s="190">
        <f>VLOOKUP(M1036,'8.匯率'!A:C,3,)</f>
        <v>1</v>
      </c>
      <c r="X1036" s="232">
        <f t="shared" si="17"/>
        <v>-111725</v>
      </c>
    </row>
    <row r="1037" spans="1:24" hidden="1">
      <c r="A1037" s="219" t="s">
        <v>215</v>
      </c>
      <c r="B1037" s="219" t="s">
        <v>1150</v>
      </c>
      <c r="C1037" s="219" t="s">
        <v>1329</v>
      </c>
      <c r="D1037" s="219" t="s">
        <v>268</v>
      </c>
      <c r="E1037" s="221">
        <v>45744</v>
      </c>
      <c r="F1037" s="221">
        <v>45744</v>
      </c>
      <c r="G1037" s="219" t="s">
        <v>269</v>
      </c>
      <c r="H1037" s="219"/>
      <c r="I1037" s="219"/>
      <c r="J1037" s="219" t="s">
        <v>182</v>
      </c>
      <c r="K1037" s="219" t="s">
        <v>220</v>
      </c>
      <c r="L1037" s="241">
        <v>-131431</v>
      </c>
      <c r="M1037" s="219" t="s">
        <v>220</v>
      </c>
      <c r="N1037" s="241">
        <v>-131431</v>
      </c>
      <c r="O1037" s="219" t="s">
        <v>243</v>
      </c>
      <c r="P1037" s="219" t="s">
        <v>244</v>
      </c>
      <c r="Q1037" s="219"/>
      <c r="R1037" s="219" t="s">
        <v>1330</v>
      </c>
      <c r="S1037" s="219"/>
      <c r="T1037" s="221"/>
      <c r="U1037" s="219" t="s">
        <v>224</v>
      </c>
      <c r="V1037" s="219" t="s">
        <v>225</v>
      </c>
      <c r="W1037" s="190">
        <f>VLOOKUP(M1037,'8.匯率'!A:C,3,)</f>
        <v>1</v>
      </c>
      <c r="X1037" s="232">
        <f t="shared" si="17"/>
        <v>-131431</v>
      </c>
    </row>
    <row r="1038" spans="1:24" hidden="1">
      <c r="A1038" s="219" t="s">
        <v>215</v>
      </c>
      <c r="B1038" s="219" t="s">
        <v>1150</v>
      </c>
      <c r="C1038" s="219" t="s">
        <v>1331</v>
      </c>
      <c r="D1038" s="219" t="s">
        <v>268</v>
      </c>
      <c r="E1038" s="221">
        <v>45744</v>
      </c>
      <c r="F1038" s="221">
        <v>45744</v>
      </c>
      <c r="G1038" s="219" t="s">
        <v>269</v>
      </c>
      <c r="H1038" s="219"/>
      <c r="I1038" s="219"/>
      <c r="J1038" s="219" t="s">
        <v>182</v>
      </c>
      <c r="K1038" s="219" t="s">
        <v>220</v>
      </c>
      <c r="L1038" s="241">
        <v>-102135</v>
      </c>
      <c r="M1038" s="219" t="s">
        <v>220</v>
      </c>
      <c r="N1038" s="241">
        <v>-102135</v>
      </c>
      <c r="O1038" s="219" t="s">
        <v>243</v>
      </c>
      <c r="P1038" s="219" t="s">
        <v>244</v>
      </c>
      <c r="Q1038" s="219"/>
      <c r="R1038" s="219" t="s">
        <v>1332</v>
      </c>
      <c r="S1038" s="219"/>
      <c r="T1038" s="221"/>
      <c r="U1038" s="219" t="s">
        <v>224</v>
      </c>
      <c r="V1038" s="219" t="s">
        <v>225</v>
      </c>
      <c r="W1038" s="190">
        <f>VLOOKUP(M1038,'8.匯率'!A:C,3,)</f>
        <v>1</v>
      </c>
      <c r="X1038" s="232">
        <f t="shared" si="17"/>
        <v>-102135</v>
      </c>
    </row>
    <row r="1039" spans="1:24" hidden="1">
      <c r="A1039" s="219" t="s">
        <v>215</v>
      </c>
      <c r="B1039" s="219" t="s">
        <v>1150</v>
      </c>
      <c r="C1039" s="219" t="s">
        <v>1333</v>
      </c>
      <c r="D1039" s="219" t="s">
        <v>268</v>
      </c>
      <c r="E1039" s="221">
        <v>45744</v>
      </c>
      <c r="F1039" s="221">
        <v>45744</v>
      </c>
      <c r="G1039" s="219" t="s">
        <v>269</v>
      </c>
      <c r="H1039" s="219"/>
      <c r="I1039" s="219"/>
      <c r="J1039" s="219" t="s">
        <v>182</v>
      </c>
      <c r="K1039" s="219" t="s">
        <v>220</v>
      </c>
      <c r="L1039" s="241">
        <v>-110000</v>
      </c>
      <c r="M1039" s="219" t="s">
        <v>220</v>
      </c>
      <c r="N1039" s="241">
        <v>-110000</v>
      </c>
      <c r="O1039" s="219" t="s">
        <v>243</v>
      </c>
      <c r="P1039" s="219" t="s">
        <v>244</v>
      </c>
      <c r="Q1039" s="219"/>
      <c r="R1039" s="219" t="s">
        <v>1334</v>
      </c>
      <c r="S1039" s="219"/>
      <c r="T1039" s="221"/>
      <c r="U1039" s="219" t="s">
        <v>224</v>
      </c>
      <c r="V1039" s="219" t="s">
        <v>225</v>
      </c>
      <c r="W1039" s="190">
        <f>VLOOKUP(M1039,'8.匯率'!A:C,3,)</f>
        <v>1</v>
      </c>
      <c r="X1039" s="232">
        <f t="shared" si="17"/>
        <v>-110000</v>
      </c>
    </row>
    <row r="1040" spans="1:24" hidden="1">
      <c r="A1040" s="219" t="s">
        <v>215</v>
      </c>
      <c r="B1040" s="219" t="s">
        <v>1150</v>
      </c>
      <c r="C1040" s="219" t="s">
        <v>1335</v>
      </c>
      <c r="D1040" s="219" t="s">
        <v>268</v>
      </c>
      <c r="E1040" s="221">
        <v>45744</v>
      </c>
      <c r="F1040" s="221">
        <v>45744</v>
      </c>
      <c r="G1040" s="219" t="s">
        <v>269</v>
      </c>
      <c r="H1040" s="219"/>
      <c r="I1040" s="219"/>
      <c r="J1040" s="219" t="s">
        <v>182</v>
      </c>
      <c r="K1040" s="219" t="s">
        <v>220</v>
      </c>
      <c r="L1040" s="241">
        <v>-110000</v>
      </c>
      <c r="M1040" s="219" t="s">
        <v>220</v>
      </c>
      <c r="N1040" s="241">
        <v>-110000</v>
      </c>
      <c r="O1040" s="219" t="s">
        <v>243</v>
      </c>
      <c r="P1040" s="219" t="s">
        <v>244</v>
      </c>
      <c r="Q1040" s="219"/>
      <c r="R1040" s="219" t="s">
        <v>1336</v>
      </c>
      <c r="S1040" s="219"/>
      <c r="T1040" s="221"/>
      <c r="U1040" s="219" t="s">
        <v>224</v>
      </c>
      <c r="V1040" s="219" t="s">
        <v>225</v>
      </c>
      <c r="W1040" s="190">
        <f>VLOOKUP(M1040,'8.匯率'!A:C,3,)</f>
        <v>1</v>
      </c>
      <c r="X1040" s="232">
        <f t="shared" si="17"/>
        <v>-110000</v>
      </c>
    </row>
    <row r="1041" spans="1:24" hidden="1">
      <c r="A1041" s="219" t="s">
        <v>215</v>
      </c>
      <c r="B1041" s="219" t="s">
        <v>1150</v>
      </c>
      <c r="C1041" s="219" t="s">
        <v>1337</v>
      </c>
      <c r="D1041" s="219" t="s">
        <v>268</v>
      </c>
      <c r="E1041" s="221">
        <v>45744</v>
      </c>
      <c r="F1041" s="221">
        <v>45744</v>
      </c>
      <c r="G1041" s="219" t="s">
        <v>269</v>
      </c>
      <c r="H1041" s="219"/>
      <c r="I1041" s="219"/>
      <c r="J1041" s="219" t="s">
        <v>182</v>
      </c>
      <c r="K1041" s="219" t="s">
        <v>220</v>
      </c>
      <c r="L1041" s="241">
        <v>-116651</v>
      </c>
      <c r="M1041" s="219" t="s">
        <v>220</v>
      </c>
      <c r="N1041" s="241">
        <v>-116651</v>
      </c>
      <c r="O1041" s="219" t="s">
        <v>243</v>
      </c>
      <c r="P1041" s="219" t="s">
        <v>244</v>
      </c>
      <c r="Q1041" s="219"/>
      <c r="R1041" s="219" t="s">
        <v>1338</v>
      </c>
      <c r="S1041" s="219"/>
      <c r="T1041" s="221"/>
      <c r="U1041" s="219" t="s">
        <v>224</v>
      </c>
      <c r="V1041" s="219" t="s">
        <v>225</v>
      </c>
      <c r="W1041" s="190">
        <f>VLOOKUP(M1041,'8.匯率'!A:C,3,)</f>
        <v>1</v>
      </c>
      <c r="X1041" s="232">
        <f t="shared" si="17"/>
        <v>-116651</v>
      </c>
    </row>
    <row r="1042" spans="1:24" hidden="1">
      <c r="A1042" s="219" t="s">
        <v>215</v>
      </c>
      <c r="B1042" s="219" t="s">
        <v>1150</v>
      </c>
      <c r="C1042" s="219" t="s">
        <v>1339</v>
      </c>
      <c r="D1042" s="219" t="s">
        <v>268</v>
      </c>
      <c r="E1042" s="221">
        <v>45744</v>
      </c>
      <c r="F1042" s="221">
        <v>45744</v>
      </c>
      <c r="G1042" s="219" t="s">
        <v>269</v>
      </c>
      <c r="H1042" s="219"/>
      <c r="I1042" s="219"/>
      <c r="J1042" s="219" t="s">
        <v>182</v>
      </c>
      <c r="K1042" s="219" t="s">
        <v>220</v>
      </c>
      <c r="L1042" s="241">
        <v>-90000</v>
      </c>
      <c r="M1042" s="219" t="s">
        <v>220</v>
      </c>
      <c r="N1042" s="241">
        <v>-90000</v>
      </c>
      <c r="O1042" s="219" t="s">
        <v>243</v>
      </c>
      <c r="P1042" s="219" t="s">
        <v>244</v>
      </c>
      <c r="Q1042" s="219"/>
      <c r="R1042" s="219" t="s">
        <v>1340</v>
      </c>
      <c r="S1042" s="219"/>
      <c r="T1042" s="221"/>
      <c r="U1042" s="219" t="s">
        <v>224</v>
      </c>
      <c r="V1042" s="219" t="s">
        <v>225</v>
      </c>
      <c r="W1042" s="190">
        <f>VLOOKUP(M1042,'8.匯率'!A:C,3,)</f>
        <v>1</v>
      </c>
      <c r="X1042" s="232">
        <f t="shared" si="17"/>
        <v>-90000</v>
      </c>
    </row>
    <row r="1043" spans="1:24" hidden="1">
      <c r="A1043" s="219" t="s">
        <v>215</v>
      </c>
      <c r="B1043" s="219" t="s">
        <v>1150</v>
      </c>
      <c r="C1043" s="219" t="s">
        <v>1341</v>
      </c>
      <c r="D1043" s="219" t="s">
        <v>268</v>
      </c>
      <c r="E1043" s="221">
        <v>45744</v>
      </c>
      <c r="F1043" s="221">
        <v>45744</v>
      </c>
      <c r="G1043" s="219" t="s">
        <v>269</v>
      </c>
      <c r="H1043" s="219"/>
      <c r="I1043" s="219"/>
      <c r="J1043" s="219" t="s">
        <v>182</v>
      </c>
      <c r="K1043" s="219" t="s">
        <v>220</v>
      </c>
      <c r="L1043" s="241">
        <v>-128961</v>
      </c>
      <c r="M1043" s="219" t="s">
        <v>220</v>
      </c>
      <c r="N1043" s="241">
        <v>-128961</v>
      </c>
      <c r="O1043" s="219" t="s">
        <v>243</v>
      </c>
      <c r="P1043" s="219" t="s">
        <v>244</v>
      </c>
      <c r="Q1043" s="219"/>
      <c r="R1043" s="219" t="s">
        <v>1342</v>
      </c>
      <c r="S1043" s="219"/>
      <c r="T1043" s="221"/>
      <c r="U1043" s="219" t="s">
        <v>224</v>
      </c>
      <c r="V1043" s="219" t="s">
        <v>225</v>
      </c>
      <c r="W1043" s="190">
        <f>VLOOKUP(M1043,'8.匯率'!A:C,3,)</f>
        <v>1</v>
      </c>
      <c r="X1043" s="232">
        <f t="shared" si="17"/>
        <v>-128961</v>
      </c>
    </row>
    <row r="1044" spans="1:24" hidden="1">
      <c r="A1044" s="219" t="s">
        <v>215</v>
      </c>
      <c r="B1044" s="219" t="s">
        <v>1150</v>
      </c>
      <c r="C1044" s="219" t="s">
        <v>1343</v>
      </c>
      <c r="D1044" s="219" t="s">
        <v>268</v>
      </c>
      <c r="E1044" s="221">
        <v>45744</v>
      </c>
      <c r="F1044" s="221">
        <v>45744</v>
      </c>
      <c r="G1044" s="219" t="s">
        <v>269</v>
      </c>
      <c r="H1044" s="219"/>
      <c r="I1044" s="219"/>
      <c r="J1044" s="219" t="s">
        <v>182</v>
      </c>
      <c r="K1044" s="219" t="s">
        <v>220</v>
      </c>
      <c r="L1044" s="241">
        <v>-154086</v>
      </c>
      <c r="M1044" s="219" t="s">
        <v>220</v>
      </c>
      <c r="N1044" s="241">
        <v>-154086</v>
      </c>
      <c r="O1044" s="219" t="s">
        <v>243</v>
      </c>
      <c r="P1044" s="219" t="s">
        <v>244</v>
      </c>
      <c r="Q1044" s="219"/>
      <c r="R1044" s="219" t="s">
        <v>1344</v>
      </c>
      <c r="S1044" s="219"/>
      <c r="T1044" s="221"/>
      <c r="U1044" s="219" t="s">
        <v>224</v>
      </c>
      <c r="V1044" s="219" t="s">
        <v>225</v>
      </c>
      <c r="W1044" s="190">
        <f>VLOOKUP(M1044,'8.匯率'!A:C,3,)</f>
        <v>1</v>
      </c>
      <c r="X1044" s="232">
        <f t="shared" si="17"/>
        <v>-154086</v>
      </c>
    </row>
    <row r="1045" spans="1:24" hidden="1">
      <c r="A1045" s="219" t="s">
        <v>215</v>
      </c>
      <c r="B1045" s="219" t="s">
        <v>1150</v>
      </c>
      <c r="C1045" s="219" t="s">
        <v>1345</v>
      </c>
      <c r="D1045" s="219" t="s">
        <v>268</v>
      </c>
      <c r="E1045" s="221">
        <v>45744</v>
      </c>
      <c r="F1045" s="221">
        <v>45744</v>
      </c>
      <c r="G1045" s="219" t="s">
        <v>269</v>
      </c>
      <c r="H1045" s="219"/>
      <c r="I1045" s="219"/>
      <c r="J1045" s="219" t="s">
        <v>182</v>
      </c>
      <c r="K1045" s="219" t="s">
        <v>220</v>
      </c>
      <c r="L1045" s="241">
        <v>-94281</v>
      </c>
      <c r="M1045" s="219" t="s">
        <v>220</v>
      </c>
      <c r="N1045" s="241">
        <v>-94281</v>
      </c>
      <c r="O1045" s="219" t="s">
        <v>243</v>
      </c>
      <c r="P1045" s="219" t="s">
        <v>244</v>
      </c>
      <c r="Q1045" s="219"/>
      <c r="R1045" s="219" t="s">
        <v>1346</v>
      </c>
      <c r="S1045" s="219"/>
      <c r="T1045" s="221"/>
      <c r="U1045" s="219" t="s">
        <v>224</v>
      </c>
      <c r="V1045" s="219" t="s">
        <v>225</v>
      </c>
      <c r="W1045" s="190">
        <f>VLOOKUP(M1045,'8.匯率'!A:C,3,)</f>
        <v>1</v>
      </c>
      <c r="X1045" s="232">
        <f t="shared" si="17"/>
        <v>-94281</v>
      </c>
    </row>
    <row r="1046" spans="1:24" hidden="1">
      <c r="A1046" s="219" t="s">
        <v>215</v>
      </c>
      <c r="B1046" s="219" t="s">
        <v>1150</v>
      </c>
      <c r="C1046" s="219" t="s">
        <v>1347</v>
      </c>
      <c r="D1046" s="219" t="s">
        <v>268</v>
      </c>
      <c r="E1046" s="221">
        <v>45744</v>
      </c>
      <c r="F1046" s="221">
        <v>45744</v>
      </c>
      <c r="G1046" s="219" t="s">
        <v>269</v>
      </c>
      <c r="H1046" s="219"/>
      <c r="I1046" s="219"/>
      <c r="J1046" s="219" t="s">
        <v>182</v>
      </c>
      <c r="K1046" s="219" t="s">
        <v>220</v>
      </c>
      <c r="L1046" s="241">
        <v>-101858</v>
      </c>
      <c r="M1046" s="219" t="s">
        <v>220</v>
      </c>
      <c r="N1046" s="241">
        <v>-101858</v>
      </c>
      <c r="O1046" s="219" t="s">
        <v>243</v>
      </c>
      <c r="P1046" s="219" t="s">
        <v>244</v>
      </c>
      <c r="Q1046" s="219"/>
      <c r="R1046" s="219" t="s">
        <v>1348</v>
      </c>
      <c r="S1046" s="219"/>
      <c r="T1046" s="221"/>
      <c r="U1046" s="219" t="s">
        <v>224</v>
      </c>
      <c r="V1046" s="219" t="s">
        <v>225</v>
      </c>
      <c r="W1046" s="190">
        <f>VLOOKUP(M1046,'8.匯率'!A:C,3,)</f>
        <v>1</v>
      </c>
      <c r="X1046" s="232">
        <f t="shared" si="17"/>
        <v>-101858</v>
      </c>
    </row>
    <row r="1047" spans="1:24" hidden="1">
      <c r="A1047" s="219" t="s">
        <v>215</v>
      </c>
      <c r="B1047" s="219" t="s">
        <v>1150</v>
      </c>
      <c r="C1047" s="219" t="s">
        <v>1349</v>
      </c>
      <c r="D1047" s="219" t="s">
        <v>268</v>
      </c>
      <c r="E1047" s="221">
        <v>45744</v>
      </c>
      <c r="F1047" s="221">
        <v>45744</v>
      </c>
      <c r="G1047" s="219" t="s">
        <v>269</v>
      </c>
      <c r="H1047" s="219"/>
      <c r="I1047" s="219"/>
      <c r="J1047" s="219" t="s">
        <v>182</v>
      </c>
      <c r="K1047" s="219" t="s">
        <v>220</v>
      </c>
      <c r="L1047" s="241">
        <v>-134702</v>
      </c>
      <c r="M1047" s="219" t="s">
        <v>220</v>
      </c>
      <c r="N1047" s="241">
        <v>-134702</v>
      </c>
      <c r="O1047" s="219" t="s">
        <v>243</v>
      </c>
      <c r="P1047" s="219" t="s">
        <v>244</v>
      </c>
      <c r="Q1047" s="219"/>
      <c r="R1047" s="219" t="s">
        <v>1350</v>
      </c>
      <c r="S1047" s="219"/>
      <c r="T1047" s="221"/>
      <c r="U1047" s="219" t="s">
        <v>224</v>
      </c>
      <c r="V1047" s="219" t="s">
        <v>225</v>
      </c>
      <c r="W1047" s="190">
        <f>VLOOKUP(M1047,'8.匯率'!A:C,3,)</f>
        <v>1</v>
      </c>
      <c r="X1047" s="232">
        <f t="shared" si="17"/>
        <v>-134702</v>
      </c>
    </row>
    <row r="1048" spans="1:24" hidden="1">
      <c r="A1048" s="219" t="s">
        <v>215</v>
      </c>
      <c r="B1048" s="219" t="s">
        <v>1150</v>
      </c>
      <c r="C1048" s="219" t="s">
        <v>1351</v>
      </c>
      <c r="D1048" s="219" t="s">
        <v>268</v>
      </c>
      <c r="E1048" s="221">
        <v>45744</v>
      </c>
      <c r="F1048" s="221">
        <v>45744</v>
      </c>
      <c r="G1048" s="219" t="s">
        <v>269</v>
      </c>
      <c r="H1048" s="219"/>
      <c r="I1048" s="219"/>
      <c r="J1048" s="219" t="s">
        <v>182</v>
      </c>
      <c r="K1048" s="219" t="s">
        <v>220</v>
      </c>
      <c r="L1048" s="241">
        <v>-138000</v>
      </c>
      <c r="M1048" s="219" t="s">
        <v>220</v>
      </c>
      <c r="N1048" s="241">
        <v>-138000</v>
      </c>
      <c r="O1048" s="219" t="s">
        <v>243</v>
      </c>
      <c r="P1048" s="219" t="s">
        <v>244</v>
      </c>
      <c r="Q1048" s="219"/>
      <c r="R1048" s="219" t="s">
        <v>1352</v>
      </c>
      <c r="S1048" s="219"/>
      <c r="T1048" s="221"/>
      <c r="U1048" s="219" t="s">
        <v>224</v>
      </c>
      <c r="V1048" s="219" t="s">
        <v>225</v>
      </c>
      <c r="W1048" s="190">
        <f>VLOOKUP(M1048,'8.匯率'!A:C,3,)</f>
        <v>1</v>
      </c>
      <c r="X1048" s="232">
        <f t="shared" si="17"/>
        <v>-138000</v>
      </c>
    </row>
    <row r="1049" spans="1:24" hidden="1">
      <c r="A1049" s="219" t="s">
        <v>215</v>
      </c>
      <c r="B1049" s="219" t="s">
        <v>1150</v>
      </c>
      <c r="C1049" s="219" t="s">
        <v>1353</v>
      </c>
      <c r="D1049" s="219" t="s">
        <v>268</v>
      </c>
      <c r="E1049" s="221">
        <v>45744</v>
      </c>
      <c r="F1049" s="221">
        <v>45744</v>
      </c>
      <c r="G1049" s="219" t="s">
        <v>269</v>
      </c>
      <c r="H1049" s="219"/>
      <c r="I1049" s="219"/>
      <c r="J1049" s="219" t="s">
        <v>182</v>
      </c>
      <c r="K1049" s="219" t="s">
        <v>220</v>
      </c>
      <c r="L1049" s="241">
        <v>-131417</v>
      </c>
      <c r="M1049" s="219" t="s">
        <v>220</v>
      </c>
      <c r="N1049" s="241">
        <v>-131417</v>
      </c>
      <c r="O1049" s="219" t="s">
        <v>243</v>
      </c>
      <c r="P1049" s="219" t="s">
        <v>244</v>
      </c>
      <c r="Q1049" s="219"/>
      <c r="R1049" s="219" t="s">
        <v>1354</v>
      </c>
      <c r="S1049" s="219"/>
      <c r="T1049" s="221"/>
      <c r="U1049" s="219" t="s">
        <v>224</v>
      </c>
      <c r="V1049" s="219" t="s">
        <v>225</v>
      </c>
      <c r="W1049" s="190">
        <f>VLOOKUP(M1049,'8.匯率'!A:C,3,)</f>
        <v>1</v>
      </c>
      <c r="X1049" s="232">
        <f t="shared" si="17"/>
        <v>-131417</v>
      </c>
    </row>
    <row r="1050" spans="1:24" hidden="1">
      <c r="A1050" s="219" t="s">
        <v>215</v>
      </c>
      <c r="B1050" s="219" t="s">
        <v>1150</v>
      </c>
      <c r="C1050" s="219" t="s">
        <v>1355</v>
      </c>
      <c r="D1050" s="219" t="s">
        <v>268</v>
      </c>
      <c r="E1050" s="221">
        <v>45744</v>
      </c>
      <c r="F1050" s="221">
        <v>45744</v>
      </c>
      <c r="G1050" s="219" t="s">
        <v>269</v>
      </c>
      <c r="H1050" s="219"/>
      <c r="I1050" s="219"/>
      <c r="J1050" s="219" t="s">
        <v>182</v>
      </c>
      <c r="K1050" s="219" t="s">
        <v>220</v>
      </c>
      <c r="L1050" s="241">
        <v>-138000</v>
      </c>
      <c r="M1050" s="219" t="s">
        <v>220</v>
      </c>
      <c r="N1050" s="241">
        <v>-138000</v>
      </c>
      <c r="O1050" s="219" t="s">
        <v>239</v>
      </c>
      <c r="P1050" s="219" t="s">
        <v>240</v>
      </c>
      <c r="Q1050" s="219"/>
      <c r="R1050" s="219" t="s">
        <v>1356</v>
      </c>
      <c r="S1050" s="219"/>
      <c r="T1050" s="221"/>
      <c r="U1050" s="219" t="s">
        <v>224</v>
      </c>
      <c r="V1050" s="219" t="s">
        <v>225</v>
      </c>
      <c r="W1050" s="190">
        <f>VLOOKUP(M1050,'8.匯率'!A:C,3,)</f>
        <v>1</v>
      </c>
      <c r="X1050" s="232">
        <f t="shared" si="17"/>
        <v>-138000</v>
      </c>
    </row>
    <row r="1051" spans="1:24" hidden="1">
      <c r="A1051" s="219" t="s">
        <v>215</v>
      </c>
      <c r="B1051" s="219" t="s">
        <v>1150</v>
      </c>
      <c r="C1051" s="219" t="s">
        <v>1357</v>
      </c>
      <c r="D1051" s="219" t="s">
        <v>268</v>
      </c>
      <c r="E1051" s="221">
        <v>45744</v>
      </c>
      <c r="F1051" s="221">
        <v>45744</v>
      </c>
      <c r="G1051" s="219" t="s">
        <v>269</v>
      </c>
      <c r="H1051" s="219"/>
      <c r="I1051" s="219"/>
      <c r="J1051" s="219" t="s">
        <v>182</v>
      </c>
      <c r="K1051" s="219" t="s">
        <v>220</v>
      </c>
      <c r="L1051" s="241">
        <v>-134716</v>
      </c>
      <c r="M1051" s="219" t="s">
        <v>220</v>
      </c>
      <c r="N1051" s="241">
        <v>-134716</v>
      </c>
      <c r="O1051" s="219" t="s">
        <v>456</v>
      </c>
      <c r="P1051" s="219" t="s">
        <v>229</v>
      </c>
      <c r="Q1051" s="219"/>
      <c r="R1051" s="219" t="s">
        <v>1358</v>
      </c>
      <c r="S1051" s="219"/>
      <c r="T1051" s="221"/>
      <c r="U1051" s="219" t="s">
        <v>224</v>
      </c>
      <c r="V1051" s="219" t="s">
        <v>225</v>
      </c>
      <c r="W1051" s="190">
        <f>VLOOKUP(M1051,'8.匯率'!A:C,3,)</f>
        <v>1</v>
      </c>
      <c r="X1051" s="232">
        <f t="shared" si="17"/>
        <v>-134716</v>
      </c>
    </row>
    <row r="1052" spans="1:24" hidden="1">
      <c r="A1052" s="219" t="s">
        <v>215</v>
      </c>
      <c r="B1052" s="219" t="s">
        <v>1150</v>
      </c>
      <c r="C1052" s="219" t="s">
        <v>1359</v>
      </c>
      <c r="D1052" s="219" t="s">
        <v>268</v>
      </c>
      <c r="E1052" s="221">
        <v>45744</v>
      </c>
      <c r="F1052" s="221">
        <v>45744</v>
      </c>
      <c r="G1052" s="219" t="s">
        <v>269</v>
      </c>
      <c r="H1052" s="219"/>
      <c r="I1052" s="219"/>
      <c r="J1052" s="219" t="s">
        <v>182</v>
      </c>
      <c r="K1052" s="219" t="s">
        <v>220</v>
      </c>
      <c r="L1052" s="241">
        <v>-108042</v>
      </c>
      <c r="M1052" s="219" t="s">
        <v>220</v>
      </c>
      <c r="N1052" s="241">
        <v>-108042</v>
      </c>
      <c r="O1052" s="219" t="s">
        <v>456</v>
      </c>
      <c r="P1052" s="219" t="s">
        <v>229</v>
      </c>
      <c r="Q1052" s="219"/>
      <c r="R1052" s="219" t="s">
        <v>1360</v>
      </c>
      <c r="S1052" s="219"/>
      <c r="T1052" s="221"/>
      <c r="U1052" s="219" t="s">
        <v>224</v>
      </c>
      <c r="V1052" s="219" t="s">
        <v>225</v>
      </c>
      <c r="W1052" s="190">
        <f>VLOOKUP(M1052,'8.匯率'!A:C,3,)</f>
        <v>1</v>
      </c>
      <c r="X1052" s="232">
        <f t="shared" si="17"/>
        <v>-108042</v>
      </c>
    </row>
    <row r="1053" spans="1:24" hidden="1">
      <c r="A1053" s="219" t="s">
        <v>215</v>
      </c>
      <c r="B1053" s="219" t="s">
        <v>1150</v>
      </c>
      <c r="C1053" s="219" t="s">
        <v>1361</v>
      </c>
      <c r="D1053" s="219" t="s">
        <v>268</v>
      </c>
      <c r="E1053" s="221">
        <v>45744</v>
      </c>
      <c r="F1053" s="221">
        <v>45744</v>
      </c>
      <c r="G1053" s="219" t="s">
        <v>269</v>
      </c>
      <c r="H1053" s="219"/>
      <c r="I1053" s="219"/>
      <c r="J1053" s="219" t="s">
        <v>182</v>
      </c>
      <c r="K1053" s="219" t="s">
        <v>220</v>
      </c>
      <c r="L1053" s="241">
        <v>-131431</v>
      </c>
      <c r="M1053" s="219" t="s">
        <v>220</v>
      </c>
      <c r="N1053" s="241">
        <v>-131431</v>
      </c>
      <c r="O1053" s="219" t="s">
        <v>539</v>
      </c>
      <c r="P1053" s="219" t="s">
        <v>229</v>
      </c>
      <c r="Q1053" s="219"/>
      <c r="R1053" s="219" t="s">
        <v>1362</v>
      </c>
      <c r="S1053" s="219"/>
      <c r="T1053" s="221"/>
      <c r="U1053" s="219" t="s">
        <v>224</v>
      </c>
      <c r="V1053" s="219" t="s">
        <v>225</v>
      </c>
      <c r="W1053" s="190">
        <f>VLOOKUP(M1053,'8.匯率'!A:C,3,)</f>
        <v>1</v>
      </c>
      <c r="X1053" s="232">
        <f t="shared" si="17"/>
        <v>-131431</v>
      </c>
    </row>
    <row r="1054" spans="1:24" hidden="1">
      <c r="A1054" s="219" t="s">
        <v>215</v>
      </c>
      <c r="B1054" s="219" t="s">
        <v>1150</v>
      </c>
      <c r="C1054" s="219" t="s">
        <v>1363</v>
      </c>
      <c r="D1054" s="219" t="s">
        <v>268</v>
      </c>
      <c r="E1054" s="221">
        <v>45744</v>
      </c>
      <c r="F1054" s="221">
        <v>45744</v>
      </c>
      <c r="G1054" s="219" t="s">
        <v>269</v>
      </c>
      <c r="H1054" s="219"/>
      <c r="I1054" s="219"/>
      <c r="J1054" s="219" t="s">
        <v>182</v>
      </c>
      <c r="K1054" s="219" t="s">
        <v>220</v>
      </c>
      <c r="L1054" s="241">
        <v>-110000</v>
      </c>
      <c r="M1054" s="219" t="s">
        <v>220</v>
      </c>
      <c r="N1054" s="241">
        <v>-110000</v>
      </c>
      <c r="O1054" s="219" t="s">
        <v>239</v>
      </c>
      <c r="P1054" s="219" t="s">
        <v>240</v>
      </c>
      <c r="Q1054" s="219"/>
      <c r="R1054" s="219" t="s">
        <v>1364</v>
      </c>
      <c r="S1054" s="219"/>
      <c r="T1054" s="221"/>
      <c r="U1054" s="219" t="s">
        <v>224</v>
      </c>
      <c r="V1054" s="219" t="s">
        <v>225</v>
      </c>
      <c r="W1054" s="190">
        <f>VLOOKUP(M1054,'8.匯率'!A:C,3,)</f>
        <v>1</v>
      </c>
      <c r="X1054" s="232">
        <f t="shared" si="17"/>
        <v>-110000</v>
      </c>
    </row>
    <row r="1055" spans="1:24" hidden="1">
      <c r="A1055" s="219" t="s">
        <v>215</v>
      </c>
      <c r="B1055" s="219" t="s">
        <v>1150</v>
      </c>
      <c r="C1055" s="219" t="s">
        <v>1365</v>
      </c>
      <c r="D1055" s="219" t="s">
        <v>268</v>
      </c>
      <c r="E1055" s="221">
        <v>45744</v>
      </c>
      <c r="F1055" s="221">
        <v>45744</v>
      </c>
      <c r="G1055" s="219" t="s">
        <v>269</v>
      </c>
      <c r="H1055" s="219"/>
      <c r="I1055" s="219"/>
      <c r="J1055" s="219" t="s">
        <v>182</v>
      </c>
      <c r="K1055" s="219" t="s">
        <v>220</v>
      </c>
      <c r="L1055" s="241">
        <v>-3420</v>
      </c>
      <c r="M1055" s="219" t="s">
        <v>220</v>
      </c>
      <c r="N1055" s="241">
        <v>-3420</v>
      </c>
      <c r="O1055" s="219" t="s">
        <v>243</v>
      </c>
      <c r="P1055" s="219" t="s">
        <v>244</v>
      </c>
      <c r="Q1055" s="219"/>
      <c r="R1055" s="219" t="s">
        <v>1366</v>
      </c>
      <c r="S1055" s="219"/>
      <c r="T1055" s="221"/>
      <c r="U1055" s="219" t="s">
        <v>224</v>
      </c>
      <c r="V1055" s="219" t="s">
        <v>225</v>
      </c>
      <c r="W1055" s="190">
        <f>VLOOKUP(M1055,'8.匯率'!A:C,3,)</f>
        <v>1</v>
      </c>
      <c r="X1055" s="232">
        <f t="shared" si="17"/>
        <v>-3420</v>
      </c>
    </row>
    <row r="1056" spans="1:24" hidden="1">
      <c r="A1056" s="219" t="s">
        <v>215</v>
      </c>
      <c r="B1056" s="219" t="s">
        <v>1150</v>
      </c>
      <c r="C1056" s="219" t="s">
        <v>1367</v>
      </c>
      <c r="D1056" s="219" t="s">
        <v>268</v>
      </c>
      <c r="E1056" s="221">
        <v>45744</v>
      </c>
      <c r="F1056" s="221">
        <v>45744</v>
      </c>
      <c r="G1056" s="219" t="s">
        <v>269</v>
      </c>
      <c r="H1056" s="219"/>
      <c r="I1056" s="219"/>
      <c r="J1056" s="219" t="s">
        <v>182</v>
      </c>
      <c r="K1056" s="219" t="s">
        <v>220</v>
      </c>
      <c r="L1056" s="241">
        <v>-875</v>
      </c>
      <c r="M1056" s="219" t="s">
        <v>220</v>
      </c>
      <c r="N1056" s="241">
        <v>-875</v>
      </c>
      <c r="O1056" s="219" t="s">
        <v>243</v>
      </c>
      <c r="P1056" s="219" t="s">
        <v>244</v>
      </c>
      <c r="Q1056" s="219"/>
      <c r="R1056" s="219" t="s">
        <v>1368</v>
      </c>
      <c r="S1056" s="219"/>
      <c r="T1056" s="221"/>
      <c r="U1056" s="219" t="s">
        <v>224</v>
      </c>
      <c r="V1056" s="219" t="s">
        <v>225</v>
      </c>
      <c r="W1056" s="190">
        <f>VLOOKUP(M1056,'8.匯率'!A:C,3,)</f>
        <v>1</v>
      </c>
      <c r="X1056" s="232">
        <f t="shared" si="17"/>
        <v>-875</v>
      </c>
    </row>
    <row r="1057" spans="1:24" hidden="1">
      <c r="A1057" s="219" t="s">
        <v>215</v>
      </c>
      <c r="B1057" s="219" t="s">
        <v>1150</v>
      </c>
      <c r="C1057" s="219" t="s">
        <v>1369</v>
      </c>
      <c r="D1057" s="219" t="s">
        <v>268</v>
      </c>
      <c r="E1057" s="221">
        <v>45744</v>
      </c>
      <c r="F1057" s="221">
        <v>45744</v>
      </c>
      <c r="G1057" s="219" t="s">
        <v>269</v>
      </c>
      <c r="H1057" s="219"/>
      <c r="I1057" s="219"/>
      <c r="J1057" s="219" t="s">
        <v>182</v>
      </c>
      <c r="K1057" s="219" t="s">
        <v>220</v>
      </c>
      <c r="L1057" s="241">
        <v>-42849</v>
      </c>
      <c r="M1057" s="219" t="s">
        <v>220</v>
      </c>
      <c r="N1057" s="241">
        <v>-42849</v>
      </c>
      <c r="O1057" s="219" t="s">
        <v>243</v>
      </c>
      <c r="P1057" s="219" t="s">
        <v>244</v>
      </c>
      <c r="Q1057" s="219"/>
      <c r="R1057" s="219" t="s">
        <v>1370</v>
      </c>
      <c r="S1057" s="219"/>
      <c r="T1057" s="221"/>
      <c r="U1057" s="219" t="s">
        <v>224</v>
      </c>
      <c r="V1057" s="219" t="s">
        <v>225</v>
      </c>
      <c r="W1057" s="190">
        <f>VLOOKUP(M1057,'8.匯率'!A:C,3,)</f>
        <v>1</v>
      </c>
      <c r="X1057" s="232">
        <f t="shared" si="17"/>
        <v>-42849</v>
      </c>
    </row>
    <row r="1058" spans="1:24" hidden="1">
      <c r="A1058" s="219" t="s">
        <v>215</v>
      </c>
      <c r="B1058" s="219" t="s">
        <v>1150</v>
      </c>
      <c r="C1058" s="219" t="s">
        <v>1371</v>
      </c>
      <c r="D1058" s="219" t="s">
        <v>268</v>
      </c>
      <c r="E1058" s="221">
        <v>45744</v>
      </c>
      <c r="F1058" s="221">
        <v>45744</v>
      </c>
      <c r="G1058" s="219" t="s">
        <v>269</v>
      </c>
      <c r="H1058" s="219"/>
      <c r="I1058" s="219"/>
      <c r="J1058" s="219" t="s">
        <v>182</v>
      </c>
      <c r="K1058" s="219" t="s">
        <v>220</v>
      </c>
      <c r="L1058" s="241">
        <v>-138000</v>
      </c>
      <c r="M1058" s="219" t="s">
        <v>220</v>
      </c>
      <c r="N1058" s="241">
        <v>-138000</v>
      </c>
      <c r="O1058" s="219" t="s">
        <v>239</v>
      </c>
      <c r="P1058" s="219" t="s">
        <v>240</v>
      </c>
      <c r="Q1058" s="219"/>
      <c r="R1058" s="219" t="s">
        <v>1372</v>
      </c>
      <c r="S1058" s="219"/>
      <c r="T1058" s="221"/>
      <c r="U1058" s="219" t="s">
        <v>224</v>
      </c>
      <c r="V1058" s="219" t="s">
        <v>225</v>
      </c>
      <c r="W1058" s="190">
        <f>VLOOKUP(M1058,'8.匯率'!A:C,3,)</f>
        <v>1</v>
      </c>
      <c r="X1058" s="232">
        <f t="shared" si="17"/>
        <v>-138000</v>
      </c>
    </row>
    <row r="1059" spans="1:24" hidden="1">
      <c r="A1059" s="219" t="s">
        <v>215</v>
      </c>
      <c r="B1059" s="219" t="s">
        <v>1150</v>
      </c>
      <c r="C1059" s="219" t="s">
        <v>1373</v>
      </c>
      <c r="D1059" s="219" t="s">
        <v>268</v>
      </c>
      <c r="E1059" s="221">
        <v>45744</v>
      </c>
      <c r="F1059" s="221">
        <v>45744</v>
      </c>
      <c r="G1059" s="219" t="s">
        <v>269</v>
      </c>
      <c r="H1059" s="219"/>
      <c r="I1059" s="219"/>
      <c r="J1059" s="219" t="s">
        <v>182</v>
      </c>
      <c r="K1059" s="219" t="s">
        <v>220</v>
      </c>
      <c r="L1059" s="241">
        <v>-173746</v>
      </c>
      <c r="M1059" s="219" t="s">
        <v>220</v>
      </c>
      <c r="N1059" s="241">
        <v>-173746</v>
      </c>
      <c r="O1059" s="219" t="s">
        <v>456</v>
      </c>
      <c r="P1059" s="219" t="s">
        <v>229</v>
      </c>
      <c r="Q1059" s="219"/>
      <c r="R1059" s="219" t="s">
        <v>1374</v>
      </c>
      <c r="S1059" s="219"/>
      <c r="T1059" s="221"/>
      <c r="U1059" s="219" t="s">
        <v>224</v>
      </c>
      <c r="V1059" s="219" t="s">
        <v>225</v>
      </c>
      <c r="W1059" s="190">
        <f>VLOOKUP(M1059,'8.匯率'!A:C,3,)</f>
        <v>1</v>
      </c>
      <c r="X1059" s="232">
        <f t="shared" si="17"/>
        <v>-173746</v>
      </c>
    </row>
    <row r="1060" spans="1:24" hidden="1">
      <c r="A1060" s="219" t="s">
        <v>215</v>
      </c>
      <c r="B1060" s="219" t="s">
        <v>1150</v>
      </c>
      <c r="C1060" s="219" t="s">
        <v>1375</v>
      </c>
      <c r="D1060" s="219" t="s">
        <v>268</v>
      </c>
      <c r="E1060" s="221">
        <v>45744</v>
      </c>
      <c r="F1060" s="221">
        <v>45744</v>
      </c>
      <c r="G1060" s="219" t="s">
        <v>269</v>
      </c>
      <c r="H1060" s="219"/>
      <c r="I1060" s="219"/>
      <c r="J1060" s="219" t="s">
        <v>182</v>
      </c>
      <c r="K1060" s="219" t="s">
        <v>220</v>
      </c>
      <c r="L1060" s="241">
        <v>-81189</v>
      </c>
      <c r="M1060" s="219" t="s">
        <v>220</v>
      </c>
      <c r="N1060" s="241">
        <v>-81189</v>
      </c>
      <c r="O1060" s="219" t="s">
        <v>234</v>
      </c>
      <c r="P1060" s="219" t="s">
        <v>229</v>
      </c>
      <c r="Q1060" s="219"/>
      <c r="R1060" s="219" t="s">
        <v>1376</v>
      </c>
      <c r="S1060" s="219"/>
      <c r="T1060" s="221"/>
      <c r="U1060" s="219" t="s">
        <v>224</v>
      </c>
      <c r="V1060" s="219" t="s">
        <v>225</v>
      </c>
      <c r="W1060" s="190">
        <f>VLOOKUP(M1060,'8.匯率'!A:C,3,)</f>
        <v>1</v>
      </c>
      <c r="X1060" s="232">
        <f t="shared" si="17"/>
        <v>-81189</v>
      </c>
    </row>
    <row r="1061" spans="1:24" hidden="1">
      <c r="A1061" s="219" t="s">
        <v>215</v>
      </c>
      <c r="B1061" s="219" t="s">
        <v>1150</v>
      </c>
      <c r="C1061" s="219" t="s">
        <v>1377</v>
      </c>
      <c r="D1061" s="219" t="s">
        <v>268</v>
      </c>
      <c r="E1061" s="221">
        <v>45714</v>
      </c>
      <c r="F1061" s="221">
        <v>45730</v>
      </c>
      <c r="G1061" s="219" t="s">
        <v>269</v>
      </c>
      <c r="H1061" s="219"/>
      <c r="I1061" s="219"/>
      <c r="J1061" s="219" t="s">
        <v>185</v>
      </c>
      <c r="K1061" s="219" t="s">
        <v>220</v>
      </c>
      <c r="L1061" s="241">
        <v>155000</v>
      </c>
      <c r="M1061" s="219" t="s">
        <v>220</v>
      </c>
      <c r="N1061" s="241">
        <v>155000</v>
      </c>
      <c r="O1061" s="219" t="s">
        <v>249</v>
      </c>
      <c r="P1061" s="219" t="s">
        <v>250</v>
      </c>
      <c r="Q1061" s="219"/>
      <c r="R1061" s="219" t="s">
        <v>1074</v>
      </c>
      <c r="S1061" s="219"/>
      <c r="T1061" s="221"/>
      <c r="U1061" s="219" t="s">
        <v>224</v>
      </c>
      <c r="V1061" s="219" t="s">
        <v>252</v>
      </c>
      <c r="W1061" s="190">
        <f>VLOOKUP(M1061,'8.匯率'!A:C,3,)</f>
        <v>1</v>
      </c>
      <c r="X1061" s="232">
        <f t="shared" si="17"/>
        <v>155000</v>
      </c>
    </row>
    <row r="1062" spans="1:24" hidden="1">
      <c r="A1062" s="219" t="s">
        <v>215</v>
      </c>
      <c r="B1062" s="219" t="s">
        <v>1150</v>
      </c>
      <c r="C1062" s="219" t="s">
        <v>1378</v>
      </c>
      <c r="D1062" s="219" t="s">
        <v>268</v>
      </c>
      <c r="E1062" s="221">
        <v>45714</v>
      </c>
      <c r="F1062" s="221">
        <v>45730</v>
      </c>
      <c r="G1062" s="219" t="s">
        <v>269</v>
      </c>
      <c r="H1062" s="219"/>
      <c r="I1062" s="219"/>
      <c r="J1062" s="219" t="s">
        <v>185</v>
      </c>
      <c r="K1062" s="219" t="s">
        <v>220</v>
      </c>
      <c r="L1062" s="241">
        <v>110000</v>
      </c>
      <c r="M1062" s="219" t="s">
        <v>220</v>
      </c>
      <c r="N1062" s="241">
        <v>110000</v>
      </c>
      <c r="O1062" s="219" t="s">
        <v>249</v>
      </c>
      <c r="P1062" s="219" t="s">
        <v>250</v>
      </c>
      <c r="Q1062" s="219"/>
      <c r="R1062" s="219" t="s">
        <v>1078</v>
      </c>
      <c r="S1062" s="219"/>
      <c r="T1062" s="221"/>
      <c r="U1062" s="219" t="s">
        <v>224</v>
      </c>
      <c r="V1062" s="219" t="s">
        <v>252</v>
      </c>
      <c r="W1062" s="190">
        <f>VLOOKUP(M1062,'8.匯率'!A:C,3,)</f>
        <v>1</v>
      </c>
      <c r="X1062" s="232">
        <f t="shared" si="17"/>
        <v>110000</v>
      </c>
    </row>
    <row r="1063" spans="1:24" hidden="1">
      <c r="A1063" s="219" t="s">
        <v>215</v>
      </c>
      <c r="B1063" s="219" t="s">
        <v>1150</v>
      </c>
      <c r="C1063" s="219" t="s">
        <v>1379</v>
      </c>
      <c r="D1063" s="219" t="s">
        <v>268</v>
      </c>
      <c r="E1063" s="221">
        <v>45714</v>
      </c>
      <c r="F1063" s="221">
        <v>45730</v>
      </c>
      <c r="G1063" s="219" t="s">
        <v>269</v>
      </c>
      <c r="H1063" s="219"/>
      <c r="I1063" s="219"/>
      <c r="J1063" s="219" t="s">
        <v>185</v>
      </c>
      <c r="K1063" s="219" t="s">
        <v>220</v>
      </c>
      <c r="L1063" s="241">
        <v>138000</v>
      </c>
      <c r="M1063" s="219" t="s">
        <v>220</v>
      </c>
      <c r="N1063" s="241">
        <v>138000</v>
      </c>
      <c r="O1063" s="219" t="s">
        <v>249</v>
      </c>
      <c r="P1063" s="219" t="s">
        <v>250</v>
      </c>
      <c r="Q1063" s="219"/>
      <c r="R1063" s="219" t="s">
        <v>1088</v>
      </c>
      <c r="S1063" s="219"/>
      <c r="T1063" s="221"/>
      <c r="U1063" s="219" t="s">
        <v>224</v>
      </c>
      <c r="V1063" s="219" t="s">
        <v>252</v>
      </c>
      <c r="W1063" s="190">
        <f>VLOOKUP(M1063,'8.匯率'!A:C,3,)</f>
        <v>1</v>
      </c>
      <c r="X1063" s="232">
        <f t="shared" si="17"/>
        <v>138000</v>
      </c>
    </row>
    <row r="1064" spans="1:24" hidden="1">
      <c r="A1064" s="219" t="s">
        <v>215</v>
      </c>
      <c r="B1064" s="219" t="s">
        <v>1150</v>
      </c>
      <c r="C1064" s="219" t="s">
        <v>1380</v>
      </c>
      <c r="D1064" s="219" t="s">
        <v>268</v>
      </c>
      <c r="E1064" s="221">
        <v>45714</v>
      </c>
      <c r="F1064" s="221">
        <v>45730</v>
      </c>
      <c r="G1064" s="219" t="s">
        <v>269</v>
      </c>
      <c r="H1064" s="219"/>
      <c r="I1064" s="219"/>
      <c r="J1064" s="219" t="s">
        <v>185</v>
      </c>
      <c r="K1064" s="219" t="s">
        <v>220</v>
      </c>
      <c r="L1064" s="241">
        <v>110000</v>
      </c>
      <c r="M1064" s="219" t="s">
        <v>220</v>
      </c>
      <c r="N1064" s="241">
        <v>110000</v>
      </c>
      <c r="O1064" s="219" t="s">
        <v>249</v>
      </c>
      <c r="P1064" s="219" t="s">
        <v>250</v>
      </c>
      <c r="Q1064" s="219"/>
      <c r="R1064" s="219" t="s">
        <v>1090</v>
      </c>
      <c r="S1064" s="219"/>
      <c r="T1064" s="221"/>
      <c r="U1064" s="219" t="s">
        <v>224</v>
      </c>
      <c r="V1064" s="219" t="s">
        <v>252</v>
      </c>
      <c r="W1064" s="190">
        <f>VLOOKUP(M1064,'8.匯率'!A:C,3,)</f>
        <v>1</v>
      </c>
      <c r="X1064" s="232">
        <f t="shared" si="17"/>
        <v>110000</v>
      </c>
    </row>
    <row r="1065" spans="1:24" hidden="1">
      <c r="A1065" s="219" t="s">
        <v>215</v>
      </c>
      <c r="B1065" s="219" t="s">
        <v>1150</v>
      </c>
      <c r="C1065" s="219" t="s">
        <v>1381</v>
      </c>
      <c r="D1065" s="219" t="s">
        <v>268</v>
      </c>
      <c r="E1065" s="221">
        <v>45714</v>
      </c>
      <c r="F1065" s="221">
        <v>45730</v>
      </c>
      <c r="G1065" s="219" t="s">
        <v>269</v>
      </c>
      <c r="H1065" s="219"/>
      <c r="I1065" s="219"/>
      <c r="J1065" s="219" t="s">
        <v>185</v>
      </c>
      <c r="K1065" s="219" t="s">
        <v>220</v>
      </c>
      <c r="L1065" s="241">
        <v>138000</v>
      </c>
      <c r="M1065" s="219" t="s">
        <v>220</v>
      </c>
      <c r="N1065" s="241">
        <v>138000</v>
      </c>
      <c r="O1065" s="219" t="s">
        <v>249</v>
      </c>
      <c r="P1065" s="219" t="s">
        <v>250</v>
      </c>
      <c r="Q1065" s="219"/>
      <c r="R1065" s="219" t="s">
        <v>1094</v>
      </c>
      <c r="S1065" s="219"/>
      <c r="T1065" s="221"/>
      <c r="U1065" s="219" t="s">
        <v>224</v>
      </c>
      <c r="V1065" s="219" t="s">
        <v>252</v>
      </c>
      <c r="W1065" s="190">
        <f>VLOOKUP(M1065,'8.匯率'!A:C,3,)</f>
        <v>1</v>
      </c>
      <c r="X1065" s="232">
        <f t="shared" si="17"/>
        <v>138000</v>
      </c>
    </row>
    <row r="1066" spans="1:24" hidden="1">
      <c r="A1066" s="219" t="s">
        <v>215</v>
      </c>
      <c r="B1066" s="219" t="s">
        <v>1150</v>
      </c>
      <c r="C1066" s="219" t="s">
        <v>1382</v>
      </c>
      <c r="D1066" s="219" t="s">
        <v>268</v>
      </c>
      <c r="E1066" s="221">
        <v>45714</v>
      </c>
      <c r="F1066" s="221">
        <v>45730</v>
      </c>
      <c r="G1066" s="219" t="s">
        <v>269</v>
      </c>
      <c r="H1066" s="219"/>
      <c r="I1066" s="219"/>
      <c r="J1066" s="219" t="s">
        <v>185</v>
      </c>
      <c r="K1066" s="219" t="s">
        <v>220</v>
      </c>
      <c r="L1066" s="241">
        <v>138000</v>
      </c>
      <c r="M1066" s="219" t="s">
        <v>220</v>
      </c>
      <c r="N1066" s="241">
        <v>138000</v>
      </c>
      <c r="O1066" s="219" t="s">
        <v>249</v>
      </c>
      <c r="P1066" s="219" t="s">
        <v>250</v>
      </c>
      <c r="Q1066" s="219"/>
      <c r="R1066" s="219" t="s">
        <v>1098</v>
      </c>
      <c r="S1066" s="219"/>
      <c r="T1066" s="221"/>
      <c r="U1066" s="219" t="s">
        <v>224</v>
      </c>
      <c r="V1066" s="219" t="s">
        <v>252</v>
      </c>
      <c r="W1066" s="190">
        <f>VLOOKUP(M1066,'8.匯率'!A:C,3,)</f>
        <v>1</v>
      </c>
      <c r="X1066" s="232">
        <f t="shared" si="17"/>
        <v>138000</v>
      </c>
    </row>
    <row r="1067" spans="1:24" hidden="1">
      <c r="A1067" s="219" t="s">
        <v>215</v>
      </c>
      <c r="B1067" s="219" t="s">
        <v>1150</v>
      </c>
      <c r="C1067" s="219" t="s">
        <v>1383</v>
      </c>
      <c r="D1067" s="219" t="s">
        <v>268</v>
      </c>
      <c r="E1067" s="221">
        <v>45714</v>
      </c>
      <c r="F1067" s="221">
        <v>45730</v>
      </c>
      <c r="G1067" s="219" t="s">
        <v>269</v>
      </c>
      <c r="H1067" s="219"/>
      <c r="I1067" s="219"/>
      <c r="J1067" s="219" t="s">
        <v>185</v>
      </c>
      <c r="K1067" s="219" t="s">
        <v>220</v>
      </c>
      <c r="L1067" s="241">
        <v>138000</v>
      </c>
      <c r="M1067" s="219" t="s">
        <v>220</v>
      </c>
      <c r="N1067" s="241">
        <v>138000</v>
      </c>
      <c r="O1067" s="219" t="s">
        <v>249</v>
      </c>
      <c r="P1067" s="219" t="s">
        <v>250</v>
      </c>
      <c r="Q1067" s="219"/>
      <c r="R1067" s="219" t="s">
        <v>1106</v>
      </c>
      <c r="S1067" s="219"/>
      <c r="T1067" s="221"/>
      <c r="U1067" s="219" t="s">
        <v>224</v>
      </c>
      <c r="V1067" s="219" t="s">
        <v>252</v>
      </c>
      <c r="W1067" s="190">
        <f>VLOOKUP(M1067,'8.匯率'!A:C,3,)</f>
        <v>1</v>
      </c>
      <c r="X1067" s="232">
        <f t="shared" si="17"/>
        <v>138000</v>
      </c>
    </row>
    <row r="1068" spans="1:24" hidden="1">
      <c r="A1068" s="219" t="s">
        <v>215</v>
      </c>
      <c r="B1068" s="219" t="s">
        <v>1150</v>
      </c>
      <c r="C1068" s="219" t="s">
        <v>1384</v>
      </c>
      <c r="D1068" s="219" t="s">
        <v>268</v>
      </c>
      <c r="E1068" s="221">
        <v>45714</v>
      </c>
      <c r="F1068" s="221">
        <v>45730</v>
      </c>
      <c r="G1068" s="219" t="s">
        <v>269</v>
      </c>
      <c r="H1068" s="219"/>
      <c r="I1068" s="219"/>
      <c r="J1068" s="219" t="s">
        <v>185</v>
      </c>
      <c r="K1068" s="219" t="s">
        <v>220</v>
      </c>
      <c r="L1068" s="241">
        <v>86845</v>
      </c>
      <c r="M1068" s="219" t="s">
        <v>220</v>
      </c>
      <c r="N1068" s="241">
        <v>86845</v>
      </c>
      <c r="O1068" s="219" t="s">
        <v>249</v>
      </c>
      <c r="P1068" s="219" t="s">
        <v>250</v>
      </c>
      <c r="Q1068" s="219"/>
      <c r="R1068" s="219" t="s">
        <v>1108</v>
      </c>
      <c r="S1068" s="219"/>
      <c r="T1068" s="221"/>
      <c r="U1068" s="219" t="s">
        <v>224</v>
      </c>
      <c r="V1068" s="219" t="s">
        <v>252</v>
      </c>
      <c r="W1068" s="190">
        <f>VLOOKUP(M1068,'8.匯率'!A:C,3,)</f>
        <v>1</v>
      </c>
      <c r="X1068" s="232">
        <f t="shared" si="17"/>
        <v>86845</v>
      </c>
    </row>
    <row r="1069" spans="1:24" hidden="1">
      <c r="A1069" s="219" t="s">
        <v>215</v>
      </c>
      <c r="B1069" s="219" t="s">
        <v>1150</v>
      </c>
      <c r="C1069" s="219" t="s">
        <v>1385</v>
      </c>
      <c r="D1069" s="219" t="s">
        <v>268</v>
      </c>
      <c r="E1069" s="221">
        <v>45714</v>
      </c>
      <c r="F1069" s="221">
        <v>45730</v>
      </c>
      <c r="G1069" s="219" t="s">
        <v>269</v>
      </c>
      <c r="H1069" s="219"/>
      <c r="I1069" s="219"/>
      <c r="J1069" s="219" t="s">
        <v>185</v>
      </c>
      <c r="K1069" s="219" t="s">
        <v>220</v>
      </c>
      <c r="L1069" s="241">
        <v>155000</v>
      </c>
      <c r="M1069" s="219" t="s">
        <v>220</v>
      </c>
      <c r="N1069" s="241">
        <v>155000</v>
      </c>
      <c r="O1069" s="219" t="s">
        <v>249</v>
      </c>
      <c r="P1069" s="219" t="s">
        <v>250</v>
      </c>
      <c r="Q1069" s="219"/>
      <c r="R1069" s="219" t="s">
        <v>1110</v>
      </c>
      <c r="S1069" s="219"/>
      <c r="T1069" s="221"/>
      <c r="U1069" s="219" t="s">
        <v>224</v>
      </c>
      <c r="V1069" s="219" t="s">
        <v>252</v>
      </c>
      <c r="W1069" s="190">
        <f>VLOOKUP(M1069,'8.匯率'!A:C,3,)</f>
        <v>1</v>
      </c>
      <c r="X1069" s="232">
        <f t="shared" si="17"/>
        <v>155000</v>
      </c>
    </row>
    <row r="1070" spans="1:24" hidden="1">
      <c r="A1070" s="219" t="s">
        <v>215</v>
      </c>
      <c r="B1070" s="219" t="s">
        <v>1150</v>
      </c>
      <c r="C1070" s="219" t="s">
        <v>1386</v>
      </c>
      <c r="D1070" s="219" t="s">
        <v>268</v>
      </c>
      <c r="E1070" s="221">
        <v>45714</v>
      </c>
      <c r="F1070" s="221">
        <v>45730</v>
      </c>
      <c r="G1070" s="219" t="s">
        <v>269</v>
      </c>
      <c r="H1070" s="219"/>
      <c r="I1070" s="219"/>
      <c r="J1070" s="219" t="s">
        <v>185</v>
      </c>
      <c r="K1070" s="219" t="s">
        <v>220</v>
      </c>
      <c r="L1070" s="241">
        <v>81577</v>
      </c>
      <c r="M1070" s="219" t="s">
        <v>220</v>
      </c>
      <c r="N1070" s="241">
        <v>81577</v>
      </c>
      <c r="O1070" s="219" t="s">
        <v>249</v>
      </c>
      <c r="P1070" s="219" t="s">
        <v>250</v>
      </c>
      <c r="Q1070" s="219"/>
      <c r="R1070" s="219" t="s">
        <v>1112</v>
      </c>
      <c r="S1070" s="219"/>
      <c r="T1070" s="221"/>
      <c r="U1070" s="219" t="s">
        <v>224</v>
      </c>
      <c r="V1070" s="219" t="s">
        <v>252</v>
      </c>
      <c r="W1070" s="190">
        <f>VLOOKUP(M1070,'8.匯率'!A:C,3,)</f>
        <v>1</v>
      </c>
      <c r="X1070" s="232">
        <f t="shared" si="17"/>
        <v>81577</v>
      </c>
    </row>
    <row r="1071" spans="1:24" hidden="1">
      <c r="A1071" s="219" t="s">
        <v>215</v>
      </c>
      <c r="B1071" s="219" t="s">
        <v>1150</v>
      </c>
      <c r="C1071" s="219" t="s">
        <v>1387</v>
      </c>
      <c r="D1071" s="219" t="s">
        <v>268</v>
      </c>
      <c r="E1071" s="221">
        <v>45714</v>
      </c>
      <c r="F1071" s="221">
        <v>45730</v>
      </c>
      <c r="G1071" s="219" t="s">
        <v>269</v>
      </c>
      <c r="H1071" s="219"/>
      <c r="I1071" s="219"/>
      <c r="J1071" s="219" t="s">
        <v>185</v>
      </c>
      <c r="K1071" s="219" t="s">
        <v>220</v>
      </c>
      <c r="L1071" s="241">
        <v>146847</v>
      </c>
      <c r="M1071" s="219" t="s">
        <v>220</v>
      </c>
      <c r="N1071" s="241">
        <v>146847</v>
      </c>
      <c r="O1071" s="219" t="s">
        <v>249</v>
      </c>
      <c r="P1071" s="219" t="s">
        <v>250</v>
      </c>
      <c r="Q1071" s="219"/>
      <c r="R1071" s="219" t="s">
        <v>1114</v>
      </c>
      <c r="S1071" s="219"/>
      <c r="T1071" s="221"/>
      <c r="U1071" s="219" t="s">
        <v>224</v>
      </c>
      <c r="V1071" s="219" t="s">
        <v>252</v>
      </c>
      <c r="W1071" s="190">
        <f>VLOOKUP(M1071,'8.匯率'!A:C,3,)</f>
        <v>1</v>
      </c>
      <c r="X1071" s="232">
        <f t="shared" si="17"/>
        <v>146847</v>
      </c>
    </row>
    <row r="1072" spans="1:24" hidden="1">
      <c r="A1072" s="219" t="s">
        <v>215</v>
      </c>
      <c r="B1072" s="219" t="s">
        <v>1150</v>
      </c>
      <c r="C1072" s="219" t="s">
        <v>1388</v>
      </c>
      <c r="D1072" s="219" t="s">
        <v>268</v>
      </c>
      <c r="E1072" s="221">
        <v>45714</v>
      </c>
      <c r="F1072" s="221">
        <v>45730</v>
      </c>
      <c r="G1072" s="219" t="s">
        <v>269</v>
      </c>
      <c r="H1072" s="219"/>
      <c r="I1072" s="219"/>
      <c r="J1072" s="219" t="s">
        <v>185</v>
      </c>
      <c r="K1072" s="219" t="s">
        <v>220</v>
      </c>
      <c r="L1072" s="241">
        <v>138000</v>
      </c>
      <c r="M1072" s="219" t="s">
        <v>220</v>
      </c>
      <c r="N1072" s="241">
        <v>138000</v>
      </c>
      <c r="O1072" s="219" t="s">
        <v>249</v>
      </c>
      <c r="P1072" s="219" t="s">
        <v>250</v>
      </c>
      <c r="Q1072" s="219"/>
      <c r="R1072" s="219" t="s">
        <v>1116</v>
      </c>
      <c r="S1072" s="219"/>
      <c r="T1072" s="221"/>
      <c r="U1072" s="219" t="s">
        <v>224</v>
      </c>
      <c r="V1072" s="219" t="s">
        <v>252</v>
      </c>
      <c r="W1072" s="190">
        <f>VLOOKUP(M1072,'8.匯率'!A:C,3,)</f>
        <v>1</v>
      </c>
      <c r="X1072" s="232">
        <f t="shared" si="17"/>
        <v>138000</v>
      </c>
    </row>
    <row r="1073" spans="1:24" hidden="1">
      <c r="A1073" s="219" t="s">
        <v>215</v>
      </c>
      <c r="B1073" s="219" t="s">
        <v>1150</v>
      </c>
      <c r="C1073" s="219" t="s">
        <v>1389</v>
      </c>
      <c r="D1073" s="219" t="s">
        <v>268</v>
      </c>
      <c r="E1073" s="221">
        <v>45714</v>
      </c>
      <c r="F1073" s="221">
        <v>45730</v>
      </c>
      <c r="G1073" s="219" t="s">
        <v>269</v>
      </c>
      <c r="H1073" s="219"/>
      <c r="I1073" s="219"/>
      <c r="J1073" s="219" t="s">
        <v>185</v>
      </c>
      <c r="K1073" s="219" t="s">
        <v>220</v>
      </c>
      <c r="L1073" s="241">
        <v>110000</v>
      </c>
      <c r="M1073" s="219" t="s">
        <v>220</v>
      </c>
      <c r="N1073" s="241">
        <v>110000</v>
      </c>
      <c r="O1073" s="219" t="s">
        <v>249</v>
      </c>
      <c r="P1073" s="219" t="s">
        <v>250</v>
      </c>
      <c r="Q1073" s="219"/>
      <c r="R1073" s="219" t="s">
        <v>1118</v>
      </c>
      <c r="S1073" s="219"/>
      <c r="T1073" s="221"/>
      <c r="U1073" s="219" t="s">
        <v>224</v>
      </c>
      <c r="V1073" s="219" t="s">
        <v>252</v>
      </c>
      <c r="W1073" s="190">
        <f>VLOOKUP(M1073,'8.匯率'!A:C,3,)</f>
        <v>1</v>
      </c>
      <c r="X1073" s="232">
        <f t="shared" si="17"/>
        <v>110000</v>
      </c>
    </row>
    <row r="1074" spans="1:24" hidden="1">
      <c r="A1074" s="219" t="s">
        <v>215</v>
      </c>
      <c r="B1074" s="219" t="s">
        <v>1150</v>
      </c>
      <c r="C1074" s="219" t="s">
        <v>1390</v>
      </c>
      <c r="D1074" s="219" t="s">
        <v>268</v>
      </c>
      <c r="E1074" s="221">
        <v>45714</v>
      </c>
      <c r="F1074" s="221">
        <v>45730</v>
      </c>
      <c r="G1074" s="219" t="s">
        <v>269</v>
      </c>
      <c r="H1074" s="219"/>
      <c r="I1074" s="219"/>
      <c r="J1074" s="219" t="s">
        <v>185</v>
      </c>
      <c r="K1074" s="219" t="s">
        <v>220</v>
      </c>
      <c r="L1074" s="241">
        <v>155000</v>
      </c>
      <c r="M1074" s="219" t="s">
        <v>220</v>
      </c>
      <c r="N1074" s="241">
        <v>155000</v>
      </c>
      <c r="O1074" s="219" t="s">
        <v>249</v>
      </c>
      <c r="P1074" s="219" t="s">
        <v>250</v>
      </c>
      <c r="Q1074" s="219"/>
      <c r="R1074" s="219" t="s">
        <v>1124</v>
      </c>
      <c r="S1074" s="219"/>
      <c r="T1074" s="221"/>
      <c r="U1074" s="219" t="s">
        <v>224</v>
      </c>
      <c r="V1074" s="219" t="s">
        <v>252</v>
      </c>
      <c r="W1074" s="190">
        <f>VLOOKUP(M1074,'8.匯率'!A:C,3,)</f>
        <v>1</v>
      </c>
      <c r="X1074" s="232">
        <f t="shared" si="17"/>
        <v>155000</v>
      </c>
    </row>
    <row r="1075" spans="1:24" hidden="1">
      <c r="A1075" s="219" t="s">
        <v>215</v>
      </c>
      <c r="B1075" s="219" t="s">
        <v>1150</v>
      </c>
      <c r="C1075" s="219" t="s">
        <v>1391</v>
      </c>
      <c r="D1075" s="219" t="s">
        <v>268</v>
      </c>
      <c r="E1075" s="221">
        <v>45714</v>
      </c>
      <c r="F1075" s="221">
        <v>45730</v>
      </c>
      <c r="G1075" s="219" t="s">
        <v>269</v>
      </c>
      <c r="H1075" s="219"/>
      <c r="I1075" s="219"/>
      <c r="J1075" s="219" t="s">
        <v>185</v>
      </c>
      <c r="K1075" s="219" t="s">
        <v>220</v>
      </c>
      <c r="L1075" s="241">
        <v>138000</v>
      </c>
      <c r="M1075" s="219" t="s">
        <v>220</v>
      </c>
      <c r="N1075" s="241">
        <v>138000</v>
      </c>
      <c r="O1075" s="219" t="s">
        <v>249</v>
      </c>
      <c r="P1075" s="219" t="s">
        <v>250</v>
      </c>
      <c r="Q1075" s="219"/>
      <c r="R1075" s="219" t="s">
        <v>1126</v>
      </c>
      <c r="S1075" s="219"/>
      <c r="T1075" s="221"/>
      <c r="U1075" s="219" t="s">
        <v>224</v>
      </c>
      <c r="V1075" s="219" t="s">
        <v>252</v>
      </c>
      <c r="W1075" s="190">
        <f>VLOOKUP(M1075,'8.匯率'!A:C,3,)</f>
        <v>1</v>
      </c>
      <c r="X1075" s="232">
        <f t="shared" si="17"/>
        <v>138000</v>
      </c>
    </row>
    <row r="1076" spans="1:24" hidden="1">
      <c r="A1076" s="219" t="s">
        <v>215</v>
      </c>
      <c r="B1076" s="219" t="s">
        <v>1150</v>
      </c>
      <c r="C1076" s="219" t="s">
        <v>1392</v>
      </c>
      <c r="D1076" s="219" t="s">
        <v>268</v>
      </c>
      <c r="E1076" s="221">
        <v>45714</v>
      </c>
      <c r="F1076" s="221">
        <v>45730</v>
      </c>
      <c r="G1076" s="219" t="s">
        <v>269</v>
      </c>
      <c r="H1076" s="219"/>
      <c r="I1076" s="219"/>
      <c r="J1076" s="219" t="s">
        <v>185</v>
      </c>
      <c r="K1076" s="219" t="s">
        <v>220</v>
      </c>
      <c r="L1076" s="241">
        <v>110000</v>
      </c>
      <c r="M1076" s="219" t="s">
        <v>220</v>
      </c>
      <c r="N1076" s="241">
        <v>110000</v>
      </c>
      <c r="O1076" s="219" t="s">
        <v>249</v>
      </c>
      <c r="P1076" s="219" t="s">
        <v>250</v>
      </c>
      <c r="Q1076" s="219"/>
      <c r="R1076" s="219" t="s">
        <v>1128</v>
      </c>
      <c r="S1076" s="219"/>
      <c r="T1076" s="221"/>
      <c r="U1076" s="219" t="s">
        <v>224</v>
      </c>
      <c r="V1076" s="219" t="s">
        <v>252</v>
      </c>
      <c r="W1076" s="190">
        <f>VLOOKUP(M1076,'8.匯率'!A:C,3,)</f>
        <v>1</v>
      </c>
      <c r="X1076" s="232">
        <f t="shared" si="17"/>
        <v>110000</v>
      </c>
    </row>
    <row r="1077" spans="1:24" hidden="1">
      <c r="A1077" s="219" t="s">
        <v>215</v>
      </c>
      <c r="B1077" s="219" t="s">
        <v>1150</v>
      </c>
      <c r="C1077" s="219" t="s">
        <v>1393</v>
      </c>
      <c r="D1077" s="219" t="s">
        <v>268</v>
      </c>
      <c r="E1077" s="221">
        <v>45714</v>
      </c>
      <c r="F1077" s="221">
        <v>45730</v>
      </c>
      <c r="G1077" s="219" t="s">
        <v>269</v>
      </c>
      <c r="H1077" s="219"/>
      <c r="I1077" s="219"/>
      <c r="J1077" s="219" t="s">
        <v>185</v>
      </c>
      <c r="K1077" s="219" t="s">
        <v>220</v>
      </c>
      <c r="L1077" s="241">
        <v>138000</v>
      </c>
      <c r="M1077" s="219" t="s">
        <v>220</v>
      </c>
      <c r="N1077" s="241">
        <v>138000</v>
      </c>
      <c r="O1077" s="219" t="s">
        <v>249</v>
      </c>
      <c r="P1077" s="219" t="s">
        <v>250</v>
      </c>
      <c r="Q1077" s="219"/>
      <c r="R1077" s="219" t="s">
        <v>1130</v>
      </c>
      <c r="S1077" s="219"/>
      <c r="T1077" s="221"/>
      <c r="U1077" s="219" t="s">
        <v>224</v>
      </c>
      <c r="V1077" s="219" t="s">
        <v>252</v>
      </c>
      <c r="W1077" s="190">
        <f>VLOOKUP(M1077,'8.匯率'!A:C,3,)</f>
        <v>1</v>
      </c>
      <c r="X1077" s="232">
        <f t="shared" si="17"/>
        <v>138000</v>
      </c>
    </row>
    <row r="1078" spans="1:24" hidden="1">
      <c r="A1078" s="219" t="s">
        <v>215</v>
      </c>
      <c r="B1078" s="219" t="s">
        <v>1150</v>
      </c>
      <c r="C1078" s="219" t="s">
        <v>1394</v>
      </c>
      <c r="D1078" s="219" t="s">
        <v>268</v>
      </c>
      <c r="E1078" s="221">
        <v>45714</v>
      </c>
      <c r="F1078" s="221">
        <v>45730</v>
      </c>
      <c r="G1078" s="219" t="s">
        <v>269</v>
      </c>
      <c r="H1078" s="219"/>
      <c r="I1078" s="219"/>
      <c r="J1078" s="219" t="s">
        <v>185</v>
      </c>
      <c r="K1078" s="219" t="s">
        <v>220</v>
      </c>
      <c r="L1078" s="241">
        <v>75000</v>
      </c>
      <c r="M1078" s="219" t="s">
        <v>220</v>
      </c>
      <c r="N1078" s="241">
        <v>75000</v>
      </c>
      <c r="O1078" s="219" t="s">
        <v>249</v>
      </c>
      <c r="P1078" s="219" t="s">
        <v>250</v>
      </c>
      <c r="Q1078" s="219"/>
      <c r="R1078" s="219" t="s">
        <v>1138</v>
      </c>
      <c r="S1078" s="219"/>
      <c r="T1078" s="221"/>
      <c r="U1078" s="219" t="s">
        <v>224</v>
      </c>
      <c r="V1078" s="219" t="s">
        <v>252</v>
      </c>
      <c r="W1078" s="190">
        <f>VLOOKUP(M1078,'8.匯率'!A:C,3,)</f>
        <v>1</v>
      </c>
      <c r="X1078" s="232">
        <f t="shared" si="17"/>
        <v>75000</v>
      </c>
    </row>
    <row r="1079" spans="1:24" hidden="1">
      <c r="A1079" s="219" t="s">
        <v>215</v>
      </c>
      <c r="B1079" s="219" t="s">
        <v>1150</v>
      </c>
      <c r="C1079" s="219" t="s">
        <v>1395</v>
      </c>
      <c r="D1079" s="219" t="s">
        <v>268</v>
      </c>
      <c r="E1079" s="221">
        <v>45714</v>
      </c>
      <c r="F1079" s="221">
        <v>45730</v>
      </c>
      <c r="G1079" s="219" t="s">
        <v>269</v>
      </c>
      <c r="H1079" s="219"/>
      <c r="I1079" s="219"/>
      <c r="J1079" s="219" t="s">
        <v>185</v>
      </c>
      <c r="K1079" s="219" t="s">
        <v>220</v>
      </c>
      <c r="L1079" s="241">
        <v>23166</v>
      </c>
      <c r="M1079" s="219" t="s">
        <v>220</v>
      </c>
      <c r="N1079" s="241">
        <v>23166</v>
      </c>
      <c r="O1079" s="219" t="s">
        <v>249</v>
      </c>
      <c r="P1079" s="219" t="s">
        <v>250</v>
      </c>
      <c r="Q1079" s="219"/>
      <c r="R1079" s="219" t="s">
        <v>1142</v>
      </c>
      <c r="S1079" s="219"/>
      <c r="T1079" s="221"/>
      <c r="U1079" s="219" t="s">
        <v>224</v>
      </c>
      <c r="V1079" s="219" t="s">
        <v>252</v>
      </c>
      <c r="W1079" s="190">
        <f>VLOOKUP(M1079,'8.匯率'!A:C,3,)</f>
        <v>1</v>
      </c>
      <c r="X1079" s="232">
        <f t="shared" si="17"/>
        <v>23166</v>
      </c>
    </row>
    <row r="1080" spans="1:24" hidden="1">
      <c r="A1080" s="219" t="s">
        <v>215</v>
      </c>
      <c r="B1080" s="219" t="s">
        <v>1150</v>
      </c>
      <c r="C1080" s="219" t="s">
        <v>1396</v>
      </c>
      <c r="D1080" s="219" t="s">
        <v>268</v>
      </c>
      <c r="E1080" s="221">
        <v>45714</v>
      </c>
      <c r="F1080" s="221">
        <v>45730</v>
      </c>
      <c r="G1080" s="219" t="s">
        <v>269</v>
      </c>
      <c r="H1080" s="219"/>
      <c r="I1080" s="219"/>
      <c r="J1080" s="219" t="s">
        <v>185</v>
      </c>
      <c r="K1080" s="219" t="s">
        <v>220</v>
      </c>
      <c r="L1080" s="241">
        <v>95000</v>
      </c>
      <c r="M1080" s="219" t="s">
        <v>220</v>
      </c>
      <c r="N1080" s="241">
        <v>95000</v>
      </c>
      <c r="O1080" s="219" t="s">
        <v>249</v>
      </c>
      <c r="P1080" s="219" t="s">
        <v>250</v>
      </c>
      <c r="Q1080" s="219"/>
      <c r="R1080" s="219" t="s">
        <v>1076</v>
      </c>
      <c r="S1080" s="219"/>
      <c r="T1080" s="221"/>
      <c r="U1080" s="219" t="s">
        <v>224</v>
      </c>
      <c r="V1080" s="219" t="s">
        <v>252</v>
      </c>
      <c r="W1080" s="190">
        <f>VLOOKUP(M1080,'8.匯率'!A:C,3,)</f>
        <v>1</v>
      </c>
      <c r="X1080" s="232">
        <f t="shared" si="17"/>
        <v>95000</v>
      </c>
    </row>
    <row r="1081" spans="1:24" hidden="1">
      <c r="A1081" s="219" t="s">
        <v>215</v>
      </c>
      <c r="B1081" s="219" t="s">
        <v>1150</v>
      </c>
      <c r="C1081" s="219" t="s">
        <v>1397</v>
      </c>
      <c r="D1081" s="219" t="s">
        <v>268</v>
      </c>
      <c r="E1081" s="221">
        <v>45714</v>
      </c>
      <c r="F1081" s="221">
        <v>45730</v>
      </c>
      <c r="G1081" s="219" t="s">
        <v>269</v>
      </c>
      <c r="H1081" s="219"/>
      <c r="I1081" s="219"/>
      <c r="J1081" s="219" t="s">
        <v>185</v>
      </c>
      <c r="K1081" s="219" t="s">
        <v>220</v>
      </c>
      <c r="L1081" s="241">
        <v>73424</v>
      </c>
      <c r="M1081" s="219" t="s">
        <v>220</v>
      </c>
      <c r="N1081" s="241">
        <v>73424</v>
      </c>
      <c r="O1081" s="219" t="s">
        <v>249</v>
      </c>
      <c r="P1081" s="219" t="s">
        <v>250</v>
      </c>
      <c r="Q1081" s="219"/>
      <c r="R1081" s="219" t="s">
        <v>1080</v>
      </c>
      <c r="S1081" s="219"/>
      <c r="T1081" s="221"/>
      <c r="U1081" s="219" t="s">
        <v>224</v>
      </c>
      <c r="V1081" s="219" t="s">
        <v>252</v>
      </c>
      <c r="W1081" s="190">
        <f>VLOOKUP(M1081,'8.匯率'!A:C,3,)</f>
        <v>1</v>
      </c>
      <c r="X1081" s="232">
        <f t="shared" si="17"/>
        <v>73424</v>
      </c>
    </row>
    <row r="1082" spans="1:24" hidden="1">
      <c r="A1082" s="219" t="s">
        <v>215</v>
      </c>
      <c r="B1082" s="219" t="s">
        <v>1150</v>
      </c>
      <c r="C1082" s="219" t="s">
        <v>1398</v>
      </c>
      <c r="D1082" s="219" t="s">
        <v>268</v>
      </c>
      <c r="E1082" s="221">
        <v>45714</v>
      </c>
      <c r="F1082" s="221">
        <v>45730</v>
      </c>
      <c r="G1082" s="219" t="s">
        <v>269</v>
      </c>
      <c r="H1082" s="219"/>
      <c r="I1082" s="219"/>
      <c r="J1082" s="219" t="s">
        <v>185</v>
      </c>
      <c r="K1082" s="219" t="s">
        <v>220</v>
      </c>
      <c r="L1082" s="241">
        <v>94433</v>
      </c>
      <c r="M1082" s="219" t="s">
        <v>220</v>
      </c>
      <c r="N1082" s="241">
        <v>94433</v>
      </c>
      <c r="O1082" s="219" t="s">
        <v>249</v>
      </c>
      <c r="P1082" s="219" t="s">
        <v>250</v>
      </c>
      <c r="Q1082" s="219"/>
      <c r="R1082" s="219" t="s">
        <v>1082</v>
      </c>
      <c r="S1082" s="219"/>
      <c r="T1082" s="221"/>
      <c r="U1082" s="219" t="s">
        <v>224</v>
      </c>
      <c r="V1082" s="219" t="s">
        <v>252</v>
      </c>
      <c r="W1082" s="190">
        <f>VLOOKUP(M1082,'8.匯率'!A:C,3,)</f>
        <v>1</v>
      </c>
      <c r="X1082" s="232">
        <f t="shared" si="17"/>
        <v>94433</v>
      </c>
    </row>
    <row r="1083" spans="1:24" hidden="1">
      <c r="A1083" s="219" t="s">
        <v>215</v>
      </c>
      <c r="B1083" s="219" t="s">
        <v>1150</v>
      </c>
      <c r="C1083" s="219" t="s">
        <v>1399</v>
      </c>
      <c r="D1083" s="219" t="s">
        <v>268</v>
      </c>
      <c r="E1083" s="221">
        <v>45714</v>
      </c>
      <c r="F1083" s="221">
        <v>45730</v>
      </c>
      <c r="G1083" s="219" t="s">
        <v>269</v>
      </c>
      <c r="H1083" s="219"/>
      <c r="I1083" s="219"/>
      <c r="J1083" s="219" t="s">
        <v>185</v>
      </c>
      <c r="K1083" s="219" t="s">
        <v>220</v>
      </c>
      <c r="L1083" s="241">
        <v>107052</v>
      </c>
      <c r="M1083" s="219" t="s">
        <v>220</v>
      </c>
      <c r="N1083" s="241">
        <v>107052</v>
      </c>
      <c r="O1083" s="219" t="s">
        <v>249</v>
      </c>
      <c r="P1083" s="219" t="s">
        <v>250</v>
      </c>
      <c r="Q1083" s="219"/>
      <c r="R1083" s="219" t="s">
        <v>1084</v>
      </c>
      <c r="S1083" s="219"/>
      <c r="T1083" s="221"/>
      <c r="U1083" s="219" t="s">
        <v>224</v>
      </c>
      <c r="V1083" s="219" t="s">
        <v>252</v>
      </c>
      <c r="W1083" s="190">
        <f>VLOOKUP(M1083,'8.匯率'!A:C,3,)</f>
        <v>1</v>
      </c>
      <c r="X1083" s="232">
        <f t="shared" si="17"/>
        <v>107052</v>
      </c>
    </row>
    <row r="1084" spans="1:24" hidden="1">
      <c r="A1084" s="219" t="s">
        <v>215</v>
      </c>
      <c r="B1084" s="219" t="s">
        <v>1150</v>
      </c>
      <c r="C1084" s="219" t="s">
        <v>1400</v>
      </c>
      <c r="D1084" s="219" t="s">
        <v>268</v>
      </c>
      <c r="E1084" s="221">
        <v>45714</v>
      </c>
      <c r="F1084" s="221">
        <v>45730</v>
      </c>
      <c r="G1084" s="219" t="s">
        <v>269</v>
      </c>
      <c r="H1084" s="219"/>
      <c r="I1084" s="219"/>
      <c r="J1084" s="219" t="s">
        <v>185</v>
      </c>
      <c r="K1084" s="219" t="s">
        <v>220</v>
      </c>
      <c r="L1084" s="241">
        <v>130741</v>
      </c>
      <c r="M1084" s="219" t="s">
        <v>220</v>
      </c>
      <c r="N1084" s="241">
        <v>130741</v>
      </c>
      <c r="O1084" s="219" t="s">
        <v>249</v>
      </c>
      <c r="P1084" s="219" t="s">
        <v>250</v>
      </c>
      <c r="Q1084" s="219"/>
      <c r="R1084" s="219" t="s">
        <v>1086</v>
      </c>
      <c r="S1084" s="219"/>
      <c r="T1084" s="221"/>
      <c r="U1084" s="219" t="s">
        <v>224</v>
      </c>
      <c r="V1084" s="219" t="s">
        <v>252</v>
      </c>
      <c r="W1084" s="190">
        <f>VLOOKUP(M1084,'8.匯率'!A:C,3,)</f>
        <v>1</v>
      </c>
      <c r="X1084" s="232">
        <f t="shared" si="17"/>
        <v>130741</v>
      </c>
    </row>
    <row r="1085" spans="1:24" hidden="1">
      <c r="A1085" s="219" t="s">
        <v>215</v>
      </c>
      <c r="B1085" s="219" t="s">
        <v>1150</v>
      </c>
      <c r="C1085" s="219" t="s">
        <v>1401</v>
      </c>
      <c r="D1085" s="219" t="s">
        <v>268</v>
      </c>
      <c r="E1085" s="221">
        <v>45714</v>
      </c>
      <c r="F1085" s="221">
        <v>45730</v>
      </c>
      <c r="G1085" s="219" t="s">
        <v>269</v>
      </c>
      <c r="H1085" s="219"/>
      <c r="I1085" s="219"/>
      <c r="J1085" s="219" t="s">
        <v>185</v>
      </c>
      <c r="K1085" s="219" t="s">
        <v>220</v>
      </c>
      <c r="L1085" s="241">
        <v>104214</v>
      </c>
      <c r="M1085" s="219" t="s">
        <v>220</v>
      </c>
      <c r="N1085" s="241">
        <v>104214</v>
      </c>
      <c r="O1085" s="219" t="s">
        <v>249</v>
      </c>
      <c r="P1085" s="219" t="s">
        <v>250</v>
      </c>
      <c r="Q1085" s="219"/>
      <c r="R1085" s="219" t="s">
        <v>1092</v>
      </c>
      <c r="S1085" s="219"/>
      <c r="T1085" s="221"/>
      <c r="U1085" s="219" t="s">
        <v>224</v>
      </c>
      <c r="V1085" s="219" t="s">
        <v>252</v>
      </c>
      <c r="W1085" s="190">
        <f>VLOOKUP(M1085,'8.匯率'!A:C,3,)</f>
        <v>1</v>
      </c>
      <c r="X1085" s="232">
        <f t="shared" si="17"/>
        <v>104214</v>
      </c>
    </row>
    <row r="1086" spans="1:24" hidden="1">
      <c r="A1086" s="219" t="s">
        <v>215</v>
      </c>
      <c r="B1086" s="219" t="s">
        <v>1150</v>
      </c>
      <c r="C1086" s="219" t="s">
        <v>1402</v>
      </c>
      <c r="D1086" s="219" t="s">
        <v>268</v>
      </c>
      <c r="E1086" s="221">
        <v>45714</v>
      </c>
      <c r="F1086" s="221">
        <v>45730</v>
      </c>
      <c r="G1086" s="219" t="s">
        <v>269</v>
      </c>
      <c r="H1086" s="219"/>
      <c r="I1086" s="219"/>
      <c r="J1086" s="219" t="s">
        <v>185</v>
      </c>
      <c r="K1086" s="219" t="s">
        <v>220</v>
      </c>
      <c r="L1086" s="241">
        <v>23155</v>
      </c>
      <c r="M1086" s="219" t="s">
        <v>220</v>
      </c>
      <c r="N1086" s="241">
        <v>23155</v>
      </c>
      <c r="O1086" s="219" t="s">
        <v>249</v>
      </c>
      <c r="P1086" s="219" t="s">
        <v>250</v>
      </c>
      <c r="Q1086" s="219"/>
      <c r="R1086" s="219" t="s">
        <v>1096</v>
      </c>
      <c r="S1086" s="219"/>
      <c r="T1086" s="221"/>
      <c r="U1086" s="219" t="s">
        <v>224</v>
      </c>
      <c r="V1086" s="219" t="s">
        <v>252</v>
      </c>
      <c r="W1086" s="190">
        <f>VLOOKUP(M1086,'8.匯率'!A:C,3,)</f>
        <v>1</v>
      </c>
      <c r="X1086" s="232">
        <f t="shared" si="17"/>
        <v>23155</v>
      </c>
    </row>
    <row r="1087" spans="1:24" hidden="1">
      <c r="A1087" s="219" t="s">
        <v>215</v>
      </c>
      <c r="B1087" s="219" t="s">
        <v>1150</v>
      </c>
      <c r="C1087" s="219" t="s">
        <v>1403</v>
      </c>
      <c r="D1087" s="219" t="s">
        <v>268</v>
      </c>
      <c r="E1087" s="221">
        <v>45714</v>
      </c>
      <c r="F1087" s="221">
        <v>45730</v>
      </c>
      <c r="G1087" s="219" t="s">
        <v>269</v>
      </c>
      <c r="H1087" s="219"/>
      <c r="I1087" s="219"/>
      <c r="J1087" s="219" t="s">
        <v>185</v>
      </c>
      <c r="K1087" s="219" t="s">
        <v>220</v>
      </c>
      <c r="L1087" s="241">
        <v>108548</v>
      </c>
      <c r="M1087" s="219" t="s">
        <v>220</v>
      </c>
      <c r="N1087" s="241">
        <v>108548</v>
      </c>
      <c r="O1087" s="219" t="s">
        <v>249</v>
      </c>
      <c r="P1087" s="219" t="s">
        <v>250</v>
      </c>
      <c r="Q1087" s="219"/>
      <c r="R1087" s="219" t="s">
        <v>1100</v>
      </c>
      <c r="S1087" s="219"/>
      <c r="T1087" s="221"/>
      <c r="U1087" s="219" t="s">
        <v>224</v>
      </c>
      <c r="V1087" s="219" t="s">
        <v>252</v>
      </c>
      <c r="W1087" s="190">
        <f>VLOOKUP(M1087,'8.匯率'!A:C,3,)</f>
        <v>1</v>
      </c>
      <c r="X1087" s="232">
        <f t="shared" ref="X1087:X1136" si="18">N1087*W1087</f>
        <v>108548</v>
      </c>
    </row>
    <row r="1088" spans="1:24" hidden="1">
      <c r="A1088" s="219" t="s">
        <v>215</v>
      </c>
      <c r="B1088" s="219" t="s">
        <v>1150</v>
      </c>
      <c r="C1088" s="219" t="s">
        <v>1404</v>
      </c>
      <c r="D1088" s="219" t="s">
        <v>268</v>
      </c>
      <c r="E1088" s="221">
        <v>45714</v>
      </c>
      <c r="F1088" s="221">
        <v>45730</v>
      </c>
      <c r="G1088" s="219" t="s">
        <v>269</v>
      </c>
      <c r="H1088" s="219"/>
      <c r="I1088" s="219"/>
      <c r="J1088" s="219" t="s">
        <v>185</v>
      </c>
      <c r="K1088" s="219" t="s">
        <v>220</v>
      </c>
      <c r="L1088" s="241">
        <v>138000</v>
      </c>
      <c r="M1088" s="219" t="s">
        <v>220</v>
      </c>
      <c r="N1088" s="241">
        <v>138000</v>
      </c>
      <c r="O1088" s="219" t="s">
        <v>249</v>
      </c>
      <c r="P1088" s="219" t="s">
        <v>250</v>
      </c>
      <c r="Q1088" s="219"/>
      <c r="R1088" s="219" t="s">
        <v>1102</v>
      </c>
      <c r="S1088" s="219"/>
      <c r="T1088" s="221"/>
      <c r="U1088" s="219" t="s">
        <v>224</v>
      </c>
      <c r="V1088" s="219" t="s">
        <v>252</v>
      </c>
      <c r="W1088" s="190">
        <f>VLOOKUP(M1088,'8.匯率'!A:C,3,)</f>
        <v>1</v>
      </c>
      <c r="X1088" s="232">
        <f t="shared" si="18"/>
        <v>138000</v>
      </c>
    </row>
    <row r="1089" spans="1:24" hidden="1">
      <c r="A1089" s="219" t="s">
        <v>215</v>
      </c>
      <c r="B1089" s="219" t="s">
        <v>1150</v>
      </c>
      <c r="C1089" s="219" t="s">
        <v>1405</v>
      </c>
      <c r="D1089" s="219" t="s">
        <v>268</v>
      </c>
      <c r="E1089" s="221">
        <v>45714</v>
      </c>
      <c r="F1089" s="221">
        <v>45730</v>
      </c>
      <c r="G1089" s="219" t="s">
        <v>269</v>
      </c>
      <c r="H1089" s="219"/>
      <c r="I1089" s="219"/>
      <c r="J1089" s="219" t="s">
        <v>185</v>
      </c>
      <c r="K1089" s="219" t="s">
        <v>220</v>
      </c>
      <c r="L1089" s="241">
        <v>138000</v>
      </c>
      <c r="M1089" s="219" t="s">
        <v>220</v>
      </c>
      <c r="N1089" s="241">
        <v>138000</v>
      </c>
      <c r="O1089" s="219" t="s">
        <v>249</v>
      </c>
      <c r="P1089" s="219" t="s">
        <v>250</v>
      </c>
      <c r="Q1089" s="219"/>
      <c r="R1089" s="219" t="s">
        <v>1104</v>
      </c>
      <c r="S1089" s="219"/>
      <c r="T1089" s="221"/>
      <c r="U1089" s="219" t="s">
        <v>224</v>
      </c>
      <c r="V1089" s="219" t="s">
        <v>252</v>
      </c>
      <c r="W1089" s="190">
        <f>VLOOKUP(M1089,'8.匯率'!A:C,3,)</f>
        <v>1</v>
      </c>
      <c r="X1089" s="232">
        <f t="shared" si="18"/>
        <v>138000</v>
      </c>
    </row>
    <row r="1090" spans="1:24" hidden="1">
      <c r="A1090" s="219" t="s">
        <v>215</v>
      </c>
      <c r="B1090" s="219" t="s">
        <v>1150</v>
      </c>
      <c r="C1090" s="219" t="s">
        <v>1406</v>
      </c>
      <c r="D1090" s="219" t="s">
        <v>268</v>
      </c>
      <c r="E1090" s="221">
        <v>45714</v>
      </c>
      <c r="F1090" s="221">
        <v>45730</v>
      </c>
      <c r="G1090" s="219" t="s">
        <v>269</v>
      </c>
      <c r="H1090" s="219"/>
      <c r="I1090" s="219"/>
      <c r="J1090" s="219" t="s">
        <v>185</v>
      </c>
      <c r="K1090" s="219" t="s">
        <v>220</v>
      </c>
      <c r="L1090" s="241">
        <v>90003</v>
      </c>
      <c r="M1090" s="219" t="s">
        <v>220</v>
      </c>
      <c r="N1090" s="241">
        <v>90003</v>
      </c>
      <c r="O1090" s="219" t="s">
        <v>249</v>
      </c>
      <c r="P1090" s="219" t="s">
        <v>250</v>
      </c>
      <c r="Q1090" s="219"/>
      <c r="R1090" s="219" t="s">
        <v>1120</v>
      </c>
      <c r="S1090" s="219"/>
      <c r="T1090" s="221"/>
      <c r="U1090" s="219" t="s">
        <v>224</v>
      </c>
      <c r="V1090" s="219" t="s">
        <v>252</v>
      </c>
      <c r="W1090" s="190">
        <f>VLOOKUP(M1090,'8.匯率'!A:C,3,)</f>
        <v>1</v>
      </c>
      <c r="X1090" s="232">
        <f t="shared" si="18"/>
        <v>90003</v>
      </c>
    </row>
    <row r="1091" spans="1:24" hidden="1">
      <c r="A1091" s="219" t="s">
        <v>215</v>
      </c>
      <c r="B1091" s="219" t="s">
        <v>1150</v>
      </c>
      <c r="C1091" s="219" t="s">
        <v>1407</v>
      </c>
      <c r="D1091" s="219" t="s">
        <v>268</v>
      </c>
      <c r="E1091" s="221">
        <v>45714</v>
      </c>
      <c r="F1091" s="221">
        <v>45730</v>
      </c>
      <c r="G1091" s="219" t="s">
        <v>269</v>
      </c>
      <c r="H1091" s="219"/>
      <c r="I1091" s="219"/>
      <c r="J1091" s="219" t="s">
        <v>185</v>
      </c>
      <c r="K1091" s="219" t="s">
        <v>220</v>
      </c>
      <c r="L1091" s="241">
        <v>138000</v>
      </c>
      <c r="M1091" s="219" t="s">
        <v>220</v>
      </c>
      <c r="N1091" s="241">
        <v>138000</v>
      </c>
      <c r="O1091" s="219" t="s">
        <v>249</v>
      </c>
      <c r="P1091" s="219" t="s">
        <v>250</v>
      </c>
      <c r="Q1091" s="219"/>
      <c r="R1091" s="219" t="s">
        <v>1122</v>
      </c>
      <c r="S1091" s="219"/>
      <c r="T1091" s="221"/>
      <c r="U1091" s="219" t="s">
        <v>224</v>
      </c>
      <c r="V1091" s="219" t="s">
        <v>252</v>
      </c>
      <c r="W1091" s="190">
        <f>VLOOKUP(M1091,'8.匯率'!A:C,3,)</f>
        <v>1</v>
      </c>
      <c r="X1091" s="232">
        <f t="shared" si="18"/>
        <v>138000</v>
      </c>
    </row>
    <row r="1092" spans="1:24" hidden="1">
      <c r="A1092" s="219" t="s">
        <v>215</v>
      </c>
      <c r="B1092" s="219" t="s">
        <v>1150</v>
      </c>
      <c r="C1092" s="219" t="s">
        <v>1408</v>
      </c>
      <c r="D1092" s="219" t="s">
        <v>268</v>
      </c>
      <c r="E1092" s="221">
        <v>45714</v>
      </c>
      <c r="F1092" s="221">
        <v>45730</v>
      </c>
      <c r="G1092" s="219" t="s">
        <v>269</v>
      </c>
      <c r="H1092" s="219"/>
      <c r="I1092" s="219"/>
      <c r="J1092" s="219" t="s">
        <v>185</v>
      </c>
      <c r="K1092" s="219" t="s">
        <v>220</v>
      </c>
      <c r="L1092" s="241">
        <v>155000</v>
      </c>
      <c r="M1092" s="219" t="s">
        <v>220</v>
      </c>
      <c r="N1092" s="241">
        <v>155000</v>
      </c>
      <c r="O1092" s="219" t="s">
        <v>249</v>
      </c>
      <c r="P1092" s="219" t="s">
        <v>250</v>
      </c>
      <c r="Q1092" s="219"/>
      <c r="R1092" s="219" t="s">
        <v>1132</v>
      </c>
      <c r="S1092" s="219"/>
      <c r="T1092" s="221"/>
      <c r="U1092" s="219" t="s">
        <v>224</v>
      </c>
      <c r="V1092" s="219" t="s">
        <v>252</v>
      </c>
      <c r="W1092" s="190">
        <f>VLOOKUP(M1092,'8.匯率'!A:C,3,)</f>
        <v>1</v>
      </c>
      <c r="X1092" s="232">
        <f t="shared" si="18"/>
        <v>155000</v>
      </c>
    </row>
    <row r="1093" spans="1:24" hidden="1">
      <c r="A1093" s="219" t="s">
        <v>215</v>
      </c>
      <c r="B1093" s="219" t="s">
        <v>1150</v>
      </c>
      <c r="C1093" s="219" t="s">
        <v>1409</v>
      </c>
      <c r="D1093" s="219" t="s">
        <v>268</v>
      </c>
      <c r="E1093" s="221">
        <v>45714</v>
      </c>
      <c r="F1093" s="221">
        <v>45730</v>
      </c>
      <c r="G1093" s="219" t="s">
        <v>269</v>
      </c>
      <c r="H1093" s="219"/>
      <c r="I1093" s="219"/>
      <c r="J1093" s="219" t="s">
        <v>185</v>
      </c>
      <c r="K1093" s="219" t="s">
        <v>220</v>
      </c>
      <c r="L1093" s="241">
        <v>123469</v>
      </c>
      <c r="M1093" s="219" t="s">
        <v>220</v>
      </c>
      <c r="N1093" s="241">
        <v>123469</v>
      </c>
      <c r="O1093" s="219" t="s">
        <v>249</v>
      </c>
      <c r="P1093" s="219" t="s">
        <v>250</v>
      </c>
      <c r="Q1093" s="219"/>
      <c r="R1093" s="219" t="s">
        <v>1134</v>
      </c>
      <c r="S1093" s="219"/>
      <c r="T1093" s="221"/>
      <c r="U1093" s="219" t="s">
        <v>224</v>
      </c>
      <c r="V1093" s="219" t="s">
        <v>252</v>
      </c>
      <c r="W1093" s="190">
        <f>VLOOKUP(M1093,'8.匯率'!A:C,3,)</f>
        <v>1</v>
      </c>
      <c r="X1093" s="232">
        <f t="shared" si="18"/>
        <v>123469</v>
      </c>
    </row>
    <row r="1094" spans="1:24" hidden="1">
      <c r="A1094" s="219" t="s">
        <v>215</v>
      </c>
      <c r="B1094" s="219" t="s">
        <v>1150</v>
      </c>
      <c r="C1094" s="219" t="s">
        <v>1410</v>
      </c>
      <c r="D1094" s="219" t="s">
        <v>268</v>
      </c>
      <c r="E1094" s="221">
        <v>45714</v>
      </c>
      <c r="F1094" s="221">
        <v>45730</v>
      </c>
      <c r="G1094" s="219" t="s">
        <v>269</v>
      </c>
      <c r="H1094" s="219"/>
      <c r="I1094" s="219"/>
      <c r="J1094" s="219" t="s">
        <v>185</v>
      </c>
      <c r="K1094" s="219" t="s">
        <v>220</v>
      </c>
      <c r="L1094" s="241">
        <v>94730</v>
      </c>
      <c r="M1094" s="219" t="s">
        <v>220</v>
      </c>
      <c r="N1094" s="241">
        <v>94730</v>
      </c>
      <c r="O1094" s="219" t="s">
        <v>249</v>
      </c>
      <c r="P1094" s="219" t="s">
        <v>250</v>
      </c>
      <c r="Q1094" s="219"/>
      <c r="R1094" s="219" t="s">
        <v>1136</v>
      </c>
      <c r="S1094" s="219"/>
      <c r="T1094" s="221"/>
      <c r="U1094" s="219" t="s">
        <v>224</v>
      </c>
      <c r="V1094" s="219" t="s">
        <v>252</v>
      </c>
      <c r="W1094" s="190">
        <f>VLOOKUP(M1094,'8.匯率'!A:C,3,)</f>
        <v>1</v>
      </c>
      <c r="X1094" s="232">
        <f t="shared" si="18"/>
        <v>94730</v>
      </c>
    </row>
    <row r="1095" spans="1:24" hidden="1">
      <c r="A1095" s="219" t="s">
        <v>215</v>
      </c>
      <c r="B1095" s="219" t="s">
        <v>1150</v>
      </c>
      <c r="C1095" s="219" t="s">
        <v>1411</v>
      </c>
      <c r="D1095" s="219" t="s">
        <v>268</v>
      </c>
      <c r="E1095" s="221">
        <v>45714</v>
      </c>
      <c r="F1095" s="221">
        <v>45730</v>
      </c>
      <c r="G1095" s="219" t="s">
        <v>269</v>
      </c>
      <c r="H1095" s="219"/>
      <c r="I1095" s="219"/>
      <c r="J1095" s="219" t="s">
        <v>185</v>
      </c>
      <c r="K1095" s="219" t="s">
        <v>220</v>
      </c>
      <c r="L1095" s="241">
        <v>65384</v>
      </c>
      <c r="M1095" s="219" t="s">
        <v>220</v>
      </c>
      <c r="N1095" s="241">
        <v>65384</v>
      </c>
      <c r="O1095" s="219" t="s">
        <v>249</v>
      </c>
      <c r="P1095" s="219" t="s">
        <v>250</v>
      </c>
      <c r="Q1095" s="219"/>
      <c r="R1095" s="219" t="s">
        <v>1140</v>
      </c>
      <c r="S1095" s="219"/>
      <c r="T1095" s="221"/>
      <c r="U1095" s="219" t="s">
        <v>224</v>
      </c>
      <c r="V1095" s="219" t="s">
        <v>252</v>
      </c>
      <c r="W1095" s="190">
        <f>VLOOKUP(M1095,'8.匯率'!A:C,3,)</f>
        <v>1</v>
      </c>
      <c r="X1095" s="232">
        <f t="shared" si="18"/>
        <v>65384</v>
      </c>
    </row>
    <row r="1096" spans="1:24" hidden="1">
      <c r="A1096" s="219" t="s">
        <v>215</v>
      </c>
      <c r="B1096" s="219" t="s">
        <v>1150</v>
      </c>
      <c r="C1096" s="219" t="s">
        <v>1412</v>
      </c>
      <c r="D1096" s="219" t="s">
        <v>268</v>
      </c>
      <c r="E1096" s="221">
        <v>45714</v>
      </c>
      <c r="F1096" s="221">
        <v>45730</v>
      </c>
      <c r="G1096" s="219" t="s">
        <v>269</v>
      </c>
      <c r="H1096" s="219"/>
      <c r="I1096" s="219"/>
      <c r="J1096" s="219" t="s">
        <v>185</v>
      </c>
      <c r="K1096" s="219" t="s">
        <v>220</v>
      </c>
      <c r="L1096" s="241">
        <v>23166</v>
      </c>
      <c r="M1096" s="219" t="s">
        <v>220</v>
      </c>
      <c r="N1096" s="241">
        <v>23166</v>
      </c>
      <c r="O1096" s="219" t="s">
        <v>249</v>
      </c>
      <c r="P1096" s="219" t="s">
        <v>250</v>
      </c>
      <c r="Q1096" s="219"/>
      <c r="R1096" s="219" t="s">
        <v>1144</v>
      </c>
      <c r="S1096" s="219"/>
      <c r="T1096" s="221"/>
      <c r="U1096" s="219" t="s">
        <v>224</v>
      </c>
      <c r="V1096" s="219" t="s">
        <v>252</v>
      </c>
      <c r="W1096" s="190">
        <f>VLOOKUP(M1096,'8.匯率'!A:C,3,)</f>
        <v>1</v>
      </c>
      <c r="X1096" s="232">
        <f t="shared" si="18"/>
        <v>23166</v>
      </c>
    </row>
    <row r="1097" spans="1:24" hidden="1">
      <c r="A1097" s="219" t="s">
        <v>215</v>
      </c>
      <c r="B1097" s="219" t="s">
        <v>1150</v>
      </c>
      <c r="C1097" s="219" t="s">
        <v>1413</v>
      </c>
      <c r="D1097" s="219" t="s">
        <v>268</v>
      </c>
      <c r="E1097" s="221">
        <v>45714</v>
      </c>
      <c r="F1097" s="221">
        <v>45730</v>
      </c>
      <c r="G1097" s="219" t="s">
        <v>269</v>
      </c>
      <c r="H1097" s="219"/>
      <c r="I1097" s="219"/>
      <c r="J1097" s="219" t="s">
        <v>185</v>
      </c>
      <c r="K1097" s="219" t="s">
        <v>220</v>
      </c>
      <c r="L1097" s="241">
        <v>29063</v>
      </c>
      <c r="M1097" s="219" t="s">
        <v>220</v>
      </c>
      <c r="N1097" s="241">
        <v>29063</v>
      </c>
      <c r="O1097" s="219" t="s">
        <v>249</v>
      </c>
      <c r="P1097" s="219" t="s">
        <v>250</v>
      </c>
      <c r="Q1097" s="219"/>
      <c r="R1097" s="219" t="s">
        <v>1146</v>
      </c>
      <c r="S1097" s="219"/>
      <c r="T1097" s="221"/>
      <c r="U1097" s="219" t="s">
        <v>224</v>
      </c>
      <c r="V1097" s="219" t="s">
        <v>252</v>
      </c>
      <c r="W1097" s="190">
        <f>VLOOKUP(M1097,'8.匯率'!A:C,3,)</f>
        <v>1</v>
      </c>
      <c r="X1097" s="232">
        <f t="shared" si="18"/>
        <v>29063</v>
      </c>
    </row>
    <row r="1098" spans="1:24" hidden="1">
      <c r="A1098" s="219" t="s">
        <v>215</v>
      </c>
      <c r="B1098" s="219" t="s">
        <v>1150</v>
      </c>
      <c r="C1098" s="219" t="s">
        <v>1414</v>
      </c>
      <c r="D1098" s="219" t="s">
        <v>268</v>
      </c>
      <c r="E1098" s="221">
        <v>45744</v>
      </c>
      <c r="F1098" s="221">
        <v>45744</v>
      </c>
      <c r="G1098" s="219" t="s">
        <v>269</v>
      </c>
      <c r="H1098" s="219"/>
      <c r="I1098" s="219"/>
      <c r="J1098" s="219" t="s">
        <v>185</v>
      </c>
      <c r="K1098" s="219" t="s">
        <v>220</v>
      </c>
      <c r="L1098" s="241">
        <v>-100000</v>
      </c>
      <c r="M1098" s="219" t="s">
        <v>220</v>
      </c>
      <c r="N1098" s="241">
        <v>-100000</v>
      </c>
      <c r="O1098" s="219" t="s">
        <v>249</v>
      </c>
      <c r="P1098" s="219" t="s">
        <v>250</v>
      </c>
      <c r="Q1098" s="219"/>
      <c r="R1098" s="219" t="s">
        <v>1415</v>
      </c>
      <c r="S1098" s="219"/>
      <c r="T1098" s="221"/>
      <c r="U1098" s="219" t="s">
        <v>224</v>
      </c>
      <c r="V1098" s="219" t="s">
        <v>252</v>
      </c>
      <c r="W1098" s="190">
        <f>VLOOKUP(M1098,'8.匯率'!A:C,3,)</f>
        <v>1</v>
      </c>
      <c r="X1098" s="232">
        <f t="shared" si="18"/>
        <v>-100000</v>
      </c>
    </row>
    <row r="1099" spans="1:24" hidden="1">
      <c r="A1099" s="219" t="s">
        <v>215</v>
      </c>
      <c r="B1099" s="219" t="s">
        <v>1150</v>
      </c>
      <c r="C1099" s="219" t="s">
        <v>1416</v>
      </c>
      <c r="D1099" s="219" t="s">
        <v>268</v>
      </c>
      <c r="E1099" s="221">
        <v>45744</v>
      </c>
      <c r="F1099" s="221">
        <v>45744</v>
      </c>
      <c r="G1099" s="219" t="s">
        <v>269</v>
      </c>
      <c r="H1099" s="219"/>
      <c r="I1099" s="219"/>
      <c r="J1099" s="219" t="s">
        <v>185</v>
      </c>
      <c r="K1099" s="219" t="s">
        <v>220</v>
      </c>
      <c r="L1099" s="241">
        <v>-138000</v>
      </c>
      <c r="M1099" s="219" t="s">
        <v>220</v>
      </c>
      <c r="N1099" s="241">
        <v>-138000</v>
      </c>
      <c r="O1099" s="219" t="s">
        <v>249</v>
      </c>
      <c r="P1099" s="219" t="s">
        <v>250</v>
      </c>
      <c r="Q1099" s="219"/>
      <c r="R1099" s="219" t="s">
        <v>1417</v>
      </c>
      <c r="S1099" s="219"/>
      <c r="T1099" s="221"/>
      <c r="U1099" s="219" t="s">
        <v>224</v>
      </c>
      <c r="V1099" s="219" t="s">
        <v>252</v>
      </c>
      <c r="W1099" s="190">
        <f>VLOOKUP(M1099,'8.匯率'!A:C,3,)</f>
        <v>1</v>
      </c>
      <c r="X1099" s="232">
        <f t="shared" si="18"/>
        <v>-138000</v>
      </c>
    </row>
    <row r="1100" spans="1:24" hidden="1">
      <c r="A1100" s="219" t="s">
        <v>215</v>
      </c>
      <c r="B1100" s="219" t="s">
        <v>1150</v>
      </c>
      <c r="C1100" s="219" t="s">
        <v>1418</v>
      </c>
      <c r="D1100" s="219" t="s">
        <v>268</v>
      </c>
      <c r="E1100" s="221">
        <v>45744</v>
      </c>
      <c r="F1100" s="221">
        <v>45744</v>
      </c>
      <c r="G1100" s="219" t="s">
        <v>269</v>
      </c>
      <c r="H1100" s="219"/>
      <c r="I1100" s="219"/>
      <c r="J1100" s="219" t="s">
        <v>185</v>
      </c>
      <c r="K1100" s="219" t="s">
        <v>220</v>
      </c>
      <c r="L1100" s="241">
        <v>-155000</v>
      </c>
      <c r="M1100" s="219" t="s">
        <v>220</v>
      </c>
      <c r="N1100" s="241">
        <v>-155000</v>
      </c>
      <c r="O1100" s="219" t="s">
        <v>249</v>
      </c>
      <c r="P1100" s="219" t="s">
        <v>250</v>
      </c>
      <c r="Q1100" s="219"/>
      <c r="R1100" s="219" t="s">
        <v>1419</v>
      </c>
      <c r="S1100" s="219"/>
      <c r="T1100" s="221"/>
      <c r="U1100" s="219" t="s">
        <v>224</v>
      </c>
      <c r="V1100" s="219" t="s">
        <v>252</v>
      </c>
      <c r="W1100" s="190">
        <f>VLOOKUP(M1100,'8.匯率'!A:C,3,)</f>
        <v>1</v>
      </c>
      <c r="X1100" s="232">
        <f t="shared" si="18"/>
        <v>-155000</v>
      </c>
    </row>
    <row r="1101" spans="1:24" hidden="1">
      <c r="A1101" s="219" t="s">
        <v>215</v>
      </c>
      <c r="B1101" s="219" t="s">
        <v>1150</v>
      </c>
      <c r="C1101" s="219" t="s">
        <v>1420</v>
      </c>
      <c r="D1101" s="219" t="s">
        <v>268</v>
      </c>
      <c r="E1101" s="221">
        <v>45744</v>
      </c>
      <c r="F1101" s="221">
        <v>45744</v>
      </c>
      <c r="G1101" s="219" t="s">
        <v>269</v>
      </c>
      <c r="H1101" s="219"/>
      <c r="I1101" s="219"/>
      <c r="J1101" s="219" t="s">
        <v>185</v>
      </c>
      <c r="K1101" s="219" t="s">
        <v>220</v>
      </c>
      <c r="L1101" s="241">
        <v>-138000</v>
      </c>
      <c r="M1101" s="219" t="s">
        <v>220</v>
      </c>
      <c r="N1101" s="241">
        <v>-138000</v>
      </c>
      <c r="O1101" s="219" t="s">
        <v>249</v>
      </c>
      <c r="P1101" s="219" t="s">
        <v>250</v>
      </c>
      <c r="Q1101" s="219"/>
      <c r="R1101" s="219" t="s">
        <v>1421</v>
      </c>
      <c r="S1101" s="219"/>
      <c r="T1101" s="221"/>
      <c r="U1101" s="219" t="s">
        <v>224</v>
      </c>
      <c r="V1101" s="219" t="s">
        <v>252</v>
      </c>
      <c r="W1101" s="190">
        <f>VLOOKUP(M1101,'8.匯率'!A:C,3,)</f>
        <v>1</v>
      </c>
      <c r="X1101" s="232">
        <f t="shared" si="18"/>
        <v>-138000</v>
      </c>
    </row>
    <row r="1102" spans="1:24" hidden="1">
      <c r="A1102" s="219" t="s">
        <v>215</v>
      </c>
      <c r="B1102" s="219" t="s">
        <v>1150</v>
      </c>
      <c r="C1102" s="219" t="s">
        <v>1422</v>
      </c>
      <c r="D1102" s="219" t="s">
        <v>268</v>
      </c>
      <c r="E1102" s="221">
        <v>45744</v>
      </c>
      <c r="F1102" s="221">
        <v>45744</v>
      </c>
      <c r="G1102" s="219" t="s">
        <v>269</v>
      </c>
      <c r="H1102" s="219"/>
      <c r="I1102" s="219"/>
      <c r="J1102" s="219" t="s">
        <v>185</v>
      </c>
      <c r="K1102" s="219" t="s">
        <v>220</v>
      </c>
      <c r="L1102" s="241">
        <v>-110000</v>
      </c>
      <c r="M1102" s="219" t="s">
        <v>220</v>
      </c>
      <c r="N1102" s="241">
        <v>-110000</v>
      </c>
      <c r="O1102" s="219" t="s">
        <v>249</v>
      </c>
      <c r="P1102" s="219" t="s">
        <v>250</v>
      </c>
      <c r="Q1102" s="219"/>
      <c r="R1102" s="219" t="s">
        <v>1423</v>
      </c>
      <c r="S1102" s="219"/>
      <c r="T1102" s="221"/>
      <c r="U1102" s="219" t="s">
        <v>224</v>
      </c>
      <c r="V1102" s="219" t="s">
        <v>252</v>
      </c>
      <c r="W1102" s="190">
        <f>VLOOKUP(M1102,'8.匯率'!A:C,3,)</f>
        <v>1</v>
      </c>
      <c r="X1102" s="232">
        <f t="shared" si="18"/>
        <v>-110000</v>
      </c>
    </row>
    <row r="1103" spans="1:24" hidden="1">
      <c r="A1103" s="219" t="s">
        <v>215</v>
      </c>
      <c r="B1103" s="219" t="s">
        <v>1150</v>
      </c>
      <c r="C1103" s="219" t="s">
        <v>1424</v>
      </c>
      <c r="D1103" s="219" t="s">
        <v>268</v>
      </c>
      <c r="E1103" s="221">
        <v>45744</v>
      </c>
      <c r="F1103" s="221">
        <v>45744</v>
      </c>
      <c r="G1103" s="219" t="s">
        <v>269</v>
      </c>
      <c r="H1103" s="219"/>
      <c r="I1103" s="219"/>
      <c r="J1103" s="219" t="s">
        <v>185</v>
      </c>
      <c r="K1103" s="219" t="s">
        <v>220</v>
      </c>
      <c r="L1103" s="241">
        <v>-133901</v>
      </c>
      <c r="M1103" s="219" t="s">
        <v>220</v>
      </c>
      <c r="N1103" s="241">
        <v>-133901</v>
      </c>
      <c r="O1103" s="219" t="s">
        <v>249</v>
      </c>
      <c r="P1103" s="219" t="s">
        <v>250</v>
      </c>
      <c r="Q1103" s="219"/>
      <c r="R1103" s="219" t="s">
        <v>1425</v>
      </c>
      <c r="S1103" s="219"/>
      <c r="T1103" s="221"/>
      <c r="U1103" s="219" t="s">
        <v>224</v>
      </c>
      <c r="V1103" s="219" t="s">
        <v>252</v>
      </c>
      <c r="W1103" s="190">
        <f>VLOOKUP(M1103,'8.匯率'!A:C,3,)</f>
        <v>1</v>
      </c>
      <c r="X1103" s="232">
        <f t="shared" si="18"/>
        <v>-133901</v>
      </c>
    </row>
    <row r="1104" spans="1:24" hidden="1">
      <c r="A1104" s="219" t="s">
        <v>215</v>
      </c>
      <c r="B1104" s="219" t="s">
        <v>1150</v>
      </c>
      <c r="C1104" s="219" t="s">
        <v>1426</v>
      </c>
      <c r="D1104" s="219" t="s">
        <v>268</v>
      </c>
      <c r="E1104" s="221">
        <v>45744</v>
      </c>
      <c r="F1104" s="221">
        <v>45744</v>
      </c>
      <c r="G1104" s="219" t="s">
        <v>269</v>
      </c>
      <c r="H1104" s="219"/>
      <c r="I1104" s="219"/>
      <c r="J1104" s="219" t="s">
        <v>185</v>
      </c>
      <c r="K1104" s="219" t="s">
        <v>220</v>
      </c>
      <c r="L1104" s="241">
        <v>-155000</v>
      </c>
      <c r="M1104" s="219" t="s">
        <v>220</v>
      </c>
      <c r="N1104" s="241">
        <v>-155000</v>
      </c>
      <c r="O1104" s="219" t="s">
        <v>249</v>
      </c>
      <c r="P1104" s="219" t="s">
        <v>250</v>
      </c>
      <c r="Q1104" s="219"/>
      <c r="R1104" s="219" t="s">
        <v>1427</v>
      </c>
      <c r="S1104" s="219"/>
      <c r="T1104" s="221"/>
      <c r="U1104" s="219" t="s">
        <v>224</v>
      </c>
      <c r="V1104" s="219" t="s">
        <v>252</v>
      </c>
      <c r="W1104" s="190">
        <f>VLOOKUP(M1104,'8.匯率'!A:C,3,)</f>
        <v>1</v>
      </c>
      <c r="X1104" s="232">
        <f t="shared" si="18"/>
        <v>-155000</v>
      </c>
    </row>
    <row r="1105" spans="1:24" hidden="1">
      <c r="A1105" s="219" t="s">
        <v>215</v>
      </c>
      <c r="B1105" s="219" t="s">
        <v>1150</v>
      </c>
      <c r="C1105" s="219" t="s">
        <v>1428</v>
      </c>
      <c r="D1105" s="219" t="s">
        <v>268</v>
      </c>
      <c r="E1105" s="221">
        <v>45744</v>
      </c>
      <c r="F1105" s="221">
        <v>45744</v>
      </c>
      <c r="G1105" s="219" t="s">
        <v>269</v>
      </c>
      <c r="H1105" s="219"/>
      <c r="I1105" s="219"/>
      <c r="J1105" s="219" t="s">
        <v>185</v>
      </c>
      <c r="K1105" s="219" t="s">
        <v>220</v>
      </c>
      <c r="L1105" s="241">
        <v>-138000</v>
      </c>
      <c r="M1105" s="219" t="s">
        <v>220</v>
      </c>
      <c r="N1105" s="241">
        <v>-138000</v>
      </c>
      <c r="O1105" s="219" t="s">
        <v>249</v>
      </c>
      <c r="P1105" s="219" t="s">
        <v>250</v>
      </c>
      <c r="Q1105" s="219"/>
      <c r="R1105" s="219" t="s">
        <v>1429</v>
      </c>
      <c r="S1105" s="219"/>
      <c r="T1105" s="221"/>
      <c r="U1105" s="219" t="s">
        <v>224</v>
      </c>
      <c r="V1105" s="219" t="s">
        <v>252</v>
      </c>
      <c r="W1105" s="190">
        <f>VLOOKUP(M1105,'8.匯率'!A:C,3,)</f>
        <v>1</v>
      </c>
      <c r="X1105" s="232">
        <f t="shared" si="18"/>
        <v>-138000</v>
      </c>
    </row>
    <row r="1106" spans="1:24" hidden="1">
      <c r="A1106" s="219" t="s">
        <v>215</v>
      </c>
      <c r="B1106" s="219" t="s">
        <v>1150</v>
      </c>
      <c r="C1106" s="219" t="s">
        <v>1430</v>
      </c>
      <c r="D1106" s="219" t="s">
        <v>268</v>
      </c>
      <c r="E1106" s="221">
        <v>45744</v>
      </c>
      <c r="F1106" s="221">
        <v>45744</v>
      </c>
      <c r="G1106" s="219" t="s">
        <v>269</v>
      </c>
      <c r="H1106" s="219"/>
      <c r="I1106" s="219"/>
      <c r="J1106" s="219" t="s">
        <v>185</v>
      </c>
      <c r="K1106" s="219" t="s">
        <v>220</v>
      </c>
      <c r="L1106" s="241">
        <v>-90478</v>
      </c>
      <c r="M1106" s="219" t="s">
        <v>220</v>
      </c>
      <c r="N1106" s="241">
        <v>-90478</v>
      </c>
      <c r="O1106" s="219" t="s">
        <v>249</v>
      </c>
      <c r="P1106" s="219" t="s">
        <v>250</v>
      </c>
      <c r="Q1106" s="219"/>
      <c r="R1106" s="219" t="s">
        <v>1431</v>
      </c>
      <c r="S1106" s="219"/>
      <c r="T1106" s="221"/>
      <c r="U1106" s="219" t="s">
        <v>224</v>
      </c>
      <c r="V1106" s="219" t="s">
        <v>252</v>
      </c>
      <c r="W1106" s="190">
        <f>VLOOKUP(M1106,'8.匯率'!A:C,3,)</f>
        <v>1</v>
      </c>
      <c r="X1106" s="232">
        <f t="shared" si="18"/>
        <v>-90478</v>
      </c>
    </row>
    <row r="1107" spans="1:24" hidden="1">
      <c r="A1107" s="219" t="s">
        <v>215</v>
      </c>
      <c r="B1107" s="219" t="s">
        <v>1150</v>
      </c>
      <c r="C1107" s="219" t="s">
        <v>1432</v>
      </c>
      <c r="D1107" s="219" t="s">
        <v>268</v>
      </c>
      <c r="E1107" s="221">
        <v>45744</v>
      </c>
      <c r="F1107" s="221">
        <v>45744</v>
      </c>
      <c r="G1107" s="219" t="s">
        <v>269</v>
      </c>
      <c r="H1107" s="219"/>
      <c r="I1107" s="219"/>
      <c r="J1107" s="219" t="s">
        <v>185</v>
      </c>
      <c r="K1107" s="219" t="s">
        <v>220</v>
      </c>
      <c r="L1107" s="241">
        <v>-110000</v>
      </c>
      <c r="M1107" s="219" t="s">
        <v>220</v>
      </c>
      <c r="N1107" s="241">
        <v>-110000</v>
      </c>
      <c r="O1107" s="219" t="s">
        <v>249</v>
      </c>
      <c r="P1107" s="219" t="s">
        <v>250</v>
      </c>
      <c r="Q1107" s="219"/>
      <c r="R1107" s="219" t="s">
        <v>1433</v>
      </c>
      <c r="S1107" s="219"/>
      <c r="T1107" s="221"/>
      <c r="U1107" s="219" t="s">
        <v>224</v>
      </c>
      <c r="V1107" s="219" t="s">
        <v>252</v>
      </c>
      <c r="W1107" s="190">
        <f>VLOOKUP(M1107,'8.匯率'!A:C,3,)</f>
        <v>1</v>
      </c>
      <c r="X1107" s="232">
        <f t="shared" si="18"/>
        <v>-110000</v>
      </c>
    </row>
    <row r="1108" spans="1:24" hidden="1">
      <c r="A1108" s="219" t="s">
        <v>215</v>
      </c>
      <c r="B1108" s="219" t="s">
        <v>1150</v>
      </c>
      <c r="C1108" s="219" t="s">
        <v>1434</v>
      </c>
      <c r="D1108" s="219" t="s">
        <v>268</v>
      </c>
      <c r="E1108" s="221">
        <v>45744</v>
      </c>
      <c r="F1108" s="221">
        <v>45744</v>
      </c>
      <c r="G1108" s="219" t="s">
        <v>269</v>
      </c>
      <c r="H1108" s="219"/>
      <c r="I1108" s="219"/>
      <c r="J1108" s="219" t="s">
        <v>185</v>
      </c>
      <c r="K1108" s="219" t="s">
        <v>220</v>
      </c>
      <c r="L1108" s="241">
        <v>-138000</v>
      </c>
      <c r="M1108" s="219" t="s">
        <v>220</v>
      </c>
      <c r="N1108" s="241">
        <v>-138000</v>
      </c>
      <c r="O1108" s="219" t="s">
        <v>249</v>
      </c>
      <c r="P1108" s="219" t="s">
        <v>250</v>
      </c>
      <c r="Q1108" s="219"/>
      <c r="R1108" s="219" t="s">
        <v>1435</v>
      </c>
      <c r="S1108" s="219"/>
      <c r="T1108" s="221"/>
      <c r="U1108" s="219" t="s">
        <v>224</v>
      </c>
      <c r="V1108" s="219" t="s">
        <v>252</v>
      </c>
      <c r="W1108" s="190">
        <f>VLOOKUP(M1108,'8.匯率'!A:C,3,)</f>
        <v>1</v>
      </c>
      <c r="X1108" s="232">
        <f t="shared" si="18"/>
        <v>-138000</v>
      </c>
    </row>
    <row r="1109" spans="1:24" hidden="1">
      <c r="A1109" s="219" t="s">
        <v>215</v>
      </c>
      <c r="B1109" s="219" t="s">
        <v>1150</v>
      </c>
      <c r="C1109" s="219" t="s">
        <v>1436</v>
      </c>
      <c r="D1109" s="219" t="s">
        <v>268</v>
      </c>
      <c r="E1109" s="221">
        <v>45744</v>
      </c>
      <c r="F1109" s="221">
        <v>45744</v>
      </c>
      <c r="G1109" s="219" t="s">
        <v>269</v>
      </c>
      <c r="H1109" s="219"/>
      <c r="I1109" s="219"/>
      <c r="J1109" s="219" t="s">
        <v>185</v>
      </c>
      <c r="K1109" s="219" t="s">
        <v>220</v>
      </c>
      <c r="L1109" s="241">
        <v>-140244</v>
      </c>
      <c r="M1109" s="219" t="s">
        <v>220</v>
      </c>
      <c r="N1109" s="241">
        <v>-140244</v>
      </c>
      <c r="O1109" s="219" t="s">
        <v>249</v>
      </c>
      <c r="P1109" s="219" t="s">
        <v>250</v>
      </c>
      <c r="Q1109" s="219"/>
      <c r="R1109" s="219" t="s">
        <v>1437</v>
      </c>
      <c r="S1109" s="219"/>
      <c r="T1109" s="221"/>
      <c r="U1109" s="219" t="s">
        <v>224</v>
      </c>
      <c r="V1109" s="219" t="s">
        <v>252</v>
      </c>
      <c r="W1109" s="190">
        <f>VLOOKUP(M1109,'8.匯率'!A:C,3,)</f>
        <v>1</v>
      </c>
      <c r="X1109" s="232">
        <f t="shared" si="18"/>
        <v>-140244</v>
      </c>
    </row>
    <row r="1110" spans="1:24" hidden="1">
      <c r="A1110" s="219" t="s">
        <v>215</v>
      </c>
      <c r="B1110" s="219" t="s">
        <v>1150</v>
      </c>
      <c r="C1110" s="219" t="s">
        <v>1438</v>
      </c>
      <c r="D1110" s="219" t="s">
        <v>268</v>
      </c>
      <c r="E1110" s="221">
        <v>45744</v>
      </c>
      <c r="F1110" s="221">
        <v>45744</v>
      </c>
      <c r="G1110" s="219" t="s">
        <v>269</v>
      </c>
      <c r="H1110" s="219"/>
      <c r="I1110" s="219"/>
      <c r="J1110" s="219" t="s">
        <v>185</v>
      </c>
      <c r="K1110" s="219" t="s">
        <v>220</v>
      </c>
      <c r="L1110" s="241">
        <v>-110000</v>
      </c>
      <c r="M1110" s="219" t="s">
        <v>220</v>
      </c>
      <c r="N1110" s="241">
        <v>-110000</v>
      </c>
      <c r="O1110" s="219" t="s">
        <v>249</v>
      </c>
      <c r="P1110" s="219" t="s">
        <v>250</v>
      </c>
      <c r="Q1110" s="219"/>
      <c r="R1110" s="219" t="s">
        <v>1439</v>
      </c>
      <c r="S1110" s="219"/>
      <c r="T1110" s="221"/>
      <c r="U1110" s="219" t="s">
        <v>224</v>
      </c>
      <c r="V1110" s="219" t="s">
        <v>252</v>
      </c>
      <c r="W1110" s="190">
        <f>VLOOKUP(M1110,'8.匯率'!A:C,3,)</f>
        <v>1</v>
      </c>
      <c r="X1110" s="232">
        <f t="shared" si="18"/>
        <v>-110000</v>
      </c>
    </row>
    <row r="1111" spans="1:24" hidden="1">
      <c r="A1111" s="219" t="s">
        <v>215</v>
      </c>
      <c r="B1111" s="219" t="s">
        <v>1150</v>
      </c>
      <c r="C1111" s="219" t="s">
        <v>1440</v>
      </c>
      <c r="D1111" s="219" t="s">
        <v>268</v>
      </c>
      <c r="E1111" s="221">
        <v>45744</v>
      </c>
      <c r="F1111" s="221">
        <v>45744</v>
      </c>
      <c r="G1111" s="219" t="s">
        <v>269</v>
      </c>
      <c r="H1111" s="219"/>
      <c r="I1111" s="219"/>
      <c r="J1111" s="219" t="s">
        <v>185</v>
      </c>
      <c r="K1111" s="219" t="s">
        <v>220</v>
      </c>
      <c r="L1111" s="241">
        <v>-138000</v>
      </c>
      <c r="M1111" s="219" t="s">
        <v>220</v>
      </c>
      <c r="N1111" s="241">
        <v>-138000</v>
      </c>
      <c r="O1111" s="219" t="s">
        <v>249</v>
      </c>
      <c r="P1111" s="219" t="s">
        <v>250</v>
      </c>
      <c r="Q1111" s="219"/>
      <c r="R1111" s="219" t="s">
        <v>1441</v>
      </c>
      <c r="S1111" s="219"/>
      <c r="T1111" s="221"/>
      <c r="U1111" s="219" t="s">
        <v>224</v>
      </c>
      <c r="V1111" s="219" t="s">
        <v>252</v>
      </c>
      <c r="W1111" s="190">
        <f>VLOOKUP(M1111,'8.匯率'!A:C,3,)</f>
        <v>1</v>
      </c>
      <c r="X1111" s="232">
        <f t="shared" si="18"/>
        <v>-138000</v>
      </c>
    </row>
    <row r="1112" spans="1:24" hidden="1">
      <c r="A1112" s="219" t="s">
        <v>215</v>
      </c>
      <c r="B1112" s="219" t="s">
        <v>1150</v>
      </c>
      <c r="C1112" s="219" t="s">
        <v>1442</v>
      </c>
      <c r="D1112" s="219" t="s">
        <v>268</v>
      </c>
      <c r="E1112" s="221">
        <v>45744</v>
      </c>
      <c r="F1112" s="221">
        <v>45744</v>
      </c>
      <c r="G1112" s="219" t="s">
        <v>269</v>
      </c>
      <c r="H1112" s="219"/>
      <c r="I1112" s="219"/>
      <c r="J1112" s="219" t="s">
        <v>185</v>
      </c>
      <c r="K1112" s="219" t="s">
        <v>220</v>
      </c>
      <c r="L1112" s="241">
        <v>-135544</v>
      </c>
      <c r="M1112" s="219" t="s">
        <v>220</v>
      </c>
      <c r="N1112" s="241">
        <v>-135544</v>
      </c>
      <c r="O1112" s="219" t="s">
        <v>249</v>
      </c>
      <c r="P1112" s="219" t="s">
        <v>250</v>
      </c>
      <c r="Q1112" s="219"/>
      <c r="R1112" s="219" t="s">
        <v>1443</v>
      </c>
      <c r="S1112" s="219"/>
      <c r="T1112" s="221"/>
      <c r="U1112" s="219" t="s">
        <v>224</v>
      </c>
      <c r="V1112" s="219" t="s">
        <v>252</v>
      </c>
      <c r="W1112" s="190">
        <f>VLOOKUP(M1112,'8.匯率'!A:C,3,)</f>
        <v>1</v>
      </c>
      <c r="X1112" s="232">
        <f t="shared" si="18"/>
        <v>-135544</v>
      </c>
    </row>
    <row r="1113" spans="1:24" hidden="1">
      <c r="A1113" s="219" t="s">
        <v>215</v>
      </c>
      <c r="B1113" s="219" t="s">
        <v>1150</v>
      </c>
      <c r="C1113" s="219" t="s">
        <v>1444</v>
      </c>
      <c r="D1113" s="219" t="s">
        <v>268</v>
      </c>
      <c r="E1113" s="221">
        <v>45744</v>
      </c>
      <c r="F1113" s="221">
        <v>45744</v>
      </c>
      <c r="G1113" s="219" t="s">
        <v>269</v>
      </c>
      <c r="H1113" s="219"/>
      <c r="I1113" s="219"/>
      <c r="J1113" s="219" t="s">
        <v>185</v>
      </c>
      <c r="K1113" s="219" t="s">
        <v>220</v>
      </c>
      <c r="L1113" s="241">
        <v>-111739</v>
      </c>
      <c r="M1113" s="219" t="s">
        <v>220</v>
      </c>
      <c r="N1113" s="241">
        <v>-111739</v>
      </c>
      <c r="O1113" s="219" t="s">
        <v>249</v>
      </c>
      <c r="P1113" s="219" t="s">
        <v>250</v>
      </c>
      <c r="Q1113" s="219"/>
      <c r="R1113" s="219" t="s">
        <v>1445</v>
      </c>
      <c r="S1113" s="219"/>
      <c r="T1113" s="221"/>
      <c r="U1113" s="219" t="s">
        <v>224</v>
      </c>
      <c r="V1113" s="219" t="s">
        <v>252</v>
      </c>
      <c r="W1113" s="190">
        <f>VLOOKUP(M1113,'8.匯率'!A:C,3,)</f>
        <v>1</v>
      </c>
      <c r="X1113" s="232">
        <f t="shared" si="18"/>
        <v>-111739</v>
      </c>
    </row>
    <row r="1114" spans="1:24" hidden="1">
      <c r="A1114" s="219" t="s">
        <v>215</v>
      </c>
      <c r="B1114" s="219" t="s">
        <v>1150</v>
      </c>
      <c r="C1114" s="219" t="s">
        <v>1446</v>
      </c>
      <c r="D1114" s="219" t="s">
        <v>268</v>
      </c>
      <c r="E1114" s="221">
        <v>45744</v>
      </c>
      <c r="F1114" s="221">
        <v>45744</v>
      </c>
      <c r="G1114" s="219" t="s">
        <v>269</v>
      </c>
      <c r="H1114" s="219"/>
      <c r="I1114" s="219"/>
      <c r="J1114" s="219" t="s">
        <v>185</v>
      </c>
      <c r="K1114" s="219" t="s">
        <v>220</v>
      </c>
      <c r="L1114" s="241">
        <v>-140244</v>
      </c>
      <c r="M1114" s="219" t="s">
        <v>220</v>
      </c>
      <c r="N1114" s="241">
        <v>-140244</v>
      </c>
      <c r="O1114" s="219" t="s">
        <v>249</v>
      </c>
      <c r="P1114" s="219" t="s">
        <v>250</v>
      </c>
      <c r="Q1114" s="219"/>
      <c r="R1114" s="219" t="s">
        <v>1447</v>
      </c>
      <c r="S1114" s="219"/>
      <c r="T1114" s="221"/>
      <c r="U1114" s="219" t="s">
        <v>224</v>
      </c>
      <c r="V1114" s="219" t="s">
        <v>252</v>
      </c>
      <c r="W1114" s="190">
        <f>VLOOKUP(M1114,'8.匯率'!A:C,3,)</f>
        <v>1</v>
      </c>
      <c r="X1114" s="232">
        <f t="shared" si="18"/>
        <v>-140244</v>
      </c>
    </row>
    <row r="1115" spans="1:24" hidden="1">
      <c r="A1115" s="219" t="s">
        <v>215</v>
      </c>
      <c r="B1115" s="219" t="s">
        <v>1150</v>
      </c>
      <c r="C1115" s="219" t="s">
        <v>1448</v>
      </c>
      <c r="D1115" s="219" t="s">
        <v>268</v>
      </c>
      <c r="E1115" s="221">
        <v>45744</v>
      </c>
      <c r="F1115" s="221">
        <v>45744</v>
      </c>
      <c r="G1115" s="219" t="s">
        <v>269</v>
      </c>
      <c r="H1115" s="219"/>
      <c r="I1115" s="219"/>
      <c r="J1115" s="219" t="s">
        <v>185</v>
      </c>
      <c r="K1115" s="219" t="s">
        <v>220</v>
      </c>
      <c r="L1115" s="241">
        <v>-83809</v>
      </c>
      <c r="M1115" s="219" t="s">
        <v>220</v>
      </c>
      <c r="N1115" s="241">
        <v>-83809</v>
      </c>
      <c r="O1115" s="219" t="s">
        <v>249</v>
      </c>
      <c r="P1115" s="219" t="s">
        <v>250</v>
      </c>
      <c r="Q1115" s="219"/>
      <c r="R1115" s="219" t="s">
        <v>1449</v>
      </c>
      <c r="S1115" s="219"/>
      <c r="T1115" s="221"/>
      <c r="U1115" s="219" t="s">
        <v>224</v>
      </c>
      <c r="V1115" s="219" t="s">
        <v>252</v>
      </c>
      <c r="W1115" s="190">
        <f>VLOOKUP(M1115,'8.匯率'!A:C,3,)</f>
        <v>1</v>
      </c>
      <c r="X1115" s="232">
        <f t="shared" si="18"/>
        <v>-83809</v>
      </c>
    </row>
    <row r="1116" spans="1:24" hidden="1">
      <c r="A1116" s="219" t="s">
        <v>215</v>
      </c>
      <c r="B1116" s="219" t="s">
        <v>1150</v>
      </c>
      <c r="C1116" s="219" t="s">
        <v>1450</v>
      </c>
      <c r="D1116" s="219" t="s">
        <v>268</v>
      </c>
      <c r="E1116" s="221">
        <v>45744</v>
      </c>
      <c r="F1116" s="221">
        <v>45744</v>
      </c>
      <c r="G1116" s="219" t="s">
        <v>269</v>
      </c>
      <c r="H1116" s="219"/>
      <c r="I1116" s="219"/>
      <c r="J1116" s="219" t="s">
        <v>185</v>
      </c>
      <c r="K1116" s="219" t="s">
        <v>220</v>
      </c>
      <c r="L1116" s="241">
        <v>-155000</v>
      </c>
      <c r="M1116" s="219" t="s">
        <v>220</v>
      </c>
      <c r="N1116" s="241">
        <v>-155000</v>
      </c>
      <c r="O1116" s="219" t="s">
        <v>249</v>
      </c>
      <c r="P1116" s="219" t="s">
        <v>250</v>
      </c>
      <c r="Q1116" s="219"/>
      <c r="R1116" s="219" t="s">
        <v>1451</v>
      </c>
      <c r="S1116" s="219"/>
      <c r="T1116" s="221"/>
      <c r="U1116" s="219" t="s">
        <v>224</v>
      </c>
      <c r="V1116" s="219" t="s">
        <v>252</v>
      </c>
      <c r="W1116" s="190">
        <f>VLOOKUP(M1116,'8.匯率'!A:C,3,)</f>
        <v>1</v>
      </c>
      <c r="X1116" s="232">
        <f t="shared" si="18"/>
        <v>-155000</v>
      </c>
    </row>
    <row r="1117" spans="1:24" hidden="1">
      <c r="A1117" s="219" t="s">
        <v>215</v>
      </c>
      <c r="B1117" s="219" t="s">
        <v>1150</v>
      </c>
      <c r="C1117" s="219" t="s">
        <v>1452</v>
      </c>
      <c r="D1117" s="219" t="s">
        <v>268</v>
      </c>
      <c r="E1117" s="221">
        <v>45744</v>
      </c>
      <c r="F1117" s="221">
        <v>45744</v>
      </c>
      <c r="G1117" s="219" t="s">
        <v>269</v>
      </c>
      <c r="H1117" s="219"/>
      <c r="I1117" s="219"/>
      <c r="J1117" s="219" t="s">
        <v>185</v>
      </c>
      <c r="K1117" s="219" t="s">
        <v>220</v>
      </c>
      <c r="L1117" s="241">
        <v>-103455</v>
      </c>
      <c r="M1117" s="219" t="s">
        <v>220</v>
      </c>
      <c r="N1117" s="241">
        <v>-103455</v>
      </c>
      <c r="O1117" s="219" t="s">
        <v>249</v>
      </c>
      <c r="P1117" s="219" t="s">
        <v>250</v>
      </c>
      <c r="Q1117" s="219"/>
      <c r="R1117" s="219" t="s">
        <v>1453</v>
      </c>
      <c r="S1117" s="219"/>
      <c r="T1117" s="221"/>
      <c r="U1117" s="219" t="s">
        <v>224</v>
      </c>
      <c r="V1117" s="219" t="s">
        <v>252</v>
      </c>
      <c r="W1117" s="190">
        <f>VLOOKUP(M1117,'8.匯率'!A:C,3,)</f>
        <v>1</v>
      </c>
      <c r="X1117" s="232">
        <f t="shared" si="18"/>
        <v>-103455</v>
      </c>
    </row>
    <row r="1118" spans="1:24" hidden="1">
      <c r="A1118" s="219" t="s">
        <v>215</v>
      </c>
      <c r="B1118" s="219" t="s">
        <v>1150</v>
      </c>
      <c r="C1118" s="219" t="s">
        <v>1454</v>
      </c>
      <c r="D1118" s="219" t="s">
        <v>268</v>
      </c>
      <c r="E1118" s="221">
        <v>45744</v>
      </c>
      <c r="F1118" s="221">
        <v>45744</v>
      </c>
      <c r="G1118" s="219" t="s">
        <v>269</v>
      </c>
      <c r="H1118" s="219"/>
      <c r="I1118" s="219"/>
      <c r="J1118" s="219" t="s">
        <v>185</v>
      </c>
      <c r="K1118" s="219" t="s">
        <v>220</v>
      </c>
      <c r="L1118" s="241">
        <v>-93309</v>
      </c>
      <c r="M1118" s="219" t="s">
        <v>220</v>
      </c>
      <c r="N1118" s="241">
        <v>-93309</v>
      </c>
      <c r="O1118" s="219" t="s">
        <v>249</v>
      </c>
      <c r="P1118" s="219" t="s">
        <v>250</v>
      </c>
      <c r="Q1118" s="219"/>
      <c r="R1118" s="219" t="s">
        <v>1455</v>
      </c>
      <c r="S1118" s="219"/>
      <c r="T1118" s="221"/>
      <c r="U1118" s="219" t="s">
        <v>224</v>
      </c>
      <c r="V1118" s="219" t="s">
        <v>252</v>
      </c>
      <c r="W1118" s="190">
        <f>VLOOKUP(M1118,'8.匯率'!A:C,3,)</f>
        <v>1</v>
      </c>
      <c r="X1118" s="232">
        <f t="shared" si="18"/>
        <v>-93309</v>
      </c>
    </row>
    <row r="1119" spans="1:24" hidden="1">
      <c r="A1119" s="219" t="s">
        <v>215</v>
      </c>
      <c r="B1119" s="219" t="s">
        <v>1150</v>
      </c>
      <c r="C1119" s="219" t="s">
        <v>1456</v>
      </c>
      <c r="D1119" s="219" t="s">
        <v>268</v>
      </c>
      <c r="E1119" s="221">
        <v>45744</v>
      </c>
      <c r="F1119" s="221">
        <v>45744</v>
      </c>
      <c r="G1119" s="219" t="s">
        <v>269</v>
      </c>
      <c r="H1119" s="219"/>
      <c r="I1119" s="219"/>
      <c r="J1119" s="219" t="s">
        <v>185</v>
      </c>
      <c r="K1119" s="219" t="s">
        <v>220</v>
      </c>
      <c r="L1119" s="241">
        <v>-155000</v>
      </c>
      <c r="M1119" s="219" t="s">
        <v>220</v>
      </c>
      <c r="N1119" s="241">
        <v>-155000</v>
      </c>
      <c r="O1119" s="219" t="s">
        <v>249</v>
      </c>
      <c r="P1119" s="219" t="s">
        <v>250</v>
      </c>
      <c r="Q1119" s="219"/>
      <c r="R1119" s="219" t="s">
        <v>1457</v>
      </c>
      <c r="S1119" s="219"/>
      <c r="T1119" s="221"/>
      <c r="U1119" s="219" t="s">
        <v>224</v>
      </c>
      <c r="V1119" s="219" t="s">
        <v>252</v>
      </c>
      <c r="W1119" s="190">
        <f>VLOOKUP(M1119,'8.匯率'!A:C,3,)</f>
        <v>1</v>
      </c>
      <c r="X1119" s="232">
        <f t="shared" si="18"/>
        <v>-155000</v>
      </c>
    </row>
    <row r="1120" spans="1:24" hidden="1">
      <c r="A1120" s="219" t="s">
        <v>215</v>
      </c>
      <c r="B1120" s="219" t="s">
        <v>1150</v>
      </c>
      <c r="C1120" s="219" t="s">
        <v>1458</v>
      </c>
      <c r="D1120" s="219" t="s">
        <v>268</v>
      </c>
      <c r="E1120" s="221">
        <v>45744</v>
      </c>
      <c r="F1120" s="221">
        <v>45744</v>
      </c>
      <c r="G1120" s="219" t="s">
        <v>269</v>
      </c>
      <c r="H1120" s="219"/>
      <c r="I1120" s="219"/>
      <c r="J1120" s="219" t="s">
        <v>185</v>
      </c>
      <c r="K1120" s="219" t="s">
        <v>220</v>
      </c>
      <c r="L1120" s="241">
        <v>-138000</v>
      </c>
      <c r="M1120" s="219" t="s">
        <v>220</v>
      </c>
      <c r="N1120" s="241">
        <v>-138000</v>
      </c>
      <c r="O1120" s="219" t="s">
        <v>249</v>
      </c>
      <c r="P1120" s="219" t="s">
        <v>250</v>
      </c>
      <c r="Q1120" s="219"/>
      <c r="R1120" s="219" t="s">
        <v>1459</v>
      </c>
      <c r="S1120" s="219"/>
      <c r="T1120" s="221"/>
      <c r="U1120" s="219" t="s">
        <v>224</v>
      </c>
      <c r="V1120" s="219" t="s">
        <v>252</v>
      </c>
      <c r="W1120" s="190">
        <f>VLOOKUP(M1120,'8.匯率'!A:C,3,)</f>
        <v>1</v>
      </c>
      <c r="X1120" s="232">
        <f t="shared" si="18"/>
        <v>-138000</v>
      </c>
    </row>
    <row r="1121" spans="1:24" hidden="1">
      <c r="A1121" s="219" t="s">
        <v>215</v>
      </c>
      <c r="B1121" s="219" t="s">
        <v>1150</v>
      </c>
      <c r="C1121" s="219" t="s">
        <v>1460</v>
      </c>
      <c r="D1121" s="219" t="s">
        <v>268</v>
      </c>
      <c r="E1121" s="221">
        <v>45744</v>
      </c>
      <c r="F1121" s="221">
        <v>45744</v>
      </c>
      <c r="G1121" s="219" t="s">
        <v>269</v>
      </c>
      <c r="H1121" s="219"/>
      <c r="I1121" s="219"/>
      <c r="J1121" s="219" t="s">
        <v>185</v>
      </c>
      <c r="K1121" s="219" t="s">
        <v>220</v>
      </c>
      <c r="L1121" s="241">
        <v>-131431</v>
      </c>
      <c r="M1121" s="219" t="s">
        <v>220</v>
      </c>
      <c r="N1121" s="241">
        <v>-131431</v>
      </c>
      <c r="O1121" s="219" t="s">
        <v>249</v>
      </c>
      <c r="P1121" s="219" t="s">
        <v>250</v>
      </c>
      <c r="Q1121" s="219"/>
      <c r="R1121" s="219" t="s">
        <v>1461</v>
      </c>
      <c r="S1121" s="219"/>
      <c r="T1121" s="221"/>
      <c r="U1121" s="219" t="s">
        <v>224</v>
      </c>
      <c r="V1121" s="219" t="s">
        <v>252</v>
      </c>
      <c r="W1121" s="190">
        <f>VLOOKUP(M1121,'8.匯率'!A:C,3,)</f>
        <v>1</v>
      </c>
      <c r="X1121" s="232">
        <f t="shared" si="18"/>
        <v>-131431</v>
      </c>
    </row>
    <row r="1122" spans="1:24" hidden="1">
      <c r="A1122" s="219" t="s">
        <v>215</v>
      </c>
      <c r="B1122" s="219" t="s">
        <v>1150</v>
      </c>
      <c r="C1122" s="219" t="s">
        <v>1462</v>
      </c>
      <c r="D1122" s="219" t="s">
        <v>268</v>
      </c>
      <c r="E1122" s="221">
        <v>45744</v>
      </c>
      <c r="F1122" s="221">
        <v>45744</v>
      </c>
      <c r="G1122" s="219" t="s">
        <v>269</v>
      </c>
      <c r="H1122" s="219"/>
      <c r="I1122" s="219"/>
      <c r="J1122" s="219" t="s">
        <v>185</v>
      </c>
      <c r="K1122" s="219" t="s">
        <v>220</v>
      </c>
      <c r="L1122" s="241">
        <v>-110000</v>
      </c>
      <c r="M1122" s="219" t="s">
        <v>220</v>
      </c>
      <c r="N1122" s="241">
        <v>-110000</v>
      </c>
      <c r="O1122" s="219" t="s">
        <v>249</v>
      </c>
      <c r="P1122" s="219" t="s">
        <v>250</v>
      </c>
      <c r="Q1122" s="219"/>
      <c r="R1122" s="219" t="s">
        <v>1463</v>
      </c>
      <c r="S1122" s="219"/>
      <c r="T1122" s="221"/>
      <c r="U1122" s="219" t="s">
        <v>224</v>
      </c>
      <c r="V1122" s="219" t="s">
        <v>252</v>
      </c>
      <c r="W1122" s="190">
        <f>VLOOKUP(M1122,'8.匯率'!A:C,3,)</f>
        <v>1</v>
      </c>
      <c r="X1122" s="232">
        <f t="shared" si="18"/>
        <v>-110000</v>
      </c>
    </row>
    <row r="1123" spans="1:24" hidden="1">
      <c r="A1123" s="219" t="s">
        <v>215</v>
      </c>
      <c r="B1123" s="219" t="s">
        <v>1150</v>
      </c>
      <c r="C1123" s="219" t="s">
        <v>1464</v>
      </c>
      <c r="D1123" s="219" t="s">
        <v>268</v>
      </c>
      <c r="E1123" s="221">
        <v>45744</v>
      </c>
      <c r="F1123" s="221">
        <v>45744</v>
      </c>
      <c r="G1123" s="219" t="s">
        <v>269</v>
      </c>
      <c r="H1123" s="219"/>
      <c r="I1123" s="219"/>
      <c r="J1123" s="219" t="s">
        <v>185</v>
      </c>
      <c r="K1123" s="219" t="s">
        <v>220</v>
      </c>
      <c r="L1123" s="241">
        <v>-104753</v>
      </c>
      <c r="M1123" s="219" t="s">
        <v>220</v>
      </c>
      <c r="N1123" s="241">
        <v>-104753</v>
      </c>
      <c r="O1123" s="219" t="s">
        <v>249</v>
      </c>
      <c r="P1123" s="219" t="s">
        <v>250</v>
      </c>
      <c r="Q1123" s="219"/>
      <c r="R1123" s="219" t="s">
        <v>1465</v>
      </c>
      <c r="S1123" s="219"/>
      <c r="T1123" s="221"/>
      <c r="U1123" s="219" t="s">
        <v>224</v>
      </c>
      <c r="V1123" s="219" t="s">
        <v>252</v>
      </c>
      <c r="W1123" s="190">
        <f>VLOOKUP(M1123,'8.匯率'!A:C,3,)</f>
        <v>1</v>
      </c>
      <c r="X1123" s="232">
        <f t="shared" si="18"/>
        <v>-104753</v>
      </c>
    </row>
    <row r="1124" spans="1:24" hidden="1">
      <c r="A1124" s="219" t="s">
        <v>215</v>
      </c>
      <c r="B1124" s="219" t="s">
        <v>1150</v>
      </c>
      <c r="C1124" s="219" t="s">
        <v>1466</v>
      </c>
      <c r="D1124" s="219" t="s">
        <v>268</v>
      </c>
      <c r="E1124" s="221">
        <v>45744</v>
      </c>
      <c r="F1124" s="221">
        <v>45744</v>
      </c>
      <c r="G1124" s="219" t="s">
        <v>269</v>
      </c>
      <c r="H1124" s="219"/>
      <c r="I1124" s="219"/>
      <c r="J1124" s="219" t="s">
        <v>185</v>
      </c>
      <c r="K1124" s="219" t="s">
        <v>220</v>
      </c>
      <c r="L1124" s="241">
        <v>-138000</v>
      </c>
      <c r="M1124" s="219" t="s">
        <v>220</v>
      </c>
      <c r="N1124" s="241">
        <v>-138000</v>
      </c>
      <c r="O1124" s="219" t="s">
        <v>249</v>
      </c>
      <c r="P1124" s="219" t="s">
        <v>250</v>
      </c>
      <c r="Q1124" s="219"/>
      <c r="R1124" s="219" t="s">
        <v>1467</v>
      </c>
      <c r="S1124" s="219"/>
      <c r="T1124" s="221"/>
      <c r="U1124" s="219" t="s">
        <v>224</v>
      </c>
      <c r="V1124" s="219" t="s">
        <v>252</v>
      </c>
      <c r="W1124" s="190">
        <f>VLOOKUP(M1124,'8.匯率'!A:C,3,)</f>
        <v>1</v>
      </c>
      <c r="X1124" s="232">
        <f t="shared" si="18"/>
        <v>-138000</v>
      </c>
    </row>
    <row r="1125" spans="1:24" hidden="1">
      <c r="A1125" s="219" t="s">
        <v>215</v>
      </c>
      <c r="B1125" s="219" t="s">
        <v>1150</v>
      </c>
      <c r="C1125" s="219" t="s">
        <v>1468</v>
      </c>
      <c r="D1125" s="219" t="s">
        <v>268</v>
      </c>
      <c r="E1125" s="221">
        <v>45744</v>
      </c>
      <c r="F1125" s="221">
        <v>45744</v>
      </c>
      <c r="G1125" s="219" t="s">
        <v>269</v>
      </c>
      <c r="H1125" s="219"/>
      <c r="I1125" s="219"/>
      <c r="J1125" s="219" t="s">
        <v>185</v>
      </c>
      <c r="K1125" s="219" t="s">
        <v>220</v>
      </c>
      <c r="L1125" s="241">
        <v>-131417</v>
      </c>
      <c r="M1125" s="219" t="s">
        <v>220</v>
      </c>
      <c r="N1125" s="241">
        <v>-131417</v>
      </c>
      <c r="O1125" s="219" t="s">
        <v>249</v>
      </c>
      <c r="P1125" s="219" t="s">
        <v>250</v>
      </c>
      <c r="Q1125" s="219"/>
      <c r="R1125" s="219" t="s">
        <v>1469</v>
      </c>
      <c r="S1125" s="219"/>
      <c r="T1125" s="221"/>
      <c r="U1125" s="219" t="s">
        <v>224</v>
      </c>
      <c r="V1125" s="219" t="s">
        <v>252</v>
      </c>
      <c r="W1125" s="190">
        <f>VLOOKUP(M1125,'8.匯率'!A:C,3,)</f>
        <v>1</v>
      </c>
      <c r="X1125" s="232">
        <f t="shared" si="18"/>
        <v>-131417</v>
      </c>
    </row>
    <row r="1126" spans="1:24" hidden="1">
      <c r="A1126" s="219" t="s">
        <v>215</v>
      </c>
      <c r="B1126" s="219" t="s">
        <v>1150</v>
      </c>
      <c r="C1126" s="219" t="s">
        <v>1470</v>
      </c>
      <c r="D1126" s="219" t="s">
        <v>268</v>
      </c>
      <c r="E1126" s="221">
        <v>45744</v>
      </c>
      <c r="F1126" s="221">
        <v>45744</v>
      </c>
      <c r="G1126" s="219" t="s">
        <v>269</v>
      </c>
      <c r="H1126" s="219"/>
      <c r="I1126" s="219"/>
      <c r="J1126" s="219" t="s">
        <v>185</v>
      </c>
      <c r="K1126" s="219" t="s">
        <v>220</v>
      </c>
      <c r="L1126" s="241">
        <v>-104753</v>
      </c>
      <c r="M1126" s="219" t="s">
        <v>220</v>
      </c>
      <c r="N1126" s="241">
        <v>-104753</v>
      </c>
      <c r="O1126" s="219" t="s">
        <v>249</v>
      </c>
      <c r="P1126" s="219" t="s">
        <v>250</v>
      </c>
      <c r="Q1126" s="219"/>
      <c r="R1126" s="219" t="s">
        <v>1471</v>
      </c>
      <c r="S1126" s="219"/>
      <c r="T1126" s="221"/>
      <c r="U1126" s="219" t="s">
        <v>224</v>
      </c>
      <c r="V1126" s="219" t="s">
        <v>252</v>
      </c>
      <c r="W1126" s="190">
        <f>VLOOKUP(M1126,'8.匯率'!A:C,3,)</f>
        <v>1</v>
      </c>
      <c r="X1126" s="232">
        <f t="shared" si="18"/>
        <v>-104753</v>
      </c>
    </row>
    <row r="1127" spans="1:24" hidden="1">
      <c r="A1127" s="219" t="s">
        <v>215</v>
      </c>
      <c r="B1127" s="219" t="s">
        <v>1150</v>
      </c>
      <c r="C1127" s="219" t="s">
        <v>1472</v>
      </c>
      <c r="D1127" s="219" t="s">
        <v>268</v>
      </c>
      <c r="E1127" s="221">
        <v>45744</v>
      </c>
      <c r="F1127" s="221">
        <v>45744</v>
      </c>
      <c r="G1127" s="219" t="s">
        <v>269</v>
      </c>
      <c r="H1127" s="219"/>
      <c r="I1127" s="219"/>
      <c r="J1127" s="219" t="s">
        <v>185</v>
      </c>
      <c r="K1127" s="219" t="s">
        <v>220</v>
      </c>
      <c r="L1127" s="241">
        <v>-19706</v>
      </c>
      <c r="M1127" s="219" t="s">
        <v>220</v>
      </c>
      <c r="N1127" s="241">
        <v>-19706</v>
      </c>
      <c r="O1127" s="219" t="s">
        <v>249</v>
      </c>
      <c r="P1127" s="219" t="s">
        <v>250</v>
      </c>
      <c r="Q1127" s="219"/>
      <c r="R1127" s="219" t="s">
        <v>1473</v>
      </c>
      <c r="S1127" s="219"/>
      <c r="T1127" s="221"/>
      <c r="U1127" s="219" t="s">
        <v>224</v>
      </c>
      <c r="V1127" s="219" t="s">
        <v>252</v>
      </c>
      <c r="W1127" s="190">
        <f>VLOOKUP(M1127,'8.匯率'!A:C,3,)</f>
        <v>1</v>
      </c>
      <c r="X1127" s="232">
        <f t="shared" si="18"/>
        <v>-19706</v>
      </c>
    </row>
    <row r="1128" spans="1:24" hidden="1">
      <c r="A1128" s="219" t="s">
        <v>215</v>
      </c>
      <c r="B1128" s="219" t="s">
        <v>1150</v>
      </c>
      <c r="C1128" s="219" t="s">
        <v>1474</v>
      </c>
      <c r="D1128" s="219" t="s">
        <v>268</v>
      </c>
      <c r="E1128" s="221">
        <v>45744</v>
      </c>
      <c r="F1128" s="221">
        <v>45744</v>
      </c>
      <c r="G1128" s="219" t="s">
        <v>269</v>
      </c>
      <c r="H1128" s="219"/>
      <c r="I1128" s="219"/>
      <c r="J1128" s="219" t="s">
        <v>185</v>
      </c>
      <c r="K1128" s="219" t="s">
        <v>220</v>
      </c>
      <c r="L1128" s="241">
        <v>-75000</v>
      </c>
      <c r="M1128" s="219" t="s">
        <v>220</v>
      </c>
      <c r="N1128" s="241">
        <v>-75000</v>
      </c>
      <c r="O1128" s="219" t="s">
        <v>249</v>
      </c>
      <c r="P1128" s="219" t="s">
        <v>250</v>
      </c>
      <c r="Q1128" s="219"/>
      <c r="R1128" s="219" t="s">
        <v>1475</v>
      </c>
      <c r="S1128" s="219"/>
      <c r="T1128" s="221"/>
      <c r="U1128" s="219" t="s">
        <v>224</v>
      </c>
      <c r="V1128" s="219" t="s">
        <v>252</v>
      </c>
      <c r="W1128" s="190">
        <f>VLOOKUP(M1128,'8.匯率'!A:C,3,)</f>
        <v>1</v>
      </c>
      <c r="X1128" s="232">
        <f t="shared" si="18"/>
        <v>-75000</v>
      </c>
    </row>
    <row r="1129" spans="1:24" hidden="1">
      <c r="A1129" s="219" t="s">
        <v>215</v>
      </c>
      <c r="B1129" s="219" t="s">
        <v>1150</v>
      </c>
      <c r="C1129" s="219" t="s">
        <v>1476</v>
      </c>
      <c r="D1129" s="219" t="s">
        <v>268</v>
      </c>
      <c r="E1129" s="221">
        <v>45744</v>
      </c>
      <c r="F1129" s="221">
        <v>45744</v>
      </c>
      <c r="G1129" s="219" t="s">
        <v>269</v>
      </c>
      <c r="H1129" s="219"/>
      <c r="I1129" s="219"/>
      <c r="J1129" s="219" t="s">
        <v>185</v>
      </c>
      <c r="K1129" s="219" t="s">
        <v>220</v>
      </c>
      <c r="L1129" s="241">
        <v>-138000</v>
      </c>
      <c r="M1129" s="219" t="s">
        <v>220</v>
      </c>
      <c r="N1129" s="241">
        <v>-138000</v>
      </c>
      <c r="O1129" s="219" t="s">
        <v>249</v>
      </c>
      <c r="P1129" s="219" t="s">
        <v>250</v>
      </c>
      <c r="Q1129" s="219"/>
      <c r="R1129" s="219" t="s">
        <v>1477</v>
      </c>
      <c r="S1129" s="219"/>
      <c r="T1129" s="221"/>
      <c r="U1129" s="219" t="s">
        <v>224</v>
      </c>
      <c r="V1129" s="219" t="s">
        <v>252</v>
      </c>
      <c r="W1129" s="190">
        <f>VLOOKUP(M1129,'8.匯率'!A:C,3,)</f>
        <v>1</v>
      </c>
      <c r="X1129" s="232">
        <f t="shared" si="18"/>
        <v>-138000</v>
      </c>
    </row>
    <row r="1130" spans="1:24" hidden="1">
      <c r="A1130" s="219" t="s">
        <v>215</v>
      </c>
      <c r="B1130" s="219" t="s">
        <v>1150</v>
      </c>
      <c r="C1130" s="219" t="s">
        <v>1478</v>
      </c>
      <c r="D1130" s="219" t="s">
        <v>268</v>
      </c>
      <c r="E1130" s="221">
        <v>45744</v>
      </c>
      <c r="F1130" s="221">
        <v>45744</v>
      </c>
      <c r="G1130" s="219" t="s">
        <v>269</v>
      </c>
      <c r="H1130" s="219"/>
      <c r="I1130" s="219"/>
      <c r="J1130" s="219" t="s">
        <v>185</v>
      </c>
      <c r="K1130" s="219" t="s">
        <v>220</v>
      </c>
      <c r="L1130" s="241">
        <v>-110000</v>
      </c>
      <c r="M1130" s="219" t="s">
        <v>220</v>
      </c>
      <c r="N1130" s="241">
        <v>-110000</v>
      </c>
      <c r="O1130" s="219" t="s">
        <v>249</v>
      </c>
      <c r="P1130" s="219" t="s">
        <v>250</v>
      </c>
      <c r="Q1130" s="219"/>
      <c r="R1130" s="219" t="s">
        <v>1479</v>
      </c>
      <c r="S1130" s="219"/>
      <c r="T1130" s="221"/>
      <c r="U1130" s="219" t="s">
        <v>224</v>
      </c>
      <c r="V1130" s="219" t="s">
        <v>252</v>
      </c>
      <c r="W1130" s="190">
        <f>VLOOKUP(M1130,'8.匯率'!A:C,3,)</f>
        <v>1</v>
      </c>
      <c r="X1130" s="232">
        <f t="shared" si="18"/>
        <v>-110000</v>
      </c>
    </row>
    <row r="1131" spans="1:24" hidden="1">
      <c r="A1131" s="219" t="s">
        <v>215</v>
      </c>
      <c r="B1131" s="219" t="s">
        <v>1150</v>
      </c>
      <c r="C1131" s="219" t="s">
        <v>1480</v>
      </c>
      <c r="D1131" s="219" t="s">
        <v>268</v>
      </c>
      <c r="E1131" s="221">
        <v>45744</v>
      </c>
      <c r="F1131" s="221">
        <v>45744</v>
      </c>
      <c r="G1131" s="219" t="s">
        <v>269</v>
      </c>
      <c r="H1131" s="219"/>
      <c r="I1131" s="219"/>
      <c r="J1131" s="219" t="s">
        <v>185</v>
      </c>
      <c r="K1131" s="219" t="s">
        <v>220</v>
      </c>
      <c r="L1131" s="241">
        <v>-99517</v>
      </c>
      <c r="M1131" s="219" t="s">
        <v>220</v>
      </c>
      <c r="N1131" s="241">
        <v>-99517</v>
      </c>
      <c r="O1131" s="219" t="s">
        <v>249</v>
      </c>
      <c r="P1131" s="219" t="s">
        <v>250</v>
      </c>
      <c r="Q1131" s="219"/>
      <c r="R1131" s="219" t="s">
        <v>1481</v>
      </c>
      <c r="S1131" s="219"/>
      <c r="T1131" s="221"/>
      <c r="U1131" s="219" t="s">
        <v>224</v>
      </c>
      <c r="V1131" s="219" t="s">
        <v>252</v>
      </c>
      <c r="W1131" s="190">
        <f>VLOOKUP(M1131,'8.匯率'!A:C,3,)</f>
        <v>1</v>
      </c>
      <c r="X1131" s="232">
        <f t="shared" si="18"/>
        <v>-99517</v>
      </c>
    </row>
    <row r="1132" spans="1:24" hidden="1">
      <c r="A1132" s="219" t="s">
        <v>215</v>
      </c>
      <c r="B1132" s="219" t="s">
        <v>1150</v>
      </c>
      <c r="C1132" s="219" t="s">
        <v>1482</v>
      </c>
      <c r="D1132" s="219" t="s">
        <v>268</v>
      </c>
      <c r="E1132" s="221">
        <v>45744</v>
      </c>
      <c r="F1132" s="221">
        <v>45744</v>
      </c>
      <c r="G1132" s="219" t="s">
        <v>269</v>
      </c>
      <c r="H1132" s="219"/>
      <c r="I1132" s="219"/>
      <c r="J1132" s="219" t="s">
        <v>185</v>
      </c>
      <c r="K1132" s="219" t="s">
        <v>220</v>
      </c>
      <c r="L1132" s="241">
        <v>-118280</v>
      </c>
      <c r="M1132" s="219" t="s">
        <v>220</v>
      </c>
      <c r="N1132" s="241">
        <v>-118280</v>
      </c>
      <c r="O1132" s="219" t="s">
        <v>249</v>
      </c>
      <c r="P1132" s="219" t="s">
        <v>250</v>
      </c>
      <c r="Q1132" s="219"/>
      <c r="R1132" s="219" t="s">
        <v>1483</v>
      </c>
      <c r="S1132" s="219"/>
      <c r="T1132" s="221"/>
      <c r="U1132" s="219" t="s">
        <v>224</v>
      </c>
      <c r="V1132" s="219" t="s">
        <v>252</v>
      </c>
      <c r="W1132" s="190">
        <f>VLOOKUP(M1132,'8.匯率'!A:C,3,)</f>
        <v>1</v>
      </c>
      <c r="X1132" s="232">
        <f t="shared" si="18"/>
        <v>-118280</v>
      </c>
    </row>
    <row r="1133" spans="1:24" hidden="1">
      <c r="A1133" s="219" t="s">
        <v>215</v>
      </c>
      <c r="B1133" s="219" t="s">
        <v>1150</v>
      </c>
      <c r="C1133" s="219" t="s">
        <v>1484</v>
      </c>
      <c r="D1133" s="219" t="s">
        <v>268</v>
      </c>
      <c r="E1133" s="221">
        <v>45744</v>
      </c>
      <c r="F1133" s="221">
        <v>45744</v>
      </c>
      <c r="G1133" s="219" t="s">
        <v>269</v>
      </c>
      <c r="H1133" s="219"/>
      <c r="I1133" s="219"/>
      <c r="J1133" s="219" t="s">
        <v>185</v>
      </c>
      <c r="K1133" s="219" t="s">
        <v>220</v>
      </c>
      <c r="L1133" s="241">
        <v>-65475</v>
      </c>
      <c r="M1133" s="219" t="s">
        <v>220</v>
      </c>
      <c r="N1133" s="241">
        <v>-65475</v>
      </c>
      <c r="O1133" s="219" t="s">
        <v>249</v>
      </c>
      <c r="P1133" s="219" t="s">
        <v>250</v>
      </c>
      <c r="Q1133" s="219"/>
      <c r="R1133" s="219" t="s">
        <v>1485</v>
      </c>
      <c r="S1133" s="219"/>
      <c r="T1133" s="221"/>
      <c r="U1133" s="219" t="s">
        <v>224</v>
      </c>
      <c r="V1133" s="219" t="s">
        <v>252</v>
      </c>
      <c r="W1133" s="190">
        <f>VLOOKUP(M1133,'8.匯率'!A:C,3,)</f>
        <v>1</v>
      </c>
      <c r="X1133" s="232">
        <f t="shared" si="18"/>
        <v>-65475</v>
      </c>
    </row>
    <row r="1134" spans="1:24" hidden="1">
      <c r="A1134" s="219" t="s">
        <v>215</v>
      </c>
      <c r="B1134" s="219" t="s">
        <v>1150</v>
      </c>
      <c r="C1134" s="219" t="s">
        <v>1486</v>
      </c>
      <c r="D1134" s="219" t="s">
        <v>268</v>
      </c>
      <c r="E1134" s="221">
        <v>45744</v>
      </c>
      <c r="F1134" s="221">
        <v>45744</v>
      </c>
      <c r="G1134" s="219" t="s">
        <v>269</v>
      </c>
      <c r="H1134" s="219"/>
      <c r="I1134" s="219"/>
      <c r="J1134" s="219" t="s">
        <v>185</v>
      </c>
      <c r="K1134" s="219" t="s">
        <v>220</v>
      </c>
      <c r="L1134" s="241">
        <v>-39427</v>
      </c>
      <c r="M1134" s="219" t="s">
        <v>220</v>
      </c>
      <c r="N1134" s="241">
        <v>-39427</v>
      </c>
      <c r="O1134" s="219" t="s">
        <v>249</v>
      </c>
      <c r="P1134" s="219" t="s">
        <v>250</v>
      </c>
      <c r="Q1134" s="219"/>
      <c r="R1134" s="219" t="s">
        <v>1487</v>
      </c>
      <c r="S1134" s="219"/>
      <c r="T1134" s="221"/>
      <c r="U1134" s="219" t="s">
        <v>224</v>
      </c>
      <c r="V1134" s="219" t="s">
        <v>252</v>
      </c>
      <c r="W1134" s="190">
        <f>VLOOKUP(M1134,'8.匯率'!A:C,3,)</f>
        <v>1</v>
      </c>
      <c r="X1134" s="232">
        <f t="shared" si="18"/>
        <v>-39427</v>
      </c>
    </row>
    <row r="1135" spans="1:24" hidden="1">
      <c r="A1135" s="219" t="s">
        <v>215</v>
      </c>
      <c r="B1135" s="219" t="s">
        <v>1150</v>
      </c>
      <c r="C1135" s="219" t="s">
        <v>1488</v>
      </c>
      <c r="D1135" s="219" t="s">
        <v>268</v>
      </c>
      <c r="E1135" s="221">
        <v>45714</v>
      </c>
      <c r="F1135" s="221">
        <v>45729</v>
      </c>
      <c r="G1135" s="219" t="s">
        <v>269</v>
      </c>
      <c r="H1135" s="219"/>
      <c r="I1135" s="219"/>
      <c r="J1135" s="219" t="s">
        <v>187</v>
      </c>
      <c r="K1135" s="219" t="s">
        <v>220</v>
      </c>
      <c r="L1135" s="241">
        <v>138000</v>
      </c>
      <c r="M1135" s="219" t="s">
        <v>220</v>
      </c>
      <c r="N1135" s="241">
        <v>138000</v>
      </c>
      <c r="O1135" s="219" t="s">
        <v>264</v>
      </c>
      <c r="P1135" s="219" t="s">
        <v>229</v>
      </c>
      <c r="Q1135" s="219"/>
      <c r="R1135" s="219" t="s">
        <v>1149</v>
      </c>
      <c r="S1135" s="219"/>
      <c r="T1135" s="221"/>
      <c r="U1135" s="219" t="s">
        <v>224</v>
      </c>
      <c r="V1135" s="219" t="s">
        <v>266</v>
      </c>
      <c r="W1135" s="190">
        <f>VLOOKUP(M1135,'8.匯率'!A:C,3,)</f>
        <v>1</v>
      </c>
      <c r="X1135" s="232">
        <f t="shared" si="18"/>
        <v>138000</v>
      </c>
    </row>
    <row r="1136" spans="1:24" hidden="1">
      <c r="A1136" s="219" t="s">
        <v>215</v>
      </c>
      <c r="B1136" s="219" t="s">
        <v>1150</v>
      </c>
      <c r="C1136" s="219" t="s">
        <v>1489</v>
      </c>
      <c r="D1136" s="219" t="s">
        <v>268</v>
      </c>
      <c r="E1136" s="221">
        <v>45744</v>
      </c>
      <c r="F1136" s="221">
        <v>45744</v>
      </c>
      <c r="G1136" s="219" t="s">
        <v>269</v>
      </c>
      <c r="H1136" s="219"/>
      <c r="I1136" s="219"/>
      <c r="J1136" s="219" t="s">
        <v>187</v>
      </c>
      <c r="K1136" s="219" t="s">
        <v>220</v>
      </c>
      <c r="L1136" s="241">
        <v>-138000</v>
      </c>
      <c r="M1136" s="219" t="s">
        <v>220</v>
      </c>
      <c r="N1136" s="241">
        <v>-138000</v>
      </c>
      <c r="O1136" s="219" t="s">
        <v>264</v>
      </c>
      <c r="P1136" s="219" t="s">
        <v>229</v>
      </c>
      <c r="Q1136" s="219"/>
      <c r="R1136" s="219" t="s">
        <v>1490</v>
      </c>
      <c r="S1136" s="219"/>
      <c r="T1136" s="221"/>
      <c r="U1136" s="219" t="s">
        <v>224</v>
      </c>
      <c r="V1136" s="219" t="s">
        <v>266</v>
      </c>
      <c r="W1136" s="190">
        <f>VLOOKUP(M1136,'8.匯率'!A:C,3,)</f>
        <v>1</v>
      </c>
      <c r="X1136" s="232">
        <f t="shared" si="18"/>
        <v>-138000</v>
      </c>
    </row>
    <row r="1137" spans="1:24">
      <c r="A1137" s="219" t="s">
        <v>215</v>
      </c>
      <c r="B1137" s="219" t="s">
        <v>1491</v>
      </c>
      <c r="C1137" s="219" t="s">
        <v>1492</v>
      </c>
      <c r="D1137" s="219" t="s">
        <v>218</v>
      </c>
      <c r="E1137" s="221">
        <v>45775</v>
      </c>
      <c r="F1137" s="221">
        <v>45775</v>
      </c>
      <c r="G1137" s="219" t="s">
        <v>219</v>
      </c>
      <c r="H1137" s="219"/>
      <c r="I1137" s="219"/>
      <c r="J1137" s="219" t="s">
        <v>182</v>
      </c>
      <c r="K1137" s="219" t="s">
        <v>220</v>
      </c>
      <c r="L1137" s="241">
        <v>-7585651</v>
      </c>
      <c r="M1137" s="219" t="s">
        <v>220</v>
      </c>
      <c r="N1137" s="241">
        <v>-7585651</v>
      </c>
      <c r="O1137" s="219" t="s">
        <v>221</v>
      </c>
      <c r="P1137" s="219" t="s">
        <v>222</v>
      </c>
      <c r="Q1137" s="219"/>
      <c r="R1137" s="219" t="s">
        <v>1493</v>
      </c>
      <c r="S1137" s="219"/>
      <c r="T1137" s="221"/>
      <c r="U1137" s="219" t="s">
        <v>224</v>
      </c>
      <c r="V1137" s="219" t="s">
        <v>225</v>
      </c>
      <c r="W1137" s="190">
        <f>VLOOKUP(M1137,'8.匯率'!A:C,3,)</f>
        <v>1</v>
      </c>
      <c r="X1137" s="232">
        <f t="shared" ref="X1137:X1200" si="19">N1137*W1137</f>
        <v>-7585651</v>
      </c>
    </row>
    <row r="1138" spans="1:24">
      <c r="A1138" s="219" t="s">
        <v>215</v>
      </c>
      <c r="B1138" s="219" t="s">
        <v>1491</v>
      </c>
      <c r="C1138" s="219" t="s">
        <v>1494</v>
      </c>
      <c r="D1138" s="219" t="s">
        <v>227</v>
      </c>
      <c r="E1138" s="221">
        <v>45765</v>
      </c>
      <c r="F1138" s="221">
        <v>45765</v>
      </c>
      <c r="G1138" s="219" t="s">
        <v>219</v>
      </c>
      <c r="H1138" s="219"/>
      <c r="I1138" s="219"/>
      <c r="J1138" s="219" t="s">
        <v>182</v>
      </c>
      <c r="K1138" s="219" t="s">
        <v>220</v>
      </c>
      <c r="L1138" s="241">
        <v>-110000</v>
      </c>
      <c r="M1138" s="219" t="s">
        <v>220</v>
      </c>
      <c r="N1138" s="241">
        <v>-110000</v>
      </c>
      <c r="O1138" s="219" t="s">
        <v>239</v>
      </c>
      <c r="P1138" s="219" t="s">
        <v>240</v>
      </c>
      <c r="Q1138" s="219"/>
      <c r="R1138" s="219" t="s">
        <v>1495</v>
      </c>
      <c r="S1138" s="219"/>
      <c r="T1138" s="221"/>
      <c r="U1138" s="219" t="s">
        <v>224</v>
      </c>
      <c r="V1138" s="219" t="s">
        <v>225</v>
      </c>
      <c r="W1138" s="190">
        <f>VLOOKUP(M1138,'8.匯率'!A:C,3,)</f>
        <v>1</v>
      </c>
      <c r="X1138" s="232">
        <f t="shared" si="19"/>
        <v>-110000</v>
      </c>
    </row>
    <row r="1139" spans="1:24">
      <c r="A1139" s="219" t="s">
        <v>215</v>
      </c>
      <c r="B1139" s="219" t="s">
        <v>1491</v>
      </c>
      <c r="C1139" s="219" t="s">
        <v>1494</v>
      </c>
      <c r="D1139" s="219" t="s">
        <v>227</v>
      </c>
      <c r="E1139" s="221">
        <v>45765</v>
      </c>
      <c r="F1139" s="221">
        <v>45765</v>
      </c>
      <c r="G1139" s="219" t="s">
        <v>219</v>
      </c>
      <c r="H1139" s="219"/>
      <c r="I1139" s="219"/>
      <c r="J1139" s="219" t="s">
        <v>182</v>
      </c>
      <c r="K1139" s="219" t="s">
        <v>220</v>
      </c>
      <c r="L1139" s="241">
        <v>-110000</v>
      </c>
      <c r="M1139" s="219" t="s">
        <v>220</v>
      </c>
      <c r="N1139" s="241">
        <v>-110000</v>
      </c>
      <c r="O1139" s="219" t="s">
        <v>239</v>
      </c>
      <c r="P1139" s="219" t="s">
        <v>240</v>
      </c>
      <c r="Q1139" s="219"/>
      <c r="R1139" s="219" t="s">
        <v>1495</v>
      </c>
      <c r="S1139" s="219"/>
      <c r="T1139" s="221"/>
      <c r="U1139" s="219" t="s">
        <v>224</v>
      </c>
      <c r="V1139" s="219" t="s">
        <v>225</v>
      </c>
      <c r="W1139" s="190">
        <f>VLOOKUP(M1139,'8.匯率'!A:C,3,)</f>
        <v>1</v>
      </c>
      <c r="X1139" s="232">
        <f t="shared" si="19"/>
        <v>-110000</v>
      </c>
    </row>
    <row r="1140" spans="1:24">
      <c r="A1140" s="219" t="s">
        <v>215</v>
      </c>
      <c r="B1140" s="219" t="s">
        <v>1491</v>
      </c>
      <c r="C1140" s="219" t="s">
        <v>1494</v>
      </c>
      <c r="D1140" s="219" t="s">
        <v>227</v>
      </c>
      <c r="E1140" s="221">
        <v>45765</v>
      </c>
      <c r="F1140" s="221">
        <v>45765</v>
      </c>
      <c r="G1140" s="219" t="s">
        <v>219</v>
      </c>
      <c r="H1140" s="219"/>
      <c r="I1140" s="219"/>
      <c r="J1140" s="219" t="s">
        <v>182</v>
      </c>
      <c r="K1140" s="219" t="s">
        <v>220</v>
      </c>
      <c r="L1140" s="241">
        <v>-138000</v>
      </c>
      <c r="M1140" s="219" t="s">
        <v>220</v>
      </c>
      <c r="N1140" s="241">
        <v>-138000</v>
      </c>
      <c r="O1140" s="219" t="s">
        <v>239</v>
      </c>
      <c r="P1140" s="219" t="s">
        <v>240</v>
      </c>
      <c r="Q1140" s="219"/>
      <c r="R1140" s="219" t="s">
        <v>1495</v>
      </c>
      <c r="S1140" s="219"/>
      <c r="T1140" s="221"/>
      <c r="U1140" s="219" t="s">
        <v>224</v>
      </c>
      <c r="V1140" s="219" t="s">
        <v>225</v>
      </c>
      <c r="W1140" s="190">
        <f>VLOOKUP(M1140,'8.匯率'!A:C,3,)</f>
        <v>1</v>
      </c>
      <c r="X1140" s="232">
        <f t="shared" si="19"/>
        <v>-138000</v>
      </c>
    </row>
    <row r="1141" spans="1:24">
      <c r="A1141" s="219" t="s">
        <v>215</v>
      </c>
      <c r="B1141" s="219" t="s">
        <v>1491</v>
      </c>
      <c r="C1141" s="219" t="s">
        <v>1494</v>
      </c>
      <c r="D1141" s="219" t="s">
        <v>227</v>
      </c>
      <c r="E1141" s="221">
        <v>45765</v>
      </c>
      <c r="F1141" s="221">
        <v>45765</v>
      </c>
      <c r="G1141" s="219" t="s">
        <v>219</v>
      </c>
      <c r="H1141" s="219"/>
      <c r="I1141" s="219"/>
      <c r="J1141" s="219" t="s">
        <v>182</v>
      </c>
      <c r="K1141" s="219" t="s">
        <v>220</v>
      </c>
      <c r="L1141" s="241">
        <v>-127374</v>
      </c>
      <c r="M1141" s="219" t="s">
        <v>220</v>
      </c>
      <c r="N1141" s="241">
        <v>-127374</v>
      </c>
      <c r="O1141" s="219" t="s">
        <v>239</v>
      </c>
      <c r="P1141" s="219" t="s">
        <v>240</v>
      </c>
      <c r="Q1141" s="219"/>
      <c r="R1141" s="219" t="s">
        <v>1495</v>
      </c>
      <c r="S1141" s="219"/>
      <c r="T1141" s="221"/>
      <c r="U1141" s="219" t="s">
        <v>224</v>
      </c>
      <c r="V1141" s="219" t="s">
        <v>225</v>
      </c>
      <c r="W1141" s="190">
        <f>VLOOKUP(M1141,'8.匯率'!A:C,3,)</f>
        <v>1</v>
      </c>
      <c r="X1141" s="232">
        <f t="shared" si="19"/>
        <v>-127374</v>
      </c>
    </row>
    <row r="1142" spans="1:24">
      <c r="A1142" s="219" t="s">
        <v>215</v>
      </c>
      <c r="B1142" s="219" t="s">
        <v>1491</v>
      </c>
      <c r="C1142" s="219" t="s">
        <v>1494</v>
      </c>
      <c r="D1142" s="219" t="s">
        <v>227</v>
      </c>
      <c r="E1142" s="221">
        <v>45765</v>
      </c>
      <c r="F1142" s="221">
        <v>45765</v>
      </c>
      <c r="G1142" s="219" t="s">
        <v>219</v>
      </c>
      <c r="H1142" s="219"/>
      <c r="I1142" s="219"/>
      <c r="J1142" s="219" t="s">
        <v>182</v>
      </c>
      <c r="K1142" s="219" t="s">
        <v>220</v>
      </c>
      <c r="L1142" s="241">
        <v>-140275</v>
      </c>
      <c r="M1142" s="219" t="s">
        <v>220</v>
      </c>
      <c r="N1142" s="241">
        <v>-140275</v>
      </c>
      <c r="O1142" s="219" t="s">
        <v>239</v>
      </c>
      <c r="P1142" s="219" t="s">
        <v>240</v>
      </c>
      <c r="Q1142" s="219"/>
      <c r="R1142" s="219" t="s">
        <v>1495</v>
      </c>
      <c r="S1142" s="219"/>
      <c r="T1142" s="221"/>
      <c r="U1142" s="219" t="s">
        <v>224</v>
      </c>
      <c r="V1142" s="219" t="s">
        <v>225</v>
      </c>
      <c r="W1142" s="190">
        <f>VLOOKUP(M1142,'8.匯率'!A:C,3,)</f>
        <v>1</v>
      </c>
      <c r="X1142" s="232">
        <f t="shared" si="19"/>
        <v>-140275</v>
      </c>
    </row>
    <row r="1143" spans="1:24">
      <c r="A1143" s="219" t="s">
        <v>215</v>
      </c>
      <c r="B1143" s="219" t="s">
        <v>1491</v>
      </c>
      <c r="C1143" s="219" t="s">
        <v>1494</v>
      </c>
      <c r="D1143" s="219" t="s">
        <v>227</v>
      </c>
      <c r="E1143" s="221">
        <v>45765</v>
      </c>
      <c r="F1143" s="221">
        <v>45765</v>
      </c>
      <c r="G1143" s="219" t="s">
        <v>219</v>
      </c>
      <c r="H1143" s="219"/>
      <c r="I1143" s="219"/>
      <c r="J1143" s="219" t="s">
        <v>182</v>
      </c>
      <c r="K1143" s="219" t="s">
        <v>220</v>
      </c>
      <c r="L1143" s="241">
        <v>-133584</v>
      </c>
      <c r="M1143" s="219" t="s">
        <v>220</v>
      </c>
      <c r="N1143" s="241">
        <v>-133584</v>
      </c>
      <c r="O1143" s="219" t="s">
        <v>239</v>
      </c>
      <c r="P1143" s="219" t="s">
        <v>240</v>
      </c>
      <c r="Q1143" s="219"/>
      <c r="R1143" s="219" t="s">
        <v>1495</v>
      </c>
      <c r="S1143" s="219"/>
      <c r="T1143" s="221"/>
      <c r="U1143" s="219" t="s">
        <v>224</v>
      </c>
      <c r="V1143" s="219" t="s">
        <v>225</v>
      </c>
      <c r="W1143" s="190">
        <f>VLOOKUP(M1143,'8.匯率'!A:C,3,)</f>
        <v>1</v>
      </c>
      <c r="X1143" s="232">
        <f t="shared" si="19"/>
        <v>-133584</v>
      </c>
    </row>
    <row r="1144" spans="1:24">
      <c r="A1144" s="219" t="s">
        <v>215</v>
      </c>
      <c r="B1144" s="219" t="s">
        <v>1491</v>
      </c>
      <c r="C1144" s="219" t="s">
        <v>1494</v>
      </c>
      <c r="D1144" s="219" t="s">
        <v>227</v>
      </c>
      <c r="E1144" s="221">
        <v>45765</v>
      </c>
      <c r="F1144" s="221">
        <v>45765</v>
      </c>
      <c r="G1144" s="219" t="s">
        <v>219</v>
      </c>
      <c r="H1144" s="219"/>
      <c r="I1144" s="219"/>
      <c r="J1144" s="219" t="s">
        <v>182</v>
      </c>
      <c r="K1144" s="219" t="s">
        <v>220</v>
      </c>
      <c r="L1144" s="241">
        <v>-138000</v>
      </c>
      <c r="M1144" s="219" t="s">
        <v>220</v>
      </c>
      <c r="N1144" s="241">
        <v>-138000</v>
      </c>
      <c r="O1144" s="219" t="s">
        <v>239</v>
      </c>
      <c r="P1144" s="219" t="s">
        <v>240</v>
      </c>
      <c r="Q1144" s="219"/>
      <c r="R1144" s="219" t="s">
        <v>1495</v>
      </c>
      <c r="S1144" s="219"/>
      <c r="T1144" s="221"/>
      <c r="U1144" s="219" t="s">
        <v>224</v>
      </c>
      <c r="V1144" s="219" t="s">
        <v>225</v>
      </c>
      <c r="W1144" s="190">
        <f>VLOOKUP(M1144,'8.匯率'!A:C,3,)</f>
        <v>1</v>
      </c>
      <c r="X1144" s="232">
        <f t="shared" si="19"/>
        <v>-138000</v>
      </c>
    </row>
    <row r="1145" spans="1:24">
      <c r="A1145" s="219" t="s">
        <v>215</v>
      </c>
      <c r="B1145" s="219" t="s">
        <v>1491</v>
      </c>
      <c r="C1145" s="219" t="s">
        <v>1494</v>
      </c>
      <c r="D1145" s="219" t="s">
        <v>227</v>
      </c>
      <c r="E1145" s="221">
        <v>45765</v>
      </c>
      <c r="F1145" s="221">
        <v>45765</v>
      </c>
      <c r="G1145" s="219" t="s">
        <v>219</v>
      </c>
      <c r="H1145" s="219"/>
      <c r="I1145" s="219"/>
      <c r="J1145" s="219" t="s">
        <v>182</v>
      </c>
      <c r="K1145" s="219" t="s">
        <v>220</v>
      </c>
      <c r="L1145" s="241">
        <v>-110000</v>
      </c>
      <c r="M1145" s="219" t="s">
        <v>220</v>
      </c>
      <c r="N1145" s="241">
        <v>-110000</v>
      </c>
      <c r="O1145" s="219" t="s">
        <v>239</v>
      </c>
      <c r="P1145" s="219" t="s">
        <v>240</v>
      </c>
      <c r="Q1145" s="219"/>
      <c r="R1145" s="219" t="s">
        <v>1495</v>
      </c>
      <c r="S1145" s="219"/>
      <c r="T1145" s="221"/>
      <c r="U1145" s="219" t="s">
        <v>224</v>
      </c>
      <c r="V1145" s="219" t="s">
        <v>225</v>
      </c>
      <c r="W1145" s="190">
        <f>VLOOKUP(M1145,'8.匯率'!A:C,3,)</f>
        <v>1</v>
      </c>
      <c r="X1145" s="232">
        <f t="shared" si="19"/>
        <v>-110000</v>
      </c>
    </row>
    <row r="1146" spans="1:24">
      <c r="A1146" s="219" t="s">
        <v>215</v>
      </c>
      <c r="B1146" s="219" t="s">
        <v>1491</v>
      </c>
      <c r="C1146" s="219" t="s">
        <v>1494</v>
      </c>
      <c r="D1146" s="219" t="s">
        <v>227</v>
      </c>
      <c r="E1146" s="221">
        <v>45765</v>
      </c>
      <c r="F1146" s="221">
        <v>45765</v>
      </c>
      <c r="G1146" s="219" t="s">
        <v>219</v>
      </c>
      <c r="H1146" s="219"/>
      <c r="I1146" s="219"/>
      <c r="J1146" s="219" t="s">
        <v>182</v>
      </c>
      <c r="K1146" s="219" t="s">
        <v>220</v>
      </c>
      <c r="L1146" s="241">
        <v>-138000</v>
      </c>
      <c r="M1146" s="219" t="s">
        <v>220</v>
      </c>
      <c r="N1146" s="241">
        <v>-138000</v>
      </c>
      <c r="O1146" s="219" t="s">
        <v>239</v>
      </c>
      <c r="P1146" s="219" t="s">
        <v>240</v>
      </c>
      <c r="Q1146" s="219"/>
      <c r="R1146" s="219" t="s">
        <v>1495</v>
      </c>
      <c r="S1146" s="219"/>
      <c r="T1146" s="221"/>
      <c r="U1146" s="219" t="s">
        <v>224</v>
      </c>
      <c r="V1146" s="219" t="s">
        <v>225</v>
      </c>
      <c r="W1146" s="190">
        <f>VLOOKUP(M1146,'8.匯率'!A:C,3,)</f>
        <v>1</v>
      </c>
      <c r="X1146" s="232">
        <f t="shared" si="19"/>
        <v>-138000</v>
      </c>
    </row>
    <row r="1147" spans="1:24">
      <c r="A1147" s="219" t="s">
        <v>215</v>
      </c>
      <c r="B1147" s="219" t="s">
        <v>1491</v>
      </c>
      <c r="C1147" s="219" t="s">
        <v>1494</v>
      </c>
      <c r="D1147" s="219" t="s">
        <v>227</v>
      </c>
      <c r="E1147" s="221">
        <v>45765</v>
      </c>
      <c r="F1147" s="221">
        <v>45765</v>
      </c>
      <c r="G1147" s="219" t="s">
        <v>219</v>
      </c>
      <c r="H1147" s="219"/>
      <c r="I1147" s="219"/>
      <c r="J1147" s="219" t="s">
        <v>182</v>
      </c>
      <c r="K1147" s="219" t="s">
        <v>220</v>
      </c>
      <c r="L1147" s="241">
        <v>-132204</v>
      </c>
      <c r="M1147" s="219" t="s">
        <v>220</v>
      </c>
      <c r="N1147" s="241">
        <v>-132204</v>
      </c>
      <c r="O1147" s="219" t="s">
        <v>239</v>
      </c>
      <c r="P1147" s="219" t="s">
        <v>240</v>
      </c>
      <c r="Q1147" s="219"/>
      <c r="R1147" s="219" t="s">
        <v>1495</v>
      </c>
      <c r="S1147" s="219"/>
      <c r="T1147" s="221"/>
      <c r="U1147" s="219" t="s">
        <v>224</v>
      </c>
      <c r="V1147" s="219" t="s">
        <v>225</v>
      </c>
      <c r="W1147" s="190">
        <f>VLOOKUP(M1147,'8.匯率'!A:C,3,)</f>
        <v>1</v>
      </c>
      <c r="X1147" s="232">
        <f t="shared" si="19"/>
        <v>-132204</v>
      </c>
    </row>
    <row r="1148" spans="1:24">
      <c r="A1148" s="219" t="s">
        <v>215</v>
      </c>
      <c r="B1148" s="219" t="s">
        <v>1491</v>
      </c>
      <c r="C1148" s="219" t="s">
        <v>1494</v>
      </c>
      <c r="D1148" s="219" t="s">
        <v>227</v>
      </c>
      <c r="E1148" s="221">
        <v>45765</v>
      </c>
      <c r="F1148" s="221">
        <v>45765</v>
      </c>
      <c r="G1148" s="219" t="s">
        <v>219</v>
      </c>
      <c r="H1148" s="219"/>
      <c r="I1148" s="219"/>
      <c r="J1148" s="219" t="s">
        <v>182</v>
      </c>
      <c r="K1148" s="219" t="s">
        <v>220</v>
      </c>
      <c r="L1148" s="241">
        <v>-118266</v>
      </c>
      <c r="M1148" s="219" t="s">
        <v>220</v>
      </c>
      <c r="N1148" s="241">
        <v>-118266</v>
      </c>
      <c r="O1148" s="219" t="s">
        <v>239</v>
      </c>
      <c r="P1148" s="219" t="s">
        <v>240</v>
      </c>
      <c r="Q1148" s="219"/>
      <c r="R1148" s="219" t="s">
        <v>1495</v>
      </c>
      <c r="S1148" s="219"/>
      <c r="T1148" s="221"/>
      <c r="U1148" s="219" t="s">
        <v>224</v>
      </c>
      <c r="V1148" s="219" t="s">
        <v>225</v>
      </c>
      <c r="W1148" s="190">
        <f>VLOOKUP(M1148,'8.匯率'!A:C,3,)</f>
        <v>1</v>
      </c>
      <c r="X1148" s="232">
        <f t="shared" si="19"/>
        <v>-118266</v>
      </c>
    </row>
    <row r="1149" spans="1:24">
      <c r="A1149" s="219" t="s">
        <v>215</v>
      </c>
      <c r="B1149" s="219" t="s">
        <v>1491</v>
      </c>
      <c r="C1149" s="219" t="s">
        <v>1494</v>
      </c>
      <c r="D1149" s="219" t="s">
        <v>227</v>
      </c>
      <c r="E1149" s="221">
        <v>45765</v>
      </c>
      <c r="F1149" s="221">
        <v>45765</v>
      </c>
      <c r="G1149" s="219" t="s">
        <v>219</v>
      </c>
      <c r="H1149" s="219"/>
      <c r="I1149" s="219"/>
      <c r="J1149" s="219" t="s">
        <v>182</v>
      </c>
      <c r="K1149" s="219" t="s">
        <v>220</v>
      </c>
      <c r="L1149" s="241">
        <v>-117438</v>
      </c>
      <c r="M1149" s="219" t="s">
        <v>220</v>
      </c>
      <c r="N1149" s="241">
        <v>-117438</v>
      </c>
      <c r="O1149" s="219" t="s">
        <v>239</v>
      </c>
      <c r="P1149" s="219" t="s">
        <v>240</v>
      </c>
      <c r="Q1149" s="219"/>
      <c r="R1149" s="219" t="s">
        <v>1495</v>
      </c>
      <c r="S1149" s="219"/>
      <c r="T1149" s="221"/>
      <c r="U1149" s="219" t="s">
        <v>224</v>
      </c>
      <c r="V1149" s="219" t="s">
        <v>225</v>
      </c>
      <c r="W1149" s="190">
        <f>VLOOKUP(M1149,'8.匯率'!A:C,3,)</f>
        <v>1</v>
      </c>
      <c r="X1149" s="232">
        <f t="shared" si="19"/>
        <v>-117438</v>
      </c>
    </row>
    <row r="1150" spans="1:24">
      <c r="A1150" s="219" t="s">
        <v>215</v>
      </c>
      <c r="B1150" s="219" t="s">
        <v>1491</v>
      </c>
      <c r="C1150" s="219" t="s">
        <v>1494</v>
      </c>
      <c r="D1150" s="219" t="s">
        <v>227</v>
      </c>
      <c r="E1150" s="221">
        <v>45765</v>
      </c>
      <c r="F1150" s="221">
        <v>45765</v>
      </c>
      <c r="G1150" s="219" t="s">
        <v>219</v>
      </c>
      <c r="H1150" s="219"/>
      <c r="I1150" s="219"/>
      <c r="J1150" s="219" t="s">
        <v>182</v>
      </c>
      <c r="K1150" s="219" t="s">
        <v>220</v>
      </c>
      <c r="L1150" s="241">
        <v>-131376</v>
      </c>
      <c r="M1150" s="219" t="s">
        <v>220</v>
      </c>
      <c r="N1150" s="241">
        <v>-131376</v>
      </c>
      <c r="O1150" s="219" t="s">
        <v>239</v>
      </c>
      <c r="P1150" s="219" t="s">
        <v>240</v>
      </c>
      <c r="Q1150" s="219"/>
      <c r="R1150" s="219" t="s">
        <v>1495</v>
      </c>
      <c r="S1150" s="219"/>
      <c r="T1150" s="221"/>
      <c r="U1150" s="219" t="s">
        <v>224</v>
      </c>
      <c r="V1150" s="219" t="s">
        <v>225</v>
      </c>
      <c r="W1150" s="190">
        <f>VLOOKUP(M1150,'8.匯率'!A:C,3,)</f>
        <v>1</v>
      </c>
      <c r="X1150" s="232">
        <f t="shared" si="19"/>
        <v>-131376</v>
      </c>
    </row>
    <row r="1151" spans="1:24">
      <c r="A1151" s="219" t="s">
        <v>215</v>
      </c>
      <c r="B1151" s="219" t="s">
        <v>1491</v>
      </c>
      <c r="C1151" s="219" t="s">
        <v>1494</v>
      </c>
      <c r="D1151" s="219" t="s">
        <v>227</v>
      </c>
      <c r="E1151" s="221">
        <v>45765</v>
      </c>
      <c r="F1151" s="221">
        <v>45765</v>
      </c>
      <c r="G1151" s="219" t="s">
        <v>219</v>
      </c>
      <c r="H1151" s="219"/>
      <c r="I1151" s="219"/>
      <c r="J1151" s="219" t="s">
        <v>182</v>
      </c>
      <c r="K1151" s="219" t="s">
        <v>220</v>
      </c>
      <c r="L1151" s="241">
        <v>-151280</v>
      </c>
      <c r="M1151" s="219" t="s">
        <v>220</v>
      </c>
      <c r="N1151" s="241">
        <v>-151280</v>
      </c>
      <c r="O1151" s="219" t="s">
        <v>239</v>
      </c>
      <c r="P1151" s="219" t="s">
        <v>240</v>
      </c>
      <c r="Q1151" s="219"/>
      <c r="R1151" s="219" t="s">
        <v>1495</v>
      </c>
      <c r="S1151" s="219"/>
      <c r="T1151" s="221"/>
      <c r="U1151" s="219" t="s">
        <v>224</v>
      </c>
      <c r="V1151" s="219" t="s">
        <v>225</v>
      </c>
      <c r="W1151" s="190">
        <f>VLOOKUP(M1151,'8.匯率'!A:C,3,)</f>
        <v>1</v>
      </c>
      <c r="X1151" s="232">
        <f t="shared" si="19"/>
        <v>-151280</v>
      </c>
    </row>
    <row r="1152" spans="1:24">
      <c r="A1152" s="219" t="s">
        <v>215</v>
      </c>
      <c r="B1152" s="219" t="s">
        <v>1491</v>
      </c>
      <c r="C1152" s="219" t="s">
        <v>1494</v>
      </c>
      <c r="D1152" s="219" t="s">
        <v>227</v>
      </c>
      <c r="E1152" s="221">
        <v>45765</v>
      </c>
      <c r="F1152" s="221">
        <v>45765</v>
      </c>
      <c r="G1152" s="219" t="s">
        <v>219</v>
      </c>
      <c r="H1152" s="219"/>
      <c r="I1152" s="219"/>
      <c r="J1152" s="219" t="s">
        <v>182</v>
      </c>
      <c r="K1152" s="219" t="s">
        <v>220</v>
      </c>
      <c r="L1152" s="241">
        <v>-138000</v>
      </c>
      <c r="M1152" s="219" t="s">
        <v>220</v>
      </c>
      <c r="N1152" s="241">
        <v>-138000</v>
      </c>
      <c r="O1152" s="219" t="s">
        <v>239</v>
      </c>
      <c r="P1152" s="219" t="s">
        <v>240</v>
      </c>
      <c r="Q1152" s="219"/>
      <c r="R1152" s="219" t="s">
        <v>1495</v>
      </c>
      <c r="S1152" s="219"/>
      <c r="T1152" s="221"/>
      <c r="U1152" s="219" t="s">
        <v>224</v>
      </c>
      <c r="V1152" s="219" t="s">
        <v>225</v>
      </c>
      <c r="W1152" s="190">
        <f>VLOOKUP(M1152,'8.匯率'!A:C,3,)</f>
        <v>1</v>
      </c>
      <c r="X1152" s="232">
        <f t="shared" si="19"/>
        <v>-138000</v>
      </c>
    </row>
    <row r="1153" spans="1:24">
      <c r="A1153" s="219" t="s">
        <v>215</v>
      </c>
      <c r="B1153" s="219" t="s">
        <v>1491</v>
      </c>
      <c r="C1153" s="219" t="s">
        <v>1494</v>
      </c>
      <c r="D1153" s="219" t="s">
        <v>227</v>
      </c>
      <c r="E1153" s="221">
        <v>45765</v>
      </c>
      <c r="F1153" s="221">
        <v>45765</v>
      </c>
      <c r="G1153" s="219" t="s">
        <v>219</v>
      </c>
      <c r="H1153" s="219"/>
      <c r="I1153" s="219"/>
      <c r="J1153" s="219" t="s">
        <v>182</v>
      </c>
      <c r="K1153" s="219" t="s">
        <v>220</v>
      </c>
      <c r="L1153" s="241">
        <v>-116870</v>
      </c>
      <c r="M1153" s="219" t="s">
        <v>220</v>
      </c>
      <c r="N1153" s="241">
        <v>-116870</v>
      </c>
      <c r="O1153" s="219" t="s">
        <v>239</v>
      </c>
      <c r="P1153" s="219" t="s">
        <v>240</v>
      </c>
      <c r="Q1153" s="219"/>
      <c r="R1153" s="219" t="s">
        <v>1495</v>
      </c>
      <c r="S1153" s="219"/>
      <c r="T1153" s="221"/>
      <c r="U1153" s="219" t="s">
        <v>224</v>
      </c>
      <c r="V1153" s="219" t="s">
        <v>225</v>
      </c>
      <c r="W1153" s="190">
        <f>VLOOKUP(M1153,'8.匯率'!A:C,3,)</f>
        <v>1</v>
      </c>
      <c r="X1153" s="232">
        <f t="shared" si="19"/>
        <v>-116870</v>
      </c>
    </row>
    <row r="1154" spans="1:24">
      <c r="A1154" s="219" t="s">
        <v>215</v>
      </c>
      <c r="B1154" s="219" t="s">
        <v>1491</v>
      </c>
      <c r="C1154" s="219" t="s">
        <v>1494</v>
      </c>
      <c r="D1154" s="219" t="s">
        <v>227</v>
      </c>
      <c r="E1154" s="221">
        <v>45765</v>
      </c>
      <c r="F1154" s="221">
        <v>45765</v>
      </c>
      <c r="G1154" s="219" t="s">
        <v>219</v>
      </c>
      <c r="H1154" s="219"/>
      <c r="I1154" s="219"/>
      <c r="J1154" s="219" t="s">
        <v>182</v>
      </c>
      <c r="K1154" s="219" t="s">
        <v>220</v>
      </c>
      <c r="L1154" s="241">
        <v>-135930</v>
      </c>
      <c r="M1154" s="219" t="s">
        <v>220</v>
      </c>
      <c r="N1154" s="241">
        <v>-135930</v>
      </c>
      <c r="O1154" s="219" t="s">
        <v>243</v>
      </c>
      <c r="P1154" s="219" t="s">
        <v>244</v>
      </c>
      <c r="Q1154" s="219"/>
      <c r="R1154" s="219" t="s">
        <v>1495</v>
      </c>
      <c r="S1154" s="219"/>
      <c r="T1154" s="221"/>
      <c r="U1154" s="219" t="s">
        <v>224</v>
      </c>
      <c r="V1154" s="219" t="s">
        <v>225</v>
      </c>
      <c r="W1154" s="190">
        <f>VLOOKUP(M1154,'8.匯率'!A:C,3,)</f>
        <v>1</v>
      </c>
      <c r="X1154" s="232">
        <f t="shared" si="19"/>
        <v>-135930</v>
      </c>
    </row>
    <row r="1155" spans="1:24">
      <c r="A1155" s="219" t="s">
        <v>215</v>
      </c>
      <c r="B1155" s="219" t="s">
        <v>1491</v>
      </c>
      <c r="C1155" s="219" t="s">
        <v>1494</v>
      </c>
      <c r="D1155" s="219" t="s">
        <v>227</v>
      </c>
      <c r="E1155" s="221">
        <v>45765</v>
      </c>
      <c r="F1155" s="221">
        <v>45765</v>
      </c>
      <c r="G1155" s="219" t="s">
        <v>219</v>
      </c>
      <c r="H1155" s="219"/>
      <c r="I1155" s="219"/>
      <c r="J1155" s="219" t="s">
        <v>182</v>
      </c>
      <c r="K1155" s="219" t="s">
        <v>220</v>
      </c>
      <c r="L1155" s="241">
        <v>-65688</v>
      </c>
      <c r="M1155" s="219" t="s">
        <v>220</v>
      </c>
      <c r="N1155" s="241">
        <v>-65688</v>
      </c>
      <c r="O1155" s="219" t="s">
        <v>239</v>
      </c>
      <c r="P1155" s="219" t="s">
        <v>240</v>
      </c>
      <c r="Q1155" s="219"/>
      <c r="R1155" s="219" t="s">
        <v>1495</v>
      </c>
      <c r="S1155" s="219"/>
      <c r="T1155" s="221"/>
      <c r="U1155" s="219" t="s">
        <v>224</v>
      </c>
      <c r="V1155" s="219" t="s">
        <v>225</v>
      </c>
      <c r="W1155" s="190">
        <f>VLOOKUP(M1155,'8.匯率'!A:C,3,)</f>
        <v>1</v>
      </c>
      <c r="X1155" s="232">
        <f t="shared" si="19"/>
        <v>-65688</v>
      </c>
    </row>
    <row r="1156" spans="1:24">
      <c r="A1156" s="219" t="s">
        <v>215</v>
      </c>
      <c r="B1156" s="219" t="s">
        <v>1491</v>
      </c>
      <c r="C1156" s="219" t="s">
        <v>1494</v>
      </c>
      <c r="D1156" s="219" t="s">
        <v>227</v>
      </c>
      <c r="E1156" s="221">
        <v>45765</v>
      </c>
      <c r="F1156" s="221">
        <v>45765</v>
      </c>
      <c r="G1156" s="219" t="s">
        <v>219</v>
      </c>
      <c r="H1156" s="219"/>
      <c r="I1156" s="219"/>
      <c r="J1156" s="219" t="s">
        <v>182</v>
      </c>
      <c r="K1156" s="219" t="s">
        <v>220</v>
      </c>
      <c r="L1156" s="241">
        <v>-138000</v>
      </c>
      <c r="M1156" s="219" t="s">
        <v>220</v>
      </c>
      <c r="N1156" s="241">
        <v>-138000</v>
      </c>
      <c r="O1156" s="219" t="s">
        <v>239</v>
      </c>
      <c r="P1156" s="219" t="s">
        <v>240</v>
      </c>
      <c r="Q1156" s="219"/>
      <c r="R1156" s="219" t="s">
        <v>1495</v>
      </c>
      <c r="S1156" s="219"/>
      <c r="T1156" s="221"/>
      <c r="U1156" s="219" t="s">
        <v>224</v>
      </c>
      <c r="V1156" s="219" t="s">
        <v>225</v>
      </c>
      <c r="W1156" s="190">
        <f>VLOOKUP(M1156,'8.匯率'!A:C,3,)</f>
        <v>1</v>
      </c>
      <c r="X1156" s="232">
        <f t="shared" si="19"/>
        <v>-138000</v>
      </c>
    </row>
    <row r="1157" spans="1:24">
      <c r="A1157" s="219" t="s">
        <v>215</v>
      </c>
      <c r="B1157" s="219" t="s">
        <v>1491</v>
      </c>
      <c r="C1157" s="219" t="s">
        <v>1494</v>
      </c>
      <c r="D1157" s="219" t="s">
        <v>227</v>
      </c>
      <c r="E1157" s="221">
        <v>45765</v>
      </c>
      <c r="F1157" s="221">
        <v>45765</v>
      </c>
      <c r="G1157" s="219" t="s">
        <v>219</v>
      </c>
      <c r="H1157" s="219"/>
      <c r="I1157" s="219"/>
      <c r="J1157" s="219" t="s">
        <v>182</v>
      </c>
      <c r="K1157" s="219" t="s">
        <v>220</v>
      </c>
      <c r="L1157" s="241">
        <v>-130548</v>
      </c>
      <c r="M1157" s="219" t="s">
        <v>220</v>
      </c>
      <c r="N1157" s="241">
        <v>-130548</v>
      </c>
      <c r="O1157" s="219" t="s">
        <v>239</v>
      </c>
      <c r="P1157" s="219" t="s">
        <v>240</v>
      </c>
      <c r="Q1157" s="219"/>
      <c r="R1157" s="219" t="s">
        <v>1495</v>
      </c>
      <c r="S1157" s="219"/>
      <c r="T1157" s="221"/>
      <c r="U1157" s="219" t="s">
        <v>224</v>
      </c>
      <c r="V1157" s="219" t="s">
        <v>225</v>
      </c>
      <c r="W1157" s="190">
        <f>VLOOKUP(M1157,'8.匯率'!A:C,3,)</f>
        <v>1</v>
      </c>
      <c r="X1157" s="232">
        <f t="shared" si="19"/>
        <v>-130548</v>
      </c>
    </row>
    <row r="1158" spans="1:24">
      <c r="A1158" s="219" t="s">
        <v>215</v>
      </c>
      <c r="B1158" s="219" t="s">
        <v>1491</v>
      </c>
      <c r="C1158" s="219" t="s">
        <v>1494</v>
      </c>
      <c r="D1158" s="219" t="s">
        <v>227</v>
      </c>
      <c r="E1158" s="221">
        <v>45765</v>
      </c>
      <c r="F1158" s="221">
        <v>45765</v>
      </c>
      <c r="G1158" s="219" t="s">
        <v>219</v>
      </c>
      <c r="H1158" s="219"/>
      <c r="I1158" s="219"/>
      <c r="J1158" s="219" t="s">
        <v>182</v>
      </c>
      <c r="K1158" s="219" t="s">
        <v>220</v>
      </c>
      <c r="L1158" s="241">
        <v>-99550</v>
      </c>
      <c r="M1158" s="219" t="s">
        <v>220</v>
      </c>
      <c r="N1158" s="241">
        <v>-99550</v>
      </c>
      <c r="O1158" s="219" t="s">
        <v>239</v>
      </c>
      <c r="P1158" s="219" t="s">
        <v>240</v>
      </c>
      <c r="Q1158" s="219"/>
      <c r="R1158" s="219" t="s">
        <v>1495</v>
      </c>
      <c r="S1158" s="219"/>
      <c r="T1158" s="221"/>
      <c r="U1158" s="219" t="s">
        <v>224</v>
      </c>
      <c r="V1158" s="219" t="s">
        <v>225</v>
      </c>
      <c r="W1158" s="190">
        <f>VLOOKUP(M1158,'8.匯率'!A:C,3,)</f>
        <v>1</v>
      </c>
      <c r="X1158" s="232">
        <f t="shared" si="19"/>
        <v>-99550</v>
      </c>
    </row>
    <row r="1159" spans="1:24">
      <c r="A1159" s="219" t="s">
        <v>215</v>
      </c>
      <c r="B1159" s="219" t="s">
        <v>1491</v>
      </c>
      <c r="C1159" s="219" t="s">
        <v>1494</v>
      </c>
      <c r="D1159" s="219" t="s">
        <v>227</v>
      </c>
      <c r="E1159" s="221">
        <v>45765</v>
      </c>
      <c r="F1159" s="221">
        <v>45765</v>
      </c>
      <c r="G1159" s="219" t="s">
        <v>219</v>
      </c>
      <c r="H1159" s="219"/>
      <c r="I1159" s="219"/>
      <c r="J1159" s="219" t="s">
        <v>182</v>
      </c>
      <c r="K1159" s="219" t="s">
        <v>220</v>
      </c>
      <c r="L1159" s="241">
        <v>-124890</v>
      </c>
      <c r="M1159" s="219" t="s">
        <v>220</v>
      </c>
      <c r="N1159" s="241">
        <v>-124890</v>
      </c>
      <c r="O1159" s="219" t="s">
        <v>239</v>
      </c>
      <c r="P1159" s="219" t="s">
        <v>240</v>
      </c>
      <c r="Q1159" s="219"/>
      <c r="R1159" s="219" t="s">
        <v>1495</v>
      </c>
      <c r="S1159" s="219"/>
      <c r="T1159" s="221"/>
      <c r="U1159" s="219" t="s">
        <v>224</v>
      </c>
      <c r="V1159" s="219" t="s">
        <v>225</v>
      </c>
      <c r="W1159" s="190">
        <f>VLOOKUP(M1159,'8.匯率'!A:C,3,)</f>
        <v>1</v>
      </c>
      <c r="X1159" s="232">
        <f t="shared" si="19"/>
        <v>-124890</v>
      </c>
    </row>
    <row r="1160" spans="1:24">
      <c r="A1160" s="219" t="s">
        <v>215</v>
      </c>
      <c r="B1160" s="219" t="s">
        <v>1491</v>
      </c>
      <c r="C1160" s="219" t="s">
        <v>1494</v>
      </c>
      <c r="D1160" s="219" t="s">
        <v>227</v>
      </c>
      <c r="E1160" s="221">
        <v>45765</v>
      </c>
      <c r="F1160" s="221">
        <v>45765</v>
      </c>
      <c r="G1160" s="219" t="s">
        <v>219</v>
      </c>
      <c r="H1160" s="219"/>
      <c r="I1160" s="219"/>
      <c r="J1160" s="219" t="s">
        <v>182</v>
      </c>
      <c r="K1160" s="219" t="s">
        <v>220</v>
      </c>
      <c r="L1160" s="241">
        <v>-138000</v>
      </c>
      <c r="M1160" s="219" t="s">
        <v>220</v>
      </c>
      <c r="N1160" s="241">
        <v>-138000</v>
      </c>
      <c r="O1160" s="219" t="s">
        <v>239</v>
      </c>
      <c r="P1160" s="219" t="s">
        <v>240</v>
      </c>
      <c r="Q1160" s="219"/>
      <c r="R1160" s="219" t="s">
        <v>1495</v>
      </c>
      <c r="S1160" s="219"/>
      <c r="T1160" s="221"/>
      <c r="U1160" s="219" t="s">
        <v>224</v>
      </c>
      <c r="V1160" s="219" t="s">
        <v>225</v>
      </c>
      <c r="W1160" s="190">
        <f>VLOOKUP(M1160,'8.匯率'!A:C,3,)</f>
        <v>1</v>
      </c>
      <c r="X1160" s="232">
        <f t="shared" si="19"/>
        <v>-138000</v>
      </c>
    </row>
    <row r="1161" spans="1:24">
      <c r="A1161" s="219" t="s">
        <v>215</v>
      </c>
      <c r="B1161" s="219" t="s">
        <v>1491</v>
      </c>
      <c r="C1161" s="219" t="s">
        <v>1494</v>
      </c>
      <c r="D1161" s="219" t="s">
        <v>227</v>
      </c>
      <c r="E1161" s="221">
        <v>45765</v>
      </c>
      <c r="F1161" s="221">
        <v>45765</v>
      </c>
      <c r="G1161" s="219" t="s">
        <v>219</v>
      </c>
      <c r="H1161" s="219"/>
      <c r="I1161" s="219"/>
      <c r="J1161" s="219" t="s">
        <v>182</v>
      </c>
      <c r="K1161" s="219" t="s">
        <v>220</v>
      </c>
      <c r="L1161" s="241">
        <v>-110300</v>
      </c>
      <c r="M1161" s="219" t="s">
        <v>220</v>
      </c>
      <c r="N1161" s="241">
        <v>-110300</v>
      </c>
      <c r="O1161" s="219" t="s">
        <v>239</v>
      </c>
      <c r="P1161" s="219" t="s">
        <v>240</v>
      </c>
      <c r="Q1161" s="219"/>
      <c r="R1161" s="219" t="s">
        <v>1495</v>
      </c>
      <c r="S1161" s="219"/>
      <c r="T1161" s="221"/>
      <c r="U1161" s="219" t="s">
        <v>224</v>
      </c>
      <c r="V1161" s="219" t="s">
        <v>225</v>
      </c>
      <c r="W1161" s="190">
        <f>VLOOKUP(M1161,'8.匯率'!A:C,3,)</f>
        <v>1</v>
      </c>
      <c r="X1161" s="232">
        <f t="shared" si="19"/>
        <v>-110300</v>
      </c>
    </row>
    <row r="1162" spans="1:24">
      <c r="A1162" s="219" t="s">
        <v>215</v>
      </c>
      <c r="B1162" s="219" t="s">
        <v>1491</v>
      </c>
      <c r="C1162" s="219" t="s">
        <v>1494</v>
      </c>
      <c r="D1162" s="219" t="s">
        <v>227</v>
      </c>
      <c r="E1162" s="221">
        <v>45765</v>
      </c>
      <c r="F1162" s="221">
        <v>45765</v>
      </c>
      <c r="G1162" s="219" t="s">
        <v>219</v>
      </c>
      <c r="H1162" s="219"/>
      <c r="I1162" s="219"/>
      <c r="J1162" s="219" t="s">
        <v>182</v>
      </c>
      <c r="K1162" s="219" t="s">
        <v>220</v>
      </c>
      <c r="L1162" s="241">
        <v>-73370</v>
      </c>
      <c r="M1162" s="219" t="s">
        <v>220</v>
      </c>
      <c r="N1162" s="241">
        <v>-73370</v>
      </c>
      <c r="O1162" s="219" t="s">
        <v>239</v>
      </c>
      <c r="P1162" s="219" t="s">
        <v>240</v>
      </c>
      <c r="Q1162" s="219"/>
      <c r="R1162" s="219" t="s">
        <v>1495</v>
      </c>
      <c r="S1162" s="219"/>
      <c r="T1162" s="221"/>
      <c r="U1162" s="219" t="s">
        <v>224</v>
      </c>
      <c r="V1162" s="219" t="s">
        <v>225</v>
      </c>
      <c r="W1162" s="190">
        <f>VLOOKUP(M1162,'8.匯率'!A:C,3,)</f>
        <v>1</v>
      </c>
      <c r="X1162" s="232">
        <f t="shared" si="19"/>
        <v>-73370</v>
      </c>
    </row>
    <row r="1163" spans="1:24">
      <c r="A1163" s="219" t="s">
        <v>215</v>
      </c>
      <c r="B1163" s="219" t="s">
        <v>1491</v>
      </c>
      <c r="C1163" s="219" t="s">
        <v>1494</v>
      </c>
      <c r="D1163" s="219" t="s">
        <v>227</v>
      </c>
      <c r="E1163" s="221">
        <v>45765</v>
      </c>
      <c r="F1163" s="221">
        <v>45765</v>
      </c>
      <c r="G1163" s="219" t="s">
        <v>219</v>
      </c>
      <c r="H1163" s="219"/>
      <c r="I1163" s="219"/>
      <c r="J1163" s="219" t="s">
        <v>182</v>
      </c>
      <c r="K1163" s="219" t="s">
        <v>220</v>
      </c>
      <c r="L1163" s="241">
        <v>-144072</v>
      </c>
      <c r="M1163" s="219" t="s">
        <v>220</v>
      </c>
      <c r="N1163" s="241">
        <v>-144072</v>
      </c>
      <c r="O1163" s="219" t="s">
        <v>239</v>
      </c>
      <c r="P1163" s="219" t="s">
        <v>240</v>
      </c>
      <c r="Q1163" s="219"/>
      <c r="R1163" s="219" t="s">
        <v>1495</v>
      </c>
      <c r="S1163" s="219"/>
      <c r="T1163" s="221"/>
      <c r="U1163" s="219" t="s">
        <v>224</v>
      </c>
      <c r="V1163" s="219" t="s">
        <v>225</v>
      </c>
      <c r="W1163" s="190">
        <f>VLOOKUP(M1163,'8.匯率'!A:C,3,)</f>
        <v>1</v>
      </c>
      <c r="X1163" s="232">
        <f t="shared" si="19"/>
        <v>-144072</v>
      </c>
    </row>
    <row r="1164" spans="1:24">
      <c r="A1164" s="219" t="s">
        <v>215</v>
      </c>
      <c r="B1164" s="219" t="s">
        <v>1491</v>
      </c>
      <c r="C1164" s="219" t="s">
        <v>1494</v>
      </c>
      <c r="D1164" s="219" t="s">
        <v>227</v>
      </c>
      <c r="E1164" s="221">
        <v>45765</v>
      </c>
      <c r="F1164" s="221">
        <v>45765</v>
      </c>
      <c r="G1164" s="219" t="s">
        <v>219</v>
      </c>
      <c r="H1164" s="219"/>
      <c r="I1164" s="219"/>
      <c r="J1164" s="219" t="s">
        <v>182</v>
      </c>
      <c r="K1164" s="219" t="s">
        <v>220</v>
      </c>
      <c r="L1164" s="241">
        <v>-120900</v>
      </c>
      <c r="M1164" s="219" t="s">
        <v>220</v>
      </c>
      <c r="N1164" s="241">
        <v>-120900</v>
      </c>
      <c r="O1164" s="219" t="s">
        <v>239</v>
      </c>
      <c r="P1164" s="219" t="s">
        <v>240</v>
      </c>
      <c r="Q1164" s="219"/>
      <c r="R1164" s="219" t="s">
        <v>1495</v>
      </c>
      <c r="S1164" s="219"/>
      <c r="T1164" s="221"/>
      <c r="U1164" s="219" t="s">
        <v>224</v>
      </c>
      <c r="V1164" s="219" t="s">
        <v>225</v>
      </c>
      <c r="W1164" s="190">
        <f>VLOOKUP(M1164,'8.匯率'!A:C,3,)</f>
        <v>1</v>
      </c>
      <c r="X1164" s="232">
        <f t="shared" si="19"/>
        <v>-120900</v>
      </c>
    </row>
    <row r="1165" spans="1:24">
      <c r="A1165" s="219" t="s">
        <v>215</v>
      </c>
      <c r="B1165" s="219" t="s">
        <v>1491</v>
      </c>
      <c r="C1165" s="219" t="s">
        <v>1494</v>
      </c>
      <c r="D1165" s="219" t="s">
        <v>227</v>
      </c>
      <c r="E1165" s="221">
        <v>45765</v>
      </c>
      <c r="F1165" s="221">
        <v>45765</v>
      </c>
      <c r="G1165" s="219" t="s">
        <v>219</v>
      </c>
      <c r="H1165" s="219"/>
      <c r="I1165" s="219"/>
      <c r="J1165" s="219" t="s">
        <v>182</v>
      </c>
      <c r="K1165" s="219" t="s">
        <v>220</v>
      </c>
      <c r="L1165" s="241">
        <v>-113300</v>
      </c>
      <c r="M1165" s="219" t="s">
        <v>220</v>
      </c>
      <c r="N1165" s="241">
        <v>-113300</v>
      </c>
      <c r="O1165" s="219" t="s">
        <v>239</v>
      </c>
      <c r="P1165" s="219" t="s">
        <v>240</v>
      </c>
      <c r="Q1165" s="219"/>
      <c r="R1165" s="219" t="s">
        <v>1495</v>
      </c>
      <c r="S1165" s="219"/>
      <c r="T1165" s="221"/>
      <c r="U1165" s="219" t="s">
        <v>224</v>
      </c>
      <c r="V1165" s="219" t="s">
        <v>225</v>
      </c>
      <c r="W1165" s="190">
        <f>VLOOKUP(M1165,'8.匯率'!A:C,3,)</f>
        <v>1</v>
      </c>
      <c r="X1165" s="232">
        <f t="shared" si="19"/>
        <v>-113300</v>
      </c>
    </row>
    <row r="1166" spans="1:24">
      <c r="A1166" s="219" t="s">
        <v>215</v>
      </c>
      <c r="B1166" s="219" t="s">
        <v>1491</v>
      </c>
      <c r="C1166" s="219" t="s">
        <v>1494</v>
      </c>
      <c r="D1166" s="219" t="s">
        <v>227</v>
      </c>
      <c r="E1166" s="221">
        <v>45765</v>
      </c>
      <c r="F1166" s="221">
        <v>45765</v>
      </c>
      <c r="G1166" s="219" t="s">
        <v>219</v>
      </c>
      <c r="H1166" s="219"/>
      <c r="I1166" s="219"/>
      <c r="J1166" s="219" t="s">
        <v>182</v>
      </c>
      <c r="K1166" s="219" t="s">
        <v>220</v>
      </c>
      <c r="L1166" s="241">
        <v>-157480</v>
      </c>
      <c r="M1166" s="219" t="s">
        <v>220</v>
      </c>
      <c r="N1166" s="241">
        <v>-157480</v>
      </c>
      <c r="O1166" s="219" t="s">
        <v>239</v>
      </c>
      <c r="P1166" s="219" t="s">
        <v>240</v>
      </c>
      <c r="Q1166" s="219"/>
      <c r="R1166" s="219" t="s">
        <v>1495</v>
      </c>
      <c r="S1166" s="219"/>
      <c r="T1166" s="221"/>
      <c r="U1166" s="219" t="s">
        <v>224</v>
      </c>
      <c r="V1166" s="219" t="s">
        <v>225</v>
      </c>
      <c r="W1166" s="190">
        <f>VLOOKUP(M1166,'8.匯率'!A:C,3,)</f>
        <v>1</v>
      </c>
      <c r="X1166" s="232">
        <f t="shared" si="19"/>
        <v>-157480</v>
      </c>
    </row>
    <row r="1167" spans="1:24">
      <c r="A1167" s="219" t="s">
        <v>215</v>
      </c>
      <c r="B1167" s="219" t="s">
        <v>1491</v>
      </c>
      <c r="C1167" s="219" t="s">
        <v>1496</v>
      </c>
      <c r="D1167" s="219" t="s">
        <v>227</v>
      </c>
      <c r="E1167" s="221">
        <v>45772</v>
      </c>
      <c r="F1167" s="221">
        <v>45772</v>
      </c>
      <c r="G1167" s="219" t="s">
        <v>219</v>
      </c>
      <c r="H1167" s="219"/>
      <c r="I1167" s="219"/>
      <c r="J1167" s="219" t="s">
        <v>182</v>
      </c>
      <c r="K1167" s="219" t="s">
        <v>220</v>
      </c>
      <c r="L1167" s="241">
        <v>-168640</v>
      </c>
      <c r="M1167" s="219" t="s">
        <v>220</v>
      </c>
      <c r="N1167" s="241">
        <v>-168640</v>
      </c>
      <c r="O1167" s="219" t="s">
        <v>234</v>
      </c>
      <c r="P1167" s="219" t="s">
        <v>229</v>
      </c>
      <c r="Q1167" s="219"/>
      <c r="R1167" s="219" t="s">
        <v>1497</v>
      </c>
      <c r="S1167" s="219"/>
      <c r="T1167" s="221"/>
      <c r="U1167" s="219" t="s">
        <v>224</v>
      </c>
      <c r="V1167" s="219" t="s">
        <v>225</v>
      </c>
      <c r="W1167" s="190">
        <f>VLOOKUP(M1167,'8.匯率'!A:C,3,)</f>
        <v>1</v>
      </c>
      <c r="X1167" s="232">
        <f t="shared" si="19"/>
        <v>-168640</v>
      </c>
    </row>
    <row r="1168" spans="1:24">
      <c r="A1168" s="219" t="s">
        <v>215</v>
      </c>
      <c r="B1168" s="219" t="s">
        <v>1491</v>
      </c>
      <c r="C1168" s="219" t="s">
        <v>1496</v>
      </c>
      <c r="D1168" s="219" t="s">
        <v>227</v>
      </c>
      <c r="E1168" s="221">
        <v>45772</v>
      </c>
      <c r="F1168" s="221">
        <v>45772</v>
      </c>
      <c r="G1168" s="219" t="s">
        <v>219</v>
      </c>
      <c r="H1168" s="219"/>
      <c r="I1168" s="219"/>
      <c r="J1168" s="219" t="s">
        <v>182</v>
      </c>
      <c r="K1168" s="219" t="s">
        <v>220</v>
      </c>
      <c r="L1168" s="241">
        <v>-155000</v>
      </c>
      <c r="M1168" s="219" t="s">
        <v>220</v>
      </c>
      <c r="N1168" s="241">
        <v>-155000</v>
      </c>
      <c r="O1168" s="219" t="s">
        <v>234</v>
      </c>
      <c r="P1168" s="219" t="s">
        <v>229</v>
      </c>
      <c r="Q1168" s="219"/>
      <c r="R1168" s="219" t="s">
        <v>1497</v>
      </c>
      <c r="S1168" s="219"/>
      <c r="T1168" s="221"/>
      <c r="U1168" s="219" t="s">
        <v>224</v>
      </c>
      <c r="V1168" s="219" t="s">
        <v>225</v>
      </c>
      <c r="W1168" s="190">
        <f>VLOOKUP(M1168,'8.匯率'!A:C,3,)</f>
        <v>1</v>
      </c>
      <c r="X1168" s="232">
        <f t="shared" si="19"/>
        <v>-155000</v>
      </c>
    </row>
    <row r="1169" spans="1:24">
      <c r="A1169" s="219" t="s">
        <v>215</v>
      </c>
      <c r="B1169" s="219" t="s">
        <v>1491</v>
      </c>
      <c r="C1169" s="219" t="s">
        <v>1496</v>
      </c>
      <c r="D1169" s="219" t="s">
        <v>227</v>
      </c>
      <c r="E1169" s="221">
        <v>45772</v>
      </c>
      <c r="F1169" s="221">
        <v>45772</v>
      </c>
      <c r="G1169" s="219" t="s">
        <v>219</v>
      </c>
      <c r="H1169" s="219"/>
      <c r="I1169" s="219"/>
      <c r="J1169" s="219" t="s">
        <v>182</v>
      </c>
      <c r="K1169" s="219" t="s">
        <v>220</v>
      </c>
      <c r="L1169" s="241">
        <v>-142692</v>
      </c>
      <c r="M1169" s="219" t="s">
        <v>220</v>
      </c>
      <c r="N1169" s="241">
        <v>-142692</v>
      </c>
      <c r="O1169" s="219" t="s">
        <v>234</v>
      </c>
      <c r="P1169" s="219" t="s">
        <v>229</v>
      </c>
      <c r="Q1169" s="219"/>
      <c r="R1169" s="219" t="s">
        <v>1497</v>
      </c>
      <c r="S1169" s="219"/>
      <c r="T1169" s="221"/>
      <c r="U1169" s="219" t="s">
        <v>224</v>
      </c>
      <c r="V1169" s="219" t="s">
        <v>225</v>
      </c>
      <c r="W1169" s="190">
        <f>VLOOKUP(M1169,'8.匯率'!A:C,3,)</f>
        <v>1</v>
      </c>
      <c r="X1169" s="232">
        <f t="shared" si="19"/>
        <v>-142692</v>
      </c>
    </row>
    <row r="1170" spans="1:24">
      <c r="A1170" s="219" t="s">
        <v>215</v>
      </c>
      <c r="B1170" s="219" t="s">
        <v>1491</v>
      </c>
      <c r="C1170" s="219" t="s">
        <v>1496</v>
      </c>
      <c r="D1170" s="219" t="s">
        <v>227</v>
      </c>
      <c r="E1170" s="221">
        <v>45772</v>
      </c>
      <c r="F1170" s="221">
        <v>45772</v>
      </c>
      <c r="G1170" s="219" t="s">
        <v>219</v>
      </c>
      <c r="H1170" s="219"/>
      <c r="I1170" s="219"/>
      <c r="J1170" s="219" t="s">
        <v>182</v>
      </c>
      <c r="K1170" s="219" t="s">
        <v>220</v>
      </c>
      <c r="L1170" s="241">
        <v>-164650</v>
      </c>
      <c r="M1170" s="219" t="s">
        <v>220</v>
      </c>
      <c r="N1170" s="241">
        <v>-164650</v>
      </c>
      <c r="O1170" s="219" t="s">
        <v>234</v>
      </c>
      <c r="P1170" s="219" t="s">
        <v>229</v>
      </c>
      <c r="Q1170" s="219"/>
      <c r="R1170" s="219" t="s">
        <v>1497</v>
      </c>
      <c r="S1170" s="219"/>
      <c r="T1170" s="221"/>
      <c r="U1170" s="219" t="s">
        <v>224</v>
      </c>
      <c r="V1170" s="219" t="s">
        <v>225</v>
      </c>
      <c r="W1170" s="190">
        <f>VLOOKUP(M1170,'8.匯率'!A:C,3,)</f>
        <v>1</v>
      </c>
      <c r="X1170" s="232">
        <f t="shared" si="19"/>
        <v>-164650</v>
      </c>
    </row>
    <row r="1171" spans="1:24">
      <c r="A1171" s="219" t="s">
        <v>215</v>
      </c>
      <c r="B1171" s="219" t="s">
        <v>1491</v>
      </c>
      <c r="C1171" s="219" t="s">
        <v>1496</v>
      </c>
      <c r="D1171" s="219" t="s">
        <v>227</v>
      </c>
      <c r="E1171" s="221">
        <v>45772</v>
      </c>
      <c r="F1171" s="221">
        <v>45772</v>
      </c>
      <c r="G1171" s="219" t="s">
        <v>219</v>
      </c>
      <c r="H1171" s="219"/>
      <c r="I1171" s="219"/>
      <c r="J1171" s="219" t="s">
        <v>182</v>
      </c>
      <c r="K1171" s="219" t="s">
        <v>220</v>
      </c>
      <c r="L1171" s="241">
        <v>-147560</v>
      </c>
      <c r="M1171" s="219" t="s">
        <v>220</v>
      </c>
      <c r="N1171" s="241">
        <v>-147560</v>
      </c>
      <c r="O1171" s="219" t="s">
        <v>234</v>
      </c>
      <c r="P1171" s="219" t="s">
        <v>229</v>
      </c>
      <c r="Q1171" s="219"/>
      <c r="R1171" s="219" t="s">
        <v>1497</v>
      </c>
      <c r="S1171" s="219"/>
      <c r="T1171" s="221"/>
      <c r="U1171" s="219" t="s">
        <v>224</v>
      </c>
      <c r="V1171" s="219" t="s">
        <v>225</v>
      </c>
      <c r="W1171" s="190">
        <f>VLOOKUP(M1171,'8.匯率'!A:C,3,)</f>
        <v>1</v>
      </c>
      <c r="X1171" s="232">
        <f t="shared" si="19"/>
        <v>-147560</v>
      </c>
    </row>
    <row r="1172" spans="1:24">
      <c r="A1172" s="219" t="s">
        <v>215</v>
      </c>
      <c r="B1172" s="219" t="s">
        <v>1491</v>
      </c>
      <c r="C1172" s="219" t="s">
        <v>1496</v>
      </c>
      <c r="D1172" s="219" t="s">
        <v>227</v>
      </c>
      <c r="E1172" s="221">
        <v>45772</v>
      </c>
      <c r="F1172" s="221">
        <v>45772</v>
      </c>
      <c r="G1172" s="219" t="s">
        <v>219</v>
      </c>
      <c r="H1172" s="219"/>
      <c r="I1172" s="219"/>
      <c r="J1172" s="219" t="s">
        <v>182</v>
      </c>
      <c r="K1172" s="219" t="s">
        <v>220</v>
      </c>
      <c r="L1172" s="241">
        <v>-176220</v>
      </c>
      <c r="M1172" s="219" t="s">
        <v>220</v>
      </c>
      <c r="N1172" s="241">
        <v>-176220</v>
      </c>
      <c r="O1172" s="219" t="s">
        <v>234</v>
      </c>
      <c r="P1172" s="219" t="s">
        <v>229</v>
      </c>
      <c r="Q1172" s="219"/>
      <c r="R1172" s="219" t="s">
        <v>1497</v>
      </c>
      <c r="S1172" s="219"/>
      <c r="T1172" s="221"/>
      <c r="U1172" s="219" t="s">
        <v>224</v>
      </c>
      <c r="V1172" s="219" t="s">
        <v>225</v>
      </c>
      <c r="W1172" s="190">
        <f>VLOOKUP(M1172,'8.匯率'!A:C,3,)</f>
        <v>1</v>
      </c>
      <c r="X1172" s="232">
        <f t="shared" si="19"/>
        <v>-176220</v>
      </c>
    </row>
    <row r="1173" spans="1:24">
      <c r="A1173" s="219" t="s">
        <v>215</v>
      </c>
      <c r="B1173" s="219" t="s">
        <v>1491</v>
      </c>
      <c r="C1173" s="219" t="s">
        <v>1496</v>
      </c>
      <c r="D1173" s="219" t="s">
        <v>227</v>
      </c>
      <c r="E1173" s="221">
        <v>45772</v>
      </c>
      <c r="F1173" s="221">
        <v>45772</v>
      </c>
      <c r="G1173" s="219" t="s">
        <v>219</v>
      </c>
      <c r="H1173" s="219"/>
      <c r="I1173" s="219"/>
      <c r="J1173" s="219" t="s">
        <v>182</v>
      </c>
      <c r="K1173" s="219" t="s">
        <v>220</v>
      </c>
      <c r="L1173" s="241">
        <v>-175305</v>
      </c>
      <c r="M1173" s="219" t="s">
        <v>220</v>
      </c>
      <c r="N1173" s="241">
        <v>-175305</v>
      </c>
      <c r="O1173" s="219" t="s">
        <v>234</v>
      </c>
      <c r="P1173" s="219" t="s">
        <v>229</v>
      </c>
      <c r="Q1173" s="219"/>
      <c r="R1173" s="219" t="s">
        <v>1497</v>
      </c>
      <c r="S1173" s="219"/>
      <c r="T1173" s="221"/>
      <c r="U1173" s="219" t="s">
        <v>224</v>
      </c>
      <c r="V1173" s="219" t="s">
        <v>225</v>
      </c>
      <c r="W1173" s="190">
        <f>VLOOKUP(M1173,'8.匯率'!A:C,3,)</f>
        <v>1</v>
      </c>
      <c r="X1173" s="232">
        <f t="shared" si="19"/>
        <v>-175305</v>
      </c>
    </row>
    <row r="1174" spans="1:24">
      <c r="A1174" s="219" t="s">
        <v>215</v>
      </c>
      <c r="B1174" s="219" t="s">
        <v>1491</v>
      </c>
      <c r="C1174" s="219" t="s">
        <v>1498</v>
      </c>
      <c r="D1174" s="219" t="s">
        <v>227</v>
      </c>
      <c r="E1174" s="221">
        <v>45772</v>
      </c>
      <c r="F1174" s="221">
        <v>45772</v>
      </c>
      <c r="G1174" s="219" t="s">
        <v>219</v>
      </c>
      <c r="H1174" s="219"/>
      <c r="I1174" s="219"/>
      <c r="J1174" s="219" t="s">
        <v>182</v>
      </c>
      <c r="K1174" s="219" t="s">
        <v>220</v>
      </c>
      <c r="L1174" s="241">
        <v>-134688</v>
      </c>
      <c r="M1174" s="219" t="s">
        <v>220</v>
      </c>
      <c r="N1174" s="241">
        <v>-134688</v>
      </c>
      <c r="O1174" s="219" t="s">
        <v>456</v>
      </c>
      <c r="P1174" s="219" t="s">
        <v>229</v>
      </c>
      <c r="Q1174" s="219"/>
      <c r="R1174" s="219" t="s">
        <v>1499</v>
      </c>
      <c r="S1174" s="219"/>
      <c r="T1174" s="221"/>
      <c r="U1174" s="219" t="s">
        <v>224</v>
      </c>
      <c r="V1174" s="219" t="s">
        <v>225</v>
      </c>
      <c r="W1174" s="190">
        <f>VLOOKUP(M1174,'8.匯率'!A:C,3,)</f>
        <v>1</v>
      </c>
      <c r="X1174" s="232">
        <f t="shared" si="19"/>
        <v>-134688</v>
      </c>
    </row>
    <row r="1175" spans="1:24">
      <c r="A1175" s="219" t="s">
        <v>215</v>
      </c>
      <c r="B1175" s="219" t="s">
        <v>1491</v>
      </c>
      <c r="C1175" s="219" t="s">
        <v>1498</v>
      </c>
      <c r="D1175" s="219" t="s">
        <v>227</v>
      </c>
      <c r="E1175" s="221">
        <v>45772</v>
      </c>
      <c r="F1175" s="221">
        <v>45772</v>
      </c>
      <c r="G1175" s="219" t="s">
        <v>219</v>
      </c>
      <c r="H1175" s="219"/>
      <c r="I1175" s="219"/>
      <c r="J1175" s="219" t="s">
        <v>182</v>
      </c>
      <c r="K1175" s="219" t="s">
        <v>220</v>
      </c>
      <c r="L1175" s="241">
        <v>-165362</v>
      </c>
      <c r="M1175" s="219" t="s">
        <v>220</v>
      </c>
      <c r="N1175" s="241">
        <v>-165362</v>
      </c>
      <c r="O1175" s="219" t="s">
        <v>456</v>
      </c>
      <c r="P1175" s="219" t="s">
        <v>229</v>
      </c>
      <c r="Q1175" s="219"/>
      <c r="R1175" s="219" t="s">
        <v>1499</v>
      </c>
      <c r="S1175" s="219"/>
      <c r="T1175" s="221"/>
      <c r="U1175" s="219" t="s">
        <v>224</v>
      </c>
      <c r="V1175" s="219" t="s">
        <v>225</v>
      </c>
      <c r="W1175" s="190">
        <f>VLOOKUP(M1175,'8.匯率'!A:C,3,)</f>
        <v>1</v>
      </c>
      <c r="X1175" s="232">
        <f t="shared" si="19"/>
        <v>-165362</v>
      </c>
    </row>
    <row r="1176" spans="1:24">
      <c r="A1176" s="219" t="s">
        <v>215</v>
      </c>
      <c r="B1176" s="219" t="s">
        <v>1491</v>
      </c>
      <c r="C1176" s="219" t="s">
        <v>1500</v>
      </c>
      <c r="D1176" s="219" t="s">
        <v>227</v>
      </c>
      <c r="E1176" s="221">
        <v>45772</v>
      </c>
      <c r="F1176" s="221">
        <v>45772</v>
      </c>
      <c r="G1176" s="219" t="s">
        <v>219</v>
      </c>
      <c r="H1176" s="219"/>
      <c r="I1176" s="219"/>
      <c r="J1176" s="219" t="s">
        <v>182</v>
      </c>
      <c r="K1176" s="219" t="s">
        <v>220</v>
      </c>
      <c r="L1176" s="241">
        <v>-108020</v>
      </c>
      <c r="M1176" s="219" t="s">
        <v>220</v>
      </c>
      <c r="N1176" s="241">
        <v>-108020</v>
      </c>
      <c r="O1176" s="219" t="s">
        <v>456</v>
      </c>
      <c r="P1176" s="219" t="s">
        <v>229</v>
      </c>
      <c r="Q1176" s="219"/>
      <c r="R1176" s="219" t="s">
        <v>1501</v>
      </c>
      <c r="S1176" s="219"/>
      <c r="T1176" s="221"/>
      <c r="U1176" s="219" t="s">
        <v>224</v>
      </c>
      <c r="V1176" s="219" t="s">
        <v>225</v>
      </c>
      <c r="W1176" s="190">
        <f>VLOOKUP(M1176,'8.匯率'!A:C,3,)</f>
        <v>1</v>
      </c>
      <c r="X1176" s="232">
        <f t="shared" si="19"/>
        <v>-108020</v>
      </c>
    </row>
    <row r="1177" spans="1:24">
      <c r="A1177" s="219" t="s">
        <v>215</v>
      </c>
      <c r="B1177" s="219" t="s">
        <v>1491</v>
      </c>
      <c r="C1177" s="219" t="s">
        <v>1500</v>
      </c>
      <c r="D1177" s="219" t="s">
        <v>227</v>
      </c>
      <c r="E1177" s="221">
        <v>45772</v>
      </c>
      <c r="F1177" s="221">
        <v>45772</v>
      </c>
      <c r="G1177" s="219" t="s">
        <v>219</v>
      </c>
      <c r="H1177" s="219"/>
      <c r="I1177" s="219"/>
      <c r="J1177" s="219" t="s">
        <v>182</v>
      </c>
      <c r="K1177" s="219" t="s">
        <v>220</v>
      </c>
      <c r="L1177" s="241">
        <v>-131376</v>
      </c>
      <c r="M1177" s="219" t="s">
        <v>220</v>
      </c>
      <c r="N1177" s="241">
        <v>-131376</v>
      </c>
      <c r="O1177" s="219" t="s">
        <v>539</v>
      </c>
      <c r="P1177" s="219" t="s">
        <v>229</v>
      </c>
      <c r="Q1177" s="219"/>
      <c r="R1177" s="219" t="s">
        <v>1501</v>
      </c>
      <c r="S1177" s="219"/>
      <c r="T1177" s="221"/>
      <c r="U1177" s="219" t="s">
        <v>224</v>
      </c>
      <c r="V1177" s="219" t="s">
        <v>225</v>
      </c>
      <c r="W1177" s="190">
        <f>VLOOKUP(M1177,'8.匯率'!A:C,3,)</f>
        <v>1</v>
      </c>
      <c r="X1177" s="232">
        <f t="shared" si="19"/>
        <v>-131376</v>
      </c>
    </row>
    <row r="1178" spans="1:24">
      <c r="A1178" s="219" t="s">
        <v>215</v>
      </c>
      <c r="B1178" s="219" t="s">
        <v>1491</v>
      </c>
      <c r="C1178" s="219" t="s">
        <v>1502</v>
      </c>
      <c r="D1178" s="219" t="s">
        <v>227</v>
      </c>
      <c r="E1178" s="221">
        <v>45772</v>
      </c>
      <c r="F1178" s="221">
        <v>45772</v>
      </c>
      <c r="G1178" s="219" t="s">
        <v>219</v>
      </c>
      <c r="H1178" s="219"/>
      <c r="I1178" s="219"/>
      <c r="J1178" s="219" t="s">
        <v>182</v>
      </c>
      <c r="K1178" s="219" t="s">
        <v>220</v>
      </c>
      <c r="L1178" s="241">
        <v>-99990</v>
      </c>
      <c r="M1178" s="219" t="s">
        <v>220</v>
      </c>
      <c r="N1178" s="241">
        <v>-99990</v>
      </c>
      <c r="O1178" s="219" t="s">
        <v>243</v>
      </c>
      <c r="P1178" s="219" t="s">
        <v>244</v>
      </c>
      <c r="Q1178" s="219"/>
      <c r="R1178" s="219" t="s">
        <v>1503</v>
      </c>
      <c r="S1178" s="219"/>
      <c r="T1178" s="221"/>
      <c r="U1178" s="219" t="s">
        <v>224</v>
      </c>
      <c r="V1178" s="219" t="s">
        <v>225</v>
      </c>
      <c r="W1178" s="190">
        <f>VLOOKUP(M1178,'8.匯率'!A:C,3,)</f>
        <v>1</v>
      </c>
      <c r="X1178" s="232">
        <f t="shared" si="19"/>
        <v>-99990</v>
      </c>
    </row>
    <row r="1179" spans="1:24">
      <c r="A1179" s="219" t="s">
        <v>215</v>
      </c>
      <c r="B1179" s="219" t="s">
        <v>1491</v>
      </c>
      <c r="C1179" s="219" t="s">
        <v>1502</v>
      </c>
      <c r="D1179" s="219" t="s">
        <v>227</v>
      </c>
      <c r="E1179" s="221">
        <v>45772</v>
      </c>
      <c r="F1179" s="221">
        <v>45772</v>
      </c>
      <c r="G1179" s="219" t="s">
        <v>219</v>
      </c>
      <c r="H1179" s="219"/>
      <c r="I1179" s="219"/>
      <c r="J1179" s="219" t="s">
        <v>182</v>
      </c>
      <c r="K1179" s="219" t="s">
        <v>220</v>
      </c>
      <c r="L1179" s="241">
        <v>-88920</v>
      </c>
      <c r="M1179" s="219" t="s">
        <v>220</v>
      </c>
      <c r="N1179" s="241">
        <v>-88920</v>
      </c>
      <c r="O1179" s="219" t="s">
        <v>243</v>
      </c>
      <c r="P1179" s="219" t="s">
        <v>244</v>
      </c>
      <c r="Q1179" s="219"/>
      <c r="R1179" s="219" t="s">
        <v>1503</v>
      </c>
      <c r="S1179" s="219"/>
      <c r="T1179" s="221"/>
      <c r="U1179" s="219" t="s">
        <v>224</v>
      </c>
      <c r="V1179" s="219" t="s">
        <v>225</v>
      </c>
      <c r="W1179" s="190">
        <f>VLOOKUP(M1179,'8.匯率'!A:C,3,)</f>
        <v>1</v>
      </c>
      <c r="X1179" s="232">
        <f t="shared" si="19"/>
        <v>-88920</v>
      </c>
    </row>
    <row r="1180" spans="1:24">
      <c r="A1180" s="219" t="s">
        <v>215</v>
      </c>
      <c r="B1180" s="219" t="s">
        <v>1491</v>
      </c>
      <c r="C1180" s="219" t="s">
        <v>1502</v>
      </c>
      <c r="D1180" s="219" t="s">
        <v>227</v>
      </c>
      <c r="E1180" s="221">
        <v>45772</v>
      </c>
      <c r="F1180" s="221">
        <v>45772</v>
      </c>
      <c r="G1180" s="219" t="s">
        <v>219</v>
      </c>
      <c r="H1180" s="219"/>
      <c r="I1180" s="219"/>
      <c r="J1180" s="219" t="s">
        <v>182</v>
      </c>
      <c r="K1180" s="219" t="s">
        <v>220</v>
      </c>
      <c r="L1180" s="241">
        <v>-118470</v>
      </c>
      <c r="M1180" s="219" t="s">
        <v>220</v>
      </c>
      <c r="N1180" s="241">
        <v>-118470</v>
      </c>
      <c r="O1180" s="219" t="s">
        <v>243</v>
      </c>
      <c r="P1180" s="219" t="s">
        <v>244</v>
      </c>
      <c r="Q1180" s="219"/>
      <c r="R1180" s="219" t="s">
        <v>1503</v>
      </c>
      <c r="S1180" s="219"/>
      <c r="T1180" s="221"/>
      <c r="U1180" s="219" t="s">
        <v>224</v>
      </c>
      <c r="V1180" s="219" t="s">
        <v>225</v>
      </c>
      <c r="W1180" s="190">
        <f>VLOOKUP(M1180,'8.匯率'!A:C,3,)</f>
        <v>1</v>
      </c>
      <c r="X1180" s="232">
        <f t="shared" si="19"/>
        <v>-118470</v>
      </c>
    </row>
    <row r="1181" spans="1:24">
      <c r="A1181" s="219" t="s">
        <v>215</v>
      </c>
      <c r="B1181" s="219" t="s">
        <v>1491</v>
      </c>
      <c r="C1181" s="219" t="s">
        <v>1502</v>
      </c>
      <c r="D1181" s="219" t="s">
        <v>227</v>
      </c>
      <c r="E1181" s="221">
        <v>45772</v>
      </c>
      <c r="F1181" s="221">
        <v>45772</v>
      </c>
      <c r="G1181" s="219" t="s">
        <v>219</v>
      </c>
      <c r="H1181" s="219"/>
      <c r="I1181" s="219"/>
      <c r="J1181" s="219" t="s">
        <v>182</v>
      </c>
      <c r="K1181" s="219" t="s">
        <v>220</v>
      </c>
      <c r="L1181" s="241">
        <v>-85680</v>
      </c>
      <c r="M1181" s="219" t="s">
        <v>220</v>
      </c>
      <c r="N1181" s="241">
        <v>-85680</v>
      </c>
      <c r="O1181" s="219" t="s">
        <v>243</v>
      </c>
      <c r="P1181" s="219" t="s">
        <v>244</v>
      </c>
      <c r="Q1181" s="219"/>
      <c r="R1181" s="219" t="s">
        <v>1503</v>
      </c>
      <c r="S1181" s="219"/>
      <c r="T1181" s="221"/>
      <c r="U1181" s="219" t="s">
        <v>224</v>
      </c>
      <c r="V1181" s="219" t="s">
        <v>225</v>
      </c>
      <c r="W1181" s="190">
        <f>VLOOKUP(M1181,'8.匯率'!A:C,3,)</f>
        <v>1</v>
      </c>
      <c r="X1181" s="232">
        <f t="shared" si="19"/>
        <v>-85680</v>
      </c>
    </row>
    <row r="1182" spans="1:24">
      <c r="A1182" s="219" t="s">
        <v>215</v>
      </c>
      <c r="B1182" s="219" t="s">
        <v>1491</v>
      </c>
      <c r="C1182" s="219" t="s">
        <v>1502</v>
      </c>
      <c r="D1182" s="219" t="s">
        <v>227</v>
      </c>
      <c r="E1182" s="221">
        <v>45772</v>
      </c>
      <c r="F1182" s="221">
        <v>45772</v>
      </c>
      <c r="G1182" s="219" t="s">
        <v>219</v>
      </c>
      <c r="H1182" s="219"/>
      <c r="I1182" s="219"/>
      <c r="J1182" s="219" t="s">
        <v>182</v>
      </c>
      <c r="K1182" s="219" t="s">
        <v>220</v>
      </c>
      <c r="L1182" s="241">
        <v>-111780</v>
      </c>
      <c r="M1182" s="219" t="s">
        <v>220</v>
      </c>
      <c r="N1182" s="241">
        <v>-111780</v>
      </c>
      <c r="O1182" s="219" t="s">
        <v>243</v>
      </c>
      <c r="P1182" s="219" t="s">
        <v>244</v>
      </c>
      <c r="Q1182" s="219"/>
      <c r="R1182" s="219" t="s">
        <v>1503</v>
      </c>
      <c r="S1182" s="219"/>
      <c r="T1182" s="221"/>
      <c r="U1182" s="219" t="s">
        <v>224</v>
      </c>
      <c r="V1182" s="219" t="s">
        <v>225</v>
      </c>
      <c r="W1182" s="190">
        <f>VLOOKUP(M1182,'8.匯率'!A:C,3,)</f>
        <v>1</v>
      </c>
      <c r="X1182" s="232">
        <f t="shared" si="19"/>
        <v>-111780</v>
      </c>
    </row>
    <row r="1183" spans="1:24">
      <c r="A1183" s="219" t="s">
        <v>215</v>
      </c>
      <c r="B1183" s="219" t="s">
        <v>1491</v>
      </c>
      <c r="C1183" s="219" t="s">
        <v>1502</v>
      </c>
      <c r="D1183" s="219" t="s">
        <v>227</v>
      </c>
      <c r="E1183" s="221">
        <v>45772</v>
      </c>
      <c r="F1183" s="221">
        <v>45772</v>
      </c>
      <c r="G1183" s="219" t="s">
        <v>219</v>
      </c>
      <c r="H1183" s="219"/>
      <c r="I1183" s="219"/>
      <c r="J1183" s="219" t="s">
        <v>182</v>
      </c>
      <c r="K1183" s="219" t="s">
        <v>220</v>
      </c>
      <c r="L1183" s="241">
        <v>-134688</v>
      </c>
      <c r="M1183" s="219" t="s">
        <v>220</v>
      </c>
      <c r="N1183" s="241">
        <v>-134688</v>
      </c>
      <c r="O1183" s="219" t="s">
        <v>243</v>
      </c>
      <c r="P1183" s="219" t="s">
        <v>244</v>
      </c>
      <c r="Q1183" s="219"/>
      <c r="R1183" s="219" t="s">
        <v>1503</v>
      </c>
      <c r="S1183" s="219"/>
      <c r="T1183" s="221"/>
      <c r="U1183" s="219" t="s">
        <v>224</v>
      </c>
      <c r="V1183" s="219" t="s">
        <v>225</v>
      </c>
      <c r="W1183" s="190">
        <f>VLOOKUP(M1183,'8.匯率'!A:C,3,)</f>
        <v>1</v>
      </c>
      <c r="X1183" s="232">
        <f t="shared" si="19"/>
        <v>-134688</v>
      </c>
    </row>
    <row r="1184" spans="1:24">
      <c r="A1184" s="219" t="s">
        <v>215</v>
      </c>
      <c r="B1184" s="219" t="s">
        <v>1491</v>
      </c>
      <c r="C1184" s="219" t="s">
        <v>1502</v>
      </c>
      <c r="D1184" s="219" t="s">
        <v>227</v>
      </c>
      <c r="E1184" s="221">
        <v>45772</v>
      </c>
      <c r="F1184" s="221">
        <v>45772</v>
      </c>
      <c r="G1184" s="219" t="s">
        <v>219</v>
      </c>
      <c r="H1184" s="219"/>
      <c r="I1184" s="219"/>
      <c r="J1184" s="219" t="s">
        <v>182</v>
      </c>
      <c r="K1184" s="219" t="s">
        <v>220</v>
      </c>
      <c r="L1184" s="241">
        <v>-112200</v>
      </c>
      <c r="M1184" s="219" t="s">
        <v>220</v>
      </c>
      <c r="N1184" s="241">
        <v>-112200</v>
      </c>
      <c r="O1184" s="219" t="s">
        <v>243</v>
      </c>
      <c r="P1184" s="219" t="s">
        <v>244</v>
      </c>
      <c r="Q1184" s="219"/>
      <c r="R1184" s="219" t="s">
        <v>1503</v>
      </c>
      <c r="S1184" s="219"/>
      <c r="T1184" s="221"/>
      <c r="U1184" s="219" t="s">
        <v>224</v>
      </c>
      <c r="V1184" s="219" t="s">
        <v>225</v>
      </c>
      <c r="W1184" s="190">
        <f>VLOOKUP(M1184,'8.匯率'!A:C,3,)</f>
        <v>1</v>
      </c>
      <c r="X1184" s="232">
        <f t="shared" si="19"/>
        <v>-112200</v>
      </c>
    </row>
    <row r="1185" spans="1:24">
      <c r="A1185" s="219" t="s">
        <v>215</v>
      </c>
      <c r="B1185" s="219" t="s">
        <v>1491</v>
      </c>
      <c r="C1185" s="219" t="s">
        <v>1502</v>
      </c>
      <c r="D1185" s="219" t="s">
        <v>227</v>
      </c>
      <c r="E1185" s="221">
        <v>45772</v>
      </c>
      <c r="F1185" s="221">
        <v>45772</v>
      </c>
      <c r="G1185" s="219" t="s">
        <v>219</v>
      </c>
      <c r="H1185" s="219"/>
      <c r="I1185" s="219"/>
      <c r="J1185" s="219" t="s">
        <v>182</v>
      </c>
      <c r="K1185" s="219" t="s">
        <v>220</v>
      </c>
      <c r="L1185" s="241">
        <v>-104720</v>
      </c>
      <c r="M1185" s="219" t="s">
        <v>220</v>
      </c>
      <c r="N1185" s="241">
        <v>-104720</v>
      </c>
      <c r="O1185" s="219" t="s">
        <v>243</v>
      </c>
      <c r="P1185" s="219" t="s">
        <v>244</v>
      </c>
      <c r="Q1185" s="219"/>
      <c r="R1185" s="219" t="s">
        <v>1503</v>
      </c>
      <c r="S1185" s="219"/>
      <c r="T1185" s="221"/>
      <c r="U1185" s="219" t="s">
        <v>224</v>
      </c>
      <c r="V1185" s="219" t="s">
        <v>225</v>
      </c>
      <c r="W1185" s="190">
        <f>VLOOKUP(M1185,'8.匯率'!A:C,3,)</f>
        <v>1</v>
      </c>
      <c r="X1185" s="232">
        <f t="shared" si="19"/>
        <v>-104720</v>
      </c>
    </row>
    <row r="1186" spans="1:24">
      <c r="A1186" s="219" t="s">
        <v>215</v>
      </c>
      <c r="B1186" s="219" t="s">
        <v>1491</v>
      </c>
      <c r="C1186" s="219" t="s">
        <v>1502</v>
      </c>
      <c r="D1186" s="219" t="s">
        <v>227</v>
      </c>
      <c r="E1186" s="221">
        <v>45772</v>
      </c>
      <c r="F1186" s="221">
        <v>45772</v>
      </c>
      <c r="G1186" s="219" t="s">
        <v>219</v>
      </c>
      <c r="H1186" s="219"/>
      <c r="I1186" s="219"/>
      <c r="J1186" s="219" t="s">
        <v>182</v>
      </c>
      <c r="K1186" s="219" t="s">
        <v>220</v>
      </c>
      <c r="L1186" s="241">
        <v>-99550</v>
      </c>
      <c r="M1186" s="219" t="s">
        <v>220</v>
      </c>
      <c r="N1186" s="241">
        <v>-99550</v>
      </c>
      <c r="O1186" s="219" t="s">
        <v>243</v>
      </c>
      <c r="P1186" s="219" t="s">
        <v>244</v>
      </c>
      <c r="Q1186" s="219"/>
      <c r="R1186" s="219" t="s">
        <v>1503</v>
      </c>
      <c r="S1186" s="219"/>
      <c r="T1186" s="221"/>
      <c r="U1186" s="219" t="s">
        <v>224</v>
      </c>
      <c r="V1186" s="219" t="s">
        <v>225</v>
      </c>
      <c r="W1186" s="190">
        <f>VLOOKUP(M1186,'8.匯率'!A:C,3,)</f>
        <v>1</v>
      </c>
      <c r="X1186" s="232">
        <f t="shared" si="19"/>
        <v>-99550</v>
      </c>
    </row>
    <row r="1187" spans="1:24">
      <c r="A1187" s="219" t="s">
        <v>215</v>
      </c>
      <c r="B1187" s="219" t="s">
        <v>1491</v>
      </c>
      <c r="C1187" s="219" t="s">
        <v>1502</v>
      </c>
      <c r="D1187" s="219" t="s">
        <v>227</v>
      </c>
      <c r="E1187" s="221">
        <v>45772</v>
      </c>
      <c r="F1187" s="221">
        <v>45772</v>
      </c>
      <c r="G1187" s="219" t="s">
        <v>219</v>
      </c>
      <c r="H1187" s="219"/>
      <c r="I1187" s="219"/>
      <c r="J1187" s="219" t="s">
        <v>182</v>
      </c>
      <c r="K1187" s="219" t="s">
        <v>220</v>
      </c>
      <c r="L1187" s="241">
        <v>-116610</v>
      </c>
      <c r="M1187" s="219" t="s">
        <v>220</v>
      </c>
      <c r="N1187" s="241">
        <v>-116610</v>
      </c>
      <c r="O1187" s="219" t="s">
        <v>243</v>
      </c>
      <c r="P1187" s="219" t="s">
        <v>244</v>
      </c>
      <c r="Q1187" s="219"/>
      <c r="R1187" s="219" t="s">
        <v>1503</v>
      </c>
      <c r="S1187" s="219"/>
      <c r="T1187" s="221"/>
      <c r="U1187" s="219" t="s">
        <v>224</v>
      </c>
      <c r="V1187" s="219" t="s">
        <v>225</v>
      </c>
      <c r="W1187" s="190">
        <f>VLOOKUP(M1187,'8.匯率'!A:C,3,)</f>
        <v>1</v>
      </c>
      <c r="X1187" s="232">
        <f t="shared" si="19"/>
        <v>-116610</v>
      </c>
    </row>
    <row r="1188" spans="1:24">
      <c r="A1188" s="219" t="s">
        <v>215</v>
      </c>
      <c r="B1188" s="219" t="s">
        <v>1491</v>
      </c>
      <c r="C1188" s="219" t="s">
        <v>1502</v>
      </c>
      <c r="D1188" s="219" t="s">
        <v>227</v>
      </c>
      <c r="E1188" s="221">
        <v>45772</v>
      </c>
      <c r="F1188" s="221">
        <v>45772</v>
      </c>
      <c r="G1188" s="219" t="s">
        <v>219</v>
      </c>
      <c r="H1188" s="219"/>
      <c r="I1188" s="219"/>
      <c r="J1188" s="219" t="s">
        <v>182</v>
      </c>
      <c r="K1188" s="219" t="s">
        <v>220</v>
      </c>
      <c r="L1188" s="241">
        <v>-90000</v>
      </c>
      <c r="M1188" s="219" t="s">
        <v>220</v>
      </c>
      <c r="N1188" s="241">
        <v>-90000</v>
      </c>
      <c r="O1188" s="219" t="s">
        <v>243</v>
      </c>
      <c r="P1188" s="219" t="s">
        <v>244</v>
      </c>
      <c r="Q1188" s="219"/>
      <c r="R1188" s="219" t="s">
        <v>1503</v>
      </c>
      <c r="S1188" s="219"/>
      <c r="T1188" s="221"/>
      <c r="U1188" s="219" t="s">
        <v>224</v>
      </c>
      <c r="V1188" s="219" t="s">
        <v>225</v>
      </c>
      <c r="W1188" s="190">
        <f>VLOOKUP(M1188,'8.匯率'!A:C,3,)</f>
        <v>1</v>
      </c>
      <c r="X1188" s="232">
        <f t="shared" si="19"/>
        <v>-90000</v>
      </c>
    </row>
    <row r="1189" spans="1:24">
      <c r="A1189" s="219" t="s">
        <v>215</v>
      </c>
      <c r="B1189" s="219" t="s">
        <v>1491</v>
      </c>
      <c r="C1189" s="219" t="s">
        <v>1502</v>
      </c>
      <c r="D1189" s="219" t="s">
        <v>227</v>
      </c>
      <c r="E1189" s="221">
        <v>45772</v>
      </c>
      <c r="F1189" s="221">
        <v>45772</v>
      </c>
      <c r="G1189" s="219" t="s">
        <v>219</v>
      </c>
      <c r="H1189" s="219"/>
      <c r="I1189" s="219"/>
      <c r="J1189" s="219" t="s">
        <v>182</v>
      </c>
      <c r="K1189" s="219" t="s">
        <v>220</v>
      </c>
      <c r="L1189" s="241">
        <v>-125718</v>
      </c>
      <c r="M1189" s="219" t="s">
        <v>220</v>
      </c>
      <c r="N1189" s="241">
        <v>-125718</v>
      </c>
      <c r="O1189" s="219" t="s">
        <v>243</v>
      </c>
      <c r="P1189" s="219" t="s">
        <v>244</v>
      </c>
      <c r="Q1189" s="219"/>
      <c r="R1189" s="219" t="s">
        <v>1503</v>
      </c>
      <c r="S1189" s="219"/>
      <c r="T1189" s="221"/>
      <c r="U1189" s="219" t="s">
        <v>224</v>
      </c>
      <c r="V1189" s="219" t="s">
        <v>225</v>
      </c>
      <c r="W1189" s="190">
        <f>VLOOKUP(M1189,'8.匯率'!A:C,3,)</f>
        <v>1</v>
      </c>
      <c r="X1189" s="232">
        <f t="shared" si="19"/>
        <v>-125718</v>
      </c>
    </row>
    <row r="1190" spans="1:24">
      <c r="A1190" s="219" t="s">
        <v>215</v>
      </c>
      <c r="B1190" s="219" t="s">
        <v>1491</v>
      </c>
      <c r="C1190" s="219" t="s">
        <v>1502</v>
      </c>
      <c r="D1190" s="219" t="s">
        <v>227</v>
      </c>
      <c r="E1190" s="221">
        <v>45772</v>
      </c>
      <c r="F1190" s="221">
        <v>45772</v>
      </c>
      <c r="G1190" s="219" t="s">
        <v>219</v>
      </c>
      <c r="H1190" s="219"/>
      <c r="I1190" s="219"/>
      <c r="J1190" s="219" t="s">
        <v>182</v>
      </c>
      <c r="K1190" s="219" t="s">
        <v>220</v>
      </c>
      <c r="L1190" s="241">
        <v>-42840</v>
      </c>
      <c r="M1190" s="219" t="s">
        <v>220</v>
      </c>
      <c r="N1190" s="241">
        <v>-42840</v>
      </c>
      <c r="O1190" s="219" t="s">
        <v>243</v>
      </c>
      <c r="P1190" s="219" t="s">
        <v>244</v>
      </c>
      <c r="Q1190" s="219"/>
      <c r="R1190" s="219" t="s">
        <v>1503</v>
      </c>
      <c r="S1190" s="219"/>
      <c r="T1190" s="221"/>
      <c r="U1190" s="219" t="s">
        <v>224</v>
      </c>
      <c r="V1190" s="219" t="s">
        <v>225</v>
      </c>
      <c r="W1190" s="190">
        <f>VLOOKUP(M1190,'8.匯率'!A:C,3,)</f>
        <v>1</v>
      </c>
      <c r="X1190" s="232">
        <f t="shared" si="19"/>
        <v>-42840</v>
      </c>
    </row>
    <row r="1191" spans="1:24">
      <c r="A1191" s="219" t="s">
        <v>215</v>
      </c>
      <c r="B1191" s="219" t="s">
        <v>1491</v>
      </c>
      <c r="C1191" s="219" t="s">
        <v>1502</v>
      </c>
      <c r="D1191" s="219" t="s">
        <v>227</v>
      </c>
      <c r="E1191" s="221">
        <v>45772</v>
      </c>
      <c r="F1191" s="221">
        <v>45772</v>
      </c>
      <c r="G1191" s="219" t="s">
        <v>219</v>
      </c>
      <c r="H1191" s="219"/>
      <c r="I1191" s="219"/>
      <c r="J1191" s="219" t="s">
        <v>182</v>
      </c>
      <c r="K1191" s="219" t="s">
        <v>220</v>
      </c>
      <c r="L1191" s="241">
        <v>-153140</v>
      </c>
      <c r="M1191" s="219" t="s">
        <v>220</v>
      </c>
      <c r="N1191" s="241">
        <v>-153140</v>
      </c>
      <c r="O1191" s="219" t="s">
        <v>243</v>
      </c>
      <c r="P1191" s="219" t="s">
        <v>244</v>
      </c>
      <c r="Q1191" s="219"/>
      <c r="R1191" s="219" t="s">
        <v>1503</v>
      </c>
      <c r="S1191" s="219"/>
      <c r="T1191" s="221"/>
      <c r="U1191" s="219" t="s">
        <v>224</v>
      </c>
      <c r="V1191" s="219" t="s">
        <v>225</v>
      </c>
      <c r="W1191" s="190">
        <f>VLOOKUP(M1191,'8.匯率'!A:C,3,)</f>
        <v>1</v>
      </c>
      <c r="X1191" s="232">
        <f t="shared" si="19"/>
        <v>-153140</v>
      </c>
    </row>
    <row r="1192" spans="1:24">
      <c r="A1192" s="219" t="s">
        <v>215</v>
      </c>
      <c r="B1192" s="219" t="s">
        <v>1491</v>
      </c>
      <c r="C1192" s="219" t="s">
        <v>1502</v>
      </c>
      <c r="D1192" s="219" t="s">
        <v>227</v>
      </c>
      <c r="E1192" s="221">
        <v>45772</v>
      </c>
      <c r="F1192" s="221">
        <v>45772</v>
      </c>
      <c r="G1192" s="219" t="s">
        <v>219</v>
      </c>
      <c r="H1192" s="219"/>
      <c r="I1192" s="219"/>
      <c r="J1192" s="219" t="s">
        <v>182</v>
      </c>
      <c r="K1192" s="219" t="s">
        <v>220</v>
      </c>
      <c r="L1192" s="241">
        <v>-94270</v>
      </c>
      <c r="M1192" s="219" t="s">
        <v>220</v>
      </c>
      <c r="N1192" s="241">
        <v>-94270</v>
      </c>
      <c r="O1192" s="219" t="s">
        <v>243</v>
      </c>
      <c r="P1192" s="219" t="s">
        <v>244</v>
      </c>
      <c r="Q1192" s="219"/>
      <c r="R1192" s="219" t="s">
        <v>1503</v>
      </c>
      <c r="S1192" s="219"/>
      <c r="T1192" s="221"/>
      <c r="U1192" s="219" t="s">
        <v>224</v>
      </c>
      <c r="V1192" s="219" t="s">
        <v>225</v>
      </c>
      <c r="W1192" s="190">
        <f>VLOOKUP(M1192,'8.匯率'!A:C,3,)</f>
        <v>1</v>
      </c>
      <c r="X1192" s="232">
        <f t="shared" si="19"/>
        <v>-94270</v>
      </c>
    </row>
    <row r="1193" spans="1:24">
      <c r="A1193" s="219" t="s">
        <v>215</v>
      </c>
      <c r="B1193" s="219" t="s">
        <v>1491</v>
      </c>
      <c r="C1193" s="219" t="s">
        <v>1502</v>
      </c>
      <c r="D1193" s="219" t="s">
        <v>227</v>
      </c>
      <c r="E1193" s="221">
        <v>45772</v>
      </c>
      <c r="F1193" s="221">
        <v>45772</v>
      </c>
      <c r="G1193" s="219" t="s">
        <v>219</v>
      </c>
      <c r="H1193" s="219"/>
      <c r="I1193" s="219"/>
      <c r="J1193" s="219" t="s">
        <v>182</v>
      </c>
      <c r="K1193" s="219" t="s">
        <v>220</v>
      </c>
      <c r="L1193" s="241">
        <v>-101844</v>
      </c>
      <c r="M1193" s="219" t="s">
        <v>220</v>
      </c>
      <c r="N1193" s="241">
        <v>-101844</v>
      </c>
      <c r="O1193" s="219" t="s">
        <v>243</v>
      </c>
      <c r="P1193" s="219" t="s">
        <v>244</v>
      </c>
      <c r="Q1193" s="219"/>
      <c r="R1193" s="219" t="s">
        <v>1503</v>
      </c>
      <c r="S1193" s="219"/>
      <c r="T1193" s="221"/>
      <c r="U1193" s="219" t="s">
        <v>224</v>
      </c>
      <c r="V1193" s="219" t="s">
        <v>225</v>
      </c>
      <c r="W1193" s="190">
        <f>VLOOKUP(M1193,'8.匯率'!A:C,3,)</f>
        <v>1</v>
      </c>
      <c r="X1193" s="232">
        <f t="shared" si="19"/>
        <v>-101844</v>
      </c>
    </row>
    <row r="1194" spans="1:24">
      <c r="A1194" s="219" t="s">
        <v>215</v>
      </c>
      <c r="B1194" s="219" t="s">
        <v>1491</v>
      </c>
      <c r="C1194" s="219" t="s">
        <v>1502</v>
      </c>
      <c r="D1194" s="219" t="s">
        <v>227</v>
      </c>
      <c r="E1194" s="221">
        <v>45772</v>
      </c>
      <c r="F1194" s="221">
        <v>45772</v>
      </c>
      <c r="G1194" s="219" t="s">
        <v>219</v>
      </c>
      <c r="H1194" s="219"/>
      <c r="I1194" s="219"/>
      <c r="J1194" s="219" t="s">
        <v>182</v>
      </c>
      <c r="K1194" s="219" t="s">
        <v>220</v>
      </c>
      <c r="L1194" s="241">
        <v>-134688</v>
      </c>
      <c r="M1194" s="219" t="s">
        <v>220</v>
      </c>
      <c r="N1194" s="241">
        <v>-134688</v>
      </c>
      <c r="O1194" s="219" t="s">
        <v>243</v>
      </c>
      <c r="P1194" s="219" t="s">
        <v>244</v>
      </c>
      <c r="Q1194" s="219"/>
      <c r="R1194" s="219" t="s">
        <v>1503</v>
      </c>
      <c r="S1194" s="219"/>
      <c r="T1194" s="221"/>
      <c r="U1194" s="219" t="s">
        <v>224</v>
      </c>
      <c r="V1194" s="219" t="s">
        <v>225</v>
      </c>
      <c r="W1194" s="190">
        <f>VLOOKUP(M1194,'8.匯率'!A:C,3,)</f>
        <v>1</v>
      </c>
      <c r="X1194" s="232">
        <f t="shared" si="19"/>
        <v>-134688</v>
      </c>
    </row>
    <row r="1195" spans="1:24">
      <c r="A1195" s="219" t="s">
        <v>215</v>
      </c>
      <c r="B1195" s="219" t="s">
        <v>1491</v>
      </c>
      <c r="C1195" s="219" t="s">
        <v>1502</v>
      </c>
      <c r="D1195" s="219" t="s">
        <v>227</v>
      </c>
      <c r="E1195" s="221">
        <v>45772</v>
      </c>
      <c r="F1195" s="221">
        <v>45772</v>
      </c>
      <c r="G1195" s="219" t="s">
        <v>219</v>
      </c>
      <c r="H1195" s="219"/>
      <c r="I1195" s="219"/>
      <c r="J1195" s="219" t="s">
        <v>182</v>
      </c>
      <c r="K1195" s="219" t="s">
        <v>220</v>
      </c>
      <c r="L1195" s="241">
        <v>-138000</v>
      </c>
      <c r="M1195" s="219" t="s">
        <v>220</v>
      </c>
      <c r="N1195" s="241">
        <v>-138000</v>
      </c>
      <c r="O1195" s="219" t="s">
        <v>243</v>
      </c>
      <c r="P1195" s="219" t="s">
        <v>244</v>
      </c>
      <c r="Q1195" s="219"/>
      <c r="R1195" s="219" t="s">
        <v>1503</v>
      </c>
      <c r="S1195" s="219"/>
      <c r="T1195" s="221"/>
      <c r="U1195" s="219" t="s">
        <v>224</v>
      </c>
      <c r="V1195" s="219" t="s">
        <v>225</v>
      </c>
      <c r="W1195" s="190">
        <f>VLOOKUP(M1195,'8.匯率'!A:C,3,)</f>
        <v>1</v>
      </c>
      <c r="X1195" s="232">
        <f t="shared" si="19"/>
        <v>-138000</v>
      </c>
    </row>
    <row r="1196" spans="1:24">
      <c r="A1196" s="219" t="s">
        <v>215</v>
      </c>
      <c r="B1196" s="219" t="s">
        <v>1491</v>
      </c>
      <c r="C1196" s="219" t="s">
        <v>1502</v>
      </c>
      <c r="D1196" s="219" t="s">
        <v>227</v>
      </c>
      <c r="E1196" s="221">
        <v>45772</v>
      </c>
      <c r="F1196" s="221">
        <v>45772</v>
      </c>
      <c r="G1196" s="219" t="s">
        <v>219</v>
      </c>
      <c r="H1196" s="219"/>
      <c r="I1196" s="219"/>
      <c r="J1196" s="219" t="s">
        <v>182</v>
      </c>
      <c r="K1196" s="219" t="s">
        <v>220</v>
      </c>
      <c r="L1196" s="241">
        <v>-126546</v>
      </c>
      <c r="M1196" s="219" t="s">
        <v>220</v>
      </c>
      <c r="N1196" s="241">
        <v>-126546</v>
      </c>
      <c r="O1196" s="219" t="s">
        <v>243</v>
      </c>
      <c r="P1196" s="219" t="s">
        <v>244</v>
      </c>
      <c r="Q1196" s="219"/>
      <c r="R1196" s="219" t="s">
        <v>1503</v>
      </c>
      <c r="S1196" s="219"/>
      <c r="T1196" s="221"/>
      <c r="U1196" s="219" t="s">
        <v>224</v>
      </c>
      <c r="V1196" s="219" t="s">
        <v>225</v>
      </c>
      <c r="W1196" s="190">
        <f>VLOOKUP(M1196,'8.匯率'!A:C,3,)</f>
        <v>1</v>
      </c>
      <c r="X1196" s="232">
        <f t="shared" si="19"/>
        <v>-126546</v>
      </c>
    </row>
    <row r="1197" spans="1:24">
      <c r="A1197" s="219" t="s">
        <v>215</v>
      </c>
      <c r="B1197" s="219" t="s">
        <v>1491</v>
      </c>
      <c r="C1197" s="219" t="s">
        <v>1502</v>
      </c>
      <c r="D1197" s="219" t="s">
        <v>227</v>
      </c>
      <c r="E1197" s="221">
        <v>45772</v>
      </c>
      <c r="F1197" s="221">
        <v>45772</v>
      </c>
      <c r="G1197" s="219" t="s">
        <v>219</v>
      </c>
      <c r="H1197" s="219"/>
      <c r="I1197" s="219"/>
      <c r="J1197" s="219" t="s">
        <v>182</v>
      </c>
      <c r="K1197" s="219" t="s">
        <v>220</v>
      </c>
      <c r="L1197" s="241">
        <v>-3420</v>
      </c>
      <c r="M1197" s="219" t="s">
        <v>220</v>
      </c>
      <c r="N1197" s="241">
        <v>-3420</v>
      </c>
      <c r="O1197" s="219" t="s">
        <v>243</v>
      </c>
      <c r="P1197" s="219" t="s">
        <v>244</v>
      </c>
      <c r="Q1197" s="219"/>
      <c r="R1197" s="219" t="s">
        <v>1503</v>
      </c>
      <c r="S1197" s="219"/>
      <c r="T1197" s="221"/>
      <c r="U1197" s="219" t="s">
        <v>224</v>
      </c>
      <c r="V1197" s="219" t="s">
        <v>225</v>
      </c>
      <c r="W1197" s="190">
        <f>VLOOKUP(M1197,'8.匯率'!A:C,3,)</f>
        <v>1</v>
      </c>
      <c r="X1197" s="232">
        <f t="shared" si="19"/>
        <v>-3420</v>
      </c>
    </row>
    <row r="1198" spans="1:24">
      <c r="A1198" s="219" t="s">
        <v>215</v>
      </c>
      <c r="B1198" s="219" t="s">
        <v>1491</v>
      </c>
      <c r="C1198" s="219" t="s">
        <v>1504</v>
      </c>
      <c r="D1198" s="219" t="s">
        <v>227</v>
      </c>
      <c r="E1198" s="221">
        <v>45772</v>
      </c>
      <c r="F1198" s="221">
        <v>45772</v>
      </c>
      <c r="G1198" s="219" t="s">
        <v>219</v>
      </c>
      <c r="H1198" s="219"/>
      <c r="I1198" s="219"/>
      <c r="J1198" s="219" t="s">
        <v>182</v>
      </c>
      <c r="K1198" s="219" t="s">
        <v>220</v>
      </c>
      <c r="L1198" s="241">
        <v>-81220</v>
      </c>
      <c r="M1198" s="219" t="s">
        <v>220</v>
      </c>
      <c r="N1198" s="241">
        <v>-81220</v>
      </c>
      <c r="O1198" s="219" t="s">
        <v>234</v>
      </c>
      <c r="P1198" s="219" t="s">
        <v>229</v>
      </c>
      <c r="Q1198" s="219"/>
      <c r="R1198" s="219" t="s">
        <v>1505</v>
      </c>
      <c r="S1198" s="219"/>
      <c r="T1198" s="221"/>
      <c r="U1198" s="219" t="s">
        <v>224</v>
      </c>
      <c r="V1198" s="219" t="s">
        <v>225</v>
      </c>
      <c r="W1198" s="190">
        <f>VLOOKUP(M1198,'8.匯率'!A:C,3,)</f>
        <v>1</v>
      </c>
      <c r="X1198" s="232">
        <f t="shared" si="19"/>
        <v>-81220</v>
      </c>
    </row>
    <row r="1199" spans="1:24">
      <c r="A1199" s="219" t="s">
        <v>215</v>
      </c>
      <c r="B1199" s="219" t="s">
        <v>1491</v>
      </c>
      <c r="C1199" s="219" t="s">
        <v>1506</v>
      </c>
      <c r="D1199" s="219" t="s">
        <v>227</v>
      </c>
      <c r="E1199" s="221">
        <v>45762</v>
      </c>
      <c r="F1199" s="221">
        <v>45762</v>
      </c>
      <c r="G1199" s="219" t="s">
        <v>219</v>
      </c>
      <c r="H1199" s="219"/>
      <c r="I1199" s="219"/>
      <c r="J1199" s="219" t="s">
        <v>185</v>
      </c>
      <c r="K1199" s="219" t="s">
        <v>220</v>
      </c>
      <c r="L1199" s="241">
        <v>-140275</v>
      </c>
      <c r="M1199" s="219" t="s">
        <v>220</v>
      </c>
      <c r="N1199" s="241">
        <v>-140275</v>
      </c>
      <c r="O1199" s="219" t="s">
        <v>249</v>
      </c>
      <c r="P1199" s="219" t="s">
        <v>250</v>
      </c>
      <c r="Q1199" s="219"/>
      <c r="R1199" s="219" t="s">
        <v>1507</v>
      </c>
      <c r="S1199" s="219"/>
      <c r="T1199" s="221"/>
      <c r="U1199" s="219" t="s">
        <v>224</v>
      </c>
      <c r="V1199" s="219" t="s">
        <v>252</v>
      </c>
      <c r="W1199" s="190">
        <f>VLOOKUP(M1199,'8.匯率'!A:C,3,)</f>
        <v>1</v>
      </c>
      <c r="X1199" s="232">
        <f t="shared" si="19"/>
        <v>-140275</v>
      </c>
    </row>
    <row r="1200" spans="1:24">
      <c r="A1200" s="219" t="s">
        <v>215</v>
      </c>
      <c r="B1200" s="219" t="s">
        <v>1491</v>
      </c>
      <c r="C1200" s="219" t="s">
        <v>1506</v>
      </c>
      <c r="D1200" s="219" t="s">
        <v>227</v>
      </c>
      <c r="E1200" s="221">
        <v>45762</v>
      </c>
      <c r="F1200" s="221">
        <v>45762</v>
      </c>
      <c r="G1200" s="219" t="s">
        <v>219</v>
      </c>
      <c r="H1200" s="219"/>
      <c r="I1200" s="219"/>
      <c r="J1200" s="219" t="s">
        <v>185</v>
      </c>
      <c r="K1200" s="219" t="s">
        <v>220</v>
      </c>
      <c r="L1200" s="241">
        <v>-99550</v>
      </c>
      <c r="M1200" s="219" t="s">
        <v>220</v>
      </c>
      <c r="N1200" s="241">
        <v>-99550</v>
      </c>
      <c r="O1200" s="219" t="s">
        <v>249</v>
      </c>
      <c r="P1200" s="219" t="s">
        <v>250</v>
      </c>
      <c r="Q1200" s="219"/>
      <c r="R1200" s="219" t="s">
        <v>1507</v>
      </c>
      <c r="S1200" s="219"/>
      <c r="T1200" s="221"/>
      <c r="U1200" s="219" t="s">
        <v>224</v>
      </c>
      <c r="V1200" s="219" t="s">
        <v>252</v>
      </c>
      <c r="W1200" s="190">
        <f>VLOOKUP(M1200,'8.匯率'!A:C,3,)</f>
        <v>1</v>
      </c>
      <c r="X1200" s="232">
        <f t="shared" si="19"/>
        <v>-99550</v>
      </c>
    </row>
    <row r="1201" spans="1:24">
      <c r="A1201" s="219" t="s">
        <v>215</v>
      </c>
      <c r="B1201" s="219" t="s">
        <v>1491</v>
      </c>
      <c r="C1201" s="219" t="s">
        <v>1508</v>
      </c>
      <c r="D1201" s="219" t="s">
        <v>227</v>
      </c>
      <c r="E1201" s="221">
        <v>45762</v>
      </c>
      <c r="F1201" s="221">
        <v>45762</v>
      </c>
      <c r="G1201" s="219" t="s">
        <v>219</v>
      </c>
      <c r="H1201" s="219"/>
      <c r="I1201" s="219"/>
      <c r="J1201" s="219" t="s">
        <v>185</v>
      </c>
      <c r="K1201" s="219" t="s">
        <v>220</v>
      </c>
      <c r="L1201" s="241">
        <v>-141588</v>
      </c>
      <c r="M1201" s="219" t="s">
        <v>220</v>
      </c>
      <c r="N1201" s="241">
        <v>-141588</v>
      </c>
      <c r="O1201" s="219" t="s">
        <v>249</v>
      </c>
      <c r="P1201" s="219" t="s">
        <v>250</v>
      </c>
      <c r="Q1201" s="219"/>
      <c r="R1201" s="219" t="s">
        <v>1509</v>
      </c>
      <c r="S1201" s="219"/>
      <c r="T1201" s="221"/>
      <c r="U1201" s="219" t="s">
        <v>224</v>
      </c>
      <c r="V1201" s="219" t="s">
        <v>252</v>
      </c>
      <c r="W1201" s="190">
        <f>VLOOKUP(M1201,'8.匯率'!A:C,3,)</f>
        <v>1</v>
      </c>
      <c r="X1201" s="232">
        <f t="shared" ref="X1201:X1264" si="20">N1201*W1201</f>
        <v>-141588</v>
      </c>
    </row>
    <row r="1202" spans="1:24">
      <c r="A1202" s="219" t="s">
        <v>215</v>
      </c>
      <c r="B1202" s="219" t="s">
        <v>1491</v>
      </c>
      <c r="C1202" s="219" t="s">
        <v>1508</v>
      </c>
      <c r="D1202" s="219" t="s">
        <v>227</v>
      </c>
      <c r="E1202" s="221">
        <v>45762</v>
      </c>
      <c r="F1202" s="221">
        <v>45762</v>
      </c>
      <c r="G1202" s="219" t="s">
        <v>219</v>
      </c>
      <c r="H1202" s="219"/>
      <c r="I1202" s="219"/>
      <c r="J1202" s="219" t="s">
        <v>185</v>
      </c>
      <c r="K1202" s="219" t="s">
        <v>220</v>
      </c>
      <c r="L1202" s="241">
        <v>-110000</v>
      </c>
      <c r="M1202" s="219" t="s">
        <v>220</v>
      </c>
      <c r="N1202" s="241">
        <v>-110000</v>
      </c>
      <c r="O1202" s="219" t="s">
        <v>249</v>
      </c>
      <c r="P1202" s="219" t="s">
        <v>250</v>
      </c>
      <c r="Q1202" s="219"/>
      <c r="R1202" s="219" t="s">
        <v>1509</v>
      </c>
      <c r="S1202" s="219"/>
      <c r="T1202" s="221"/>
      <c r="U1202" s="219" t="s">
        <v>224</v>
      </c>
      <c r="V1202" s="219" t="s">
        <v>252</v>
      </c>
      <c r="W1202" s="190">
        <f>VLOOKUP(M1202,'8.匯率'!A:C,3,)</f>
        <v>1</v>
      </c>
      <c r="X1202" s="232">
        <f t="shared" si="20"/>
        <v>-110000</v>
      </c>
    </row>
    <row r="1203" spans="1:24">
      <c r="A1203" s="219" t="s">
        <v>215</v>
      </c>
      <c r="B1203" s="219" t="s">
        <v>1491</v>
      </c>
      <c r="C1203" s="219" t="s">
        <v>1508</v>
      </c>
      <c r="D1203" s="219" t="s">
        <v>227</v>
      </c>
      <c r="E1203" s="221">
        <v>45762</v>
      </c>
      <c r="F1203" s="221">
        <v>45762</v>
      </c>
      <c r="G1203" s="219" t="s">
        <v>219</v>
      </c>
      <c r="H1203" s="219"/>
      <c r="I1203" s="219"/>
      <c r="J1203" s="219" t="s">
        <v>185</v>
      </c>
      <c r="K1203" s="219" t="s">
        <v>220</v>
      </c>
      <c r="L1203" s="241">
        <v>-138000</v>
      </c>
      <c r="M1203" s="219" t="s">
        <v>220</v>
      </c>
      <c r="N1203" s="241">
        <v>-138000</v>
      </c>
      <c r="O1203" s="219" t="s">
        <v>249</v>
      </c>
      <c r="P1203" s="219" t="s">
        <v>250</v>
      </c>
      <c r="Q1203" s="219"/>
      <c r="R1203" s="219" t="s">
        <v>1509</v>
      </c>
      <c r="S1203" s="219"/>
      <c r="T1203" s="221"/>
      <c r="U1203" s="219" t="s">
        <v>224</v>
      </c>
      <c r="V1203" s="219" t="s">
        <v>252</v>
      </c>
      <c r="W1203" s="190">
        <f>VLOOKUP(M1203,'8.匯率'!A:C,3,)</f>
        <v>1</v>
      </c>
      <c r="X1203" s="232">
        <f t="shared" si="20"/>
        <v>-138000</v>
      </c>
    </row>
    <row r="1204" spans="1:24">
      <c r="A1204" s="219" t="s">
        <v>215</v>
      </c>
      <c r="B1204" s="219" t="s">
        <v>1491</v>
      </c>
      <c r="C1204" s="219" t="s">
        <v>1508</v>
      </c>
      <c r="D1204" s="219" t="s">
        <v>227</v>
      </c>
      <c r="E1204" s="221">
        <v>45762</v>
      </c>
      <c r="F1204" s="221">
        <v>45762</v>
      </c>
      <c r="G1204" s="219" t="s">
        <v>219</v>
      </c>
      <c r="H1204" s="219"/>
      <c r="I1204" s="219"/>
      <c r="J1204" s="219" t="s">
        <v>185</v>
      </c>
      <c r="K1204" s="219" t="s">
        <v>220</v>
      </c>
      <c r="L1204" s="241">
        <v>-110000</v>
      </c>
      <c r="M1204" s="219" t="s">
        <v>220</v>
      </c>
      <c r="N1204" s="241">
        <v>-110000</v>
      </c>
      <c r="O1204" s="219" t="s">
        <v>249</v>
      </c>
      <c r="P1204" s="219" t="s">
        <v>250</v>
      </c>
      <c r="Q1204" s="219"/>
      <c r="R1204" s="219" t="s">
        <v>1509</v>
      </c>
      <c r="S1204" s="219"/>
      <c r="T1204" s="221"/>
      <c r="U1204" s="219" t="s">
        <v>224</v>
      </c>
      <c r="V1204" s="219" t="s">
        <v>252</v>
      </c>
      <c r="W1204" s="190">
        <f>VLOOKUP(M1204,'8.匯率'!A:C,3,)</f>
        <v>1</v>
      </c>
      <c r="X1204" s="232">
        <f t="shared" si="20"/>
        <v>-110000</v>
      </c>
    </row>
    <row r="1205" spans="1:24">
      <c r="A1205" s="219" t="s">
        <v>215</v>
      </c>
      <c r="B1205" s="219" t="s">
        <v>1491</v>
      </c>
      <c r="C1205" s="219" t="s">
        <v>1508</v>
      </c>
      <c r="D1205" s="219" t="s">
        <v>227</v>
      </c>
      <c r="E1205" s="221">
        <v>45762</v>
      </c>
      <c r="F1205" s="221">
        <v>45762</v>
      </c>
      <c r="G1205" s="219" t="s">
        <v>219</v>
      </c>
      <c r="H1205" s="219"/>
      <c r="I1205" s="219"/>
      <c r="J1205" s="219" t="s">
        <v>185</v>
      </c>
      <c r="K1205" s="219" t="s">
        <v>220</v>
      </c>
      <c r="L1205" s="241">
        <v>-103400</v>
      </c>
      <c r="M1205" s="219" t="s">
        <v>220</v>
      </c>
      <c r="N1205" s="241">
        <v>-103400</v>
      </c>
      <c r="O1205" s="219" t="s">
        <v>249</v>
      </c>
      <c r="P1205" s="219" t="s">
        <v>250</v>
      </c>
      <c r="Q1205" s="219"/>
      <c r="R1205" s="219" t="s">
        <v>1509</v>
      </c>
      <c r="S1205" s="219"/>
      <c r="T1205" s="221"/>
      <c r="U1205" s="219" t="s">
        <v>224</v>
      </c>
      <c r="V1205" s="219" t="s">
        <v>252</v>
      </c>
      <c r="W1205" s="190">
        <f>VLOOKUP(M1205,'8.匯率'!A:C,3,)</f>
        <v>1</v>
      </c>
      <c r="X1205" s="232">
        <f t="shared" si="20"/>
        <v>-103400</v>
      </c>
    </row>
    <row r="1206" spans="1:24">
      <c r="A1206" s="219" t="s">
        <v>215</v>
      </c>
      <c r="B1206" s="219" t="s">
        <v>1491</v>
      </c>
      <c r="C1206" s="219" t="s">
        <v>1508</v>
      </c>
      <c r="D1206" s="219" t="s">
        <v>227</v>
      </c>
      <c r="E1206" s="221">
        <v>45762</v>
      </c>
      <c r="F1206" s="221">
        <v>45762</v>
      </c>
      <c r="G1206" s="219" t="s">
        <v>219</v>
      </c>
      <c r="H1206" s="219"/>
      <c r="I1206" s="219"/>
      <c r="J1206" s="219" t="s">
        <v>185</v>
      </c>
      <c r="K1206" s="219" t="s">
        <v>220</v>
      </c>
      <c r="L1206" s="241">
        <v>-133032</v>
      </c>
      <c r="M1206" s="219" t="s">
        <v>220</v>
      </c>
      <c r="N1206" s="241">
        <v>-133032</v>
      </c>
      <c r="O1206" s="219" t="s">
        <v>249</v>
      </c>
      <c r="P1206" s="219" t="s">
        <v>250</v>
      </c>
      <c r="Q1206" s="219"/>
      <c r="R1206" s="219" t="s">
        <v>1509</v>
      </c>
      <c r="S1206" s="219"/>
      <c r="T1206" s="221"/>
      <c r="U1206" s="219" t="s">
        <v>224</v>
      </c>
      <c r="V1206" s="219" t="s">
        <v>252</v>
      </c>
      <c r="W1206" s="190">
        <f>VLOOKUP(M1206,'8.匯率'!A:C,3,)</f>
        <v>1</v>
      </c>
      <c r="X1206" s="232">
        <f t="shared" si="20"/>
        <v>-133032</v>
      </c>
    </row>
    <row r="1207" spans="1:24">
      <c r="A1207" s="219" t="s">
        <v>215</v>
      </c>
      <c r="B1207" s="219" t="s">
        <v>1491</v>
      </c>
      <c r="C1207" s="219" t="s">
        <v>1508</v>
      </c>
      <c r="D1207" s="219" t="s">
        <v>227</v>
      </c>
      <c r="E1207" s="221">
        <v>45762</v>
      </c>
      <c r="F1207" s="221">
        <v>45762</v>
      </c>
      <c r="G1207" s="219" t="s">
        <v>219</v>
      </c>
      <c r="H1207" s="219"/>
      <c r="I1207" s="219"/>
      <c r="J1207" s="219" t="s">
        <v>185</v>
      </c>
      <c r="K1207" s="219" t="s">
        <v>220</v>
      </c>
      <c r="L1207" s="241">
        <v>-110000</v>
      </c>
      <c r="M1207" s="219" t="s">
        <v>220</v>
      </c>
      <c r="N1207" s="241">
        <v>-110000</v>
      </c>
      <c r="O1207" s="219" t="s">
        <v>249</v>
      </c>
      <c r="P1207" s="219" t="s">
        <v>250</v>
      </c>
      <c r="Q1207" s="219"/>
      <c r="R1207" s="219" t="s">
        <v>1509</v>
      </c>
      <c r="S1207" s="219"/>
      <c r="T1207" s="221"/>
      <c r="U1207" s="219" t="s">
        <v>224</v>
      </c>
      <c r="V1207" s="219" t="s">
        <v>252</v>
      </c>
      <c r="W1207" s="190">
        <f>VLOOKUP(M1207,'8.匯率'!A:C,3,)</f>
        <v>1</v>
      </c>
      <c r="X1207" s="232">
        <f t="shared" si="20"/>
        <v>-110000</v>
      </c>
    </row>
    <row r="1208" spans="1:24">
      <c r="A1208" s="219" t="s">
        <v>215</v>
      </c>
      <c r="B1208" s="219" t="s">
        <v>1491</v>
      </c>
      <c r="C1208" s="219" t="s">
        <v>1510</v>
      </c>
      <c r="D1208" s="219" t="s">
        <v>227</v>
      </c>
      <c r="E1208" s="221">
        <v>45762</v>
      </c>
      <c r="F1208" s="221">
        <v>45762</v>
      </c>
      <c r="G1208" s="219" t="s">
        <v>219</v>
      </c>
      <c r="H1208" s="219"/>
      <c r="I1208" s="219"/>
      <c r="J1208" s="219" t="s">
        <v>185</v>
      </c>
      <c r="K1208" s="219" t="s">
        <v>220</v>
      </c>
      <c r="L1208" s="241">
        <v>-65500</v>
      </c>
      <c r="M1208" s="219" t="s">
        <v>220</v>
      </c>
      <c r="N1208" s="241">
        <v>-65500</v>
      </c>
      <c r="O1208" s="219" t="s">
        <v>249</v>
      </c>
      <c r="P1208" s="219" t="s">
        <v>250</v>
      </c>
      <c r="Q1208" s="219"/>
      <c r="R1208" s="219" t="s">
        <v>1511</v>
      </c>
      <c r="S1208" s="219"/>
      <c r="T1208" s="221"/>
      <c r="U1208" s="219" t="s">
        <v>224</v>
      </c>
      <c r="V1208" s="219" t="s">
        <v>252</v>
      </c>
      <c r="W1208" s="190">
        <f>VLOOKUP(M1208,'8.匯率'!A:C,3,)</f>
        <v>1</v>
      </c>
      <c r="X1208" s="232">
        <f t="shared" si="20"/>
        <v>-65500</v>
      </c>
    </row>
    <row r="1209" spans="1:24">
      <c r="A1209" s="219" t="s">
        <v>215</v>
      </c>
      <c r="B1209" s="219" t="s">
        <v>1491</v>
      </c>
      <c r="C1209" s="219" t="s">
        <v>1512</v>
      </c>
      <c r="D1209" s="219" t="s">
        <v>227</v>
      </c>
      <c r="E1209" s="221">
        <v>45762</v>
      </c>
      <c r="F1209" s="221">
        <v>45762</v>
      </c>
      <c r="G1209" s="219" t="s">
        <v>219</v>
      </c>
      <c r="H1209" s="219"/>
      <c r="I1209" s="219"/>
      <c r="J1209" s="219" t="s">
        <v>185</v>
      </c>
      <c r="K1209" s="219" t="s">
        <v>220</v>
      </c>
      <c r="L1209" s="241">
        <v>-75000</v>
      </c>
      <c r="M1209" s="219" t="s">
        <v>220</v>
      </c>
      <c r="N1209" s="241">
        <v>-75000</v>
      </c>
      <c r="O1209" s="219" t="s">
        <v>249</v>
      </c>
      <c r="P1209" s="219" t="s">
        <v>250</v>
      </c>
      <c r="Q1209" s="219"/>
      <c r="R1209" s="219" t="s">
        <v>1513</v>
      </c>
      <c r="S1209" s="219"/>
      <c r="T1209" s="221"/>
      <c r="U1209" s="219" t="s">
        <v>224</v>
      </c>
      <c r="V1209" s="219" t="s">
        <v>252</v>
      </c>
      <c r="W1209" s="190">
        <f>VLOOKUP(M1209,'8.匯率'!A:C,3,)</f>
        <v>1</v>
      </c>
      <c r="X1209" s="232">
        <f t="shared" si="20"/>
        <v>-75000</v>
      </c>
    </row>
    <row r="1210" spans="1:24">
      <c r="A1210" s="219" t="s">
        <v>215</v>
      </c>
      <c r="B1210" s="219" t="s">
        <v>1491</v>
      </c>
      <c r="C1210" s="219" t="s">
        <v>1514</v>
      </c>
      <c r="D1210" s="219" t="s">
        <v>227</v>
      </c>
      <c r="E1210" s="221">
        <v>45762</v>
      </c>
      <c r="F1210" s="221">
        <v>45762</v>
      </c>
      <c r="G1210" s="219" t="s">
        <v>219</v>
      </c>
      <c r="H1210" s="219"/>
      <c r="I1210" s="219"/>
      <c r="J1210" s="219" t="s">
        <v>185</v>
      </c>
      <c r="K1210" s="219" t="s">
        <v>220</v>
      </c>
      <c r="L1210" s="241">
        <v>-174685</v>
      </c>
      <c r="M1210" s="219" t="s">
        <v>220</v>
      </c>
      <c r="N1210" s="241">
        <v>-174685</v>
      </c>
      <c r="O1210" s="219" t="s">
        <v>249</v>
      </c>
      <c r="P1210" s="219" t="s">
        <v>250</v>
      </c>
      <c r="Q1210" s="219"/>
      <c r="R1210" s="219" t="s">
        <v>1515</v>
      </c>
      <c r="S1210" s="219"/>
      <c r="T1210" s="221"/>
      <c r="U1210" s="219" t="s">
        <v>224</v>
      </c>
      <c r="V1210" s="219" t="s">
        <v>252</v>
      </c>
      <c r="W1210" s="190">
        <f>VLOOKUP(M1210,'8.匯率'!A:C,3,)</f>
        <v>1</v>
      </c>
      <c r="X1210" s="232">
        <f t="shared" si="20"/>
        <v>-174685</v>
      </c>
    </row>
    <row r="1211" spans="1:24">
      <c r="A1211" s="219" t="s">
        <v>215</v>
      </c>
      <c r="B1211" s="219" t="s">
        <v>1491</v>
      </c>
      <c r="C1211" s="219" t="s">
        <v>1516</v>
      </c>
      <c r="D1211" s="219" t="s">
        <v>227</v>
      </c>
      <c r="E1211" s="221">
        <v>45762</v>
      </c>
      <c r="F1211" s="221">
        <v>45762</v>
      </c>
      <c r="G1211" s="219" t="s">
        <v>219</v>
      </c>
      <c r="H1211" s="219"/>
      <c r="I1211" s="219"/>
      <c r="J1211" s="219" t="s">
        <v>185</v>
      </c>
      <c r="K1211" s="219" t="s">
        <v>220</v>
      </c>
      <c r="L1211" s="241">
        <v>-146320</v>
      </c>
      <c r="M1211" s="219" t="s">
        <v>220</v>
      </c>
      <c r="N1211" s="241">
        <v>-146320</v>
      </c>
      <c r="O1211" s="219" t="s">
        <v>249</v>
      </c>
      <c r="P1211" s="219" t="s">
        <v>250</v>
      </c>
      <c r="Q1211" s="219"/>
      <c r="R1211" s="219" t="s">
        <v>1517</v>
      </c>
      <c r="S1211" s="219"/>
      <c r="T1211" s="221"/>
      <c r="U1211" s="219" t="s">
        <v>224</v>
      </c>
      <c r="V1211" s="219" t="s">
        <v>252</v>
      </c>
      <c r="W1211" s="190">
        <f>VLOOKUP(M1211,'8.匯率'!A:C,3,)</f>
        <v>1</v>
      </c>
      <c r="X1211" s="232">
        <f t="shared" si="20"/>
        <v>-146320</v>
      </c>
    </row>
    <row r="1212" spans="1:24">
      <c r="A1212" s="219" t="s">
        <v>215</v>
      </c>
      <c r="B1212" s="219" t="s">
        <v>1491</v>
      </c>
      <c r="C1212" s="219" t="s">
        <v>1518</v>
      </c>
      <c r="D1212" s="219" t="s">
        <v>227</v>
      </c>
      <c r="E1212" s="221">
        <v>45762</v>
      </c>
      <c r="F1212" s="221">
        <v>45762</v>
      </c>
      <c r="G1212" s="219" t="s">
        <v>219</v>
      </c>
      <c r="H1212" s="219"/>
      <c r="I1212" s="219"/>
      <c r="J1212" s="219" t="s">
        <v>185</v>
      </c>
      <c r="K1212" s="219" t="s">
        <v>220</v>
      </c>
      <c r="L1212" s="241">
        <v>-140208</v>
      </c>
      <c r="M1212" s="219" t="s">
        <v>220</v>
      </c>
      <c r="N1212" s="241">
        <v>-140208</v>
      </c>
      <c r="O1212" s="219" t="s">
        <v>249</v>
      </c>
      <c r="P1212" s="219" t="s">
        <v>250</v>
      </c>
      <c r="Q1212" s="219"/>
      <c r="R1212" s="219" t="s">
        <v>1519</v>
      </c>
      <c r="S1212" s="219"/>
      <c r="T1212" s="221"/>
      <c r="U1212" s="219" t="s">
        <v>224</v>
      </c>
      <c r="V1212" s="219" t="s">
        <v>252</v>
      </c>
      <c r="W1212" s="190">
        <f>VLOOKUP(M1212,'8.匯率'!A:C,3,)</f>
        <v>1</v>
      </c>
      <c r="X1212" s="232">
        <f t="shared" si="20"/>
        <v>-140208</v>
      </c>
    </row>
    <row r="1213" spans="1:24">
      <c r="A1213" s="219" t="s">
        <v>215</v>
      </c>
      <c r="B1213" s="219" t="s">
        <v>1491</v>
      </c>
      <c r="C1213" s="219" t="s">
        <v>1520</v>
      </c>
      <c r="D1213" s="219" t="s">
        <v>227</v>
      </c>
      <c r="E1213" s="221">
        <v>45762</v>
      </c>
      <c r="F1213" s="221">
        <v>45762</v>
      </c>
      <c r="G1213" s="219" t="s">
        <v>219</v>
      </c>
      <c r="H1213" s="219"/>
      <c r="I1213" s="219"/>
      <c r="J1213" s="219" t="s">
        <v>185</v>
      </c>
      <c r="K1213" s="219" t="s">
        <v>220</v>
      </c>
      <c r="L1213" s="241">
        <v>-137172</v>
      </c>
      <c r="M1213" s="219" t="s">
        <v>220</v>
      </c>
      <c r="N1213" s="241">
        <v>-137172</v>
      </c>
      <c r="O1213" s="219" t="s">
        <v>249</v>
      </c>
      <c r="P1213" s="219" t="s">
        <v>250</v>
      </c>
      <c r="Q1213" s="219"/>
      <c r="R1213" s="219" t="s">
        <v>1521</v>
      </c>
      <c r="S1213" s="219"/>
      <c r="T1213" s="221"/>
      <c r="U1213" s="219" t="s">
        <v>224</v>
      </c>
      <c r="V1213" s="219" t="s">
        <v>252</v>
      </c>
      <c r="W1213" s="190">
        <f>VLOOKUP(M1213,'8.匯率'!A:C,3,)</f>
        <v>1</v>
      </c>
      <c r="X1213" s="232">
        <f t="shared" si="20"/>
        <v>-137172</v>
      </c>
    </row>
    <row r="1214" spans="1:24">
      <c r="A1214" s="219" t="s">
        <v>215</v>
      </c>
      <c r="B1214" s="219" t="s">
        <v>1491</v>
      </c>
      <c r="C1214" s="219" t="s">
        <v>1522</v>
      </c>
      <c r="D1214" s="219" t="s">
        <v>227</v>
      </c>
      <c r="E1214" s="221">
        <v>45762</v>
      </c>
      <c r="F1214" s="221">
        <v>45762</v>
      </c>
      <c r="G1214" s="219" t="s">
        <v>219</v>
      </c>
      <c r="H1214" s="219"/>
      <c r="I1214" s="219"/>
      <c r="J1214" s="219" t="s">
        <v>185</v>
      </c>
      <c r="K1214" s="219" t="s">
        <v>220</v>
      </c>
      <c r="L1214" s="241">
        <v>-147560</v>
      </c>
      <c r="M1214" s="219" t="s">
        <v>220</v>
      </c>
      <c r="N1214" s="241">
        <v>-147560</v>
      </c>
      <c r="O1214" s="219" t="s">
        <v>249</v>
      </c>
      <c r="P1214" s="219" t="s">
        <v>250</v>
      </c>
      <c r="Q1214" s="219"/>
      <c r="R1214" s="219" t="s">
        <v>1523</v>
      </c>
      <c r="S1214" s="219"/>
      <c r="T1214" s="221"/>
      <c r="U1214" s="219" t="s">
        <v>224</v>
      </c>
      <c r="V1214" s="219" t="s">
        <v>252</v>
      </c>
      <c r="W1214" s="190">
        <f>VLOOKUP(M1214,'8.匯率'!A:C,3,)</f>
        <v>1</v>
      </c>
      <c r="X1214" s="232">
        <f t="shared" si="20"/>
        <v>-147560</v>
      </c>
    </row>
    <row r="1215" spans="1:24">
      <c r="A1215" s="219" t="s">
        <v>215</v>
      </c>
      <c r="B1215" s="219" t="s">
        <v>1491</v>
      </c>
      <c r="C1215" s="219" t="s">
        <v>1524</v>
      </c>
      <c r="D1215" s="219" t="s">
        <v>227</v>
      </c>
      <c r="E1215" s="221">
        <v>45770</v>
      </c>
      <c r="F1215" s="221">
        <v>45770</v>
      </c>
      <c r="G1215" s="219" t="s">
        <v>219</v>
      </c>
      <c r="H1215" s="219"/>
      <c r="I1215" s="219"/>
      <c r="J1215" s="219" t="s">
        <v>185</v>
      </c>
      <c r="K1215" s="219" t="s">
        <v>220</v>
      </c>
      <c r="L1215" s="241">
        <v>-104720</v>
      </c>
      <c r="M1215" s="219" t="s">
        <v>220</v>
      </c>
      <c r="N1215" s="241">
        <v>-104720</v>
      </c>
      <c r="O1215" s="219" t="s">
        <v>249</v>
      </c>
      <c r="P1215" s="219" t="s">
        <v>250</v>
      </c>
      <c r="Q1215" s="219"/>
      <c r="R1215" s="219" t="s">
        <v>1525</v>
      </c>
      <c r="S1215" s="219"/>
      <c r="T1215" s="221"/>
      <c r="U1215" s="219" t="s">
        <v>224</v>
      </c>
      <c r="V1215" s="219" t="s">
        <v>252</v>
      </c>
      <c r="W1215" s="190">
        <f>VLOOKUP(M1215,'8.匯率'!A:C,3,)</f>
        <v>1</v>
      </c>
      <c r="X1215" s="232">
        <f t="shared" si="20"/>
        <v>-104720</v>
      </c>
    </row>
    <row r="1216" spans="1:24">
      <c r="A1216" s="219" t="s">
        <v>215</v>
      </c>
      <c r="B1216" s="219" t="s">
        <v>1491</v>
      </c>
      <c r="C1216" s="219" t="s">
        <v>1524</v>
      </c>
      <c r="D1216" s="219" t="s">
        <v>227</v>
      </c>
      <c r="E1216" s="221">
        <v>45770</v>
      </c>
      <c r="F1216" s="221">
        <v>45770</v>
      </c>
      <c r="G1216" s="219" t="s">
        <v>219</v>
      </c>
      <c r="H1216" s="219"/>
      <c r="I1216" s="219"/>
      <c r="J1216" s="219" t="s">
        <v>185</v>
      </c>
      <c r="K1216" s="219" t="s">
        <v>220</v>
      </c>
      <c r="L1216" s="241">
        <v>-131376</v>
      </c>
      <c r="M1216" s="219" t="s">
        <v>220</v>
      </c>
      <c r="N1216" s="241">
        <v>-131376</v>
      </c>
      <c r="O1216" s="219" t="s">
        <v>249</v>
      </c>
      <c r="P1216" s="219" t="s">
        <v>250</v>
      </c>
      <c r="Q1216" s="219"/>
      <c r="R1216" s="219" t="s">
        <v>1525</v>
      </c>
      <c r="S1216" s="219"/>
      <c r="T1216" s="221"/>
      <c r="U1216" s="219" t="s">
        <v>224</v>
      </c>
      <c r="V1216" s="219" t="s">
        <v>252</v>
      </c>
      <c r="W1216" s="190">
        <f>VLOOKUP(M1216,'8.匯率'!A:C,3,)</f>
        <v>1</v>
      </c>
      <c r="X1216" s="232">
        <f t="shared" si="20"/>
        <v>-131376</v>
      </c>
    </row>
    <row r="1217" spans="1:24">
      <c r="A1217" s="219" t="s">
        <v>215</v>
      </c>
      <c r="B1217" s="219" t="s">
        <v>1491</v>
      </c>
      <c r="C1217" s="219" t="s">
        <v>1524</v>
      </c>
      <c r="D1217" s="219" t="s">
        <v>227</v>
      </c>
      <c r="E1217" s="221">
        <v>45770</v>
      </c>
      <c r="F1217" s="221">
        <v>45770</v>
      </c>
      <c r="G1217" s="219" t="s">
        <v>219</v>
      </c>
      <c r="H1217" s="219"/>
      <c r="I1217" s="219"/>
      <c r="J1217" s="219" t="s">
        <v>185</v>
      </c>
      <c r="K1217" s="219" t="s">
        <v>220</v>
      </c>
      <c r="L1217" s="241">
        <v>-45678</v>
      </c>
      <c r="M1217" s="219" t="s">
        <v>220</v>
      </c>
      <c r="N1217" s="241">
        <v>-45678</v>
      </c>
      <c r="O1217" s="219" t="s">
        <v>249</v>
      </c>
      <c r="P1217" s="219" t="s">
        <v>250</v>
      </c>
      <c r="Q1217" s="219"/>
      <c r="R1217" s="219" t="s">
        <v>1525</v>
      </c>
      <c r="S1217" s="219"/>
      <c r="T1217" s="221"/>
      <c r="U1217" s="219" t="s">
        <v>224</v>
      </c>
      <c r="V1217" s="219" t="s">
        <v>252</v>
      </c>
      <c r="W1217" s="190">
        <f>VLOOKUP(M1217,'8.匯率'!A:C,3,)</f>
        <v>1</v>
      </c>
      <c r="X1217" s="232">
        <f t="shared" si="20"/>
        <v>-45678</v>
      </c>
    </row>
    <row r="1218" spans="1:24">
      <c r="A1218" s="219" t="s">
        <v>215</v>
      </c>
      <c r="B1218" s="219" t="s">
        <v>1491</v>
      </c>
      <c r="C1218" s="219" t="s">
        <v>1524</v>
      </c>
      <c r="D1218" s="219" t="s">
        <v>227</v>
      </c>
      <c r="E1218" s="221">
        <v>45770</v>
      </c>
      <c r="F1218" s="221">
        <v>45770</v>
      </c>
      <c r="G1218" s="219" t="s">
        <v>219</v>
      </c>
      <c r="H1218" s="219"/>
      <c r="I1218" s="219"/>
      <c r="J1218" s="219" t="s">
        <v>185</v>
      </c>
      <c r="K1218" s="219" t="s">
        <v>220</v>
      </c>
      <c r="L1218" s="241">
        <v>-138000</v>
      </c>
      <c r="M1218" s="219" t="s">
        <v>220</v>
      </c>
      <c r="N1218" s="241">
        <v>-138000</v>
      </c>
      <c r="O1218" s="219" t="s">
        <v>249</v>
      </c>
      <c r="P1218" s="219" t="s">
        <v>250</v>
      </c>
      <c r="Q1218" s="219"/>
      <c r="R1218" s="219" t="s">
        <v>1525</v>
      </c>
      <c r="S1218" s="219"/>
      <c r="T1218" s="221"/>
      <c r="U1218" s="219" t="s">
        <v>224</v>
      </c>
      <c r="V1218" s="219" t="s">
        <v>252</v>
      </c>
      <c r="W1218" s="190">
        <f>VLOOKUP(M1218,'8.匯率'!A:C,3,)</f>
        <v>1</v>
      </c>
      <c r="X1218" s="232">
        <f t="shared" si="20"/>
        <v>-138000</v>
      </c>
    </row>
    <row r="1219" spans="1:24">
      <c r="A1219" s="219" t="s">
        <v>215</v>
      </c>
      <c r="B1219" s="219" t="s">
        <v>1491</v>
      </c>
      <c r="C1219" s="219" t="s">
        <v>1524</v>
      </c>
      <c r="D1219" s="219" t="s">
        <v>227</v>
      </c>
      <c r="E1219" s="221">
        <v>45770</v>
      </c>
      <c r="F1219" s="221">
        <v>45770</v>
      </c>
      <c r="G1219" s="219" t="s">
        <v>219</v>
      </c>
      <c r="H1219" s="219"/>
      <c r="I1219" s="219"/>
      <c r="J1219" s="219" t="s">
        <v>185</v>
      </c>
      <c r="K1219" s="219" t="s">
        <v>220</v>
      </c>
      <c r="L1219" s="241">
        <v>-94270</v>
      </c>
      <c r="M1219" s="219" t="s">
        <v>220</v>
      </c>
      <c r="N1219" s="241">
        <v>-94270</v>
      </c>
      <c r="O1219" s="219" t="s">
        <v>249</v>
      </c>
      <c r="P1219" s="219" t="s">
        <v>250</v>
      </c>
      <c r="Q1219" s="219"/>
      <c r="R1219" s="219" t="s">
        <v>1525</v>
      </c>
      <c r="S1219" s="219"/>
      <c r="T1219" s="221"/>
      <c r="U1219" s="219" t="s">
        <v>224</v>
      </c>
      <c r="V1219" s="219" t="s">
        <v>252</v>
      </c>
      <c r="W1219" s="190">
        <f>VLOOKUP(M1219,'8.匯率'!A:C,3,)</f>
        <v>1</v>
      </c>
      <c r="X1219" s="232">
        <f t="shared" si="20"/>
        <v>-94270</v>
      </c>
    </row>
    <row r="1220" spans="1:24">
      <c r="A1220" s="219" t="s">
        <v>215</v>
      </c>
      <c r="B1220" s="219" t="s">
        <v>1491</v>
      </c>
      <c r="C1220" s="219" t="s">
        <v>1524</v>
      </c>
      <c r="D1220" s="219" t="s">
        <v>227</v>
      </c>
      <c r="E1220" s="221">
        <v>45770</v>
      </c>
      <c r="F1220" s="221">
        <v>45770</v>
      </c>
      <c r="G1220" s="219" t="s">
        <v>219</v>
      </c>
      <c r="H1220" s="219"/>
      <c r="I1220" s="219"/>
      <c r="J1220" s="219" t="s">
        <v>185</v>
      </c>
      <c r="K1220" s="219" t="s">
        <v>220</v>
      </c>
      <c r="L1220" s="241">
        <v>-118266</v>
      </c>
      <c r="M1220" s="219" t="s">
        <v>220</v>
      </c>
      <c r="N1220" s="241">
        <v>-118266</v>
      </c>
      <c r="O1220" s="219" t="s">
        <v>249</v>
      </c>
      <c r="P1220" s="219" t="s">
        <v>250</v>
      </c>
      <c r="Q1220" s="219"/>
      <c r="R1220" s="219" t="s">
        <v>1525</v>
      </c>
      <c r="S1220" s="219"/>
      <c r="T1220" s="221"/>
      <c r="U1220" s="219" t="s">
        <v>224</v>
      </c>
      <c r="V1220" s="219" t="s">
        <v>252</v>
      </c>
      <c r="W1220" s="190">
        <f>VLOOKUP(M1220,'8.匯率'!A:C,3,)</f>
        <v>1</v>
      </c>
      <c r="X1220" s="232">
        <f t="shared" si="20"/>
        <v>-118266</v>
      </c>
    </row>
    <row r="1221" spans="1:24">
      <c r="A1221" s="219" t="s">
        <v>215</v>
      </c>
      <c r="B1221" s="219" t="s">
        <v>1491</v>
      </c>
      <c r="C1221" s="219" t="s">
        <v>1524</v>
      </c>
      <c r="D1221" s="219" t="s">
        <v>227</v>
      </c>
      <c r="E1221" s="221">
        <v>45770</v>
      </c>
      <c r="F1221" s="221">
        <v>45770</v>
      </c>
      <c r="G1221" s="219" t="s">
        <v>219</v>
      </c>
      <c r="H1221" s="219"/>
      <c r="I1221" s="219"/>
      <c r="J1221" s="219" t="s">
        <v>185</v>
      </c>
      <c r="K1221" s="219" t="s">
        <v>220</v>
      </c>
      <c r="L1221" s="241">
        <v>-39468</v>
      </c>
      <c r="M1221" s="219" t="s">
        <v>220</v>
      </c>
      <c r="N1221" s="241">
        <v>-39468</v>
      </c>
      <c r="O1221" s="219" t="s">
        <v>249</v>
      </c>
      <c r="P1221" s="219" t="s">
        <v>250</v>
      </c>
      <c r="Q1221" s="219"/>
      <c r="R1221" s="219" t="s">
        <v>1525</v>
      </c>
      <c r="S1221" s="219"/>
      <c r="T1221" s="221"/>
      <c r="U1221" s="219" t="s">
        <v>224</v>
      </c>
      <c r="V1221" s="219" t="s">
        <v>252</v>
      </c>
      <c r="W1221" s="190">
        <f>VLOOKUP(M1221,'8.匯率'!A:C,3,)</f>
        <v>1</v>
      </c>
      <c r="X1221" s="232">
        <f t="shared" si="20"/>
        <v>-39468</v>
      </c>
    </row>
    <row r="1222" spans="1:24">
      <c r="A1222" s="219" t="s">
        <v>215</v>
      </c>
      <c r="B1222" s="219" t="s">
        <v>1491</v>
      </c>
      <c r="C1222" s="219" t="s">
        <v>1524</v>
      </c>
      <c r="D1222" s="219" t="s">
        <v>227</v>
      </c>
      <c r="E1222" s="221">
        <v>45770</v>
      </c>
      <c r="F1222" s="221">
        <v>45770</v>
      </c>
      <c r="G1222" s="219" t="s">
        <v>219</v>
      </c>
      <c r="H1222" s="219"/>
      <c r="I1222" s="219"/>
      <c r="J1222" s="219" t="s">
        <v>185</v>
      </c>
      <c r="K1222" s="219" t="s">
        <v>220</v>
      </c>
      <c r="L1222" s="241">
        <v>-138000</v>
      </c>
      <c r="M1222" s="219" t="s">
        <v>220</v>
      </c>
      <c r="N1222" s="241">
        <v>-138000</v>
      </c>
      <c r="O1222" s="219" t="s">
        <v>249</v>
      </c>
      <c r="P1222" s="219" t="s">
        <v>250</v>
      </c>
      <c r="Q1222" s="219"/>
      <c r="R1222" s="219" t="s">
        <v>1525</v>
      </c>
      <c r="S1222" s="219"/>
      <c r="T1222" s="221"/>
      <c r="U1222" s="219" t="s">
        <v>224</v>
      </c>
      <c r="V1222" s="219" t="s">
        <v>252</v>
      </c>
      <c r="W1222" s="190">
        <f>VLOOKUP(M1222,'8.匯率'!A:C,3,)</f>
        <v>1</v>
      </c>
      <c r="X1222" s="232">
        <f t="shared" si="20"/>
        <v>-138000</v>
      </c>
    </row>
    <row r="1223" spans="1:24">
      <c r="A1223" s="219" t="s">
        <v>215</v>
      </c>
      <c r="B1223" s="219" t="s">
        <v>1491</v>
      </c>
      <c r="C1223" s="219" t="s">
        <v>1524</v>
      </c>
      <c r="D1223" s="219" t="s">
        <v>227</v>
      </c>
      <c r="E1223" s="221">
        <v>45770</v>
      </c>
      <c r="F1223" s="221">
        <v>45770</v>
      </c>
      <c r="G1223" s="219" t="s">
        <v>219</v>
      </c>
      <c r="H1223" s="219"/>
      <c r="I1223" s="219"/>
      <c r="J1223" s="219" t="s">
        <v>185</v>
      </c>
      <c r="K1223" s="219" t="s">
        <v>220</v>
      </c>
      <c r="L1223" s="241">
        <v>-282410</v>
      </c>
      <c r="M1223" s="219" t="s">
        <v>220</v>
      </c>
      <c r="N1223" s="241">
        <v>-282410</v>
      </c>
      <c r="O1223" s="219" t="s">
        <v>249</v>
      </c>
      <c r="P1223" s="219" t="s">
        <v>250</v>
      </c>
      <c r="Q1223" s="219"/>
      <c r="R1223" s="219" t="s">
        <v>1525</v>
      </c>
      <c r="S1223" s="219"/>
      <c r="T1223" s="221"/>
      <c r="U1223" s="219" t="s">
        <v>224</v>
      </c>
      <c r="V1223" s="219" t="s">
        <v>252</v>
      </c>
      <c r="W1223" s="190">
        <f>VLOOKUP(M1223,'8.匯率'!A:C,3,)</f>
        <v>1</v>
      </c>
      <c r="X1223" s="232">
        <f t="shared" si="20"/>
        <v>-282410</v>
      </c>
    </row>
    <row r="1224" spans="1:24">
      <c r="A1224" s="219" t="s">
        <v>215</v>
      </c>
      <c r="B1224" s="219" t="s">
        <v>1491</v>
      </c>
      <c r="C1224" s="219" t="s">
        <v>1524</v>
      </c>
      <c r="D1224" s="219" t="s">
        <v>227</v>
      </c>
      <c r="E1224" s="221">
        <v>45770</v>
      </c>
      <c r="F1224" s="221">
        <v>45770</v>
      </c>
      <c r="G1224" s="219" t="s">
        <v>219</v>
      </c>
      <c r="H1224" s="219"/>
      <c r="I1224" s="219"/>
      <c r="J1224" s="219" t="s">
        <v>185</v>
      </c>
      <c r="K1224" s="219" t="s">
        <v>220</v>
      </c>
      <c r="L1224" s="241">
        <v>-168084</v>
      </c>
      <c r="M1224" s="219" t="s">
        <v>220</v>
      </c>
      <c r="N1224" s="241">
        <v>-168084</v>
      </c>
      <c r="O1224" s="219" t="s">
        <v>249</v>
      </c>
      <c r="P1224" s="219" t="s">
        <v>250</v>
      </c>
      <c r="Q1224" s="219"/>
      <c r="R1224" s="219" t="s">
        <v>1525</v>
      </c>
      <c r="S1224" s="219"/>
      <c r="T1224" s="221"/>
      <c r="U1224" s="219" t="s">
        <v>224</v>
      </c>
      <c r="V1224" s="219" t="s">
        <v>252</v>
      </c>
      <c r="W1224" s="190">
        <f>VLOOKUP(M1224,'8.匯率'!A:C,3,)</f>
        <v>1</v>
      </c>
      <c r="X1224" s="232">
        <f t="shared" si="20"/>
        <v>-168084</v>
      </c>
    </row>
    <row r="1225" spans="1:24">
      <c r="A1225" s="219" t="s">
        <v>215</v>
      </c>
      <c r="B1225" s="219" t="s">
        <v>1491</v>
      </c>
      <c r="C1225" s="219" t="s">
        <v>1524</v>
      </c>
      <c r="D1225" s="219" t="s">
        <v>227</v>
      </c>
      <c r="E1225" s="221">
        <v>45770</v>
      </c>
      <c r="F1225" s="221">
        <v>45770</v>
      </c>
      <c r="G1225" s="219" t="s">
        <v>219</v>
      </c>
      <c r="H1225" s="219"/>
      <c r="I1225" s="219"/>
      <c r="J1225" s="219" t="s">
        <v>185</v>
      </c>
      <c r="K1225" s="219" t="s">
        <v>220</v>
      </c>
      <c r="L1225" s="241">
        <v>-190854</v>
      </c>
      <c r="M1225" s="219" t="s">
        <v>220</v>
      </c>
      <c r="N1225" s="241">
        <v>-190854</v>
      </c>
      <c r="O1225" s="219" t="s">
        <v>249</v>
      </c>
      <c r="P1225" s="219" t="s">
        <v>250</v>
      </c>
      <c r="Q1225" s="219"/>
      <c r="R1225" s="219" t="s">
        <v>1525</v>
      </c>
      <c r="S1225" s="219"/>
      <c r="T1225" s="221"/>
      <c r="U1225" s="219" t="s">
        <v>224</v>
      </c>
      <c r="V1225" s="219" t="s">
        <v>252</v>
      </c>
      <c r="W1225" s="190">
        <f>VLOOKUP(M1225,'8.匯率'!A:C,3,)</f>
        <v>1</v>
      </c>
      <c r="X1225" s="232">
        <f t="shared" si="20"/>
        <v>-190854</v>
      </c>
    </row>
    <row r="1226" spans="1:24">
      <c r="A1226" s="219" t="s">
        <v>215</v>
      </c>
      <c r="B1226" s="219" t="s">
        <v>1491</v>
      </c>
      <c r="C1226" s="219" t="s">
        <v>1524</v>
      </c>
      <c r="D1226" s="219" t="s">
        <v>227</v>
      </c>
      <c r="E1226" s="221">
        <v>45770</v>
      </c>
      <c r="F1226" s="221">
        <v>45770</v>
      </c>
      <c r="G1226" s="219" t="s">
        <v>219</v>
      </c>
      <c r="H1226" s="219"/>
      <c r="I1226" s="219"/>
      <c r="J1226" s="219" t="s">
        <v>185</v>
      </c>
      <c r="K1226" s="219" t="s">
        <v>220</v>
      </c>
      <c r="L1226" s="241">
        <v>-124890</v>
      </c>
      <c r="M1226" s="219" t="s">
        <v>220</v>
      </c>
      <c r="N1226" s="241">
        <v>-124890</v>
      </c>
      <c r="O1226" s="219" t="s">
        <v>249</v>
      </c>
      <c r="P1226" s="219" t="s">
        <v>250</v>
      </c>
      <c r="Q1226" s="219"/>
      <c r="R1226" s="219" t="s">
        <v>1525</v>
      </c>
      <c r="S1226" s="219"/>
      <c r="T1226" s="221"/>
      <c r="U1226" s="219" t="s">
        <v>224</v>
      </c>
      <c r="V1226" s="219" t="s">
        <v>252</v>
      </c>
      <c r="W1226" s="190">
        <f>VLOOKUP(M1226,'8.匯率'!A:C,3,)</f>
        <v>1</v>
      </c>
      <c r="X1226" s="232">
        <f t="shared" si="20"/>
        <v>-124890</v>
      </c>
    </row>
    <row r="1227" spans="1:24">
      <c r="A1227" s="219" t="s">
        <v>215</v>
      </c>
      <c r="B1227" s="219" t="s">
        <v>1491</v>
      </c>
      <c r="C1227" s="219" t="s">
        <v>1524</v>
      </c>
      <c r="D1227" s="219" t="s">
        <v>227</v>
      </c>
      <c r="E1227" s="221">
        <v>45770</v>
      </c>
      <c r="F1227" s="221">
        <v>45770</v>
      </c>
      <c r="G1227" s="219" t="s">
        <v>219</v>
      </c>
      <c r="H1227" s="219"/>
      <c r="I1227" s="219"/>
      <c r="J1227" s="219" t="s">
        <v>185</v>
      </c>
      <c r="K1227" s="219" t="s">
        <v>220</v>
      </c>
      <c r="L1227" s="241">
        <v>-83820</v>
      </c>
      <c r="M1227" s="219" t="s">
        <v>220</v>
      </c>
      <c r="N1227" s="241">
        <v>-83820</v>
      </c>
      <c r="O1227" s="219" t="s">
        <v>249</v>
      </c>
      <c r="P1227" s="219" t="s">
        <v>250</v>
      </c>
      <c r="Q1227" s="219"/>
      <c r="R1227" s="219" t="s">
        <v>1525</v>
      </c>
      <c r="S1227" s="219"/>
      <c r="T1227" s="221"/>
      <c r="U1227" s="219" t="s">
        <v>224</v>
      </c>
      <c r="V1227" s="219" t="s">
        <v>252</v>
      </c>
      <c r="W1227" s="190">
        <f>VLOOKUP(M1227,'8.匯率'!A:C,3,)</f>
        <v>1</v>
      </c>
      <c r="X1227" s="232">
        <f t="shared" si="20"/>
        <v>-83820</v>
      </c>
    </row>
    <row r="1228" spans="1:24">
      <c r="A1228" s="219" t="s">
        <v>215</v>
      </c>
      <c r="B1228" s="219" t="s">
        <v>1491</v>
      </c>
      <c r="C1228" s="219" t="s">
        <v>1524</v>
      </c>
      <c r="D1228" s="219" t="s">
        <v>227</v>
      </c>
      <c r="E1228" s="221">
        <v>45770</v>
      </c>
      <c r="F1228" s="221">
        <v>45770</v>
      </c>
      <c r="G1228" s="219" t="s">
        <v>219</v>
      </c>
      <c r="H1228" s="219"/>
      <c r="I1228" s="219"/>
      <c r="J1228" s="219" t="s">
        <v>185</v>
      </c>
      <c r="K1228" s="219" t="s">
        <v>220</v>
      </c>
      <c r="L1228" s="241">
        <v>-161975</v>
      </c>
      <c r="M1228" s="219" t="s">
        <v>220</v>
      </c>
      <c r="N1228" s="241">
        <v>-161975</v>
      </c>
      <c r="O1228" s="219" t="s">
        <v>249</v>
      </c>
      <c r="P1228" s="219" t="s">
        <v>250</v>
      </c>
      <c r="Q1228" s="219"/>
      <c r="R1228" s="219" t="s">
        <v>1525</v>
      </c>
      <c r="S1228" s="219"/>
      <c r="T1228" s="221"/>
      <c r="U1228" s="219" t="s">
        <v>224</v>
      </c>
      <c r="V1228" s="219" t="s">
        <v>252</v>
      </c>
      <c r="W1228" s="190">
        <f>VLOOKUP(M1228,'8.匯率'!A:C,3,)</f>
        <v>1</v>
      </c>
      <c r="X1228" s="232">
        <f t="shared" si="20"/>
        <v>-161975</v>
      </c>
    </row>
    <row r="1229" spans="1:24">
      <c r="A1229" s="219" t="s">
        <v>215</v>
      </c>
      <c r="B1229" s="219" t="s">
        <v>1491</v>
      </c>
      <c r="C1229" s="219" t="s">
        <v>1526</v>
      </c>
      <c r="D1229" s="219" t="s">
        <v>227</v>
      </c>
      <c r="E1229" s="221">
        <v>45770</v>
      </c>
      <c r="F1229" s="221">
        <v>45770</v>
      </c>
      <c r="G1229" s="219" t="s">
        <v>219</v>
      </c>
      <c r="H1229" s="219"/>
      <c r="I1229" s="219"/>
      <c r="J1229" s="219" t="s">
        <v>185</v>
      </c>
      <c r="K1229" s="219" t="s">
        <v>220</v>
      </c>
      <c r="L1229" s="241">
        <v>-131376</v>
      </c>
      <c r="M1229" s="219" t="s">
        <v>220</v>
      </c>
      <c r="N1229" s="241">
        <v>-131376</v>
      </c>
      <c r="O1229" s="219" t="s">
        <v>249</v>
      </c>
      <c r="P1229" s="219" t="s">
        <v>250</v>
      </c>
      <c r="Q1229" s="219"/>
      <c r="R1229" s="219" t="s">
        <v>1527</v>
      </c>
      <c r="S1229" s="219"/>
      <c r="T1229" s="221"/>
      <c r="U1229" s="219" t="s">
        <v>224</v>
      </c>
      <c r="V1229" s="219" t="s">
        <v>252</v>
      </c>
      <c r="W1229" s="190">
        <f>VLOOKUP(M1229,'8.匯率'!A:C,3,)</f>
        <v>1</v>
      </c>
      <c r="X1229" s="232">
        <f t="shared" si="20"/>
        <v>-131376</v>
      </c>
    </row>
    <row r="1230" spans="1:24">
      <c r="A1230" s="219" t="s">
        <v>215</v>
      </c>
      <c r="B1230" s="219" t="s">
        <v>1491</v>
      </c>
      <c r="C1230" s="219" t="s">
        <v>1526</v>
      </c>
      <c r="D1230" s="219" t="s">
        <v>227</v>
      </c>
      <c r="E1230" s="221">
        <v>45770</v>
      </c>
      <c r="F1230" s="221">
        <v>45770</v>
      </c>
      <c r="G1230" s="219" t="s">
        <v>219</v>
      </c>
      <c r="H1230" s="219"/>
      <c r="I1230" s="219"/>
      <c r="J1230" s="219" t="s">
        <v>185</v>
      </c>
      <c r="K1230" s="219" t="s">
        <v>220</v>
      </c>
      <c r="L1230" s="241">
        <v>-138000</v>
      </c>
      <c r="M1230" s="219" t="s">
        <v>220</v>
      </c>
      <c r="N1230" s="241">
        <v>-138000</v>
      </c>
      <c r="O1230" s="219" t="s">
        <v>249</v>
      </c>
      <c r="P1230" s="219" t="s">
        <v>250</v>
      </c>
      <c r="Q1230" s="219"/>
      <c r="R1230" s="219" t="s">
        <v>1527</v>
      </c>
      <c r="S1230" s="219"/>
      <c r="T1230" s="221"/>
      <c r="U1230" s="219" t="s">
        <v>224</v>
      </c>
      <c r="V1230" s="219" t="s">
        <v>252</v>
      </c>
      <c r="W1230" s="190">
        <f>VLOOKUP(M1230,'8.匯率'!A:C,3,)</f>
        <v>1</v>
      </c>
      <c r="X1230" s="232">
        <f t="shared" si="20"/>
        <v>-138000</v>
      </c>
    </row>
    <row r="1231" spans="1:24">
      <c r="A1231" s="219" t="s">
        <v>215</v>
      </c>
      <c r="B1231" s="219" t="s">
        <v>1491</v>
      </c>
      <c r="C1231" s="219" t="s">
        <v>1526</v>
      </c>
      <c r="D1231" s="219" t="s">
        <v>227</v>
      </c>
      <c r="E1231" s="221">
        <v>45770</v>
      </c>
      <c r="F1231" s="221">
        <v>45770</v>
      </c>
      <c r="G1231" s="219" t="s">
        <v>219</v>
      </c>
      <c r="H1231" s="219"/>
      <c r="I1231" s="219"/>
      <c r="J1231" s="219" t="s">
        <v>185</v>
      </c>
      <c r="K1231" s="219" t="s">
        <v>220</v>
      </c>
      <c r="L1231" s="241">
        <v>-110000</v>
      </c>
      <c r="M1231" s="219" t="s">
        <v>220</v>
      </c>
      <c r="N1231" s="241">
        <v>-110000</v>
      </c>
      <c r="O1231" s="219" t="s">
        <v>249</v>
      </c>
      <c r="P1231" s="219" t="s">
        <v>250</v>
      </c>
      <c r="Q1231" s="219"/>
      <c r="R1231" s="219" t="s">
        <v>1527</v>
      </c>
      <c r="S1231" s="219"/>
      <c r="T1231" s="221"/>
      <c r="U1231" s="219" t="s">
        <v>224</v>
      </c>
      <c r="V1231" s="219" t="s">
        <v>252</v>
      </c>
      <c r="W1231" s="190">
        <f>VLOOKUP(M1231,'8.匯率'!A:C,3,)</f>
        <v>1</v>
      </c>
      <c r="X1231" s="232">
        <f t="shared" si="20"/>
        <v>-110000</v>
      </c>
    </row>
    <row r="1232" spans="1:24">
      <c r="A1232" s="219" t="s">
        <v>215</v>
      </c>
      <c r="B1232" s="219" t="s">
        <v>1491</v>
      </c>
      <c r="C1232" s="219" t="s">
        <v>1528</v>
      </c>
      <c r="D1232" s="219" t="s">
        <v>227</v>
      </c>
      <c r="E1232" s="221">
        <v>45770</v>
      </c>
      <c r="F1232" s="221">
        <v>45770</v>
      </c>
      <c r="G1232" s="219" t="s">
        <v>219</v>
      </c>
      <c r="H1232" s="219"/>
      <c r="I1232" s="219"/>
      <c r="J1232" s="219" t="s">
        <v>185</v>
      </c>
      <c r="K1232" s="219" t="s">
        <v>220</v>
      </c>
      <c r="L1232" s="241">
        <v>-104720</v>
      </c>
      <c r="M1232" s="219" t="s">
        <v>220</v>
      </c>
      <c r="N1232" s="241">
        <v>-104720</v>
      </c>
      <c r="O1232" s="219" t="s">
        <v>249</v>
      </c>
      <c r="P1232" s="219" t="s">
        <v>250</v>
      </c>
      <c r="Q1232" s="219"/>
      <c r="R1232" s="219" t="s">
        <v>1529</v>
      </c>
      <c r="S1232" s="219"/>
      <c r="T1232" s="221"/>
      <c r="U1232" s="219" t="s">
        <v>224</v>
      </c>
      <c r="V1232" s="219" t="s">
        <v>252</v>
      </c>
      <c r="W1232" s="190">
        <f>VLOOKUP(M1232,'8.匯率'!A:C,3,)</f>
        <v>1</v>
      </c>
      <c r="X1232" s="232">
        <f t="shared" si="20"/>
        <v>-104720</v>
      </c>
    </row>
    <row r="1233" spans="1:24">
      <c r="A1233" s="219" t="s">
        <v>215</v>
      </c>
      <c r="B1233" s="219" t="s">
        <v>1491</v>
      </c>
      <c r="C1233" s="219" t="s">
        <v>1528</v>
      </c>
      <c r="D1233" s="219" t="s">
        <v>227</v>
      </c>
      <c r="E1233" s="221">
        <v>45770</v>
      </c>
      <c r="F1233" s="221">
        <v>45770</v>
      </c>
      <c r="G1233" s="219" t="s">
        <v>219</v>
      </c>
      <c r="H1233" s="219"/>
      <c r="I1233" s="219"/>
      <c r="J1233" s="219" t="s">
        <v>185</v>
      </c>
      <c r="K1233" s="219" t="s">
        <v>220</v>
      </c>
      <c r="L1233" s="241">
        <v>-92150</v>
      </c>
      <c r="M1233" s="219" t="s">
        <v>220</v>
      </c>
      <c r="N1233" s="241">
        <v>-92150</v>
      </c>
      <c r="O1233" s="219" t="s">
        <v>249</v>
      </c>
      <c r="P1233" s="219" t="s">
        <v>250</v>
      </c>
      <c r="Q1233" s="219"/>
      <c r="R1233" s="219" t="s">
        <v>1529</v>
      </c>
      <c r="S1233" s="219"/>
      <c r="T1233" s="221"/>
      <c r="U1233" s="219" t="s">
        <v>224</v>
      </c>
      <c r="V1233" s="219" t="s">
        <v>252</v>
      </c>
      <c r="W1233" s="190">
        <f>VLOOKUP(M1233,'8.匯率'!A:C,3,)</f>
        <v>1</v>
      </c>
      <c r="X1233" s="232">
        <f t="shared" si="20"/>
        <v>-92150</v>
      </c>
    </row>
    <row r="1234" spans="1:24">
      <c r="A1234" s="219" t="s">
        <v>215</v>
      </c>
      <c r="B1234" s="219" t="s">
        <v>1491</v>
      </c>
      <c r="C1234" s="219" t="s">
        <v>1528</v>
      </c>
      <c r="D1234" s="219" t="s">
        <v>227</v>
      </c>
      <c r="E1234" s="221">
        <v>45770</v>
      </c>
      <c r="F1234" s="221">
        <v>45770</v>
      </c>
      <c r="G1234" s="219" t="s">
        <v>219</v>
      </c>
      <c r="H1234" s="219"/>
      <c r="I1234" s="219"/>
      <c r="J1234" s="219" t="s">
        <v>185</v>
      </c>
      <c r="K1234" s="219" t="s">
        <v>220</v>
      </c>
      <c r="L1234" s="241">
        <v>-100000</v>
      </c>
      <c r="M1234" s="219" t="s">
        <v>220</v>
      </c>
      <c r="N1234" s="241">
        <v>-100000</v>
      </c>
      <c r="O1234" s="219" t="s">
        <v>249</v>
      </c>
      <c r="P1234" s="219" t="s">
        <v>250</v>
      </c>
      <c r="Q1234" s="219"/>
      <c r="R1234" s="219" t="s">
        <v>1529</v>
      </c>
      <c r="S1234" s="219"/>
      <c r="T1234" s="221"/>
      <c r="U1234" s="219" t="s">
        <v>224</v>
      </c>
      <c r="V1234" s="219" t="s">
        <v>252</v>
      </c>
      <c r="W1234" s="190">
        <f>VLOOKUP(M1234,'8.匯率'!A:C,3,)</f>
        <v>1</v>
      </c>
      <c r="X1234" s="232">
        <f t="shared" si="20"/>
        <v>-100000</v>
      </c>
    </row>
    <row r="1235" spans="1:24">
      <c r="A1235" s="219" t="s">
        <v>215</v>
      </c>
      <c r="B1235" s="219" t="s">
        <v>1491</v>
      </c>
      <c r="C1235" s="219" t="s">
        <v>1528</v>
      </c>
      <c r="D1235" s="219" t="s">
        <v>227</v>
      </c>
      <c r="E1235" s="221">
        <v>45770</v>
      </c>
      <c r="F1235" s="221">
        <v>45770</v>
      </c>
      <c r="G1235" s="219" t="s">
        <v>219</v>
      </c>
      <c r="H1235" s="219"/>
      <c r="I1235" s="219"/>
      <c r="J1235" s="219" t="s">
        <v>185</v>
      </c>
      <c r="K1235" s="219" t="s">
        <v>220</v>
      </c>
      <c r="L1235" s="241">
        <v>-90440</v>
      </c>
      <c r="M1235" s="219" t="s">
        <v>220</v>
      </c>
      <c r="N1235" s="241">
        <v>-90440</v>
      </c>
      <c r="O1235" s="219" t="s">
        <v>249</v>
      </c>
      <c r="P1235" s="219" t="s">
        <v>250</v>
      </c>
      <c r="Q1235" s="219"/>
      <c r="R1235" s="219" t="s">
        <v>1529</v>
      </c>
      <c r="S1235" s="219"/>
      <c r="T1235" s="221"/>
      <c r="U1235" s="219" t="s">
        <v>224</v>
      </c>
      <c r="V1235" s="219" t="s">
        <v>252</v>
      </c>
      <c r="W1235" s="190">
        <f>VLOOKUP(M1235,'8.匯率'!A:C,3,)</f>
        <v>1</v>
      </c>
      <c r="X1235" s="232">
        <f t="shared" si="20"/>
        <v>-90440</v>
      </c>
    </row>
    <row r="1236" spans="1:24">
      <c r="A1236" s="219" t="s">
        <v>215</v>
      </c>
      <c r="B1236" s="219" t="s">
        <v>1491</v>
      </c>
      <c r="C1236" s="219" t="s">
        <v>1530</v>
      </c>
      <c r="D1236" s="219" t="s">
        <v>227</v>
      </c>
      <c r="E1236" s="221">
        <v>45761</v>
      </c>
      <c r="F1236" s="221">
        <v>45761</v>
      </c>
      <c r="G1236" s="219" t="s">
        <v>219</v>
      </c>
      <c r="H1236" s="219"/>
      <c r="I1236" s="219"/>
      <c r="J1236" s="219" t="s">
        <v>187</v>
      </c>
      <c r="K1236" s="219" t="s">
        <v>220</v>
      </c>
      <c r="L1236" s="241">
        <v>-82938</v>
      </c>
      <c r="M1236" s="219" t="s">
        <v>220</v>
      </c>
      <c r="N1236" s="241">
        <v>-82938</v>
      </c>
      <c r="O1236" s="219" t="s">
        <v>264</v>
      </c>
      <c r="P1236" s="219" t="s">
        <v>229</v>
      </c>
      <c r="Q1236" s="219"/>
      <c r="R1236" s="219" t="s">
        <v>1531</v>
      </c>
      <c r="S1236" s="219"/>
      <c r="T1236" s="221"/>
      <c r="U1236" s="219" t="s">
        <v>224</v>
      </c>
      <c r="V1236" s="219" t="s">
        <v>266</v>
      </c>
      <c r="W1236" s="190">
        <f>VLOOKUP(M1236,'8.匯率'!A:C,3,)</f>
        <v>1</v>
      </c>
      <c r="X1236" s="232">
        <f t="shared" si="20"/>
        <v>-82938</v>
      </c>
    </row>
    <row r="1237" spans="1:24">
      <c r="A1237" s="219" t="s">
        <v>215</v>
      </c>
      <c r="B1237" s="219" t="s">
        <v>1491</v>
      </c>
      <c r="C1237" s="219" t="s">
        <v>1532</v>
      </c>
      <c r="D1237" s="219" t="s">
        <v>268</v>
      </c>
      <c r="E1237" s="221">
        <v>45744</v>
      </c>
      <c r="F1237" s="221">
        <v>45765</v>
      </c>
      <c r="G1237" s="219" t="s">
        <v>269</v>
      </c>
      <c r="H1237" s="219"/>
      <c r="I1237" s="219"/>
      <c r="J1237" s="219" t="s">
        <v>182</v>
      </c>
      <c r="K1237" s="219" t="s">
        <v>220</v>
      </c>
      <c r="L1237" s="241">
        <v>136344</v>
      </c>
      <c r="M1237" s="219" t="s">
        <v>220</v>
      </c>
      <c r="N1237" s="241">
        <v>136344</v>
      </c>
      <c r="O1237" s="219" t="s">
        <v>243</v>
      </c>
      <c r="P1237" s="219" t="s">
        <v>244</v>
      </c>
      <c r="Q1237" s="219"/>
      <c r="R1237" s="219" t="s">
        <v>1270</v>
      </c>
      <c r="S1237" s="219"/>
      <c r="T1237" s="221"/>
      <c r="U1237" s="219" t="s">
        <v>224</v>
      </c>
      <c r="V1237" s="219" t="s">
        <v>225</v>
      </c>
      <c r="W1237" s="190">
        <f>VLOOKUP(M1237,'8.匯率'!A:C,3,)</f>
        <v>1</v>
      </c>
      <c r="X1237" s="232">
        <f t="shared" si="20"/>
        <v>136344</v>
      </c>
    </row>
    <row r="1238" spans="1:24">
      <c r="A1238" s="219" t="s">
        <v>215</v>
      </c>
      <c r="B1238" s="219" t="s">
        <v>1491</v>
      </c>
      <c r="C1238" s="219" t="s">
        <v>1533</v>
      </c>
      <c r="D1238" s="219" t="s">
        <v>268</v>
      </c>
      <c r="E1238" s="221">
        <v>45744</v>
      </c>
      <c r="F1238" s="221">
        <v>45765</v>
      </c>
      <c r="G1238" s="219" t="s">
        <v>269</v>
      </c>
      <c r="H1238" s="219"/>
      <c r="I1238" s="219"/>
      <c r="J1238" s="219" t="s">
        <v>182</v>
      </c>
      <c r="K1238" s="219" t="s">
        <v>220</v>
      </c>
      <c r="L1238" s="241">
        <v>65702</v>
      </c>
      <c r="M1238" s="219" t="s">
        <v>220</v>
      </c>
      <c r="N1238" s="241">
        <v>65702</v>
      </c>
      <c r="O1238" s="219" t="s">
        <v>239</v>
      </c>
      <c r="P1238" s="219" t="s">
        <v>240</v>
      </c>
      <c r="Q1238" s="219"/>
      <c r="R1238" s="219" t="s">
        <v>1274</v>
      </c>
      <c r="S1238" s="219"/>
      <c r="T1238" s="221"/>
      <c r="U1238" s="219" t="s">
        <v>224</v>
      </c>
      <c r="V1238" s="219" t="s">
        <v>225</v>
      </c>
      <c r="W1238" s="190">
        <f>VLOOKUP(M1238,'8.匯率'!A:C,3,)</f>
        <v>1</v>
      </c>
      <c r="X1238" s="232">
        <f t="shared" si="20"/>
        <v>65702</v>
      </c>
    </row>
    <row r="1239" spans="1:24">
      <c r="A1239" s="219" t="s">
        <v>215</v>
      </c>
      <c r="B1239" s="219" t="s">
        <v>1491</v>
      </c>
      <c r="C1239" s="219" t="s">
        <v>1534</v>
      </c>
      <c r="D1239" s="219" t="s">
        <v>268</v>
      </c>
      <c r="E1239" s="221">
        <v>45744</v>
      </c>
      <c r="F1239" s="221">
        <v>45765</v>
      </c>
      <c r="G1239" s="219" t="s">
        <v>269</v>
      </c>
      <c r="H1239" s="219"/>
      <c r="I1239" s="219"/>
      <c r="J1239" s="219" t="s">
        <v>182</v>
      </c>
      <c r="K1239" s="219" t="s">
        <v>220</v>
      </c>
      <c r="L1239" s="241">
        <v>138000</v>
      </c>
      <c r="M1239" s="219" t="s">
        <v>220</v>
      </c>
      <c r="N1239" s="241">
        <v>138000</v>
      </c>
      <c r="O1239" s="219" t="s">
        <v>239</v>
      </c>
      <c r="P1239" s="219" t="s">
        <v>240</v>
      </c>
      <c r="Q1239" s="219"/>
      <c r="R1239" s="219" t="s">
        <v>1276</v>
      </c>
      <c r="S1239" s="219"/>
      <c r="T1239" s="221"/>
      <c r="U1239" s="219" t="s">
        <v>224</v>
      </c>
      <c r="V1239" s="219" t="s">
        <v>225</v>
      </c>
      <c r="W1239" s="190">
        <f>VLOOKUP(M1239,'8.匯率'!A:C,3,)</f>
        <v>1</v>
      </c>
      <c r="X1239" s="232">
        <f t="shared" si="20"/>
        <v>138000</v>
      </c>
    </row>
    <row r="1240" spans="1:24">
      <c r="A1240" s="219" t="s">
        <v>215</v>
      </c>
      <c r="B1240" s="219" t="s">
        <v>1491</v>
      </c>
      <c r="C1240" s="219" t="s">
        <v>1535</v>
      </c>
      <c r="D1240" s="219" t="s">
        <v>268</v>
      </c>
      <c r="E1240" s="221">
        <v>45744</v>
      </c>
      <c r="F1240" s="221">
        <v>45765</v>
      </c>
      <c r="G1240" s="219" t="s">
        <v>269</v>
      </c>
      <c r="H1240" s="219"/>
      <c r="I1240" s="219"/>
      <c r="J1240" s="219" t="s">
        <v>182</v>
      </c>
      <c r="K1240" s="219" t="s">
        <v>220</v>
      </c>
      <c r="L1240" s="241">
        <v>130617</v>
      </c>
      <c r="M1240" s="219" t="s">
        <v>220</v>
      </c>
      <c r="N1240" s="241">
        <v>130617</v>
      </c>
      <c r="O1240" s="219" t="s">
        <v>239</v>
      </c>
      <c r="P1240" s="219" t="s">
        <v>240</v>
      </c>
      <c r="Q1240" s="219"/>
      <c r="R1240" s="219" t="s">
        <v>1278</v>
      </c>
      <c r="S1240" s="219"/>
      <c r="T1240" s="221"/>
      <c r="U1240" s="219" t="s">
        <v>224</v>
      </c>
      <c r="V1240" s="219" t="s">
        <v>225</v>
      </c>
      <c r="W1240" s="190">
        <f>VLOOKUP(M1240,'8.匯率'!A:C,3,)</f>
        <v>1</v>
      </c>
      <c r="X1240" s="232">
        <f t="shared" si="20"/>
        <v>130617</v>
      </c>
    </row>
    <row r="1241" spans="1:24">
      <c r="A1241" s="219" t="s">
        <v>215</v>
      </c>
      <c r="B1241" s="219" t="s">
        <v>1491</v>
      </c>
      <c r="C1241" s="219" t="s">
        <v>1536</v>
      </c>
      <c r="D1241" s="219" t="s">
        <v>268</v>
      </c>
      <c r="E1241" s="221">
        <v>45744</v>
      </c>
      <c r="F1241" s="221">
        <v>45765</v>
      </c>
      <c r="G1241" s="219" t="s">
        <v>269</v>
      </c>
      <c r="H1241" s="219"/>
      <c r="I1241" s="219"/>
      <c r="J1241" s="219" t="s">
        <v>182</v>
      </c>
      <c r="K1241" s="219" t="s">
        <v>220</v>
      </c>
      <c r="L1241" s="241">
        <v>99528</v>
      </c>
      <c r="M1241" s="219" t="s">
        <v>220</v>
      </c>
      <c r="N1241" s="241">
        <v>99528</v>
      </c>
      <c r="O1241" s="219" t="s">
        <v>239</v>
      </c>
      <c r="P1241" s="219" t="s">
        <v>240</v>
      </c>
      <c r="Q1241" s="219"/>
      <c r="R1241" s="219" t="s">
        <v>1280</v>
      </c>
      <c r="S1241" s="219"/>
      <c r="T1241" s="221"/>
      <c r="U1241" s="219" t="s">
        <v>224</v>
      </c>
      <c r="V1241" s="219" t="s">
        <v>225</v>
      </c>
      <c r="W1241" s="190">
        <f>VLOOKUP(M1241,'8.匯率'!A:C,3,)</f>
        <v>1</v>
      </c>
      <c r="X1241" s="232">
        <f t="shared" si="20"/>
        <v>99528</v>
      </c>
    </row>
    <row r="1242" spans="1:24">
      <c r="A1242" s="219" t="s">
        <v>215</v>
      </c>
      <c r="B1242" s="219" t="s">
        <v>1491</v>
      </c>
      <c r="C1242" s="219" t="s">
        <v>1537</v>
      </c>
      <c r="D1242" s="219" t="s">
        <v>268</v>
      </c>
      <c r="E1242" s="221">
        <v>45744</v>
      </c>
      <c r="F1242" s="221">
        <v>45765</v>
      </c>
      <c r="G1242" s="219" t="s">
        <v>269</v>
      </c>
      <c r="H1242" s="219"/>
      <c r="I1242" s="219"/>
      <c r="J1242" s="219" t="s">
        <v>182</v>
      </c>
      <c r="K1242" s="219" t="s">
        <v>220</v>
      </c>
      <c r="L1242" s="241">
        <v>124862</v>
      </c>
      <c r="M1242" s="219" t="s">
        <v>220</v>
      </c>
      <c r="N1242" s="241">
        <v>124862</v>
      </c>
      <c r="O1242" s="219" t="s">
        <v>239</v>
      </c>
      <c r="P1242" s="219" t="s">
        <v>240</v>
      </c>
      <c r="Q1242" s="219"/>
      <c r="R1242" s="219" t="s">
        <v>1282</v>
      </c>
      <c r="S1242" s="219"/>
      <c r="T1242" s="221"/>
      <c r="U1242" s="219" t="s">
        <v>224</v>
      </c>
      <c r="V1242" s="219" t="s">
        <v>225</v>
      </c>
      <c r="W1242" s="190">
        <f>VLOOKUP(M1242,'8.匯率'!A:C,3,)</f>
        <v>1</v>
      </c>
      <c r="X1242" s="232">
        <f t="shared" si="20"/>
        <v>124862</v>
      </c>
    </row>
    <row r="1243" spans="1:24">
      <c r="A1243" s="219" t="s">
        <v>215</v>
      </c>
      <c r="B1243" s="219" t="s">
        <v>1491</v>
      </c>
      <c r="C1243" s="219" t="s">
        <v>1538</v>
      </c>
      <c r="D1243" s="219" t="s">
        <v>268</v>
      </c>
      <c r="E1243" s="221">
        <v>45744</v>
      </c>
      <c r="F1243" s="221">
        <v>45765</v>
      </c>
      <c r="G1243" s="219" t="s">
        <v>269</v>
      </c>
      <c r="H1243" s="219"/>
      <c r="I1243" s="219"/>
      <c r="J1243" s="219" t="s">
        <v>182</v>
      </c>
      <c r="K1243" s="219" t="s">
        <v>220</v>
      </c>
      <c r="L1243" s="241">
        <v>138000</v>
      </c>
      <c r="M1243" s="219" t="s">
        <v>220</v>
      </c>
      <c r="N1243" s="241">
        <v>138000</v>
      </c>
      <c r="O1243" s="219" t="s">
        <v>239</v>
      </c>
      <c r="P1243" s="219" t="s">
        <v>240</v>
      </c>
      <c r="Q1243" s="219"/>
      <c r="R1243" s="219" t="s">
        <v>1284</v>
      </c>
      <c r="S1243" s="219"/>
      <c r="T1243" s="221"/>
      <c r="U1243" s="219" t="s">
        <v>224</v>
      </c>
      <c r="V1243" s="219" t="s">
        <v>225</v>
      </c>
      <c r="W1243" s="190">
        <f>VLOOKUP(M1243,'8.匯率'!A:C,3,)</f>
        <v>1</v>
      </c>
      <c r="X1243" s="232">
        <f t="shared" si="20"/>
        <v>138000</v>
      </c>
    </row>
    <row r="1244" spans="1:24">
      <c r="A1244" s="219" t="s">
        <v>215</v>
      </c>
      <c r="B1244" s="219" t="s">
        <v>1491</v>
      </c>
      <c r="C1244" s="219" t="s">
        <v>1539</v>
      </c>
      <c r="D1244" s="219" t="s">
        <v>268</v>
      </c>
      <c r="E1244" s="221">
        <v>45744</v>
      </c>
      <c r="F1244" s="221">
        <v>45765</v>
      </c>
      <c r="G1244" s="219" t="s">
        <v>269</v>
      </c>
      <c r="H1244" s="219"/>
      <c r="I1244" s="219"/>
      <c r="J1244" s="219" t="s">
        <v>182</v>
      </c>
      <c r="K1244" s="219" t="s">
        <v>220</v>
      </c>
      <c r="L1244" s="241">
        <v>100000</v>
      </c>
      <c r="M1244" s="219" t="s">
        <v>220</v>
      </c>
      <c r="N1244" s="241">
        <v>100000</v>
      </c>
      <c r="O1244" s="219" t="s">
        <v>239</v>
      </c>
      <c r="P1244" s="219" t="s">
        <v>240</v>
      </c>
      <c r="Q1244" s="219"/>
      <c r="R1244" s="219" t="s">
        <v>1286</v>
      </c>
      <c r="S1244" s="219"/>
      <c r="T1244" s="221"/>
      <c r="U1244" s="219" t="s">
        <v>224</v>
      </c>
      <c r="V1244" s="219" t="s">
        <v>225</v>
      </c>
      <c r="W1244" s="190">
        <f>VLOOKUP(M1244,'8.匯率'!A:C,3,)</f>
        <v>1</v>
      </c>
      <c r="X1244" s="232">
        <f t="shared" si="20"/>
        <v>100000</v>
      </c>
    </row>
    <row r="1245" spans="1:24">
      <c r="A1245" s="219" t="s">
        <v>215</v>
      </c>
      <c r="B1245" s="219" t="s">
        <v>1491</v>
      </c>
      <c r="C1245" s="219" t="s">
        <v>1540</v>
      </c>
      <c r="D1245" s="219" t="s">
        <v>268</v>
      </c>
      <c r="E1245" s="221">
        <v>45744</v>
      </c>
      <c r="F1245" s="221">
        <v>45765</v>
      </c>
      <c r="G1245" s="219" t="s">
        <v>269</v>
      </c>
      <c r="H1245" s="219"/>
      <c r="I1245" s="219"/>
      <c r="J1245" s="219" t="s">
        <v>182</v>
      </c>
      <c r="K1245" s="219" t="s">
        <v>220</v>
      </c>
      <c r="L1245" s="241">
        <v>68090</v>
      </c>
      <c r="M1245" s="219" t="s">
        <v>220</v>
      </c>
      <c r="N1245" s="241">
        <v>68090</v>
      </c>
      <c r="O1245" s="219" t="s">
        <v>239</v>
      </c>
      <c r="P1245" s="219" t="s">
        <v>240</v>
      </c>
      <c r="Q1245" s="219"/>
      <c r="R1245" s="219" t="s">
        <v>1288</v>
      </c>
      <c r="S1245" s="219"/>
      <c r="T1245" s="221"/>
      <c r="U1245" s="219" t="s">
        <v>224</v>
      </c>
      <c r="V1245" s="219" t="s">
        <v>225</v>
      </c>
      <c r="W1245" s="190">
        <f>VLOOKUP(M1245,'8.匯率'!A:C,3,)</f>
        <v>1</v>
      </c>
      <c r="X1245" s="232">
        <f t="shared" si="20"/>
        <v>68090</v>
      </c>
    </row>
    <row r="1246" spans="1:24">
      <c r="A1246" s="219" t="s">
        <v>215</v>
      </c>
      <c r="B1246" s="219" t="s">
        <v>1491</v>
      </c>
      <c r="C1246" s="219" t="s">
        <v>1541</v>
      </c>
      <c r="D1246" s="219" t="s">
        <v>268</v>
      </c>
      <c r="E1246" s="221">
        <v>45744</v>
      </c>
      <c r="F1246" s="221">
        <v>45765</v>
      </c>
      <c r="G1246" s="219" t="s">
        <v>269</v>
      </c>
      <c r="H1246" s="219"/>
      <c r="I1246" s="219"/>
      <c r="J1246" s="219" t="s">
        <v>182</v>
      </c>
      <c r="K1246" s="219" t="s">
        <v>220</v>
      </c>
      <c r="L1246" s="241">
        <v>138000</v>
      </c>
      <c r="M1246" s="219" t="s">
        <v>220</v>
      </c>
      <c r="N1246" s="241">
        <v>138000</v>
      </c>
      <c r="O1246" s="219" t="s">
        <v>239</v>
      </c>
      <c r="P1246" s="219" t="s">
        <v>240</v>
      </c>
      <c r="Q1246" s="219"/>
      <c r="R1246" s="219" t="s">
        <v>1290</v>
      </c>
      <c r="S1246" s="219"/>
      <c r="T1246" s="221"/>
      <c r="U1246" s="219" t="s">
        <v>224</v>
      </c>
      <c r="V1246" s="219" t="s">
        <v>225</v>
      </c>
      <c r="W1246" s="190">
        <f>VLOOKUP(M1246,'8.匯率'!A:C,3,)</f>
        <v>1</v>
      </c>
      <c r="X1246" s="232">
        <f t="shared" si="20"/>
        <v>138000</v>
      </c>
    </row>
    <row r="1247" spans="1:24">
      <c r="A1247" s="219" t="s">
        <v>215</v>
      </c>
      <c r="B1247" s="219" t="s">
        <v>1491</v>
      </c>
      <c r="C1247" s="219" t="s">
        <v>1542</v>
      </c>
      <c r="D1247" s="219" t="s">
        <v>268</v>
      </c>
      <c r="E1247" s="221">
        <v>45744</v>
      </c>
      <c r="F1247" s="221">
        <v>45765</v>
      </c>
      <c r="G1247" s="219" t="s">
        <v>269</v>
      </c>
      <c r="H1247" s="219"/>
      <c r="I1247" s="219"/>
      <c r="J1247" s="219" t="s">
        <v>182</v>
      </c>
      <c r="K1247" s="219" t="s">
        <v>220</v>
      </c>
      <c r="L1247" s="241">
        <v>155000</v>
      </c>
      <c r="M1247" s="219" t="s">
        <v>220</v>
      </c>
      <c r="N1247" s="241">
        <v>155000</v>
      </c>
      <c r="O1247" s="219" t="s">
        <v>239</v>
      </c>
      <c r="P1247" s="219" t="s">
        <v>240</v>
      </c>
      <c r="Q1247" s="219"/>
      <c r="R1247" s="219" t="s">
        <v>1292</v>
      </c>
      <c r="S1247" s="219"/>
      <c r="T1247" s="221"/>
      <c r="U1247" s="219" t="s">
        <v>224</v>
      </c>
      <c r="V1247" s="219" t="s">
        <v>225</v>
      </c>
      <c r="W1247" s="190">
        <f>VLOOKUP(M1247,'8.匯率'!A:C,3,)</f>
        <v>1</v>
      </c>
      <c r="X1247" s="232">
        <f t="shared" si="20"/>
        <v>155000</v>
      </c>
    </row>
    <row r="1248" spans="1:24">
      <c r="A1248" s="219" t="s">
        <v>215</v>
      </c>
      <c r="B1248" s="219" t="s">
        <v>1491</v>
      </c>
      <c r="C1248" s="219" t="s">
        <v>1543</v>
      </c>
      <c r="D1248" s="219" t="s">
        <v>268</v>
      </c>
      <c r="E1248" s="221">
        <v>45744</v>
      </c>
      <c r="F1248" s="221">
        <v>45765</v>
      </c>
      <c r="G1248" s="219" t="s">
        <v>269</v>
      </c>
      <c r="H1248" s="219"/>
      <c r="I1248" s="219"/>
      <c r="J1248" s="219" t="s">
        <v>182</v>
      </c>
      <c r="K1248" s="219" t="s">
        <v>220</v>
      </c>
      <c r="L1248" s="241">
        <v>100000</v>
      </c>
      <c r="M1248" s="219" t="s">
        <v>220</v>
      </c>
      <c r="N1248" s="241">
        <v>100000</v>
      </c>
      <c r="O1248" s="219" t="s">
        <v>239</v>
      </c>
      <c r="P1248" s="219" t="s">
        <v>240</v>
      </c>
      <c r="Q1248" s="219"/>
      <c r="R1248" s="219" t="s">
        <v>1294</v>
      </c>
      <c r="S1248" s="219"/>
      <c r="T1248" s="221"/>
      <c r="U1248" s="219" t="s">
        <v>224</v>
      </c>
      <c r="V1248" s="219" t="s">
        <v>225</v>
      </c>
      <c r="W1248" s="190">
        <f>VLOOKUP(M1248,'8.匯率'!A:C,3,)</f>
        <v>1</v>
      </c>
      <c r="X1248" s="232">
        <f t="shared" si="20"/>
        <v>100000</v>
      </c>
    </row>
    <row r="1249" spans="1:24">
      <c r="A1249" s="219" t="s">
        <v>215</v>
      </c>
      <c r="B1249" s="219" t="s">
        <v>1491</v>
      </c>
      <c r="C1249" s="219" t="s">
        <v>1544</v>
      </c>
      <c r="D1249" s="219" t="s">
        <v>268</v>
      </c>
      <c r="E1249" s="221">
        <v>45744</v>
      </c>
      <c r="F1249" s="221">
        <v>45765</v>
      </c>
      <c r="G1249" s="219" t="s">
        <v>269</v>
      </c>
      <c r="H1249" s="219"/>
      <c r="I1249" s="219"/>
      <c r="J1249" s="219" t="s">
        <v>182</v>
      </c>
      <c r="K1249" s="219" t="s">
        <v>220</v>
      </c>
      <c r="L1249" s="241">
        <v>155000</v>
      </c>
      <c r="M1249" s="219" t="s">
        <v>220</v>
      </c>
      <c r="N1249" s="241">
        <v>155000</v>
      </c>
      <c r="O1249" s="219" t="s">
        <v>239</v>
      </c>
      <c r="P1249" s="219" t="s">
        <v>240</v>
      </c>
      <c r="Q1249" s="219"/>
      <c r="R1249" s="219" t="s">
        <v>1296</v>
      </c>
      <c r="S1249" s="219"/>
      <c r="T1249" s="221"/>
      <c r="U1249" s="219" t="s">
        <v>224</v>
      </c>
      <c r="V1249" s="219" t="s">
        <v>225</v>
      </c>
      <c r="W1249" s="190">
        <f>VLOOKUP(M1249,'8.匯率'!A:C,3,)</f>
        <v>1</v>
      </c>
      <c r="X1249" s="232">
        <f t="shared" si="20"/>
        <v>155000</v>
      </c>
    </row>
    <row r="1250" spans="1:24">
      <c r="A1250" s="219" t="s">
        <v>215</v>
      </c>
      <c r="B1250" s="219" t="s">
        <v>1491</v>
      </c>
      <c r="C1250" s="219" t="s">
        <v>1545</v>
      </c>
      <c r="D1250" s="219" t="s">
        <v>268</v>
      </c>
      <c r="E1250" s="221">
        <v>45744</v>
      </c>
      <c r="F1250" s="221">
        <v>45765</v>
      </c>
      <c r="G1250" s="219" t="s">
        <v>269</v>
      </c>
      <c r="H1250" s="219"/>
      <c r="I1250" s="219"/>
      <c r="J1250" s="219" t="s">
        <v>182</v>
      </c>
      <c r="K1250" s="219" t="s">
        <v>220</v>
      </c>
      <c r="L1250" s="241">
        <v>132259</v>
      </c>
      <c r="M1250" s="219" t="s">
        <v>220</v>
      </c>
      <c r="N1250" s="241">
        <v>132259</v>
      </c>
      <c r="O1250" s="219" t="s">
        <v>239</v>
      </c>
      <c r="P1250" s="219" t="s">
        <v>240</v>
      </c>
      <c r="Q1250" s="219"/>
      <c r="R1250" s="219" t="s">
        <v>1298</v>
      </c>
      <c r="S1250" s="219"/>
      <c r="T1250" s="221"/>
      <c r="U1250" s="219" t="s">
        <v>224</v>
      </c>
      <c r="V1250" s="219" t="s">
        <v>225</v>
      </c>
      <c r="W1250" s="190">
        <f>VLOOKUP(M1250,'8.匯率'!A:C,3,)</f>
        <v>1</v>
      </c>
      <c r="X1250" s="232">
        <f t="shared" si="20"/>
        <v>132259</v>
      </c>
    </row>
    <row r="1251" spans="1:24">
      <c r="A1251" s="219" t="s">
        <v>215</v>
      </c>
      <c r="B1251" s="219" t="s">
        <v>1491</v>
      </c>
      <c r="C1251" s="219" t="s">
        <v>1546</v>
      </c>
      <c r="D1251" s="219" t="s">
        <v>268</v>
      </c>
      <c r="E1251" s="221">
        <v>45744</v>
      </c>
      <c r="F1251" s="221">
        <v>45765</v>
      </c>
      <c r="G1251" s="219" t="s">
        <v>269</v>
      </c>
      <c r="H1251" s="219"/>
      <c r="I1251" s="219"/>
      <c r="J1251" s="219" t="s">
        <v>182</v>
      </c>
      <c r="K1251" s="219" t="s">
        <v>220</v>
      </c>
      <c r="L1251" s="241">
        <v>138000</v>
      </c>
      <c r="M1251" s="219" t="s">
        <v>220</v>
      </c>
      <c r="N1251" s="241">
        <v>138000</v>
      </c>
      <c r="O1251" s="219" t="s">
        <v>239</v>
      </c>
      <c r="P1251" s="219" t="s">
        <v>240</v>
      </c>
      <c r="Q1251" s="219"/>
      <c r="R1251" s="219" t="s">
        <v>1300</v>
      </c>
      <c r="S1251" s="219"/>
      <c r="T1251" s="221"/>
      <c r="U1251" s="219" t="s">
        <v>224</v>
      </c>
      <c r="V1251" s="219" t="s">
        <v>225</v>
      </c>
      <c r="W1251" s="190">
        <f>VLOOKUP(M1251,'8.匯率'!A:C,3,)</f>
        <v>1</v>
      </c>
      <c r="X1251" s="232">
        <f t="shared" si="20"/>
        <v>138000</v>
      </c>
    </row>
    <row r="1252" spans="1:24">
      <c r="A1252" s="219" t="s">
        <v>215</v>
      </c>
      <c r="B1252" s="219" t="s">
        <v>1491</v>
      </c>
      <c r="C1252" s="219" t="s">
        <v>1547</v>
      </c>
      <c r="D1252" s="219" t="s">
        <v>268</v>
      </c>
      <c r="E1252" s="221">
        <v>45744</v>
      </c>
      <c r="F1252" s="221">
        <v>45765</v>
      </c>
      <c r="G1252" s="219" t="s">
        <v>269</v>
      </c>
      <c r="H1252" s="219"/>
      <c r="I1252" s="219"/>
      <c r="J1252" s="219" t="s">
        <v>182</v>
      </c>
      <c r="K1252" s="219" t="s">
        <v>220</v>
      </c>
      <c r="L1252" s="241">
        <v>122392</v>
      </c>
      <c r="M1252" s="219" t="s">
        <v>220</v>
      </c>
      <c r="N1252" s="241">
        <v>122392</v>
      </c>
      <c r="O1252" s="219" t="s">
        <v>239</v>
      </c>
      <c r="P1252" s="219" t="s">
        <v>240</v>
      </c>
      <c r="Q1252" s="219"/>
      <c r="R1252" s="219" t="s">
        <v>1302</v>
      </c>
      <c r="S1252" s="219"/>
      <c r="T1252" s="221"/>
      <c r="U1252" s="219" t="s">
        <v>224</v>
      </c>
      <c r="V1252" s="219" t="s">
        <v>225</v>
      </c>
      <c r="W1252" s="190">
        <f>VLOOKUP(M1252,'8.匯率'!A:C,3,)</f>
        <v>1</v>
      </c>
      <c r="X1252" s="232">
        <f t="shared" si="20"/>
        <v>122392</v>
      </c>
    </row>
    <row r="1253" spans="1:24">
      <c r="A1253" s="219" t="s">
        <v>215</v>
      </c>
      <c r="B1253" s="219" t="s">
        <v>1491</v>
      </c>
      <c r="C1253" s="219" t="s">
        <v>1548</v>
      </c>
      <c r="D1253" s="219" t="s">
        <v>268</v>
      </c>
      <c r="E1253" s="221">
        <v>45744</v>
      </c>
      <c r="F1253" s="221">
        <v>45765</v>
      </c>
      <c r="G1253" s="219" t="s">
        <v>269</v>
      </c>
      <c r="H1253" s="219"/>
      <c r="I1253" s="219"/>
      <c r="J1253" s="219" t="s">
        <v>182</v>
      </c>
      <c r="K1253" s="219" t="s">
        <v>220</v>
      </c>
      <c r="L1253" s="241">
        <v>131431</v>
      </c>
      <c r="M1253" s="219" t="s">
        <v>220</v>
      </c>
      <c r="N1253" s="241">
        <v>131431</v>
      </c>
      <c r="O1253" s="219" t="s">
        <v>239</v>
      </c>
      <c r="P1253" s="219" t="s">
        <v>240</v>
      </c>
      <c r="Q1253" s="219"/>
      <c r="R1253" s="219" t="s">
        <v>1304</v>
      </c>
      <c r="S1253" s="219"/>
      <c r="T1253" s="221"/>
      <c r="U1253" s="219" t="s">
        <v>224</v>
      </c>
      <c r="V1253" s="219" t="s">
        <v>225</v>
      </c>
      <c r="W1253" s="190">
        <f>VLOOKUP(M1253,'8.匯率'!A:C,3,)</f>
        <v>1</v>
      </c>
      <c r="X1253" s="232">
        <f t="shared" si="20"/>
        <v>131431</v>
      </c>
    </row>
    <row r="1254" spans="1:24">
      <c r="A1254" s="219" t="s">
        <v>215</v>
      </c>
      <c r="B1254" s="219" t="s">
        <v>1491</v>
      </c>
      <c r="C1254" s="219" t="s">
        <v>1549</v>
      </c>
      <c r="D1254" s="219" t="s">
        <v>268</v>
      </c>
      <c r="E1254" s="221">
        <v>45744</v>
      </c>
      <c r="F1254" s="221">
        <v>45765</v>
      </c>
      <c r="G1254" s="219" t="s">
        <v>269</v>
      </c>
      <c r="H1254" s="219"/>
      <c r="I1254" s="219"/>
      <c r="J1254" s="219" t="s">
        <v>182</v>
      </c>
      <c r="K1254" s="219" t="s">
        <v>220</v>
      </c>
      <c r="L1254" s="241">
        <v>151311</v>
      </c>
      <c r="M1254" s="219" t="s">
        <v>220</v>
      </c>
      <c r="N1254" s="241">
        <v>151311</v>
      </c>
      <c r="O1254" s="219" t="s">
        <v>239</v>
      </c>
      <c r="P1254" s="219" t="s">
        <v>240</v>
      </c>
      <c r="Q1254" s="219"/>
      <c r="R1254" s="219" t="s">
        <v>1306</v>
      </c>
      <c r="S1254" s="219"/>
      <c r="T1254" s="221"/>
      <c r="U1254" s="219" t="s">
        <v>224</v>
      </c>
      <c r="V1254" s="219" t="s">
        <v>225</v>
      </c>
      <c r="W1254" s="190">
        <f>VLOOKUP(M1254,'8.匯率'!A:C,3,)</f>
        <v>1</v>
      </c>
      <c r="X1254" s="232">
        <f t="shared" si="20"/>
        <v>151311</v>
      </c>
    </row>
    <row r="1255" spans="1:24">
      <c r="A1255" s="219" t="s">
        <v>215</v>
      </c>
      <c r="B1255" s="219" t="s">
        <v>1491</v>
      </c>
      <c r="C1255" s="219" t="s">
        <v>1550</v>
      </c>
      <c r="D1255" s="219" t="s">
        <v>268</v>
      </c>
      <c r="E1255" s="221">
        <v>45744</v>
      </c>
      <c r="F1255" s="221">
        <v>45765</v>
      </c>
      <c r="G1255" s="219" t="s">
        <v>269</v>
      </c>
      <c r="H1255" s="219"/>
      <c r="I1255" s="219"/>
      <c r="J1255" s="219" t="s">
        <v>182</v>
      </c>
      <c r="K1255" s="219" t="s">
        <v>220</v>
      </c>
      <c r="L1255" s="241">
        <v>138000</v>
      </c>
      <c r="M1255" s="219" t="s">
        <v>220</v>
      </c>
      <c r="N1255" s="241">
        <v>138000</v>
      </c>
      <c r="O1255" s="219" t="s">
        <v>239</v>
      </c>
      <c r="P1255" s="219" t="s">
        <v>240</v>
      </c>
      <c r="Q1255" s="219"/>
      <c r="R1255" s="219" t="s">
        <v>1308</v>
      </c>
      <c r="S1255" s="219"/>
      <c r="T1255" s="221"/>
      <c r="U1255" s="219" t="s">
        <v>224</v>
      </c>
      <c r="V1255" s="219" t="s">
        <v>225</v>
      </c>
      <c r="W1255" s="190">
        <f>VLOOKUP(M1255,'8.匯率'!A:C,3,)</f>
        <v>1</v>
      </c>
      <c r="X1255" s="232">
        <f t="shared" si="20"/>
        <v>138000</v>
      </c>
    </row>
    <row r="1256" spans="1:24">
      <c r="A1256" s="219" t="s">
        <v>215</v>
      </c>
      <c r="B1256" s="219" t="s">
        <v>1491</v>
      </c>
      <c r="C1256" s="219" t="s">
        <v>1551</v>
      </c>
      <c r="D1256" s="219" t="s">
        <v>268</v>
      </c>
      <c r="E1256" s="221">
        <v>45744</v>
      </c>
      <c r="F1256" s="221">
        <v>45765</v>
      </c>
      <c r="G1256" s="219" t="s">
        <v>269</v>
      </c>
      <c r="H1256" s="219"/>
      <c r="I1256" s="219"/>
      <c r="J1256" s="219" t="s">
        <v>182</v>
      </c>
      <c r="K1256" s="219" t="s">
        <v>220</v>
      </c>
      <c r="L1256" s="241">
        <v>128133</v>
      </c>
      <c r="M1256" s="219" t="s">
        <v>220</v>
      </c>
      <c r="N1256" s="241">
        <v>128133</v>
      </c>
      <c r="O1256" s="219" t="s">
        <v>239</v>
      </c>
      <c r="P1256" s="219" t="s">
        <v>240</v>
      </c>
      <c r="Q1256" s="219"/>
      <c r="R1256" s="219" t="s">
        <v>1310</v>
      </c>
      <c r="S1256" s="219"/>
      <c r="T1256" s="221"/>
      <c r="U1256" s="219" t="s">
        <v>224</v>
      </c>
      <c r="V1256" s="219" t="s">
        <v>225</v>
      </c>
      <c r="W1256" s="190">
        <f>VLOOKUP(M1256,'8.匯率'!A:C,3,)</f>
        <v>1</v>
      </c>
      <c r="X1256" s="232">
        <f t="shared" si="20"/>
        <v>128133</v>
      </c>
    </row>
    <row r="1257" spans="1:24">
      <c r="A1257" s="219" t="s">
        <v>215</v>
      </c>
      <c r="B1257" s="219" t="s">
        <v>1491</v>
      </c>
      <c r="C1257" s="219" t="s">
        <v>1552</v>
      </c>
      <c r="D1257" s="219" t="s">
        <v>268</v>
      </c>
      <c r="E1257" s="221">
        <v>45744</v>
      </c>
      <c r="F1257" s="221">
        <v>45765</v>
      </c>
      <c r="G1257" s="219" t="s">
        <v>269</v>
      </c>
      <c r="H1257" s="219"/>
      <c r="I1257" s="219"/>
      <c r="J1257" s="219" t="s">
        <v>182</v>
      </c>
      <c r="K1257" s="219" t="s">
        <v>220</v>
      </c>
      <c r="L1257" s="241">
        <v>110000</v>
      </c>
      <c r="M1257" s="219" t="s">
        <v>220</v>
      </c>
      <c r="N1257" s="241">
        <v>110000</v>
      </c>
      <c r="O1257" s="219" t="s">
        <v>239</v>
      </c>
      <c r="P1257" s="219" t="s">
        <v>240</v>
      </c>
      <c r="Q1257" s="219"/>
      <c r="R1257" s="219" t="s">
        <v>1312</v>
      </c>
      <c r="S1257" s="219"/>
      <c r="T1257" s="221"/>
      <c r="U1257" s="219" t="s">
        <v>224</v>
      </c>
      <c r="V1257" s="219" t="s">
        <v>225</v>
      </c>
      <c r="W1257" s="190">
        <f>VLOOKUP(M1257,'8.匯率'!A:C,3,)</f>
        <v>1</v>
      </c>
      <c r="X1257" s="232">
        <f t="shared" si="20"/>
        <v>110000</v>
      </c>
    </row>
    <row r="1258" spans="1:24">
      <c r="A1258" s="219" t="s">
        <v>215</v>
      </c>
      <c r="B1258" s="219" t="s">
        <v>1491</v>
      </c>
      <c r="C1258" s="219" t="s">
        <v>1553</v>
      </c>
      <c r="D1258" s="219" t="s">
        <v>268</v>
      </c>
      <c r="E1258" s="221">
        <v>45744</v>
      </c>
      <c r="F1258" s="221">
        <v>45765</v>
      </c>
      <c r="G1258" s="219" t="s">
        <v>269</v>
      </c>
      <c r="H1258" s="219"/>
      <c r="I1258" s="219"/>
      <c r="J1258" s="219" t="s">
        <v>182</v>
      </c>
      <c r="K1258" s="219" t="s">
        <v>220</v>
      </c>
      <c r="L1258" s="241">
        <v>110000</v>
      </c>
      <c r="M1258" s="219" t="s">
        <v>220</v>
      </c>
      <c r="N1258" s="241">
        <v>110000</v>
      </c>
      <c r="O1258" s="219" t="s">
        <v>239</v>
      </c>
      <c r="P1258" s="219" t="s">
        <v>240</v>
      </c>
      <c r="Q1258" s="219"/>
      <c r="R1258" s="219" t="s">
        <v>1314</v>
      </c>
      <c r="S1258" s="219"/>
      <c r="T1258" s="221"/>
      <c r="U1258" s="219" t="s">
        <v>224</v>
      </c>
      <c r="V1258" s="219" t="s">
        <v>225</v>
      </c>
      <c r="W1258" s="190">
        <f>VLOOKUP(M1258,'8.匯率'!A:C,3,)</f>
        <v>1</v>
      </c>
      <c r="X1258" s="232">
        <f t="shared" si="20"/>
        <v>110000</v>
      </c>
    </row>
    <row r="1259" spans="1:24">
      <c r="A1259" s="219" t="s">
        <v>215</v>
      </c>
      <c r="B1259" s="219" t="s">
        <v>1491</v>
      </c>
      <c r="C1259" s="219" t="s">
        <v>1554</v>
      </c>
      <c r="D1259" s="219" t="s">
        <v>268</v>
      </c>
      <c r="E1259" s="221">
        <v>45744</v>
      </c>
      <c r="F1259" s="221">
        <v>45765</v>
      </c>
      <c r="G1259" s="219" t="s">
        <v>269</v>
      </c>
      <c r="H1259" s="219"/>
      <c r="I1259" s="219"/>
      <c r="J1259" s="219" t="s">
        <v>182</v>
      </c>
      <c r="K1259" s="219" t="s">
        <v>220</v>
      </c>
      <c r="L1259" s="241">
        <v>138000</v>
      </c>
      <c r="M1259" s="219" t="s">
        <v>220</v>
      </c>
      <c r="N1259" s="241">
        <v>138000</v>
      </c>
      <c r="O1259" s="219" t="s">
        <v>239</v>
      </c>
      <c r="P1259" s="219" t="s">
        <v>240</v>
      </c>
      <c r="Q1259" s="219"/>
      <c r="R1259" s="219" t="s">
        <v>1316</v>
      </c>
      <c r="S1259" s="219"/>
      <c r="T1259" s="221"/>
      <c r="U1259" s="219" t="s">
        <v>224</v>
      </c>
      <c r="V1259" s="219" t="s">
        <v>225</v>
      </c>
      <c r="W1259" s="190">
        <f>VLOOKUP(M1259,'8.匯率'!A:C,3,)</f>
        <v>1</v>
      </c>
      <c r="X1259" s="232">
        <f t="shared" si="20"/>
        <v>138000</v>
      </c>
    </row>
    <row r="1260" spans="1:24">
      <c r="A1260" s="219" t="s">
        <v>215</v>
      </c>
      <c r="B1260" s="219" t="s">
        <v>1491</v>
      </c>
      <c r="C1260" s="219" t="s">
        <v>1555</v>
      </c>
      <c r="D1260" s="219" t="s">
        <v>268</v>
      </c>
      <c r="E1260" s="221">
        <v>45744</v>
      </c>
      <c r="F1260" s="221">
        <v>45765</v>
      </c>
      <c r="G1260" s="219" t="s">
        <v>269</v>
      </c>
      <c r="H1260" s="219"/>
      <c r="I1260" s="219"/>
      <c r="J1260" s="219" t="s">
        <v>182</v>
      </c>
      <c r="K1260" s="219" t="s">
        <v>220</v>
      </c>
      <c r="L1260" s="241">
        <v>128975</v>
      </c>
      <c r="M1260" s="219" t="s">
        <v>220</v>
      </c>
      <c r="N1260" s="241">
        <v>128975</v>
      </c>
      <c r="O1260" s="219" t="s">
        <v>239</v>
      </c>
      <c r="P1260" s="219" t="s">
        <v>240</v>
      </c>
      <c r="Q1260" s="219"/>
      <c r="R1260" s="219" t="s">
        <v>1318</v>
      </c>
      <c r="S1260" s="219"/>
      <c r="T1260" s="221"/>
      <c r="U1260" s="219" t="s">
        <v>224</v>
      </c>
      <c r="V1260" s="219" t="s">
        <v>225</v>
      </c>
      <c r="W1260" s="190">
        <f>VLOOKUP(M1260,'8.匯率'!A:C,3,)</f>
        <v>1</v>
      </c>
      <c r="X1260" s="232">
        <f t="shared" si="20"/>
        <v>128975</v>
      </c>
    </row>
    <row r="1261" spans="1:24">
      <c r="A1261" s="219" t="s">
        <v>215</v>
      </c>
      <c r="B1261" s="219" t="s">
        <v>1491</v>
      </c>
      <c r="C1261" s="219" t="s">
        <v>1556</v>
      </c>
      <c r="D1261" s="219" t="s">
        <v>268</v>
      </c>
      <c r="E1261" s="221">
        <v>45744</v>
      </c>
      <c r="F1261" s="221">
        <v>45765</v>
      </c>
      <c r="G1261" s="219" t="s">
        <v>269</v>
      </c>
      <c r="H1261" s="219"/>
      <c r="I1261" s="219"/>
      <c r="J1261" s="219" t="s">
        <v>182</v>
      </c>
      <c r="K1261" s="219" t="s">
        <v>220</v>
      </c>
      <c r="L1261" s="241">
        <v>140213</v>
      </c>
      <c r="M1261" s="219" t="s">
        <v>220</v>
      </c>
      <c r="N1261" s="241">
        <v>140213</v>
      </c>
      <c r="O1261" s="219" t="s">
        <v>239</v>
      </c>
      <c r="P1261" s="219" t="s">
        <v>240</v>
      </c>
      <c r="Q1261" s="219"/>
      <c r="R1261" s="219" t="s">
        <v>1320</v>
      </c>
      <c r="S1261" s="219"/>
      <c r="T1261" s="221"/>
      <c r="U1261" s="219" t="s">
        <v>224</v>
      </c>
      <c r="V1261" s="219" t="s">
        <v>225</v>
      </c>
      <c r="W1261" s="190">
        <f>VLOOKUP(M1261,'8.匯率'!A:C,3,)</f>
        <v>1</v>
      </c>
      <c r="X1261" s="232">
        <f t="shared" si="20"/>
        <v>140213</v>
      </c>
    </row>
    <row r="1262" spans="1:24">
      <c r="A1262" s="219" t="s">
        <v>215</v>
      </c>
      <c r="B1262" s="219" t="s">
        <v>1491</v>
      </c>
      <c r="C1262" s="219" t="s">
        <v>1557</v>
      </c>
      <c r="D1262" s="219" t="s">
        <v>268</v>
      </c>
      <c r="E1262" s="221">
        <v>45744</v>
      </c>
      <c r="F1262" s="221">
        <v>45765</v>
      </c>
      <c r="G1262" s="219" t="s">
        <v>269</v>
      </c>
      <c r="H1262" s="219"/>
      <c r="I1262" s="219"/>
      <c r="J1262" s="219" t="s">
        <v>182</v>
      </c>
      <c r="K1262" s="219" t="s">
        <v>220</v>
      </c>
      <c r="L1262" s="241">
        <v>131445</v>
      </c>
      <c r="M1262" s="219" t="s">
        <v>220</v>
      </c>
      <c r="N1262" s="241">
        <v>131445</v>
      </c>
      <c r="O1262" s="219" t="s">
        <v>239</v>
      </c>
      <c r="P1262" s="219" t="s">
        <v>240</v>
      </c>
      <c r="Q1262" s="219"/>
      <c r="R1262" s="219" t="s">
        <v>1322</v>
      </c>
      <c r="S1262" s="219"/>
      <c r="T1262" s="221"/>
      <c r="U1262" s="219" t="s">
        <v>224</v>
      </c>
      <c r="V1262" s="219" t="s">
        <v>225</v>
      </c>
      <c r="W1262" s="190">
        <f>VLOOKUP(M1262,'8.匯率'!A:C,3,)</f>
        <v>1</v>
      </c>
      <c r="X1262" s="232">
        <f t="shared" si="20"/>
        <v>131445</v>
      </c>
    </row>
    <row r="1263" spans="1:24">
      <c r="A1263" s="219" t="s">
        <v>215</v>
      </c>
      <c r="B1263" s="219" t="s">
        <v>1491</v>
      </c>
      <c r="C1263" s="219" t="s">
        <v>1558</v>
      </c>
      <c r="D1263" s="219" t="s">
        <v>268</v>
      </c>
      <c r="E1263" s="221">
        <v>45744</v>
      </c>
      <c r="F1263" s="221">
        <v>45765</v>
      </c>
      <c r="G1263" s="219" t="s">
        <v>269</v>
      </c>
      <c r="H1263" s="219"/>
      <c r="I1263" s="219"/>
      <c r="J1263" s="219" t="s">
        <v>182</v>
      </c>
      <c r="K1263" s="219" t="s">
        <v>220</v>
      </c>
      <c r="L1263" s="241">
        <v>138000</v>
      </c>
      <c r="M1263" s="219" t="s">
        <v>220</v>
      </c>
      <c r="N1263" s="241">
        <v>138000</v>
      </c>
      <c r="O1263" s="219" t="s">
        <v>239</v>
      </c>
      <c r="P1263" s="219" t="s">
        <v>240</v>
      </c>
      <c r="Q1263" s="219"/>
      <c r="R1263" s="219" t="s">
        <v>1356</v>
      </c>
      <c r="S1263" s="219"/>
      <c r="T1263" s="221"/>
      <c r="U1263" s="219" t="s">
        <v>224</v>
      </c>
      <c r="V1263" s="219" t="s">
        <v>225</v>
      </c>
      <c r="W1263" s="190">
        <f>VLOOKUP(M1263,'8.匯率'!A:C,3,)</f>
        <v>1</v>
      </c>
      <c r="X1263" s="232">
        <f t="shared" si="20"/>
        <v>138000</v>
      </c>
    </row>
    <row r="1264" spans="1:24">
      <c r="A1264" s="219" t="s">
        <v>215</v>
      </c>
      <c r="B1264" s="219" t="s">
        <v>1491</v>
      </c>
      <c r="C1264" s="219" t="s">
        <v>1559</v>
      </c>
      <c r="D1264" s="219" t="s">
        <v>268</v>
      </c>
      <c r="E1264" s="221">
        <v>45744</v>
      </c>
      <c r="F1264" s="221">
        <v>45765</v>
      </c>
      <c r="G1264" s="219" t="s">
        <v>269</v>
      </c>
      <c r="H1264" s="219"/>
      <c r="I1264" s="219"/>
      <c r="J1264" s="219" t="s">
        <v>182</v>
      </c>
      <c r="K1264" s="219" t="s">
        <v>220</v>
      </c>
      <c r="L1264" s="241">
        <v>110000</v>
      </c>
      <c r="M1264" s="219" t="s">
        <v>220</v>
      </c>
      <c r="N1264" s="241">
        <v>110000</v>
      </c>
      <c r="O1264" s="219" t="s">
        <v>239</v>
      </c>
      <c r="P1264" s="219" t="s">
        <v>240</v>
      </c>
      <c r="Q1264" s="219"/>
      <c r="R1264" s="219" t="s">
        <v>1364</v>
      </c>
      <c r="S1264" s="219"/>
      <c r="T1264" s="221"/>
      <c r="U1264" s="219" t="s">
        <v>224</v>
      </c>
      <c r="V1264" s="219" t="s">
        <v>225</v>
      </c>
      <c r="W1264" s="190">
        <f>VLOOKUP(M1264,'8.匯率'!A:C,3,)</f>
        <v>1</v>
      </c>
      <c r="X1264" s="232">
        <f t="shared" si="20"/>
        <v>110000</v>
      </c>
    </row>
    <row r="1265" spans="1:24">
      <c r="A1265" s="219" t="s">
        <v>215</v>
      </c>
      <c r="B1265" s="219" t="s">
        <v>1491</v>
      </c>
      <c r="C1265" s="219" t="s">
        <v>1560</v>
      </c>
      <c r="D1265" s="219" t="s">
        <v>268</v>
      </c>
      <c r="E1265" s="221">
        <v>45744</v>
      </c>
      <c r="F1265" s="221">
        <v>45765</v>
      </c>
      <c r="G1265" s="219" t="s">
        <v>269</v>
      </c>
      <c r="H1265" s="219"/>
      <c r="I1265" s="219"/>
      <c r="J1265" s="219" t="s">
        <v>182</v>
      </c>
      <c r="K1265" s="219" t="s">
        <v>220</v>
      </c>
      <c r="L1265" s="241">
        <v>138000</v>
      </c>
      <c r="M1265" s="219" t="s">
        <v>220</v>
      </c>
      <c r="N1265" s="241">
        <v>138000</v>
      </c>
      <c r="O1265" s="219" t="s">
        <v>239</v>
      </c>
      <c r="P1265" s="219" t="s">
        <v>240</v>
      </c>
      <c r="Q1265" s="219"/>
      <c r="R1265" s="219" t="s">
        <v>1372</v>
      </c>
      <c r="S1265" s="219"/>
      <c r="T1265" s="221"/>
      <c r="U1265" s="219" t="s">
        <v>224</v>
      </c>
      <c r="V1265" s="219" t="s">
        <v>225</v>
      </c>
      <c r="W1265" s="190">
        <f>VLOOKUP(M1265,'8.匯率'!A:C,3,)</f>
        <v>1</v>
      </c>
      <c r="X1265" s="232">
        <f t="shared" ref="X1265:X1328" si="21">N1265*W1265</f>
        <v>138000</v>
      </c>
    </row>
    <row r="1266" spans="1:24">
      <c r="A1266" s="219" t="s">
        <v>215</v>
      </c>
      <c r="B1266" s="219" t="s">
        <v>1491</v>
      </c>
      <c r="C1266" s="219" t="s">
        <v>1561</v>
      </c>
      <c r="D1266" s="219" t="s">
        <v>268</v>
      </c>
      <c r="E1266" s="221">
        <v>45744</v>
      </c>
      <c r="F1266" s="221">
        <v>45772</v>
      </c>
      <c r="G1266" s="219" t="s">
        <v>269</v>
      </c>
      <c r="H1266" s="219"/>
      <c r="I1266" s="219"/>
      <c r="J1266" s="219" t="s">
        <v>182</v>
      </c>
      <c r="K1266" s="219" t="s">
        <v>220</v>
      </c>
      <c r="L1266" s="241">
        <v>145762</v>
      </c>
      <c r="M1266" s="219" t="s">
        <v>220</v>
      </c>
      <c r="N1266" s="241">
        <v>145762</v>
      </c>
      <c r="O1266" s="219" t="s">
        <v>234</v>
      </c>
      <c r="P1266" s="219" t="s">
        <v>229</v>
      </c>
      <c r="Q1266" s="219"/>
      <c r="R1266" s="219" t="s">
        <v>1254</v>
      </c>
      <c r="S1266" s="219"/>
      <c r="T1266" s="221"/>
      <c r="U1266" s="219" t="s">
        <v>224</v>
      </c>
      <c r="V1266" s="219" t="s">
        <v>225</v>
      </c>
      <c r="W1266" s="190">
        <f>VLOOKUP(M1266,'8.匯率'!A:C,3,)</f>
        <v>1</v>
      </c>
      <c r="X1266" s="232">
        <f t="shared" si="21"/>
        <v>145762</v>
      </c>
    </row>
    <row r="1267" spans="1:24">
      <c r="A1267" s="219" t="s">
        <v>215</v>
      </c>
      <c r="B1267" s="219" t="s">
        <v>1491</v>
      </c>
      <c r="C1267" s="219" t="s">
        <v>1562</v>
      </c>
      <c r="D1267" s="219" t="s">
        <v>268</v>
      </c>
      <c r="E1267" s="221">
        <v>45744</v>
      </c>
      <c r="F1267" s="221">
        <v>45772</v>
      </c>
      <c r="G1267" s="219" t="s">
        <v>269</v>
      </c>
      <c r="H1267" s="219"/>
      <c r="I1267" s="219"/>
      <c r="J1267" s="219" t="s">
        <v>182</v>
      </c>
      <c r="K1267" s="219" t="s">
        <v>220</v>
      </c>
      <c r="L1267" s="241">
        <v>155000</v>
      </c>
      <c r="M1267" s="219" t="s">
        <v>220</v>
      </c>
      <c r="N1267" s="241">
        <v>155000</v>
      </c>
      <c r="O1267" s="219" t="s">
        <v>234</v>
      </c>
      <c r="P1267" s="219" t="s">
        <v>229</v>
      </c>
      <c r="Q1267" s="219"/>
      <c r="R1267" s="219" t="s">
        <v>1256</v>
      </c>
      <c r="S1267" s="219"/>
      <c r="T1267" s="221"/>
      <c r="U1267" s="219" t="s">
        <v>224</v>
      </c>
      <c r="V1267" s="219" t="s">
        <v>225</v>
      </c>
      <c r="W1267" s="190">
        <f>VLOOKUP(M1267,'8.匯率'!A:C,3,)</f>
        <v>1</v>
      </c>
      <c r="X1267" s="232">
        <f t="shared" si="21"/>
        <v>155000</v>
      </c>
    </row>
    <row r="1268" spans="1:24">
      <c r="A1268" s="219" t="s">
        <v>215</v>
      </c>
      <c r="B1268" s="219" t="s">
        <v>1491</v>
      </c>
      <c r="C1268" s="219" t="s">
        <v>1563</v>
      </c>
      <c r="D1268" s="219" t="s">
        <v>268</v>
      </c>
      <c r="E1268" s="221">
        <v>45744</v>
      </c>
      <c r="F1268" s="221">
        <v>45772</v>
      </c>
      <c r="G1268" s="219" t="s">
        <v>269</v>
      </c>
      <c r="H1268" s="219"/>
      <c r="I1268" s="219"/>
      <c r="J1268" s="219" t="s">
        <v>182</v>
      </c>
      <c r="K1268" s="219" t="s">
        <v>220</v>
      </c>
      <c r="L1268" s="241">
        <v>138000</v>
      </c>
      <c r="M1268" s="219" t="s">
        <v>220</v>
      </c>
      <c r="N1268" s="241">
        <v>138000</v>
      </c>
      <c r="O1268" s="219" t="s">
        <v>234</v>
      </c>
      <c r="P1268" s="219" t="s">
        <v>229</v>
      </c>
      <c r="Q1268" s="219"/>
      <c r="R1268" s="219" t="s">
        <v>1258</v>
      </c>
      <c r="S1268" s="219"/>
      <c r="T1268" s="221"/>
      <c r="U1268" s="219" t="s">
        <v>224</v>
      </c>
      <c r="V1268" s="219" t="s">
        <v>225</v>
      </c>
      <c r="W1268" s="190">
        <f>VLOOKUP(M1268,'8.匯率'!A:C,3,)</f>
        <v>1</v>
      </c>
      <c r="X1268" s="232">
        <f t="shared" si="21"/>
        <v>138000</v>
      </c>
    </row>
    <row r="1269" spans="1:24">
      <c r="A1269" s="219" t="s">
        <v>215</v>
      </c>
      <c r="B1269" s="219" t="s">
        <v>1491</v>
      </c>
      <c r="C1269" s="219" t="s">
        <v>1564</v>
      </c>
      <c r="D1269" s="219" t="s">
        <v>268</v>
      </c>
      <c r="E1269" s="221">
        <v>45744</v>
      </c>
      <c r="F1269" s="221">
        <v>45772</v>
      </c>
      <c r="G1269" s="219" t="s">
        <v>269</v>
      </c>
      <c r="H1269" s="219"/>
      <c r="I1269" s="219"/>
      <c r="J1269" s="219" t="s">
        <v>182</v>
      </c>
      <c r="K1269" s="219" t="s">
        <v>220</v>
      </c>
      <c r="L1269" s="241">
        <v>140923</v>
      </c>
      <c r="M1269" s="219" t="s">
        <v>220</v>
      </c>
      <c r="N1269" s="241">
        <v>140923</v>
      </c>
      <c r="O1269" s="219" t="s">
        <v>234</v>
      </c>
      <c r="P1269" s="219" t="s">
        <v>229</v>
      </c>
      <c r="Q1269" s="219"/>
      <c r="R1269" s="219" t="s">
        <v>1260</v>
      </c>
      <c r="S1269" s="219"/>
      <c r="T1269" s="221"/>
      <c r="U1269" s="219" t="s">
        <v>224</v>
      </c>
      <c r="V1269" s="219" t="s">
        <v>225</v>
      </c>
      <c r="W1269" s="190">
        <f>VLOOKUP(M1269,'8.匯率'!A:C,3,)</f>
        <v>1</v>
      </c>
      <c r="X1269" s="232">
        <f t="shared" si="21"/>
        <v>140923</v>
      </c>
    </row>
    <row r="1270" spans="1:24">
      <c r="A1270" s="219" t="s">
        <v>215</v>
      </c>
      <c r="B1270" s="219" t="s">
        <v>1491</v>
      </c>
      <c r="C1270" s="219" t="s">
        <v>1565</v>
      </c>
      <c r="D1270" s="219" t="s">
        <v>268</v>
      </c>
      <c r="E1270" s="221">
        <v>45744</v>
      </c>
      <c r="F1270" s="221">
        <v>45772</v>
      </c>
      <c r="G1270" s="219" t="s">
        <v>269</v>
      </c>
      <c r="H1270" s="219"/>
      <c r="I1270" s="219"/>
      <c r="J1270" s="219" t="s">
        <v>182</v>
      </c>
      <c r="K1270" s="219" t="s">
        <v>220</v>
      </c>
      <c r="L1270" s="241">
        <v>155000</v>
      </c>
      <c r="M1270" s="219" t="s">
        <v>220</v>
      </c>
      <c r="N1270" s="241">
        <v>155000</v>
      </c>
      <c r="O1270" s="219" t="s">
        <v>234</v>
      </c>
      <c r="P1270" s="219" t="s">
        <v>229</v>
      </c>
      <c r="Q1270" s="219"/>
      <c r="R1270" s="219" t="s">
        <v>1262</v>
      </c>
      <c r="S1270" s="219"/>
      <c r="T1270" s="221"/>
      <c r="U1270" s="219" t="s">
        <v>224</v>
      </c>
      <c r="V1270" s="219" t="s">
        <v>225</v>
      </c>
      <c r="W1270" s="190">
        <f>VLOOKUP(M1270,'8.匯率'!A:C,3,)</f>
        <v>1</v>
      </c>
      <c r="X1270" s="232">
        <f t="shared" si="21"/>
        <v>155000</v>
      </c>
    </row>
    <row r="1271" spans="1:24">
      <c r="A1271" s="219" t="s">
        <v>215</v>
      </c>
      <c r="B1271" s="219" t="s">
        <v>1491</v>
      </c>
      <c r="C1271" s="219" t="s">
        <v>1566</v>
      </c>
      <c r="D1271" s="219" t="s">
        <v>268</v>
      </c>
      <c r="E1271" s="221">
        <v>45744</v>
      </c>
      <c r="F1271" s="221">
        <v>45772</v>
      </c>
      <c r="G1271" s="219" t="s">
        <v>269</v>
      </c>
      <c r="H1271" s="219"/>
      <c r="I1271" s="219"/>
      <c r="J1271" s="219" t="s">
        <v>182</v>
      </c>
      <c r="K1271" s="219" t="s">
        <v>220</v>
      </c>
      <c r="L1271" s="241">
        <v>174814</v>
      </c>
      <c r="M1271" s="219" t="s">
        <v>220</v>
      </c>
      <c r="N1271" s="241">
        <v>174814</v>
      </c>
      <c r="O1271" s="219" t="s">
        <v>234</v>
      </c>
      <c r="P1271" s="219" t="s">
        <v>229</v>
      </c>
      <c r="Q1271" s="219"/>
      <c r="R1271" s="219" t="s">
        <v>1264</v>
      </c>
      <c r="S1271" s="219"/>
      <c r="T1271" s="221"/>
      <c r="U1271" s="219" t="s">
        <v>224</v>
      </c>
      <c r="V1271" s="219" t="s">
        <v>225</v>
      </c>
      <c r="W1271" s="190">
        <f>VLOOKUP(M1271,'8.匯率'!A:C,3,)</f>
        <v>1</v>
      </c>
      <c r="X1271" s="232">
        <f t="shared" si="21"/>
        <v>174814</v>
      </c>
    </row>
    <row r="1272" spans="1:24">
      <c r="A1272" s="219" t="s">
        <v>215</v>
      </c>
      <c r="B1272" s="219" t="s">
        <v>1491</v>
      </c>
      <c r="C1272" s="219" t="s">
        <v>1567</v>
      </c>
      <c r="D1272" s="219" t="s">
        <v>268</v>
      </c>
      <c r="E1272" s="221">
        <v>45744</v>
      </c>
      <c r="F1272" s="221">
        <v>45772</v>
      </c>
      <c r="G1272" s="219" t="s">
        <v>269</v>
      </c>
      <c r="H1272" s="219"/>
      <c r="I1272" s="219"/>
      <c r="J1272" s="219" t="s">
        <v>182</v>
      </c>
      <c r="K1272" s="219" t="s">
        <v>220</v>
      </c>
      <c r="L1272" s="241">
        <v>140260</v>
      </c>
      <c r="M1272" s="219" t="s">
        <v>220</v>
      </c>
      <c r="N1272" s="241">
        <v>140260</v>
      </c>
      <c r="O1272" s="219" t="s">
        <v>234</v>
      </c>
      <c r="P1272" s="219" t="s">
        <v>229</v>
      </c>
      <c r="Q1272" s="219"/>
      <c r="R1272" s="219" t="s">
        <v>1266</v>
      </c>
      <c r="S1272" s="219"/>
      <c r="T1272" s="221"/>
      <c r="U1272" s="219" t="s">
        <v>224</v>
      </c>
      <c r="V1272" s="219" t="s">
        <v>225</v>
      </c>
      <c r="W1272" s="190">
        <f>VLOOKUP(M1272,'8.匯率'!A:C,3,)</f>
        <v>1</v>
      </c>
      <c r="X1272" s="232">
        <f t="shared" si="21"/>
        <v>140260</v>
      </c>
    </row>
    <row r="1273" spans="1:24">
      <c r="A1273" s="219" t="s">
        <v>215</v>
      </c>
      <c r="B1273" s="219" t="s">
        <v>1491</v>
      </c>
      <c r="C1273" s="219" t="s">
        <v>1568</v>
      </c>
      <c r="D1273" s="219" t="s">
        <v>268</v>
      </c>
      <c r="E1273" s="221">
        <v>45744</v>
      </c>
      <c r="F1273" s="221">
        <v>45772</v>
      </c>
      <c r="G1273" s="219" t="s">
        <v>269</v>
      </c>
      <c r="H1273" s="219"/>
      <c r="I1273" s="219"/>
      <c r="J1273" s="219" t="s">
        <v>182</v>
      </c>
      <c r="K1273" s="219" t="s">
        <v>220</v>
      </c>
      <c r="L1273" s="241">
        <v>134716</v>
      </c>
      <c r="M1273" s="219" t="s">
        <v>220</v>
      </c>
      <c r="N1273" s="241">
        <v>134716</v>
      </c>
      <c r="O1273" s="219" t="s">
        <v>456</v>
      </c>
      <c r="P1273" s="219" t="s">
        <v>229</v>
      </c>
      <c r="Q1273" s="219"/>
      <c r="R1273" s="219" t="s">
        <v>1358</v>
      </c>
      <c r="S1273" s="219"/>
      <c r="T1273" s="221"/>
      <c r="U1273" s="219" t="s">
        <v>224</v>
      </c>
      <c r="V1273" s="219" t="s">
        <v>225</v>
      </c>
      <c r="W1273" s="190">
        <f>VLOOKUP(M1273,'8.匯率'!A:C,3,)</f>
        <v>1</v>
      </c>
      <c r="X1273" s="232">
        <f t="shared" si="21"/>
        <v>134716</v>
      </c>
    </row>
    <row r="1274" spans="1:24">
      <c r="A1274" s="219" t="s">
        <v>215</v>
      </c>
      <c r="B1274" s="219" t="s">
        <v>1491</v>
      </c>
      <c r="C1274" s="219" t="s">
        <v>1569</v>
      </c>
      <c r="D1274" s="219" t="s">
        <v>268</v>
      </c>
      <c r="E1274" s="221">
        <v>45744</v>
      </c>
      <c r="F1274" s="221">
        <v>45772</v>
      </c>
      <c r="G1274" s="219" t="s">
        <v>269</v>
      </c>
      <c r="H1274" s="219"/>
      <c r="I1274" s="219"/>
      <c r="J1274" s="219" t="s">
        <v>182</v>
      </c>
      <c r="K1274" s="219" t="s">
        <v>220</v>
      </c>
      <c r="L1274" s="241">
        <v>108042</v>
      </c>
      <c r="M1274" s="219" t="s">
        <v>220</v>
      </c>
      <c r="N1274" s="241">
        <v>108042</v>
      </c>
      <c r="O1274" s="219" t="s">
        <v>456</v>
      </c>
      <c r="P1274" s="219" t="s">
        <v>229</v>
      </c>
      <c r="Q1274" s="219"/>
      <c r="R1274" s="219" t="s">
        <v>1360</v>
      </c>
      <c r="S1274" s="219"/>
      <c r="T1274" s="221"/>
      <c r="U1274" s="219" t="s">
        <v>224</v>
      </c>
      <c r="V1274" s="219" t="s">
        <v>225</v>
      </c>
      <c r="W1274" s="190">
        <f>VLOOKUP(M1274,'8.匯率'!A:C,3,)</f>
        <v>1</v>
      </c>
      <c r="X1274" s="232">
        <f t="shared" si="21"/>
        <v>108042</v>
      </c>
    </row>
    <row r="1275" spans="1:24">
      <c r="A1275" s="219" t="s">
        <v>215</v>
      </c>
      <c r="B1275" s="219" t="s">
        <v>1491</v>
      </c>
      <c r="C1275" s="219" t="s">
        <v>1570</v>
      </c>
      <c r="D1275" s="219" t="s">
        <v>268</v>
      </c>
      <c r="E1275" s="221">
        <v>45744</v>
      </c>
      <c r="F1275" s="221">
        <v>45772</v>
      </c>
      <c r="G1275" s="219" t="s">
        <v>269</v>
      </c>
      <c r="H1275" s="219"/>
      <c r="I1275" s="219"/>
      <c r="J1275" s="219" t="s">
        <v>182</v>
      </c>
      <c r="K1275" s="219" t="s">
        <v>220</v>
      </c>
      <c r="L1275" s="241">
        <v>131431</v>
      </c>
      <c r="M1275" s="219" t="s">
        <v>220</v>
      </c>
      <c r="N1275" s="241">
        <v>131431</v>
      </c>
      <c r="O1275" s="219" t="s">
        <v>539</v>
      </c>
      <c r="P1275" s="219" t="s">
        <v>229</v>
      </c>
      <c r="Q1275" s="219"/>
      <c r="R1275" s="219" t="s">
        <v>1362</v>
      </c>
      <c r="S1275" s="219"/>
      <c r="T1275" s="221"/>
      <c r="U1275" s="219" t="s">
        <v>224</v>
      </c>
      <c r="V1275" s="219" t="s">
        <v>225</v>
      </c>
      <c r="W1275" s="190">
        <f>VLOOKUP(M1275,'8.匯率'!A:C,3,)</f>
        <v>1</v>
      </c>
      <c r="X1275" s="232">
        <f t="shared" si="21"/>
        <v>131431</v>
      </c>
    </row>
    <row r="1276" spans="1:24">
      <c r="A1276" s="219" t="s">
        <v>215</v>
      </c>
      <c r="B1276" s="219" t="s">
        <v>1491</v>
      </c>
      <c r="C1276" s="219" t="s">
        <v>1571</v>
      </c>
      <c r="D1276" s="219" t="s">
        <v>268</v>
      </c>
      <c r="E1276" s="221">
        <v>45744</v>
      </c>
      <c r="F1276" s="221">
        <v>45772</v>
      </c>
      <c r="G1276" s="219" t="s">
        <v>269</v>
      </c>
      <c r="H1276" s="219"/>
      <c r="I1276" s="219"/>
      <c r="J1276" s="219" t="s">
        <v>182</v>
      </c>
      <c r="K1276" s="219" t="s">
        <v>220</v>
      </c>
      <c r="L1276" s="241">
        <v>173746</v>
      </c>
      <c r="M1276" s="219" t="s">
        <v>220</v>
      </c>
      <c r="N1276" s="241">
        <v>173746</v>
      </c>
      <c r="O1276" s="219" t="s">
        <v>456</v>
      </c>
      <c r="P1276" s="219" t="s">
        <v>229</v>
      </c>
      <c r="Q1276" s="219"/>
      <c r="R1276" s="219" t="s">
        <v>1374</v>
      </c>
      <c r="S1276" s="219"/>
      <c r="T1276" s="221"/>
      <c r="U1276" s="219" t="s">
        <v>224</v>
      </c>
      <c r="V1276" s="219" t="s">
        <v>225</v>
      </c>
      <c r="W1276" s="190">
        <f>VLOOKUP(M1276,'8.匯率'!A:C,3,)</f>
        <v>1</v>
      </c>
      <c r="X1276" s="232">
        <f t="shared" si="21"/>
        <v>173746</v>
      </c>
    </row>
    <row r="1277" spans="1:24">
      <c r="A1277" s="219" t="s">
        <v>215</v>
      </c>
      <c r="B1277" s="219" t="s">
        <v>1491</v>
      </c>
      <c r="C1277" s="219" t="s">
        <v>1572</v>
      </c>
      <c r="D1277" s="219" t="s">
        <v>268</v>
      </c>
      <c r="E1277" s="221">
        <v>45744</v>
      </c>
      <c r="F1277" s="221">
        <v>45772</v>
      </c>
      <c r="G1277" s="219" t="s">
        <v>269</v>
      </c>
      <c r="H1277" s="219"/>
      <c r="I1277" s="219"/>
      <c r="J1277" s="219" t="s">
        <v>182</v>
      </c>
      <c r="K1277" s="219" t="s">
        <v>220</v>
      </c>
      <c r="L1277" s="241">
        <v>94303</v>
      </c>
      <c r="M1277" s="219" t="s">
        <v>220</v>
      </c>
      <c r="N1277" s="241">
        <v>94303</v>
      </c>
      <c r="O1277" s="219" t="s">
        <v>243</v>
      </c>
      <c r="P1277" s="219" t="s">
        <v>244</v>
      </c>
      <c r="Q1277" s="219"/>
      <c r="R1277" s="219" t="s">
        <v>1268</v>
      </c>
      <c r="S1277" s="219"/>
      <c r="T1277" s="221"/>
      <c r="U1277" s="219" t="s">
        <v>224</v>
      </c>
      <c r="V1277" s="219" t="s">
        <v>225</v>
      </c>
      <c r="W1277" s="190">
        <f>VLOOKUP(M1277,'8.匯率'!A:C,3,)</f>
        <v>1</v>
      </c>
      <c r="X1277" s="232">
        <f t="shared" si="21"/>
        <v>94303</v>
      </c>
    </row>
    <row r="1278" spans="1:24">
      <c r="A1278" s="219" t="s">
        <v>215</v>
      </c>
      <c r="B1278" s="219" t="s">
        <v>1491</v>
      </c>
      <c r="C1278" s="219" t="s">
        <v>1573</v>
      </c>
      <c r="D1278" s="219" t="s">
        <v>268</v>
      </c>
      <c r="E1278" s="221">
        <v>45744</v>
      </c>
      <c r="F1278" s="221">
        <v>45772</v>
      </c>
      <c r="G1278" s="219" t="s">
        <v>269</v>
      </c>
      <c r="H1278" s="219"/>
      <c r="I1278" s="219"/>
      <c r="J1278" s="219" t="s">
        <v>182</v>
      </c>
      <c r="K1278" s="219" t="s">
        <v>220</v>
      </c>
      <c r="L1278" s="241">
        <v>90000</v>
      </c>
      <c r="M1278" s="219" t="s">
        <v>220</v>
      </c>
      <c r="N1278" s="241">
        <v>90000</v>
      </c>
      <c r="O1278" s="219" t="s">
        <v>243</v>
      </c>
      <c r="P1278" s="219" t="s">
        <v>244</v>
      </c>
      <c r="Q1278" s="219"/>
      <c r="R1278" s="219" t="s">
        <v>1272</v>
      </c>
      <c r="S1278" s="219"/>
      <c r="T1278" s="221"/>
      <c r="U1278" s="219" t="s">
        <v>224</v>
      </c>
      <c r="V1278" s="219" t="s">
        <v>225</v>
      </c>
      <c r="W1278" s="190">
        <f>VLOOKUP(M1278,'8.匯率'!A:C,3,)</f>
        <v>1</v>
      </c>
      <c r="X1278" s="232">
        <f t="shared" si="21"/>
        <v>90000</v>
      </c>
    </row>
    <row r="1279" spans="1:24">
      <c r="A1279" s="219" t="s">
        <v>215</v>
      </c>
      <c r="B1279" s="219" t="s">
        <v>1491</v>
      </c>
      <c r="C1279" s="219" t="s">
        <v>1574</v>
      </c>
      <c r="D1279" s="219" t="s">
        <v>268</v>
      </c>
      <c r="E1279" s="221">
        <v>45744</v>
      </c>
      <c r="F1279" s="221">
        <v>45772</v>
      </c>
      <c r="G1279" s="219" t="s">
        <v>269</v>
      </c>
      <c r="H1279" s="219"/>
      <c r="I1279" s="219"/>
      <c r="J1279" s="219" t="s">
        <v>182</v>
      </c>
      <c r="K1279" s="219" t="s">
        <v>220</v>
      </c>
      <c r="L1279" s="241">
        <v>78584</v>
      </c>
      <c r="M1279" s="219" t="s">
        <v>220</v>
      </c>
      <c r="N1279" s="241">
        <v>78584</v>
      </c>
      <c r="O1279" s="219" t="s">
        <v>243</v>
      </c>
      <c r="P1279" s="219" t="s">
        <v>244</v>
      </c>
      <c r="Q1279" s="219"/>
      <c r="R1279" s="219" t="s">
        <v>1324</v>
      </c>
      <c r="S1279" s="219"/>
      <c r="T1279" s="221"/>
      <c r="U1279" s="219" t="s">
        <v>224</v>
      </c>
      <c r="V1279" s="219" t="s">
        <v>225</v>
      </c>
      <c r="W1279" s="190">
        <f>VLOOKUP(M1279,'8.匯率'!A:C,3,)</f>
        <v>1</v>
      </c>
      <c r="X1279" s="232">
        <f t="shared" si="21"/>
        <v>78584</v>
      </c>
    </row>
    <row r="1280" spans="1:24">
      <c r="A1280" s="219" t="s">
        <v>215</v>
      </c>
      <c r="B1280" s="219" t="s">
        <v>1491</v>
      </c>
      <c r="C1280" s="219" t="s">
        <v>1575</v>
      </c>
      <c r="D1280" s="219" t="s">
        <v>268</v>
      </c>
      <c r="E1280" s="221">
        <v>45744</v>
      </c>
      <c r="F1280" s="221">
        <v>45772</v>
      </c>
      <c r="G1280" s="219" t="s">
        <v>269</v>
      </c>
      <c r="H1280" s="219"/>
      <c r="I1280" s="219"/>
      <c r="J1280" s="219" t="s">
        <v>182</v>
      </c>
      <c r="K1280" s="219" t="s">
        <v>220</v>
      </c>
      <c r="L1280" s="241">
        <v>90000</v>
      </c>
      <c r="M1280" s="219" t="s">
        <v>220</v>
      </c>
      <c r="N1280" s="241">
        <v>90000</v>
      </c>
      <c r="O1280" s="219" t="s">
        <v>243</v>
      </c>
      <c r="P1280" s="219" t="s">
        <v>244</v>
      </c>
      <c r="Q1280" s="219"/>
      <c r="R1280" s="219" t="s">
        <v>1326</v>
      </c>
      <c r="S1280" s="219"/>
      <c r="T1280" s="221"/>
      <c r="U1280" s="219" t="s">
        <v>224</v>
      </c>
      <c r="V1280" s="219" t="s">
        <v>225</v>
      </c>
      <c r="W1280" s="190">
        <f>VLOOKUP(M1280,'8.匯率'!A:C,3,)</f>
        <v>1</v>
      </c>
      <c r="X1280" s="232">
        <f t="shared" si="21"/>
        <v>90000</v>
      </c>
    </row>
    <row r="1281" spans="1:24">
      <c r="A1281" s="219" t="s">
        <v>215</v>
      </c>
      <c r="B1281" s="219" t="s">
        <v>1491</v>
      </c>
      <c r="C1281" s="219" t="s">
        <v>1576</v>
      </c>
      <c r="D1281" s="219" t="s">
        <v>268</v>
      </c>
      <c r="E1281" s="221">
        <v>45744</v>
      </c>
      <c r="F1281" s="221">
        <v>45772</v>
      </c>
      <c r="G1281" s="219" t="s">
        <v>269</v>
      </c>
      <c r="H1281" s="219"/>
      <c r="I1281" s="219"/>
      <c r="J1281" s="219" t="s">
        <v>182</v>
      </c>
      <c r="K1281" s="219" t="s">
        <v>220</v>
      </c>
      <c r="L1281" s="241">
        <v>111725</v>
      </c>
      <c r="M1281" s="219" t="s">
        <v>220</v>
      </c>
      <c r="N1281" s="241">
        <v>111725</v>
      </c>
      <c r="O1281" s="219" t="s">
        <v>243</v>
      </c>
      <c r="P1281" s="219" t="s">
        <v>244</v>
      </c>
      <c r="Q1281" s="219"/>
      <c r="R1281" s="219" t="s">
        <v>1328</v>
      </c>
      <c r="S1281" s="219"/>
      <c r="T1281" s="221"/>
      <c r="U1281" s="219" t="s">
        <v>224</v>
      </c>
      <c r="V1281" s="219" t="s">
        <v>225</v>
      </c>
      <c r="W1281" s="190">
        <f>VLOOKUP(M1281,'8.匯率'!A:C,3,)</f>
        <v>1</v>
      </c>
      <c r="X1281" s="232">
        <f t="shared" si="21"/>
        <v>111725</v>
      </c>
    </row>
    <row r="1282" spans="1:24">
      <c r="A1282" s="219" t="s">
        <v>215</v>
      </c>
      <c r="B1282" s="219" t="s">
        <v>1491</v>
      </c>
      <c r="C1282" s="219" t="s">
        <v>1577</v>
      </c>
      <c r="D1282" s="219" t="s">
        <v>268</v>
      </c>
      <c r="E1282" s="221">
        <v>45744</v>
      </c>
      <c r="F1282" s="221">
        <v>45772</v>
      </c>
      <c r="G1282" s="219" t="s">
        <v>269</v>
      </c>
      <c r="H1282" s="219"/>
      <c r="I1282" s="219"/>
      <c r="J1282" s="219" t="s">
        <v>182</v>
      </c>
      <c r="K1282" s="219" t="s">
        <v>220</v>
      </c>
      <c r="L1282" s="241">
        <v>131431</v>
      </c>
      <c r="M1282" s="219" t="s">
        <v>220</v>
      </c>
      <c r="N1282" s="241">
        <v>131431</v>
      </c>
      <c r="O1282" s="219" t="s">
        <v>243</v>
      </c>
      <c r="P1282" s="219" t="s">
        <v>244</v>
      </c>
      <c r="Q1282" s="219"/>
      <c r="R1282" s="219" t="s">
        <v>1330</v>
      </c>
      <c r="S1282" s="219"/>
      <c r="T1282" s="221"/>
      <c r="U1282" s="219" t="s">
        <v>224</v>
      </c>
      <c r="V1282" s="219" t="s">
        <v>225</v>
      </c>
      <c r="W1282" s="190">
        <f>VLOOKUP(M1282,'8.匯率'!A:C,3,)</f>
        <v>1</v>
      </c>
      <c r="X1282" s="232">
        <f t="shared" si="21"/>
        <v>131431</v>
      </c>
    </row>
    <row r="1283" spans="1:24">
      <c r="A1283" s="219" t="s">
        <v>215</v>
      </c>
      <c r="B1283" s="219" t="s">
        <v>1491</v>
      </c>
      <c r="C1283" s="219" t="s">
        <v>1578</v>
      </c>
      <c r="D1283" s="219" t="s">
        <v>268</v>
      </c>
      <c r="E1283" s="221">
        <v>45744</v>
      </c>
      <c r="F1283" s="221">
        <v>45772</v>
      </c>
      <c r="G1283" s="219" t="s">
        <v>269</v>
      </c>
      <c r="H1283" s="219"/>
      <c r="I1283" s="219"/>
      <c r="J1283" s="219" t="s">
        <v>182</v>
      </c>
      <c r="K1283" s="219" t="s">
        <v>220</v>
      </c>
      <c r="L1283" s="241">
        <v>102135</v>
      </c>
      <c r="M1283" s="219" t="s">
        <v>220</v>
      </c>
      <c r="N1283" s="241">
        <v>102135</v>
      </c>
      <c r="O1283" s="219" t="s">
        <v>243</v>
      </c>
      <c r="P1283" s="219" t="s">
        <v>244</v>
      </c>
      <c r="Q1283" s="219"/>
      <c r="R1283" s="219" t="s">
        <v>1332</v>
      </c>
      <c r="S1283" s="219"/>
      <c r="T1283" s="221"/>
      <c r="U1283" s="219" t="s">
        <v>224</v>
      </c>
      <c r="V1283" s="219" t="s">
        <v>225</v>
      </c>
      <c r="W1283" s="190">
        <f>VLOOKUP(M1283,'8.匯率'!A:C,3,)</f>
        <v>1</v>
      </c>
      <c r="X1283" s="232">
        <f t="shared" si="21"/>
        <v>102135</v>
      </c>
    </row>
    <row r="1284" spans="1:24">
      <c r="A1284" s="219" t="s">
        <v>215</v>
      </c>
      <c r="B1284" s="219" t="s">
        <v>1491</v>
      </c>
      <c r="C1284" s="219" t="s">
        <v>1579</v>
      </c>
      <c r="D1284" s="219" t="s">
        <v>268</v>
      </c>
      <c r="E1284" s="221">
        <v>45744</v>
      </c>
      <c r="F1284" s="221">
        <v>45772</v>
      </c>
      <c r="G1284" s="219" t="s">
        <v>269</v>
      </c>
      <c r="H1284" s="219"/>
      <c r="I1284" s="219"/>
      <c r="J1284" s="219" t="s">
        <v>182</v>
      </c>
      <c r="K1284" s="219" t="s">
        <v>220</v>
      </c>
      <c r="L1284" s="241">
        <v>110000</v>
      </c>
      <c r="M1284" s="219" t="s">
        <v>220</v>
      </c>
      <c r="N1284" s="241">
        <v>110000</v>
      </c>
      <c r="O1284" s="219" t="s">
        <v>243</v>
      </c>
      <c r="P1284" s="219" t="s">
        <v>244</v>
      </c>
      <c r="Q1284" s="219"/>
      <c r="R1284" s="219" t="s">
        <v>1334</v>
      </c>
      <c r="S1284" s="219"/>
      <c r="T1284" s="221"/>
      <c r="U1284" s="219" t="s">
        <v>224</v>
      </c>
      <c r="V1284" s="219" t="s">
        <v>225</v>
      </c>
      <c r="W1284" s="190">
        <f>VLOOKUP(M1284,'8.匯率'!A:C,3,)</f>
        <v>1</v>
      </c>
      <c r="X1284" s="232">
        <f t="shared" si="21"/>
        <v>110000</v>
      </c>
    </row>
    <row r="1285" spans="1:24">
      <c r="A1285" s="219" t="s">
        <v>215</v>
      </c>
      <c r="B1285" s="219" t="s">
        <v>1491</v>
      </c>
      <c r="C1285" s="219" t="s">
        <v>1580</v>
      </c>
      <c r="D1285" s="219" t="s">
        <v>268</v>
      </c>
      <c r="E1285" s="221">
        <v>45744</v>
      </c>
      <c r="F1285" s="221">
        <v>45772</v>
      </c>
      <c r="G1285" s="219" t="s">
        <v>269</v>
      </c>
      <c r="H1285" s="219"/>
      <c r="I1285" s="219"/>
      <c r="J1285" s="219" t="s">
        <v>182</v>
      </c>
      <c r="K1285" s="219" t="s">
        <v>220</v>
      </c>
      <c r="L1285" s="241">
        <v>110000</v>
      </c>
      <c r="M1285" s="219" t="s">
        <v>220</v>
      </c>
      <c r="N1285" s="241">
        <v>110000</v>
      </c>
      <c r="O1285" s="219" t="s">
        <v>243</v>
      </c>
      <c r="P1285" s="219" t="s">
        <v>244</v>
      </c>
      <c r="Q1285" s="219"/>
      <c r="R1285" s="219" t="s">
        <v>1336</v>
      </c>
      <c r="S1285" s="219"/>
      <c r="T1285" s="221"/>
      <c r="U1285" s="219" t="s">
        <v>224</v>
      </c>
      <c r="V1285" s="219" t="s">
        <v>225</v>
      </c>
      <c r="W1285" s="190">
        <f>VLOOKUP(M1285,'8.匯率'!A:C,3,)</f>
        <v>1</v>
      </c>
      <c r="X1285" s="232">
        <f t="shared" si="21"/>
        <v>110000</v>
      </c>
    </row>
    <row r="1286" spans="1:24">
      <c r="A1286" s="219" t="s">
        <v>215</v>
      </c>
      <c r="B1286" s="219" t="s">
        <v>1491</v>
      </c>
      <c r="C1286" s="219" t="s">
        <v>1581</v>
      </c>
      <c r="D1286" s="219" t="s">
        <v>268</v>
      </c>
      <c r="E1286" s="221">
        <v>45744</v>
      </c>
      <c r="F1286" s="221">
        <v>45772</v>
      </c>
      <c r="G1286" s="219" t="s">
        <v>269</v>
      </c>
      <c r="H1286" s="219"/>
      <c r="I1286" s="219"/>
      <c r="J1286" s="219" t="s">
        <v>182</v>
      </c>
      <c r="K1286" s="219" t="s">
        <v>220</v>
      </c>
      <c r="L1286" s="241">
        <v>116651</v>
      </c>
      <c r="M1286" s="219" t="s">
        <v>220</v>
      </c>
      <c r="N1286" s="241">
        <v>116651</v>
      </c>
      <c r="O1286" s="219" t="s">
        <v>243</v>
      </c>
      <c r="P1286" s="219" t="s">
        <v>244</v>
      </c>
      <c r="Q1286" s="219"/>
      <c r="R1286" s="219" t="s">
        <v>1338</v>
      </c>
      <c r="S1286" s="219"/>
      <c r="T1286" s="221"/>
      <c r="U1286" s="219" t="s">
        <v>224</v>
      </c>
      <c r="V1286" s="219" t="s">
        <v>225</v>
      </c>
      <c r="W1286" s="190">
        <f>VLOOKUP(M1286,'8.匯率'!A:C,3,)</f>
        <v>1</v>
      </c>
      <c r="X1286" s="232">
        <f t="shared" si="21"/>
        <v>116651</v>
      </c>
    </row>
    <row r="1287" spans="1:24">
      <c r="A1287" s="219" t="s">
        <v>215</v>
      </c>
      <c r="B1287" s="219" t="s">
        <v>1491</v>
      </c>
      <c r="C1287" s="219" t="s">
        <v>1582</v>
      </c>
      <c r="D1287" s="219" t="s">
        <v>268</v>
      </c>
      <c r="E1287" s="221">
        <v>45744</v>
      </c>
      <c r="F1287" s="221">
        <v>45772</v>
      </c>
      <c r="G1287" s="219" t="s">
        <v>269</v>
      </c>
      <c r="H1287" s="219"/>
      <c r="I1287" s="219"/>
      <c r="J1287" s="219" t="s">
        <v>182</v>
      </c>
      <c r="K1287" s="219" t="s">
        <v>220</v>
      </c>
      <c r="L1287" s="241">
        <v>90000</v>
      </c>
      <c r="M1287" s="219" t="s">
        <v>220</v>
      </c>
      <c r="N1287" s="241">
        <v>90000</v>
      </c>
      <c r="O1287" s="219" t="s">
        <v>243</v>
      </c>
      <c r="P1287" s="219" t="s">
        <v>244</v>
      </c>
      <c r="Q1287" s="219"/>
      <c r="R1287" s="219" t="s">
        <v>1340</v>
      </c>
      <c r="S1287" s="219"/>
      <c r="T1287" s="221"/>
      <c r="U1287" s="219" t="s">
        <v>224</v>
      </c>
      <c r="V1287" s="219" t="s">
        <v>225</v>
      </c>
      <c r="W1287" s="190">
        <f>VLOOKUP(M1287,'8.匯率'!A:C,3,)</f>
        <v>1</v>
      </c>
      <c r="X1287" s="232">
        <f t="shared" si="21"/>
        <v>90000</v>
      </c>
    </row>
    <row r="1288" spans="1:24">
      <c r="A1288" s="219" t="s">
        <v>215</v>
      </c>
      <c r="B1288" s="219" t="s">
        <v>1491</v>
      </c>
      <c r="C1288" s="219" t="s">
        <v>1583</v>
      </c>
      <c r="D1288" s="219" t="s">
        <v>268</v>
      </c>
      <c r="E1288" s="221">
        <v>45744</v>
      </c>
      <c r="F1288" s="221">
        <v>45772</v>
      </c>
      <c r="G1288" s="219" t="s">
        <v>269</v>
      </c>
      <c r="H1288" s="219"/>
      <c r="I1288" s="219"/>
      <c r="J1288" s="219" t="s">
        <v>182</v>
      </c>
      <c r="K1288" s="219" t="s">
        <v>220</v>
      </c>
      <c r="L1288" s="241">
        <v>128961</v>
      </c>
      <c r="M1288" s="219" t="s">
        <v>220</v>
      </c>
      <c r="N1288" s="241">
        <v>128961</v>
      </c>
      <c r="O1288" s="219" t="s">
        <v>243</v>
      </c>
      <c r="P1288" s="219" t="s">
        <v>244</v>
      </c>
      <c r="Q1288" s="219"/>
      <c r="R1288" s="219" t="s">
        <v>1342</v>
      </c>
      <c r="S1288" s="219"/>
      <c r="T1288" s="221"/>
      <c r="U1288" s="219" t="s">
        <v>224</v>
      </c>
      <c r="V1288" s="219" t="s">
        <v>225</v>
      </c>
      <c r="W1288" s="190">
        <f>VLOOKUP(M1288,'8.匯率'!A:C,3,)</f>
        <v>1</v>
      </c>
      <c r="X1288" s="232">
        <f t="shared" si="21"/>
        <v>128961</v>
      </c>
    </row>
    <row r="1289" spans="1:24">
      <c r="A1289" s="219" t="s">
        <v>215</v>
      </c>
      <c r="B1289" s="219" t="s">
        <v>1491</v>
      </c>
      <c r="C1289" s="219" t="s">
        <v>1584</v>
      </c>
      <c r="D1289" s="219" t="s">
        <v>268</v>
      </c>
      <c r="E1289" s="221">
        <v>45744</v>
      </c>
      <c r="F1289" s="221">
        <v>45772</v>
      </c>
      <c r="G1289" s="219" t="s">
        <v>269</v>
      </c>
      <c r="H1289" s="219"/>
      <c r="I1289" s="219"/>
      <c r="J1289" s="219" t="s">
        <v>182</v>
      </c>
      <c r="K1289" s="219" t="s">
        <v>220</v>
      </c>
      <c r="L1289" s="241">
        <v>154086</v>
      </c>
      <c r="M1289" s="219" t="s">
        <v>220</v>
      </c>
      <c r="N1289" s="241">
        <v>154086</v>
      </c>
      <c r="O1289" s="219" t="s">
        <v>243</v>
      </c>
      <c r="P1289" s="219" t="s">
        <v>244</v>
      </c>
      <c r="Q1289" s="219"/>
      <c r="R1289" s="219" t="s">
        <v>1344</v>
      </c>
      <c r="S1289" s="219"/>
      <c r="T1289" s="221"/>
      <c r="U1289" s="219" t="s">
        <v>224</v>
      </c>
      <c r="V1289" s="219" t="s">
        <v>225</v>
      </c>
      <c r="W1289" s="190">
        <f>VLOOKUP(M1289,'8.匯率'!A:C,3,)</f>
        <v>1</v>
      </c>
      <c r="X1289" s="232">
        <f t="shared" si="21"/>
        <v>154086</v>
      </c>
    </row>
    <row r="1290" spans="1:24">
      <c r="A1290" s="219" t="s">
        <v>215</v>
      </c>
      <c r="B1290" s="219" t="s">
        <v>1491</v>
      </c>
      <c r="C1290" s="219" t="s">
        <v>1585</v>
      </c>
      <c r="D1290" s="219" t="s">
        <v>268</v>
      </c>
      <c r="E1290" s="221">
        <v>45744</v>
      </c>
      <c r="F1290" s="221">
        <v>45772</v>
      </c>
      <c r="G1290" s="219" t="s">
        <v>269</v>
      </c>
      <c r="H1290" s="219"/>
      <c r="I1290" s="219"/>
      <c r="J1290" s="219" t="s">
        <v>182</v>
      </c>
      <c r="K1290" s="219" t="s">
        <v>220</v>
      </c>
      <c r="L1290" s="241">
        <v>94281</v>
      </c>
      <c r="M1290" s="219" t="s">
        <v>220</v>
      </c>
      <c r="N1290" s="241">
        <v>94281</v>
      </c>
      <c r="O1290" s="219" t="s">
        <v>243</v>
      </c>
      <c r="P1290" s="219" t="s">
        <v>244</v>
      </c>
      <c r="Q1290" s="219"/>
      <c r="R1290" s="219" t="s">
        <v>1346</v>
      </c>
      <c r="S1290" s="219"/>
      <c r="T1290" s="221"/>
      <c r="U1290" s="219" t="s">
        <v>224</v>
      </c>
      <c r="V1290" s="219" t="s">
        <v>225</v>
      </c>
      <c r="W1290" s="190">
        <f>VLOOKUP(M1290,'8.匯率'!A:C,3,)</f>
        <v>1</v>
      </c>
      <c r="X1290" s="232">
        <f t="shared" si="21"/>
        <v>94281</v>
      </c>
    </row>
    <row r="1291" spans="1:24">
      <c r="A1291" s="219" t="s">
        <v>215</v>
      </c>
      <c r="B1291" s="219" t="s">
        <v>1491</v>
      </c>
      <c r="C1291" s="219" t="s">
        <v>1586</v>
      </c>
      <c r="D1291" s="219" t="s">
        <v>268</v>
      </c>
      <c r="E1291" s="221">
        <v>45744</v>
      </c>
      <c r="F1291" s="221">
        <v>45772</v>
      </c>
      <c r="G1291" s="219" t="s">
        <v>269</v>
      </c>
      <c r="H1291" s="219"/>
      <c r="I1291" s="219"/>
      <c r="J1291" s="219" t="s">
        <v>182</v>
      </c>
      <c r="K1291" s="219" t="s">
        <v>220</v>
      </c>
      <c r="L1291" s="241">
        <v>101858</v>
      </c>
      <c r="M1291" s="219" t="s">
        <v>220</v>
      </c>
      <c r="N1291" s="241">
        <v>101858</v>
      </c>
      <c r="O1291" s="219" t="s">
        <v>243</v>
      </c>
      <c r="P1291" s="219" t="s">
        <v>244</v>
      </c>
      <c r="Q1291" s="219"/>
      <c r="R1291" s="219" t="s">
        <v>1348</v>
      </c>
      <c r="S1291" s="219"/>
      <c r="T1291" s="221"/>
      <c r="U1291" s="219" t="s">
        <v>224</v>
      </c>
      <c r="V1291" s="219" t="s">
        <v>225</v>
      </c>
      <c r="W1291" s="190">
        <f>VLOOKUP(M1291,'8.匯率'!A:C,3,)</f>
        <v>1</v>
      </c>
      <c r="X1291" s="232">
        <f t="shared" si="21"/>
        <v>101858</v>
      </c>
    </row>
    <row r="1292" spans="1:24">
      <c r="A1292" s="219" t="s">
        <v>215</v>
      </c>
      <c r="B1292" s="219" t="s">
        <v>1491</v>
      </c>
      <c r="C1292" s="219" t="s">
        <v>1587</v>
      </c>
      <c r="D1292" s="219" t="s">
        <v>268</v>
      </c>
      <c r="E1292" s="221">
        <v>45744</v>
      </c>
      <c r="F1292" s="221">
        <v>45772</v>
      </c>
      <c r="G1292" s="219" t="s">
        <v>269</v>
      </c>
      <c r="H1292" s="219"/>
      <c r="I1292" s="219"/>
      <c r="J1292" s="219" t="s">
        <v>182</v>
      </c>
      <c r="K1292" s="219" t="s">
        <v>220</v>
      </c>
      <c r="L1292" s="241">
        <v>134702</v>
      </c>
      <c r="M1292" s="219" t="s">
        <v>220</v>
      </c>
      <c r="N1292" s="241">
        <v>134702</v>
      </c>
      <c r="O1292" s="219" t="s">
        <v>243</v>
      </c>
      <c r="P1292" s="219" t="s">
        <v>244</v>
      </c>
      <c r="Q1292" s="219"/>
      <c r="R1292" s="219" t="s">
        <v>1350</v>
      </c>
      <c r="S1292" s="219"/>
      <c r="T1292" s="221"/>
      <c r="U1292" s="219" t="s">
        <v>224</v>
      </c>
      <c r="V1292" s="219" t="s">
        <v>225</v>
      </c>
      <c r="W1292" s="190">
        <f>VLOOKUP(M1292,'8.匯率'!A:C,3,)</f>
        <v>1</v>
      </c>
      <c r="X1292" s="232">
        <f t="shared" si="21"/>
        <v>134702</v>
      </c>
    </row>
    <row r="1293" spans="1:24">
      <c r="A1293" s="219" t="s">
        <v>215</v>
      </c>
      <c r="B1293" s="219" t="s">
        <v>1491</v>
      </c>
      <c r="C1293" s="219" t="s">
        <v>1588</v>
      </c>
      <c r="D1293" s="219" t="s">
        <v>268</v>
      </c>
      <c r="E1293" s="221">
        <v>45744</v>
      </c>
      <c r="F1293" s="221">
        <v>45772</v>
      </c>
      <c r="G1293" s="219" t="s">
        <v>269</v>
      </c>
      <c r="H1293" s="219"/>
      <c r="I1293" s="219"/>
      <c r="J1293" s="219" t="s">
        <v>182</v>
      </c>
      <c r="K1293" s="219" t="s">
        <v>220</v>
      </c>
      <c r="L1293" s="241">
        <v>138000</v>
      </c>
      <c r="M1293" s="219" t="s">
        <v>220</v>
      </c>
      <c r="N1293" s="241">
        <v>138000</v>
      </c>
      <c r="O1293" s="219" t="s">
        <v>243</v>
      </c>
      <c r="P1293" s="219" t="s">
        <v>244</v>
      </c>
      <c r="Q1293" s="219"/>
      <c r="R1293" s="219" t="s">
        <v>1352</v>
      </c>
      <c r="S1293" s="219"/>
      <c r="T1293" s="221"/>
      <c r="U1293" s="219" t="s">
        <v>224</v>
      </c>
      <c r="V1293" s="219" t="s">
        <v>225</v>
      </c>
      <c r="W1293" s="190">
        <f>VLOOKUP(M1293,'8.匯率'!A:C,3,)</f>
        <v>1</v>
      </c>
      <c r="X1293" s="232">
        <f t="shared" si="21"/>
        <v>138000</v>
      </c>
    </row>
    <row r="1294" spans="1:24">
      <c r="A1294" s="219" t="s">
        <v>215</v>
      </c>
      <c r="B1294" s="219" t="s">
        <v>1491</v>
      </c>
      <c r="C1294" s="219" t="s">
        <v>1589</v>
      </c>
      <c r="D1294" s="219" t="s">
        <v>268</v>
      </c>
      <c r="E1294" s="221">
        <v>45744</v>
      </c>
      <c r="F1294" s="221">
        <v>45772</v>
      </c>
      <c r="G1294" s="219" t="s">
        <v>269</v>
      </c>
      <c r="H1294" s="219"/>
      <c r="I1294" s="219"/>
      <c r="J1294" s="219" t="s">
        <v>182</v>
      </c>
      <c r="K1294" s="219" t="s">
        <v>220</v>
      </c>
      <c r="L1294" s="241">
        <v>131417</v>
      </c>
      <c r="M1294" s="219" t="s">
        <v>220</v>
      </c>
      <c r="N1294" s="241">
        <v>131417</v>
      </c>
      <c r="O1294" s="219" t="s">
        <v>243</v>
      </c>
      <c r="P1294" s="219" t="s">
        <v>244</v>
      </c>
      <c r="Q1294" s="219"/>
      <c r="R1294" s="219" t="s">
        <v>1354</v>
      </c>
      <c r="S1294" s="219"/>
      <c r="T1294" s="221"/>
      <c r="U1294" s="219" t="s">
        <v>224</v>
      </c>
      <c r="V1294" s="219" t="s">
        <v>225</v>
      </c>
      <c r="W1294" s="190">
        <f>VLOOKUP(M1294,'8.匯率'!A:C,3,)</f>
        <v>1</v>
      </c>
      <c r="X1294" s="232">
        <f t="shared" si="21"/>
        <v>131417</v>
      </c>
    </row>
    <row r="1295" spans="1:24">
      <c r="A1295" s="219" t="s">
        <v>215</v>
      </c>
      <c r="B1295" s="219" t="s">
        <v>1491</v>
      </c>
      <c r="C1295" s="219" t="s">
        <v>1590</v>
      </c>
      <c r="D1295" s="219" t="s">
        <v>268</v>
      </c>
      <c r="E1295" s="221">
        <v>45744</v>
      </c>
      <c r="F1295" s="221">
        <v>45772</v>
      </c>
      <c r="G1295" s="219" t="s">
        <v>269</v>
      </c>
      <c r="H1295" s="219"/>
      <c r="I1295" s="219"/>
      <c r="J1295" s="219" t="s">
        <v>182</v>
      </c>
      <c r="K1295" s="219" t="s">
        <v>220</v>
      </c>
      <c r="L1295" s="241">
        <v>3420</v>
      </c>
      <c r="M1295" s="219" t="s">
        <v>220</v>
      </c>
      <c r="N1295" s="241">
        <v>3420</v>
      </c>
      <c r="O1295" s="219" t="s">
        <v>243</v>
      </c>
      <c r="P1295" s="219" t="s">
        <v>244</v>
      </c>
      <c r="Q1295" s="219"/>
      <c r="R1295" s="219" t="s">
        <v>1366</v>
      </c>
      <c r="S1295" s="219"/>
      <c r="T1295" s="221"/>
      <c r="U1295" s="219" t="s">
        <v>224</v>
      </c>
      <c r="V1295" s="219" t="s">
        <v>225</v>
      </c>
      <c r="W1295" s="190">
        <f>VLOOKUP(M1295,'8.匯率'!A:C,3,)</f>
        <v>1</v>
      </c>
      <c r="X1295" s="232">
        <f t="shared" si="21"/>
        <v>3420</v>
      </c>
    </row>
    <row r="1296" spans="1:24">
      <c r="A1296" s="219" t="s">
        <v>215</v>
      </c>
      <c r="B1296" s="219" t="s">
        <v>1491</v>
      </c>
      <c r="C1296" s="219" t="s">
        <v>1591</v>
      </c>
      <c r="D1296" s="219" t="s">
        <v>268</v>
      </c>
      <c r="E1296" s="221">
        <v>45744</v>
      </c>
      <c r="F1296" s="221">
        <v>45772</v>
      </c>
      <c r="G1296" s="219" t="s">
        <v>269</v>
      </c>
      <c r="H1296" s="219"/>
      <c r="I1296" s="219"/>
      <c r="J1296" s="219" t="s">
        <v>182</v>
      </c>
      <c r="K1296" s="219" t="s">
        <v>220</v>
      </c>
      <c r="L1296" s="241">
        <v>42849</v>
      </c>
      <c r="M1296" s="219" t="s">
        <v>220</v>
      </c>
      <c r="N1296" s="241">
        <v>42849</v>
      </c>
      <c r="O1296" s="219" t="s">
        <v>243</v>
      </c>
      <c r="P1296" s="219" t="s">
        <v>244</v>
      </c>
      <c r="Q1296" s="219"/>
      <c r="R1296" s="219" t="s">
        <v>1370</v>
      </c>
      <c r="S1296" s="219"/>
      <c r="T1296" s="221"/>
      <c r="U1296" s="219" t="s">
        <v>224</v>
      </c>
      <c r="V1296" s="219" t="s">
        <v>225</v>
      </c>
      <c r="W1296" s="190">
        <f>VLOOKUP(M1296,'8.匯率'!A:C,3,)</f>
        <v>1</v>
      </c>
      <c r="X1296" s="232">
        <f t="shared" si="21"/>
        <v>42849</v>
      </c>
    </row>
    <row r="1297" spans="1:24">
      <c r="A1297" s="219" t="s">
        <v>215</v>
      </c>
      <c r="B1297" s="219" t="s">
        <v>1491</v>
      </c>
      <c r="C1297" s="219" t="s">
        <v>1592</v>
      </c>
      <c r="D1297" s="219" t="s">
        <v>268</v>
      </c>
      <c r="E1297" s="221">
        <v>45744</v>
      </c>
      <c r="F1297" s="221">
        <v>45772</v>
      </c>
      <c r="G1297" s="219" t="s">
        <v>269</v>
      </c>
      <c r="H1297" s="219"/>
      <c r="I1297" s="219"/>
      <c r="J1297" s="219" t="s">
        <v>182</v>
      </c>
      <c r="K1297" s="219" t="s">
        <v>220</v>
      </c>
      <c r="L1297" s="241">
        <v>81189</v>
      </c>
      <c r="M1297" s="219" t="s">
        <v>220</v>
      </c>
      <c r="N1297" s="241">
        <v>81189</v>
      </c>
      <c r="O1297" s="219" t="s">
        <v>234</v>
      </c>
      <c r="P1297" s="219" t="s">
        <v>229</v>
      </c>
      <c r="Q1297" s="219"/>
      <c r="R1297" s="219" t="s">
        <v>1376</v>
      </c>
      <c r="S1297" s="219"/>
      <c r="T1297" s="221"/>
      <c r="U1297" s="219" t="s">
        <v>224</v>
      </c>
      <c r="V1297" s="219" t="s">
        <v>225</v>
      </c>
      <c r="W1297" s="190">
        <f>VLOOKUP(M1297,'8.匯率'!A:C,3,)</f>
        <v>1</v>
      </c>
      <c r="X1297" s="232">
        <f t="shared" si="21"/>
        <v>81189</v>
      </c>
    </row>
    <row r="1298" spans="1:24">
      <c r="A1298" s="219" t="s">
        <v>215</v>
      </c>
      <c r="B1298" s="219" t="s">
        <v>1491</v>
      </c>
      <c r="C1298" s="219" t="s">
        <v>1593</v>
      </c>
      <c r="D1298" s="219" t="s">
        <v>268</v>
      </c>
      <c r="E1298" s="221">
        <v>45775</v>
      </c>
      <c r="F1298" s="221">
        <v>45775</v>
      </c>
      <c r="G1298" s="219" t="s">
        <v>269</v>
      </c>
      <c r="H1298" s="219"/>
      <c r="I1298" s="219"/>
      <c r="J1298" s="219" t="s">
        <v>182</v>
      </c>
      <c r="K1298" s="219" t="s">
        <v>220</v>
      </c>
      <c r="L1298" s="241">
        <v>-155000</v>
      </c>
      <c r="M1298" s="219" t="s">
        <v>220</v>
      </c>
      <c r="N1298" s="241">
        <v>-155000</v>
      </c>
      <c r="O1298" s="219" t="s">
        <v>234</v>
      </c>
      <c r="P1298" s="219" t="s">
        <v>229</v>
      </c>
      <c r="Q1298" s="219"/>
      <c r="R1298" s="219" t="s">
        <v>1594</v>
      </c>
      <c r="S1298" s="219"/>
      <c r="T1298" s="221"/>
      <c r="U1298" s="219" t="s">
        <v>224</v>
      </c>
      <c r="V1298" s="219" t="s">
        <v>225</v>
      </c>
      <c r="W1298" s="190">
        <f>VLOOKUP(M1298,'8.匯率'!A:C,3,)</f>
        <v>1</v>
      </c>
      <c r="X1298" s="232">
        <f t="shared" si="21"/>
        <v>-155000</v>
      </c>
    </row>
    <row r="1299" spans="1:24">
      <c r="A1299" s="219" t="s">
        <v>215</v>
      </c>
      <c r="B1299" s="219" t="s">
        <v>1491</v>
      </c>
      <c r="C1299" s="219" t="s">
        <v>1595</v>
      </c>
      <c r="D1299" s="219" t="s">
        <v>268</v>
      </c>
      <c r="E1299" s="221">
        <v>45775</v>
      </c>
      <c r="F1299" s="221">
        <v>45775</v>
      </c>
      <c r="G1299" s="219" t="s">
        <v>269</v>
      </c>
      <c r="H1299" s="219"/>
      <c r="I1299" s="219"/>
      <c r="J1299" s="219" t="s">
        <v>182</v>
      </c>
      <c r="K1299" s="219" t="s">
        <v>220</v>
      </c>
      <c r="L1299" s="241">
        <v>-155000</v>
      </c>
      <c r="M1299" s="219" t="s">
        <v>220</v>
      </c>
      <c r="N1299" s="241">
        <v>-155000</v>
      </c>
      <c r="O1299" s="219" t="s">
        <v>234</v>
      </c>
      <c r="P1299" s="219" t="s">
        <v>229</v>
      </c>
      <c r="Q1299" s="219"/>
      <c r="R1299" s="219" t="s">
        <v>1596</v>
      </c>
      <c r="S1299" s="219"/>
      <c r="T1299" s="221"/>
      <c r="U1299" s="219" t="s">
        <v>224</v>
      </c>
      <c r="V1299" s="219" t="s">
        <v>225</v>
      </c>
      <c r="W1299" s="190">
        <f>VLOOKUP(M1299,'8.匯率'!A:C,3,)</f>
        <v>1</v>
      </c>
      <c r="X1299" s="232">
        <f t="shared" si="21"/>
        <v>-155000</v>
      </c>
    </row>
    <row r="1300" spans="1:24">
      <c r="A1300" s="219" t="s">
        <v>215</v>
      </c>
      <c r="B1300" s="219" t="s">
        <v>1491</v>
      </c>
      <c r="C1300" s="219" t="s">
        <v>1597</v>
      </c>
      <c r="D1300" s="219" t="s">
        <v>268</v>
      </c>
      <c r="E1300" s="221">
        <v>45775</v>
      </c>
      <c r="F1300" s="221">
        <v>45775</v>
      </c>
      <c r="G1300" s="219" t="s">
        <v>269</v>
      </c>
      <c r="H1300" s="219"/>
      <c r="I1300" s="219"/>
      <c r="J1300" s="219" t="s">
        <v>182</v>
      </c>
      <c r="K1300" s="219" t="s">
        <v>220</v>
      </c>
      <c r="L1300" s="241">
        <v>-138000</v>
      </c>
      <c r="M1300" s="219" t="s">
        <v>220</v>
      </c>
      <c r="N1300" s="241">
        <v>-138000</v>
      </c>
      <c r="O1300" s="219" t="s">
        <v>234</v>
      </c>
      <c r="P1300" s="219" t="s">
        <v>229</v>
      </c>
      <c r="Q1300" s="219"/>
      <c r="R1300" s="219" t="s">
        <v>1598</v>
      </c>
      <c r="S1300" s="219"/>
      <c r="T1300" s="221"/>
      <c r="U1300" s="219" t="s">
        <v>224</v>
      </c>
      <c r="V1300" s="219" t="s">
        <v>225</v>
      </c>
      <c r="W1300" s="190">
        <f>VLOOKUP(M1300,'8.匯率'!A:C,3,)</f>
        <v>1</v>
      </c>
      <c r="X1300" s="232">
        <f t="shared" si="21"/>
        <v>-138000</v>
      </c>
    </row>
    <row r="1301" spans="1:24">
      <c r="A1301" s="219" t="s">
        <v>215</v>
      </c>
      <c r="B1301" s="219" t="s">
        <v>1491</v>
      </c>
      <c r="C1301" s="219" t="s">
        <v>1599</v>
      </c>
      <c r="D1301" s="219" t="s">
        <v>268</v>
      </c>
      <c r="E1301" s="221">
        <v>45775</v>
      </c>
      <c r="F1301" s="221">
        <v>45775</v>
      </c>
      <c r="G1301" s="219" t="s">
        <v>269</v>
      </c>
      <c r="H1301" s="219"/>
      <c r="I1301" s="219"/>
      <c r="J1301" s="219" t="s">
        <v>182</v>
      </c>
      <c r="K1301" s="219" t="s">
        <v>220</v>
      </c>
      <c r="L1301" s="241">
        <v>-164650</v>
      </c>
      <c r="M1301" s="219" t="s">
        <v>220</v>
      </c>
      <c r="N1301" s="241">
        <v>-164650</v>
      </c>
      <c r="O1301" s="219" t="s">
        <v>234</v>
      </c>
      <c r="P1301" s="219" t="s">
        <v>229</v>
      </c>
      <c r="Q1301" s="219"/>
      <c r="R1301" s="219" t="s">
        <v>1600</v>
      </c>
      <c r="S1301" s="219"/>
      <c r="T1301" s="221"/>
      <c r="U1301" s="219" t="s">
        <v>224</v>
      </c>
      <c r="V1301" s="219" t="s">
        <v>225</v>
      </c>
      <c r="W1301" s="190">
        <f>VLOOKUP(M1301,'8.匯率'!A:C,3,)</f>
        <v>1</v>
      </c>
      <c r="X1301" s="232">
        <f t="shared" si="21"/>
        <v>-164650</v>
      </c>
    </row>
    <row r="1302" spans="1:24">
      <c r="A1302" s="219" t="s">
        <v>215</v>
      </c>
      <c r="B1302" s="219" t="s">
        <v>1491</v>
      </c>
      <c r="C1302" s="219" t="s">
        <v>1601</v>
      </c>
      <c r="D1302" s="219" t="s">
        <v>268</v>
      </c>
      <c r="E1302" s="221">
        <v>45775</v>
      </c>
      <c r="F1302" s="221">
        <v>45775</v>
      </c>
      <c r="G1302" s="219" t="s">
        <v>269</v>
      </c>
      <c r="H1302" s="219"/>
      <c r="I1302" s="219"/>
      <c r="J1302" s="219" t="s">
        <v>182</v>
      </c>
      <c r="K1302" s="219" t="s">
        <v>220</v>
      </c>
      <c r="L1302" s="241">
        <v>-155000</v>
      </c>
      <c r="M1302" s="219" t="s">
        <v>220</v>
      </c>
      <c r="N1302" s="241">
        <v>-155000</v>
      </c>
      <c r="O1302" s="219" t="s">
        <v>234</v>
      </c>
      <c r="P1302" s="219" t="s">
        <v>229</v>
      </c>
      <c r="Q1302" s="219"/>
      <c r="R1302" s="219" t="s">
        <v>1602</v>
      </c>
      <c r="S1302" s="219"/>
      <c r="T1302" s="221"/>
      <c r="U1302" s="219" t="s">
        <v>224</v>
      </c>
      <c r="V1302" s="219" t="s">
        <v>225</v>
      </c>
      <c r="W1302" s="190">
        <f>VLOOKUP(M1302,'8.匯率'!A:C,3,)</f>
        <v>1</v>
      </c>
      <c r="X1302" s="232">
        <f t="shared" si="21"/>
        <v>-155000</v>
      </c>
    </row>
    <row r="1303" spans="1:24">
      <c r="A1303" s="219" t="s">
        <v>215</v>
      </c>
      <c r="B1303" s="219" t="s">
        <v>1491</v>
      </c>
      <c r="C1303" s="219" t="s">
        <v>1603</v>
      </c>
      <c r="D1303" s="219" t="s">
        <v>268</v>
      </c>
      <c r="E1303" s="221">
        <v>45775</v>
      </c>
      <c r="F1303" s="221">
        <v>45775</v>
      </c>
      <c r="G1303" s="219" t="s">
        <v>269</v>
      </c>
      <c r="H1303" s="219"/>
      <c r="I1303" s="219"/>
      <c r="J1303" s="219" t="s">
        <v>182</v>
      </c>
      <c r="K1303" s="219" t="s">
        <v>220</v>
      </c>
      <c r="L1303" s="241">
        <v>-160200</v>
      </c>
      <c r="M1303" s="219" t="s">
        <v>220</v>
      </c>
      <c r="N1303" s="241">
        <v>-160200</v>
      </c>
      <c r="O1303" s="219" t="s">
        <v>234</v>
      </c>
      <c r="P1303" s="219" t="s">
        <v>229</v>
      </c>
      <c r="Q1303" s="219"/>
      <c r="R1303" s="219" t="s">
        <v>1604</v>
      </c>
      <c r="S1303" s="219"/>
      <c r="T1303" s="221"/>
      <c r="U1303" s="219" t="s">
        <v>224</v>
      </c>
      <c r="V1303" s="219" t="s">
        <v>225</v>
      </c>
      <c r="W1303" s="190">
        <f>VLOOKUP(M1303,'8.匯率'!A:C,3,)</f>
        <v>1</v>
      </c>
      <c r="X1303" s="232">
        <f t="shared" si="21"/>
        <v>-160200</v>
      </c>
    </row>
    <row r="1304" spans="1:24">
      <c r="A1304" s="219" t="s">
        <v>215</v>
      </c>
      <c r="B1304" s="219" t="s">
        <v>1491</v>
      </c>
      <c r="C1304" s="219" t="s">
        <v>1605</v>
      </c>
      <c r="D1304" s="219" t="s">
        <v>268</v>
      </c>
      <c r="E1304" s="221">
        <v>45775</v>
      </c>
      <c r="F1304" s="221">
        <v>45775</v>
      </c>
      <c r="G1304" s="219" t="s">
        <v>269</v>
      </c>
      <c r="H1304" s="219"/>
      <c r="I1304" s="219"/>
      <c r="J1304" s="219" t="s">
        <v>182</v>
      </c>
      <c r="K1304" s="219" t="s">
        <v>220</v>
      </c>
      <c r="L1304" s="241">
        <v>-131750</v>
      </c>
      <c r="M1304" s="219" t="s">
        <v>220</v>
      </c>
      <c r="N1304" s="241">
        <v>-131750</v>
      </c>
      <c r="O1304" s="219" t="s">
        <v>234</v>
      </c>
      <c r="P1304" s="219" t="s">
        <v>229</v>
      </c>
      <c r="Q1304" s="219"/>
      <c r="R1304" s="219" t="s">
        <v>1606</v>
      </c>
      <c r="S1304" s="219"/>
      <c r="T1304" s="221"/>
      <c r="U1304" s="219" t="s">
        <v>224</v>
      </c>
      <c r="V1304" s="219" t="s">
        <v>225</v>
      </c>
      <c r="W1304" s="190">
        <f>VLOOKUP(M1304,'8.匯率'!A:C,3,)</f>
        <v>1</v>
      </c>
      <c r="X1304" s="232">
        <f t="shared" si="21"/>
        <v>-131750</v>
      </c>
    </row>
    <row r="1305" spans="1:24">
      <c r="A1305" s="219" t="s">
        <v>215</v>
      </c>
      <c r="B1305" s="219" t="s">
        <v>1491</v>
      </c>
      <c r="C1305" s="219" t="s">
        <v>1607</v>
      </c>
      <c r="D1305" s="219" t="s">
        <v>268</v>
      </c>
      <c r="E1305" s="221">
        <v>45775</v>
      </c>
      <c r="F1305" s="221">
        <v>45775</v>
      </c>
      <c r="G1305" s="219" t="s">
        <v>269</v>
      </c>
      <c r="H1305" s="219"/>
      <c r="I1305" s="219"/>
      <c r="J1305" s="219" t="s">
        <v>182</v>
      </c>
      <c r="K1305" s="219" t="s">
        <v>220</v>
      </c>
      <c r="L1305" s="241">
        <v>-104500</v>
      </c>
      <c r="M1305" s="219" t="s">
        <v>220</v>
      </c>
      <c r="N1305" s="241">
        <v>-104500</v>
      </c>
      <c r="O1305" s="219" t="s">
        <v>243</v>
      </c>
      <c r="P1305" s="219" t="s">
        <v>244</v>
      </c>
      <c r="Q1305" s="219"/>
      <c r="R1305" s="219" t="s">
        <v>1608</v>
      </c>
      <c r="S1305" s="219"/>
      <c r="T1305" s="221"/>
      <c r="U1305" s="219" t="s">
        <v>224</v>
      </c>
      <c r="V1305" s="219" t="s">
        <v>225</v>
      </c>
      <c r="W1305" s="190">
        <f>VLOOKUP(M1305,'8.匯率'!A:C,3,)</f>
        <v>1</v>
      </c>
      <c r="X1305" s="232">
        <f t="shared" si="21"/>
        <v>-104500</v>
      </c>
    </row>
    <row r="1306" spans="1:24">
      <c r="A1306" s="219" t="s">
        <v>215</v>
      </c>
      <c r="B1306" s="219" t="s">
        <v>1491</v>
      </c>
      <c r="C1306" s="219" t="s">
        <v>1609</v>
      </c>
      <c r="D1306" s="219" t="s">
        <v>268</v>
      </c>
      <c r="E1306" s="221">
        <v>45775</v>
      </c>
      <c r="F1306" s="221">
        <v>45775</v>
      </c>
      <c r="G1306" s="219" t="s">
        <v>269</v>
      </c>
      <c r="H1306" s="219"/>
      <c r="I1306" s="219"/>
      <c r="J1306" s="219" t="s">
        <v>182</v>
      </c>
      <c r="K1306" s="219" t="s">
        <v>220</v>
      </c>
      <c r="L1306" s="241">
        <v>-131100</v>
      </c>
      <c r="M1306" s="219" t="s">
        <v>220</v>
      </c>
      <c r="N1306" s="241">
        <v>-131100</v>
      </c>
      <c r="O1306" s="219" t="s">
        <v>243</v>
      </c>
      <c r="P1306" s="219" t="s">
        <v>244</v>
      </c>
      <c r="Q1306" s="219"/>
      <c r="R1306" s="219" t="s">
        <v>1610</v>
      </c>
      <c r="S1306" s="219"/>
      <c r="T1306" s="221"/>
      <c r="U1306" s="219" t="s">
        <v>224</v>
      </c>
      <c r="V1306" s="219" t="s">
        <v>225</v>
      </c>
      <c r="W1306" s="190">
        <f>VLOOKUP(M1306,'8.匯率'!A:C,3,)</f>
        <v>1</v>
      </c>
      <c r="X1306" s="232">
        <f t="shared" si="21"/>
        <v>-131100</v>
      </c>
    </row>
    <row r="1307" spans="1:24">
      <c r="A1307" s="219" t="s">
        <v>215</v>
      </c>
      <c r="B1307" s="219" t="s">
        <v>1491</v>
      </c>
      <c r="C1307" s="219" t="s">
        <v>1611</v>
      </c>
      <c r="D1307" s="219" t="s">
        <v>268</v>
      </c>
      <c r="E1307" s="221">
        <v>45775</v>
      </c>
      <c r="F1307" s="221">
        <v>45775</v>
      </c>
      <c r="G1307" s="219" t="s">
        <v>269</v>
      </c>
      <c r="H1307" s="219"/>
      <c r="I1307" s="219"/>
      <c r="J1307" s="219" t="s">
        <v>182</v>
      </c>
      <c r="K1307" s="219" t="s">
        <v>220</v>
      </c>
      <c r="L1307" s="241">
        <v>-56250</v>
      </c>
      <c r="M1307" s="219" t="s">
        <v>220</v>
      </c>
      <c r="N1307" s="241">
        <v>-56250</v>
      </c>
      <c r="O1307" s="219" t="s">
        <v>243</v>
      </c>
      <c r="P1307" s="219" t="s">
        <v>244</v>
      </c>
      <c r="Q1307" s="219"/>
      <c r="R1307" s="219" t="s">
        <v>1612</v>
      </c>
      <c r="S1307" s="219"/>
      <c r="T1307" s="221"/>
      <c r="U1307" s="219" t="s">
        <v>224</v>
      </c>
      <c r="V1307" s="219" t="s">
        <v>225</v>
      </c>
      <c r="W1307" s="190">
        <f>VLOOKUP(M1307,'8.匯率'!A:C,3,)</f>
        <v>1</v>
      </c>
      <c r="X1307" s="232">
        <f t="shared" si="21"/>
        <v>-56250</v>
      </c>
    </row>
    <row r="1308" spans="1:24">
      <c r="A1308" s="219" t="s">
        <v>215</v>
      </c>
      <c r="B1308" s="219" t="s">
        <v>1491</v>
      </c>
      <c r="C1308" s="219" t="s">
        <v>1613</v>
      </c>
      <c r="D1308" s="219" t="s">
        <v>268</v>
      </c>
      <c r="E1308" s="221">
        <v>45775</v>
      </c>
      <c r="F1308" s="221">
        <v>45775</v>
      </c>
      <c r="G1308" s="219" t="s">
        <v>269</v>
      </c>
      <c r="H1308" s="219"/>
      <c r="I1308" s="219"/>
      <c r="J1308" s="219" t="s">
        <v>182</v>
      </c>
      <c r="K1308" s="219" t="s">
        <v>220</v>
      </c>
      <c r="L1308" s="241">
        <v>-138000</v>
      </c>
      <c r="M1308" s="219" t="s">
        <v>220</v>
      </c>
      <c r="N1308" s="241">
        <v>-138000</v>
      </c>
      <c r="O1308" s="219" t="s">
        <v>239</v>
      </c>
      <c r="P1308" s="219" t="s">
        <v>240</v>
      </c>
      <c r="Q1308" s="219"/>
      <c r="R1308" s="219" t="s">
        <v>1614</v>
      </c>
      <c r="S1308" s="219"/>
      <c r="T1308" s="221"/>
      <c r="U1308" s="219" t="s">
        <v>224</v>
      </c>
      <c r="V1308" s="219" t="s">
        <v>225</v>
      </c>
      <c r="W1308" s="190">
        <f>VLOOKUP(M1308,'8.匯率'!A:C,3,)</f>
        <v>1</v>
      </c>
      <c r="X1308" s="232">
        <f t="shared" si="21"/>
        <v>-138000</v>
      </c>
    </row>
    <row r="1309" spans="1:24">
      <c r="A1309" s="219" t="s">
        <v>215</v>
      </c>
      <c r="B1309" s="219" t="s">
        <v>1491</v>
      </c>
      <c r="C1309" s="219" t="s">
        <v>1615</v>
      </c>
      <c r="D1309" s="219" t="s">
        <v>268</v>
      </c>
      <c r="E1309" s="221">
        <v>45775</v>
      </c>
      <c r="F1309" s="221">
        <v>45775</v>
      </c>
      <c r="G1309" s="219" t="s">
        <v>269</v>
      </c>
      <c r="H1309" s="219"/>
      <c r="I1309" s="219"/>
      <c r="J1309" s="219" t="s">
        <v>182</v>
      </c>
      <c r="K1309" s="219" t="s">
        <v>220</v>
      </c>
      <c r="L1309" s="241">
        <v>-127650</v>
      </c>
      <c r="M1309" s="219" t="s">
        <v>220</v>
      </c>
      <c r="N1309" s="241">
        <v>-127650</v>
      </c>
      <c r="O1309" s="219" t="s">
        <v>239</v>
      </c>
      <c r="P1309" s="219" t="s">
        <v>240</v>
      </c>
      <c r="Q1309" s="219"/>
      <c r="R1309" s="219" t="s">
        <v>1616</v>
      </c>
      <c r="S1309" s="219"/>
      <c r="T1309" s="221"/>
      <c r="U1309" s="219" t="s">
        <v>224</v>
      </c>
      <c r="V1309" s="219" t="s">
        <v>225</v>
      </c>
      <c r="W1309" s="190">
        <f>VLOOKUP(M1309,'8.匯率'!A:C,3,)</f>
        <v>1</v>
      </c>
      <c r="X1309" s="232">
        <f t="shared" si="21"/>
        <v>-127650</v>
      </c>
    </row>
    <row r="1310" spans="1:24">
      <c r="A1310" s="219" t="s">
        <v>215</v>
      </c>
      <c r="B1310" s="219" t="s">
        <v>1491</v>
      </c>
      <c r="C1310" s="219" t="s">
        <v>1617</v>
      </c>
      <c r="D1310" s="219" t="s">
        <v>268</v>
      </c>
      <c r="E1310" s="221">
        <v>45775</v>
      </c>
      <c r="F1310" s="221">
        <v>45775</v>
      </c>
      <c r="G1310" s="219" t="s">
        <v>269</v>
      </c>
      <c r="H1310" s="219"/>
      <c r="I1310" s="219"/>
      <c r="J1310" s="219" t="s">
        <v>182</v>
      </c>
      <c r="K1310" s="219" t="s">
        <v>220</v>
      </c>
      <c r="L1310" s="241">
        <v>-110000</v>
      </c>
      <c r="M1310" s="219" t="s">
        <v>220</v>
      </c>
      <c r="N1310" s="241">
        <v>-110000</v>
      </c>
      <c r="O1310" s="219" t="s">
        <v>239</v>
      </c>
      <c r="P1310" s="219" t="s">
        <v>240</v>
      </c>
      <c r="Q1310" s="219"/>
      <c r="R1310" s="219" t="s">
        <v>1618</v>
      </c>
      <c r="S1310" s="219"/>
      <c r="T1310" s="221"/>
      <c r="U1310" s="219" t="s">
        <v>224</v>
      </c>
      <c r="V1310" s="219" t="s">
        <v>225</v>
      </c>
      <c r="W1310" s="190">
        <f>VLOOKUP(M1310,'8.匯率'!A:C,3,)</f>
        <v>1</v>
      </c>
      <c r="X1310" s="232">
        <f t="shared" si="21"/>
        <v>-110000</v>
      </c>
    </row>
    <row r="1311" spans="1:24">
      <c r="A1311" s="219" t="s">
        <v>215</v>
      </c>
      <c r="B1311" s="219" t="s">
        <v>1491</v>
      </c>
      <c r="C1311" s="219" t="s">
        <v>1619</v>
      </c>
      <c r="D1311" s="219" t="s">
        <v>268</v>
      </c>
      <c r="E1311" s="221">
        <v>45775</v>
      </c>
      <c r="F1311" s="221">
        <v>45775</v>
      </c>
      <c r="G1311" s="219" t="s">
        <v>269</v>
      </c>
      <c r="H1311" s="219"/>
      <c r="I1311" s="219"/>
      <c r="J1311" s="219" t="s">
        <v>182</v>
      </c>
      <c r="K1311" s="219" t="s">
        <v>220</v>
      </c>
      <c r="L1311" s="241">
        <v>-138000</v>
      </c>
      <c r="M1311" s="219" t="s">
        <v>220</v>
      </c>
      <c r="N1311" s="241">
        <v>-138000</v>
      </c>
      <c r="O1311" s="219" t="s">
        <v>239</v>
      </c>
      <c r="P1311" s="219" t="s">
        <v>240</v>
      </c>
      <c r="Q1311" s="219"/>
      <c r="R1311" s="219" t="s">
        <v>1620</v>
      </c>
      <c r="S1311" s="219"/>
      <c r="T1311" s="221"/>
      <c r="U1311" s="219" t="s">
        <v>224</v>
      </c>
      <c r="V1311" s="219" t="s">
        <v>225</v>
      </c>
      <c r="W1311" s="190">
        <f>VLOOKUP(M1311,'8.匯率'!A:C,3,)</f>
        <v>1</v>
      </c>
      <c r="X1311" s="232">
        <f t="shared" si="21"/>
        <v>-138000</v>
      </c>
    </row>
    <row r="1312" spans="1:24">
      <c r="A1312" s="219" t="s">
        <v>215</v>
      </c>
      <c r="B1312" s="219" t="s">
        <v>1491</v>
      </c>
      <c r="C1312" s="219" t="s">
        <v>1621</v>
      </c>
      <c r="D1312" s="219" t="s">
        <v>268</v>
      </c>
      <c r="E1312" s="221">
        <v>45775</v>
      </c>
      <c r="F1312" s="221">
        <v>45775</v>
      </c>
      <c r="G1312" s="219" t="s">
        <v>269</v>
      </c>
      <c r="H1312" s="219"/>
      <c r="I1312" s="219"/>
      <c r="J1312" s="219" t="s">
        <v>182</v>
      </c>
      <c r="K1312" s="219" t="s">
        <v>220</v>
      </c>
      <c r="L1312" s="241">
        <v>-138000</v>
      </c>
      <c r="M1312" s="219" t="s">
        <v>220</v>
      </c>
      <c r="N1312" s="241">
        <v>-138000</v>
      </c>
      <c r="O1312" s="219" t="s">
        <v>239</v>
      </c>
      <c r="P1312" s="219" t="s">
        <v>240</v>
      </c>
      <c r="Q1312" s="219"/>
      <c r="R1312" s="219" t="s">
        <v>1622</v>
      </c>
      <c r="S1312" s="219"/>
      <c r="T1312" s="221"/>
      <c r="U1312" s="219" t="s">
        <v>224</v>
      </c>
      <c r="V1312" s="219" t="s">
        <v>225</v>
      </c>
      <c r="W1312" s="190">
        <f>VLOOKUP(M1312,'8.匯率'!A:C,3,)</f>
        <v>1</v>
      </c>
      <c r="X1312" s="232">
        <f t="shared" si="21"/>
        <v>-138000</v>
      </c>
    </row>
    <row r="1313" spans="1:24">
      <c r="A1313" s="219" t="s">
        <v>215</v>
      </c>
      <c r="B1313" s="219" t="s">
        <v>1491</v>
      </c>
      <c r="C1313" s="219" t="s">
        <v>1623</v>
      </c>
      <c r="D1313" s="219" t="s">
        <v>268</v>
      </c>
      <c r="E1313" s="221">
        <v>45775</v>
      </c>
      <c r="F1313" s="221">
        <v>45775</v>
      </c>
      <c r="G1313" s="219" t="s">
        <v>269</v>
      </c>
      <c r="H1313" s="219"/>
      <c r="I1313" s="219"/>
      <c r="J1313" s="219" t="s">
        <v>182</v>
      </c>
      <c r="K1313" s="219" t="s">
        <v>220</v>
      </c>
      <c r="L1313" s="241">
        <v>-95000</v>
      </c>
      <c r="M1313" s="219" t="s">
        <v>220</v>
      </c>
      <c r="N1313" s="241">
        <v>-95000</v>
      </c>
      <c r="O1313" s="219" t="s">
        <v>239</v>
      </c>
      <c r="P1313" s="219" t="s">
        <v>240</v>
      </c>
      <c r="Q1313" s="219"/>
      <c r="R1313" s="219" t="s">
        <v>1624</v>
      </c>
      <c r="S1313" s="219"/>
      <c r="T1313" s="221"/>
      <c r="U1313" s="219" t="s">
        <v>224</v>
      </c>
      <c r="V1313" s="219" t="s">
        <v>225</v>
      </c>
      <c r="W1313" s="190">
        <f>VLOOKUP(M1313,'8.匯率'!A:C,3,)</f>
        <v>1</v>
      </c>
      <c r="X1313" s="232">
        <f t="shared" si="21"/>
        <v>-95000</v>
      </c>
    </row>
    <row r="1314" spans="1:24">
      <c r="A1314" s="219" t="s">
        <v>215</v>
      </c>
      <c r="B1314" s="219" t="s">
        <v>1491</v>
      </c>
      <c r="C1314" s="219" t="s">
        <v>1625</v>
      </c>
      <c r="D1314" s="219" t="s">
        <v>268</v>
      </c>
      <c r="E1314" s="221">
        <v>45775</v>
      </c>
      <c r="F1314" s="221">
        <v>45775</v>
      </c>
      <c r="G1314" s="219" t="s">
        <v>269</v>
      </c>
      <c r="H1314" s="219"/>
      <c r="I1314" s="219"/>
      <c r="J1314" s="219" t="s">
        <v>182</v>
      </c>
      <c r="K1314" s="219" t="s">
        <v>220</v>
      </c>
      <c r="L1314" s="241">
        <v>-71500</v>
      </c>
      <c r="M1314" s="219" t="s">
        <v>220</v>
      </c>
      <c r="N1314" s="241">
        <v>-71500</v>
      </c>
      <c r="O1314" s="219" t="s">
        <v>239</v>
      </c>
      <c r="P1314" s="219" t="s">
        <v>240</v>
      </c>
      <c r="Q1314" s="219"/>
      <c r="R1314" s="219" t="s">
        <v>1626</v>
      </c>
      <c r="S1314" s="219"/>
      <c r="T1314" s="221"/>
      <c r="U1314" s="219" t="s">
        <v>224</v>
      </c>
      <c r="V1314" s="219" t="s">
        <v>225</v>
      </c>
      <c r="W1314" s="190">
        <f>VLOOKUP(M1314,'8.匯率'!A:C,3,)</f>
        <v>1</v>
      </c>
      <c r="X1314" s="232">
        <f t="shared" si="21"/>
        <v>-71500</v>
      </c>
    </row>
    <row r="1315" spans="1:24">
      <c r="A1315" s="219" t="s">
        <v>215</v>
      </c>
      <c r="B1315" s="219" t="s">
        <v>1491</v>
      </c>
      <c r="C1315" s="219" t="s">
        <v>1627</v>
      </c>
      <c r="D1315" s="219" t="s">
        <v>268</v>
      </c>
      <c r="E1315" s="221">
        <v>45775</v>
      </c>
      <c r="F1315" s="221">
        <v>45775</v>
      </c>
      <c r="G1315" s="219" t="s">
        <v>269</v>
      </c>
      <c r="H1315" s="219"/>
      <c r="I1315" s="219"/>
      <c r="J1315" s="219" t="s">
        <v>182</v>
      </c>
      <c r="K1315" s="219" t="s">
        <v>220</v>
      </c>
      <c r="L1315" s="241">
        <v>-138000</v>
      </c>
      <c r="M1315" s="219" t="s">
        <v>220</v>
      </c>
      <c r="N1315" s="241">
        <v>-138000</v>
      </c>
      <c r="O1315" s="219" t="s">
        <v>239</v>
      </c>
      <c r="P1315" s="219" t="s">
        <v>240</v>
      </c>
      <c r="Q1315" s="219"/>
      <c r="R1315" s="219" t="s">
        <v>1628</v>
      </c>
      <c r="S1315" s="219"/>
      <c r="T1315" s="221"/>
      <c r="U1315" s="219" t="s">
        <v>224</v>
      </c>
      <c r="V1315" s="219" t="s">
        <v>225</v>
      </c>
      <c r="W1315" s="190">
        <f>VLOOKUP(M1315,'8.匯率'!A:C,3,)</f>
        <v>1</v>
      </c>
      <c r="X1315" s="232">
        <f t="shared" si="21"/>
        <v>-138000</v>
      </c>
    </row>
    <row r="1316" spans="1:24">
      <c r="A1316" s="219" t="s">
        <v>215</v>
      </c>
      <c r="B1316" s="219" t="s">
        <v>1491</v>
      </c>
      <c r="C1316" s="219" t="s">
        <v>1629</v>
      </c>
      <c r="D1316" s="219" t="s">
        <v>268</v>
      </c>
      <c r="E1316" s="221">
        <v>45775</v>
      </c>
      <c r="F1316" s="221">
        <v>45775</v>
      </c>
      <c r="G1316" s="219" t="s">
        <v>269</v>
      </c>
      <c r="H1316" s="219"/>
      <c r="I1316" s="219"/>
      <c r="J1316" s="219" t="s">
        <v>182</v>
      </c>
      <c r="K1316" s="219" t="s">
        <v>220</v>
      </c>
      <c r="L1316" s="241">
        <v>-139500</v>
      </c>
      <c r="M1316" s="219" t="s">
        <v>220</v>
      </c>
      <c r="N1316" s="241">
        <v>-139500</v>
      </c>
      <c r="O1316" s="219" t="s">
        <v>239</v>
      </c>
      <c r="P1316" s="219" t="s">
        <v>240</v>
      </c>
      <c r="Q1316" s="219"/>
      <c r="R1316" s="219" t="s">
        <v>1630</v>
      </c>
      <c r="S1316" s="219"/>
      <c r="T1316" s="221"/>
      <c r="U1316" s="219" t="s">
        <v>224</v>
      </c>
      <c r="V1316" s="219" t="s">
        <v>225</v>
      </c>
      <c r="W1316" s="190">
        <f>VLOOKUP(M1316,'8.匯率'!A:C,3,)</f>
        <v>1</v>
      </c>
      <c r="X1316" s="232">
        <f t="shared" si="21"/>
        <v>-139500</v>
      </c>
    </row>
    <row r="1317" spans="1:24">
      <c r="A1317" s="219" t="s">
        <v>215</v>
      </c>
      <c r="B1317" s="219" t="s">
        <v>1491</v>
      </c>
      <c r="C1317" s="219" t="s">
        <v>1631</v>
      </c>
      <c r="D1317" s="219" t="s">
        <v>268</v>
      </c>
      <c r="E1317" s="221">
        <v>45775</v>
      </c>
      <c r="F1317" s="221">
        <v>45775</v>
      </c>
      <c r="G1317" s="219" t="s">
        <v>269</v>
      </c>
      <c r="H1317" s="219"/>
      <c r="I1317" s="219"/>
      <c r="J1317" s="219" t="s">
        <v>182</v>
      </c>
      <c r="K1317" s="219" t="s">
        <v>220</v>
      </c>
      <c r="L1317" s="241">
        <v>-93750</v>
      </c>
      <c r="M1317" s="219" t="s">
        <v>220</v>
      </c>
      <c r="N1317" s="241">
        <v>-93750</v>
      </c>
      <c r="O1317" s="219" t="s">
        <v>239</v>
      </c>
      <c r="P1317" s="219" t="s">
        <v>240</v>
      </c>
      <c r="Q1317" s="219"/>
      <c r="R1317" s="219" t="s">
        <v>1632</v>
      </c>
      <c r="S1317" s="219"/>
      <c r="T1317" s="221"/>
      <c r="U1317" s="219" t="s">
        <v>224</v>
      </c>
      <c r="V1317" s="219" t="s">
        <v>225</v>
      </c>
      <c r="W1317" s="190">
        <f>VLOOKUP(M1317,'8.匯率'!A:C,3,)</f>
        <v>1</v>
      </c>
      <c r="X1317" s="232">
        <f t="shared" si="21"/>
        <v>-93750</v>
      </c>
    </row>
    <row r="1318" spans="1:24">
      <c r="A1318" s="219" t="s">
        <v>215</v>
      </c>
      <c r="B1318" s="219" t="s">
        <v>1491</v>
      </c>
      <c r="C1318" s="219" t="s">
        <v>1633</v>
      </c>
      <c r="D1318" s="219" t="s">
        <v>268</v>
      </c>
      <c r="E1318" s="221">
        <v>45775</v>
      </c>
      <c r="F1318" s="221">
        <v>45775</v>
      </c>
      <c r="G1318" s="219" t="s">
        <v>269</v>
      </c>
      <c r="H1318" s="219"/>
      <c r="I1318" s="219"/>
      <c r="J1318" s="219" t="s">
        <v>182</v>
      </c>
      <c r="K1318" s="219" t="s">
        <v>220</v>
      </c>
      <c r="L1318" s="241">
        <v>-155000</v>
      </c>
      <c r="M1318" s="219" t="s">
        <v>220</v>
      </c>
      <c r="N1318" s="241">
        <v>-155000</v>
      </c>
      <c r="O1318" s="219" t="s">
        <v>239</v>
      </c>
      <c r="P1318" s="219" t="s">
        <v>240</v>
      </c>
      <c r="Q1318" s="219"/>
      <c r="R1318" s="219" t="s">
        <v>1634</v>
      </c>
      <c r="S1318" s="219"/>
      <c r="T1318" s="221"/>
      <c r="U1318" s="219" t="s">
        <v>224</v>
      </c>
      <c r="V1318" s="219" t="s">
        <v>225</v>
      </c>
      <c r="W1318" s="190">
        <f>VLOOKUP(M1318,'8.匯率'!A:C,3,)</f>
        <v>1</v>
      </c>
      <c r="X1318" s="232">
        <f t="shared" si="21"/>
        <v>-155000</v>
      </c>
    </row>
    <row r="1319" spans="1:24">
      <c r="A1319" s="219" t="s">
        <v>215</v>
      </c>
      <c r="B1319" s="219" t="s">
        <v>1491</v>
      </c>
      <c r="C1319" s="219" t="s">
        <v>1635</v>
      </c>
      <c r="D1319" s="219" t="s">
        <v>268</v>
      </c>
      <c r="E1319" s="221">
        <v>45775</v>
      </c>
      <c r="F1319" s="221">
        <v>45775</v>
      </c>
      <c r="G1319" s="219" t="s">
        <v>269</v>
      </c>
      <c r="H1319" s="219"/>
      <c r="I1319" s="219"/>
      <c r="J1319" s="219" t="s">
        <v>182</v>
      </c>
      <c r="K1319" s="219" t="s">
        <v>220</v>
      </c>
      <c r="L1319" s="241">
        <v>-136275</v>
      </c>
      <c r="M1319" s="219" t="s">
        <v>220</v>
      </c>
      <c r="N1319" s="241">
        <v>-136275</v>
      </c>
      <c r="O1319" s="219" t="s">
        <v>239</v>
      </c>
      <c r="P1319" s="219" t="s">
        <v>240</v>
      </c>
      <c r="Q1319" s="219"/>
      <c r="R1319" s="219" t="s">
        <v>1636</v>
      </c>
      <c r="S1319" s="219"/>
      <c r="T1319" s="221"/>
      <c r="U1319" s="219" t="s">
        <v>224</v>
      </c>
      <c r="V1319" s="219" t="s">
        <v>225</v>
      </c>
      <c r="W1319" s="190">
        <f>VLOOKUP(M1319,'8.匯率'!A:C,3,)</f>
        <v>1</v>
      </c>
      <c r="X1319" s="232">
        <f t="shared" si="21"/>
        <v>-136275</v>
      </c>
    </row>
    <row r="1320" spans="1:24">
      <c r="A1320" s="219" t="s">
        <v>215</v>
      </c>
      <c r="B1320" s="219" t="s">
        <v>1491</v>
      </c>
      <c r="C1320" s="219" t="s">
        <v>1637</v>
      </c>
      <c r="D1320" s="219" t="s">
        <v>268</v>
      </c>
      <c r="E1320" s="221">
        <v>45775</v>
      </c>
      <c r="F1320" s="221">
        <v>45775</v>
      </c>
      <c r="G1320" s="219" t="s">
        <v>269</v>
      </c>
      <c r="H1320" s="219"/>
      <c r="I1320" s="219"/>
      <c r="J1320" s="219" t="s">
        <v>182</v>
      </c>
      <c r="K1320" s="219" t="s">
        <v>220</v>
      </c>
      <c r="L1320" s="241">
        <v>-103500</v>
      </c>
      <c r="M1320" s="219" t="s">
        <v>220</v>
      </c>
      <c r="N1320" s="241">
        <v>-103500</v>
      </c>
      <c r="O1320" s="219" t="s">
        <v>239</v>
      </c>
      <c r="P1320" s="219" t="s">
        <v>240</v>
      </c>
      <c r="Q1320" s="219"/>
      <c r="R1320" s="219" t="s">
        <v>1638</v>
      </c>
      <c r="S1320" s="219"/>
      <c r="T1320" s="221"/>
      <c r="U1320" s="219" t="s">
        <v>224</v>
      </c>
      <c r="V1320" s="219" t="s">
        <v>225</v>
      </c>
      <c r="W1320" s="190">
        <f>VLOOKUP(M1320,'8.匯率'!A:C,3,)</f>
        <v>1</v>
      </c>
      <c r="X1320" s="232">
        <f t="shared" si="21"/>
        <v>-103500</v>
      </c>
    </row>
    <row r="1321" spans="1:24">
      <c r="A1321" s="219" t="s">
        <v>215</v>
      </c>
      <c r="B1321" s="219" t="s">
        <v>1491</v>
      </c>
      <c r="C1321" s="219" t="s">
        <v>1639</v>
      </c>
      <c r="D1321" s="219" t="s">
        <v>268</v>
      </c>
      <c r="E1321" s="221">
        <v>45775</v>
      </c>
      <c r="F1321" s="221">
        <v>45775</v>
      </c>
      <c r="G1321" s="219" t="s">
        <v>269</v>
      </c>
      <c r="H1321" s="219"/>
      <c r="I1321" s="219"/>
      <c r="J1321" s="219" t="s">
        <v>182</v>
      </c>
      <c r="K1321" s="219" t="s">
        <v>220</v>
      </c>
      <c r="L1321" s="241">
        <v>-121606</v>
      </c>
      <c r="M1321" s="219" t="s">
        <v>220</v>
      </c>
      <c r="N1321" s="241">
        <v>-121606</v>
      </c>
      <c r="O1321" s="219" t="s">
        <v>239</v>
      </c>
      <c r="P1321" s="219" t="s">
        <v>240</v>
      </c>
      <c r="Q1321" s="219"/>
      <c r="R1321" s="219" t="s">
        <v>1640</v>
      </c>
      <c r="S1321" s="219"/>
      <c r="T1321" s="221"/>
      <c r="U1321" s="219" t="s">
        <v>224</v>
      </c>
      <c r="V1321" s="219" t="s">
        <v>225</v>
      </c>
      <c r="W1321" s="190">
        <f>VLOOKUP(M1321,'8.匯率'!A:C,3,)</f>
        <v>1</v>
      </c>
      <c r="X1321" s="232">
        <f t="shared" si="21"/>
        <v>-121606</v>
      </c>
    </row>
    <row r="1322" spans="1:24">
      <c r="A1322" s="219" t="s">
        <v>215</v>
      </c>
      <c r="B1322" s="219" t="s">
        <v>1491</v>
      </c>
      <c r="C1322" s="219" t="s">
        <v>1641</v>
      </c>
      <c r="D1322" s="219" t="s">
        <v>268</v>
      </c>
      <c r="E1322" s="221">
        <v>45775</v>
      </c>
      <c r="F1322" s="221">
        <v>45775</v>
      </c>
      <c r="G1322" s="219" t="s">
        <v>269</v>
      </c>
      <c r="H1322" s="219"/>
      <c r="I1322" s="219"/>
      <c r="J1322" s="219" t="s">
        <v>182</v>
      </c>
      <c r="K1322" s="219" t="s">
        <v>220</v>
      </c>
      <c r="L1322" s="241">
        <v>-138000</v>
      </c>
      <c r="M1322" s="219" t="s">
        <v>220</v>
      </c>
      <c r="N1322" s="241">
        <v>-138000</v>
      </c>
      <c r="O1322" s="219" t="s">
        <v>239</v>
      </c>
      <c r="P1322" s="219" t="s">
        <v>240</v>
      </c>
      <c r="Q1322" s="219"/>
      <c r="R1322" s="219" t="s">
        <v>1642</v>
      </c>
      <c r="S1322" s="219"/>
      <c r="T1322" s="221"/>
      <c r="U1322" s="219" t="s">
        <v>224</v>
      </c>
      <c r="V1322" s="219" t="s">
        <v>225</v>
      </c>
      <c r="W1322" s="190">
        <f>VLOOKUP(M1322,'8.匯率'!A:C,3,)</f>
        <v>1</v>
      </c>
      <c r="X1322" s="232">
        <f t="shared" si="21"/>
        <v>-138000</v>
      </c>
    </row>
    <row r="1323" spans="1:24">
      <c r="A1323" s="219" t="s">
        <v>215</v>
      </c>
      <c r="B1323" s="219" t="s">
        <v>1491</v>
      </c>
      <c r="C1323" s="219" t="s">
        <v>1643</v>
      </c>
      <c r="D1323" s="219" t="s">
        <v>268</v>
      </c>
      <c r="E1323" s="221">
        <v>45775</v>
      </c>
      <c r="F1323" s="221">
        <v>45775</v>
      </c>
      <c r="G1323" s="219" t="s">
        <v>269</v>
      </c>
      <c r="H1323" s="219"/>
      <c r="I1323" s="219"/>
      <c r="J1323" s="219" t="s">
        <v>182</v>
      </c>
      <c r="K1323" s="219" t="s">
        <v>220</v>
      </c>
      <c r="L1323" s="241">
        <v>-141438</v>
      </c>
      <c r="M1323" s="219" t="s">
        <v>220</v>
      </c>
      <c r="N1323" s="241">
        <v>-141438</v>
      </c>
      <c r="O1323" s="219" t="s">
        <v>239</v>
      </c>
      <c r="P1323" s="219" t="s">
        <v>240</v>
      </c>
      <c r="Q1323" s="219"/>
      <c r="R1323" s="219" t="s">
        <v>1644</v>
      </c>
      <c r="S1323" s="219"/>
      <c r="T1323" s="221"/>
      <c r="U1323" s="219" t="s">
        <v>224</v>
      </c>
      <c r="V1323" s="219" t="s">
        <v>225</v>
      </c>
      <c r="W1323" s="190">
        <f>VLOOKUP(M1323,'8.匯率'!A:C,3,)</f>
        <v>1</v>
      </c>
      <c r="X1323" s="232">
        <f t="shared" si="21"/>
        <v>-141438</v>
      </c>
    </row>
    <row r="1324" spans="1:24">
      <c r="A1324" s="219" t="s">
        <v>215</v>
      </c>
      <c r="B1324" s="219" t="s">
        <v>1491</v>
      </c>
      <c r="C1324" s="219" t="s">
        <v>1645</v>
      </c>
      <c r="D1324" s="219" t="s">
        <v>268</v>
      </c>
      <c r="E1324" s="221">
        <v>45775</v>
      </c>
      <c r="F1324" s="221">
        <v>45775</v>
      </c>
      <c r="G1324" s="219" t="s">
        <v>269</v>
      </c>
      <c r="H1324" s="219"/>
      <c r="I1324" s="219"/>
      <c r="J1324" s="219" t="s">
        <v>182</v>
      </c>
      <c r="K1324" s="219" t="s">
        <v>220</v>
      </c>
      <c r="L1324" s="241">
        <v>-138000</v>
      </c>
      <c r="M1324" s="219" t="s">
        <v>220</v>
      </c>
      <c r="N1324" s="241">
        <v>-138000</v>
      </c>
      <c r="O1324" s="219" t="s">
        <v>239</v>
      </c>
      <c r="P1324" s="219" t="s">
        <v>240</v>
      </c>
      <c r="Q1324" s="219"/>
      <c r="R1324" s="219" t="s">
        <v>1646</v>
      </c>
      <c r="S1324" s="219"/>
      <c r="T1324" s="221"/>
      <c r="U1324" s="219" t="s">
        <v>224</v>
      </c>
      <c r="V1324" s="219" t="s">
        <v>225</v>
      </c>
      <c r="W1324" s="190">
        <f>VLOOKUP(M1324,'8.匯率'!A:C,3,)</f>
        <v>1</v>
      </c>
      <c r="X1324" s="232">
        <f t="shared" si="21"/>
        <v>-138000</v>
      </c>
    </row>
    <row r="1325" spans="1:24">
      <c r="A1325" s="219" t="s">
        <v>215</v>
      </c>
      <c r="B1325" s="219" t="s">
        <v>1491</v>
      </c>
      <c r="C1325" s="219" t="s">
        <v>1647</v>
      </c>
      <c r="D1325" s="219" t="s">
        <v>268</v>
      </c>
      <c r="E1325" s="221">
        <v>45775</v>
      </c>
      <c r="F1325" s="221">
        <v>45775</v>
      </c>
      <c r="G1325" s="219" t="s">
        <v>269</v>
      </c>
      <c r="H1325" s="219"/>
      <c r="I1325" s="219"/>
      <c r="J1325" s="219" t="s">
        <v>182</v>
      </c>
      <c r="K1325" s="219" t="s">
        <v>220</v>
      </c>
      <c r="L1325" s="241">
        <v>-117300</v>
      </c>
      <c r="M1325" s="219" t="s">
        <v>220</v>
      </c>
      <c r="N1325" s="241">
        <v>-117300</v>
      </c>
      <c r="O1325" s="219" t="s">
        <v>239</v>
      </c>
      <c r="P1325" s="219" t="s">
        <v>240</v>
      </c>
      <c r="Q1325" s="219"/>
      <c r="R1325" s="219" t="s">
        <v>1648</v>
      </c>
      <c r="S1325" s="219"/>
      <c r="T1325" s="221"/>
      <c r="U1325" s="219" t="s">
        <v>224</v>
      </c>
      <c r="V1325" s="219" t="s">
        <v>225</v>
      </c>
      <c r="W1325" s="190">
        <f>VLOOKUP(M1325,'8.匯率'!A:C,3,)</f>
        <v>1</v>
      </c>
      <c r="X1325" s="232">
        <f t="shared" si="21"/>
        <v>-117300</v>
      </c>
    </row>
    <row r="1326" spans="1:24">
      <c r="A1326" s="219" t="s">
        <v>215</v>
      </c>
      <c r="B1326" s="219" t="s">
        <v>1491</v>
      </c>
      <c r="C1326" s="219" t="s">
        <v>1649</v>
      </c>
      <c r="D1326" s="219" t="s">
        <v>268</v>
      </c>
      <c r="E1326" s="221">
        <v>45775</v>
      </c>
      <c r="F1326" s="221">
        <v>45775</v>
      </c>
      <c r="G1326" s="219" t="s">
        <v>269</v>
      </c>
      <c r="H1326" s="219"/>
      <c r="I1326" s="219"/>
      <c r="J1326" s="219" t="s">
        <v>182</v>
      </c>
      <c r="K1326" s="219" t="s">
        <v>220</v>
      </c>
      <c r="L1326" s="241">
        <v>-93500</v>
      </c>
      <c r="M1326" s="219" t="s">
        <v>220</v>
      </c>
      <c r="N1326" s="241">
        <v>-93500</v>
      </c>
      <c r="O1326" s="219" t="s">
        <v>239</v>
      </c>
      <c r="P1326" s="219" t="s">
        <v>240</v>
      </c>
      <c r="Q1326" s="219"/>
      <c r="R1326" s="219" t="s">
        <v>1650</v>
      </c>
      <c r="S1326" s="219"/>
      <c r="T1326" s="221"/>
      <c r="U1326" s="219" t="s">
        <v>224</v>
      </c>
      <c r="V1326" s="219" t="s">
        <v>225</v>
      </c>
      <c r="W1326" s="190">
        <f>VLOOKUP(M1326,'8.匯率'!A:C,3,)</f>
        <v>1</v>
      </c>
      <c r="X1326" s="232">
        <f t="shared" si="21"/>
        <v>-93500</v>
      </c>
    </row>
    <row r="1327" spans="1:24">
      <c r="A1327" s="219" t="s">
        <v>215</v>
      </c>
      <c r="B1327" s="219" t="s">
        <v>1491</v>
      </c>
      <c r="C1327" s="219" t="s">
        <v>1651</v>
      </c>
      <c r="D1327" s="219" t="s">
        <v>268</v>
      </c>
      <c r="E1327" s="221">
        <v>45775</v>
      </c>
      <c r="F1327" s="221">
        <v>45775</v>
      </c>
      <c r="G1327" s="219" t="s">
        <v>269</v>
      </c>
      <c r="H1327" s="219"/>
      <c r="I1327" s="219"/>
      <c r="J1327" s="219" t="s">
        <v>182</v>
      </c>
      <c r="K1327" s="219" t="s">
        <v>220</v>
      </c>
      <c r="L1327" s="241">
        <v>-104500</v>
      </c>
      <c r="M1327" s="219" t="s">
        <v>220</v>
      </c>
      <c r="N1327" s="241">
        <v>-104500</v>
      </c>
      <c r="O1327" s="219" t="s">
        <v>239</v>
      </c>
      <c r="P1327" s="219" t="s">
        <v>240</v>
      </c>
      <c r="Q1327" s="219"/>
      <c r="R1327" s="219" t="s">
        <v>1652</v>
      </c>
      <c r="S1327" s="219"/>
      <c r="T1327" s="221"/>
      <c r="U1327" s="219" t="s">
        <v>224</v>
      </c>
      <c r="V1327" s="219" t="s">
        <v>225</v>
      </c>
      <c r="W1327" s="190">
        <f>VLOOKUP(M1327,'8.匯率'!A:C,3,)</f>
        <v>1</v>
      </c>
      <c r="X1327" s="232">
        <f t="shared" si="21"/>
        <v>-104500</v>
      </c>
    </row>
    <row r="1328" spans="1:24">
      <c r="A1328" s="219" t="s">
        <v>215</v>
      </c>
      <c r="B1328" s="219" t="s">
        <v>1491</v>
      </c>
      <c r="C1328" s="219" t="s">
        <v>1653</v>
      </c>
      <c r="D1328" s="219" t="s">
        <v>268</v>
      </c>
      <c r="E1328" s="221">
        <v>45775</v>
      </c>
      <c r="F1328" s="221">
        <v>45775</v>
      </c>
      <c r="G1328" s="219" t="s">
        <v>269</v>
      </c>
      <c r="H1328" s="219"/>
      <c r="I1328" s="219"/>
      <c r="J1328" s="219" t="s">
        <v>182</v>
      </c>
      <c r="K1328" s="219" t="s">
        <v>220</v>
      </c>
      <c r="L1328" s="241">
        <v>-138000</v>
      </c>
      <c r="M1328" s="219" t="s">
        <v>220</v>
      </c>
      <c r="N1328" s="241">
        <v>-138000</v>
      </c>
      <c r="O1328" s="219" t="s">
        <v>239</v>
      </c>
      <c r="P1328" s="219" t="s">
        <v>240</v>
      </c>
      <c r="Q1328" s="219"/>
      <c r="R1328" s="219" t="s">
        <v>1654</v>
      </c>
      <c r="S1328" s="219"/>
      <c r="T1328" s="221"/>
      <c r="U1328" s="219" t="s">
        <v>224</v>
      </c>
      <c r="V1328" s="219" t="s">
        <v>225</v>
      </c>
      <c r="W1328" s="190">
        <f>VLOOKUP(M1328,'8.匯率'!A:C,3,)</f>
        <v>1</v>
      </c>
      <c r="X1328" s="232">
        <f t="shared" si="21"/>
        <v>-138000</v>
      </c>
    </row>
    <row r="1329" spans="1:24">
      <c r="A1329" s="219" t="s">
        <v>215</v>
      </c>
      <c r="B1329" s="219" t="s">
        <v>1491</v>
      </c>
      <c r="C1329" s="219" t="s">
        <v>1655</v>
      </c>
      <c r="D1329" s="219" t="s">
        <v>268</v>
      </c>
      <c r="E1329" s="221">
        <v>45775</v>
      </c>
      <c r="F1329" s="221">
        <v>45775</v>
      </c>
      <c r="G1329" s="219" t="s">
        <v>269</v>
      </c>
      <c r="H1329" s="219"/>
      <c r="I1329" s="219"/>
      <c r="J1329" s="219" t="s">
        <v>182</v>
      </c>
      <c r="K1329" s="219" t="s">
        <v>220</v>
      </c>
      <c r="L1329" s="241">
        <v>-131100</v>
      </c>
      <c r="M1329" s="219" t="s">
        <v>220</v>
      </c>
      <c r="N1329" s="241">
        <v>-131100</v>
      </c>
      <c r="O1329" s="219" t="s">
        <v>239</v>
      </c>
      <c r="P1329" s="219" t="s">
        <v>240</v>
      </c>
      <c r="Q1329" s="219"/>
      <c r="R1329" s="219" t="s">
        <v>1656</v>
      </c>
      <c r="S1329" s="219"/>
      <c r="T1329" s="221"/>
      <c r="U1329" s="219" t="s">
        <v>224</v>
      </c>
      <c r="V1329" s="219" t="s">
        <v>225</v>
      </c>
      <c r="W1329" s="190">
        <f>VLOOKUP(M1329,'8.匯率'!A:C,3,)</f>
        <v>1</v>
      </c>
      <c r="X1329" s="232">
        <f t="shared" ref="X1329:X1392" si="22">N1329*W1329</f>
        <v>-131100</v>
      </c>
    </row>
    <row r="1330" spans="1:24">
      <c r="A1330" s="219" t="s">
        <v>215</v>
      </c>
      <c r="B1330" s="219" t="s">
        <v>1491</v>
      </c>
      <c r="C1330" s="219" t="s">
        <v>1657</v>
      </c>
      <c r="D1330" s="219" t="s">
        <v>268</v>
      </c>
      <c r="E1330" s="221">
        <v>45775</v>
      </c>
      <c r="F1330" s="221">
        <v>45775</v>
      </c>
      <c r="G1330" s="219" t="s">
        <v>269</v>
      </c>
      <c r="H1330" s="219"/>
      <c r="I1330" s="219"/>
      <c r="J1330" s="219" t="s">
        <v>182</v>
      </c>
      <c r="K1330" s="219" t="s">
        <v>220</v>
      </c>
      <c r="L1330" s="241">
        <v>-155000</v>
      </c>
      <c r="M1330" s="219" t="s">
        <v>220</v>
      </c>
      <c r="N1330" s="241">
        <v>-155000</v>
      </c>
      <c r="O1330" s="219" t="s">
        <v>239</v>
      </c>
      <c r="P1330" s="219" t="s">
        <v>240</v>
      </c>
      <c r="Q1330" s="219"/>
      <c r="R1330" s="219" t="s">
        <v>1658</v>
      </c>
      <c r="S1330" s="219"/>
      <c r="T1330" s="221"/>
      <c r="U1330" s="219" t="s">
        <v>224</v>
      </c>
      <c r="V1330" s="219" t="s">
        <v>225</v>
      </c>
      <c r="W1330" s="190">
        <f>VLOOKUP(M1330,'8.匯率'!A:C,3,)</f>
        <v>1</v>
      </c>
      <c r="X1330" s="232">
        <f t="shared" si="22"/>
        <v>-155000</v>
      </c>
    </row>
    <row r="1331" spans="1:24">
      <c r="A1331" s="219" t="s">
        <v>215</v>
      </c>
      <c r="B1331" s="219" t="s">
        <v>1491</v>
      </c>
      <c r="C1331" s="219" t="s">
        <v>1659</v>
      </c>
      <c r="D1331" s="219" t="s">
        <v>268</v>
      </c>
      <c r="E1331" s="221">
        <v>45775</v>
      </c>
      <c r="F1331" s="221">
        <v>45775</v>
      </c>
      <c r="G1331" s="219" t="s">
        <v>269</v>
      </c>
      <c r="H1331" s="219"/>
      <c r="I1331" s="219"/>
      <c r="J1331" s="219" t="s">
        <v>182</v>
      </c>
      <c r="K1331" s="219" t="s">
        <v>220</v>
      </c>
      <c r="L1331" s="241">
        <v>-138000</v>
      </c>
      <c r="M1331" s="219" t="s">
        <v>220</v>
      </c>
      <c r="N1331" s="241">
        <v>-138000</v>
      </c>
      <c r="O1331" s="219" t="s">
        <v>239</v>
      </c>
      <c r="P1331" s="219" t="s">
        <v>240</v>
      </c>
      <c r="Q1331" s="219"/>
      <c r="R1331" s="219" t="s">
        <v>1660</v>
      </c>
      <c r="S1331" s="219"/>
      <c r="T1331" s="221"/>
      <c r="U1331" s="219" t="s">
        <v>224</v>
      </c>
      <c r="V1331" s="219" t="s">
        <v>225</v>
      </c>
      <c r="W1331" s="190">
        <f>VLOOKUP(M1331,'8.匯率'!A:C,3,)</f>
        <v>1</v>
      </c>
      <c r="X1331" s="232">
        <f t="shared" si="22"/>
        <v>-138000</v>
      </c>
    </row>
    <row r="1332" spans="1:24">
      <c r="A1332" s="219" t="s">
        <v>215</v>
      </c>
      <c r="B1332" s="219" t="s">
        <v>1491</v>
      </c>
      <c r="C1332" s="219" t="s">
        <v>1661</v>
      </c>
      <c r="D1332" s="219" t="s">
        <v>268</v>
      </c>
      <c r="E1332" s="221">
        <v>45775</v>
      </c>
      <c r="F1332" s="221">
        <v>45775</v>
      </c>
      <c r="G1332" s="219" t="s">
        <v>269</v>
      </c>
      <c r="H1332" s="219"/>
      <c r="I1332" s="219"/>
      <c r="J1332" s="219" t="s">
        <v>182</v>
      </c>
      <c r="K1332" s="219" t="s">
        <v>220</v>
      </c>
      <c r="L1332" s="241">
        <v>-110000</v>
      </c>
      <c r="M1332" s="219" t="s">
        <v>220</v>
      </c>
      <c r="N1332" s="241">
        <v>-110000</v>
      </c>
      <c r="O1332" s="219" t="s">
        <v>243</v>
      </c>
      <c r="P1332" s="219" t="s">
        <v>244</v>
      </c>
      <c r="Q1332" s="219"/>
      <c r="R1332" s="219" t="s">
        <v>1662</v>
      </c>
      <c r="S1332" s="219"/>
      <c r="T1332" s="221"/>
      <c r="U1332" s="219" t="s">
        <v>224</v>
      </c>
      <c r="V1332" s="219" t="s">
        <v>225</v>
      </c>
      <c r="W1332" s="190">
        <f>VLOOKUP(M1332,'8.匯率'!A:C,3,)</f>
        <v>1</v>
      </c>
      <c r="X1332" s="232">
        <f t="shared" si="22"/>
        <v>-110000</v>
      </c>
    </row>
    <row r="1333" spans="1:24">
      <c r="A1333" s="219" t="s">
        <v>215</v>
      </c>
      <c r="B1333" s="219" t="s">
        <v>1491</v>
      </c>
      <c r="C1333" s="219" t="s">
        <v>1663</v>
      </c>
      <c r="D1333" s="219" t="s">
        <v>268</v>
      </c>
      <c r="E1333" s="221">
        <v>45775</v>
      </c>
      <c r="F1333" s="221">
        <v>45775</v>
      </c>
      <c r="G1333" s="219" t="s">
        <v>269</v>
      </c>
      <c r="H1333" s="219"/>
      <c r="I1333" s="219"/>
      <c r="J1333" s="219" t="s">
        <v>182</v>
      </c>
      <c r="K1333" s="219" t="s">
        <v>220</v>
      </c>
      <c r="L1333" s="241">
        <v>-90000</v>
      </c>
      <c r="M1333" s="219" t="s">
        <v>220</v>
      </c>
      <c r="N1333" s="241">
        <v>-90000</v>
      </c>
      <c r="O1333" s="219" t="s">
        <v>243</v>
      </c>
      <c r="P1333" s="219" t="s">
        <v>244</v>
      </c>
      <c r="Q1333" s="219"/>
      <c r="R1333" s="219" t="s">
        <v>1664</v>
      </c>
      <c r="S1333" s="219"/>
      <c r="T1333" s="221"/>
      <c r="U1333" s="219" t="s">
        <v>224</v>
      </c>
      <c r="V1333" s="219" t="s">
        <v>225</v>
      </c>
      <c r="W1333" s="190">
        <f>VLOOKUP(M1333,'8.匯率'!A:C,3,)</f>
        <v>1</v>
      </c>
      <c r="X1333" s="232">
        <f t="shared" si="22"/>
        <v>-90000</v>
      </c>
    </row>
    <row r="1334" spans="1:24">
      <c r="A1334" s="219" t="s">
        <v>215</v>
      </c>
      <c r="B1334" s="219" t="s">
        <v>1491</v>
      </c>
      <c r="C1334" s="219" t="s">
        <v>1665</v>
      </c>
      <c r="D1334" s="219" t="s">
        <v>268</v>
      </c>
      <c r="E1334" s="221">
        <v>45775</v>
      </c>
      <c r="F1334" s="221">
        <v>45775</v>
      </c>
      <c r="G1334" s="219" t="s">
        <v>269</v>
      </c>
      <c r="H1334" s="219"/>
      <c r="I1334" s="219"/>
      <c r="J1334" s="219" t="s">
        <v>182</v>
      </c>
      <c r="K1334" s="219" t="s">
        <v>220</v>
      </c>
      <c r="L1334" s="241">
        <v>-135406</v>
      </c>
      <c r="M1334" s="219" t="s">
        <v>220</v>
      </c>
      <c r="N1334" s="241">
        <v>-135406</v>
      </c>
      <c r="O1334" s="219" t="s">
        <v>243</v>
      </c>
      <c r="P1334" s="219" t="s">
        <v>244</v>
      </c>
      <c r="Q1334" s="219"/>
      <c r="R1334" s="219" t="s">
        <v>1666</v>
      </c>
      <c r="S1334" s="219"/>
      <c r="T1334" s="221"/>
      <c r="U1334" s="219" t="s">
        <v>224</v>
      </c>
      <c r="V1334" s="219" t="s">
        <v>225</v>
      </c>
      <c r="W1334" s="190">
        <f>VLOOKUP(M1334,'8.匯率'!A:C,3,)</f>
        <v>1</v>
      </c>
      <c r="X1334" s="232">
        <f t="shared" si="22"/>
        <v>-135406</v>
      </c>
    </row>
    <row r="1335" spans="1:24">
      <c r="A1335" s="219" t="s">
        <v>215</v>
      </c>
      <c r="B1335" s="219" t="s">
        <v>1491</v>
      </c>
      <c r="C1335" s="219" t="s">
        <v>1667</v>
      </c>
      <c r="D1335" s="219" t="s">
        <v>268</v>
      </c>
      <c r="E1335" s="221">
        <v>45775</v>
      </c>
      <c r="F1335" s="221">
        <v>45775</v>
      </c>
      <c r="G1335" s="219" t="s">
        <v>269</v>
      </c>
      <c r="H1335" s="219"/>
      <c r="I1335" s="219"/>
      <c r="J1335" s="219" t="s">
        <v>182</v>
      </c>
      <c r="K1335" s="219" t="s">
        <v>220</v>
      </c>
      <c r="L1335" s="241">
        <v>-138000</v>
      </c>
      <c r="M1335" s="219" t="s">
        <v>220</v>
      </c>
      <c r="N1335" s="241">
        <v>-138000</v>
      </c>
      <c r="O1335" s="219" t="s">
        <v>243</v>
      </c>
      <c r="P1335" s="219" t="s">
        <v>244</v>
      </c>
      <c r="Q1335" s="219"/>
      <c r="R1335" s="219" t="s">
        <v>1668</v>
      </c>
      <c r="S1335" s="219"/>
      <c r="T1335" s="221"/>
      <c r="U1335" s="219" t="s">
        <v>224</v>
      </c>
      <c r="V1335" s="219" t="s">
        <v>225</v>
      </c>
      <c r="W1335" s="190">
        <f>VLOOKUP(M1335,'8.匯率'!A:C,3,)</f>
        <v>1</v>
      </c>
      <c r="X1335" s="232">
        <f t="shared" si="22"/>
        <v>-138000</v>
      </c>
    </row>
    <row r="1336" spans="1:24">
      <c r="A1336" s="219" t="s">
        <v>215</v>
      </c>
      <c r="B1336" s="219" t="s">
        <v>1491</v>
      </c>
      <c r="C1336" s="219" t="s">
        <v>1669</v>
      </c>
      <c r="D1336" s="219" t="s">
        <v>268</v>
      </c>
      <c r="E1336" s="221">
        <v>45775</v>
      </c>
      <c r="F1336" s="221">
        <v>45775</v>
      </c>
      <c r="G1336" s="219" t="s">
        <v>269</v>
      </c>
      <c r="H1336" s="219"/>
      <c r="I1336" s="219"/>
      <c r="J1336" s="219" t="s">
        <v>182</v>
      </c>
      <c r="K1336" s="219" t="s">
        <v>220</v>
      </c>
      <c r="L1336" s="241">
        <v>-93500</v>
      </c>
      <c r="M1336" s="219" t="s">
        <v>220</v>
      </c>
      <c r="N1336" s="241">
        <v>-93500</v>
      </c>
      <c r="O1336" s="219" t="s">
        <v>243</v>
      </c>
      <c r="P1336" s="219" t="s">
        <v>244</v>
      </c>
      <c r="Q1336" s="219"/>
      <c r="R1336" s="219" t="s">
        <v>1670</v>
      </c>
      <c r="S1336" s="219"/>
      <c r="T1336" s="221"/>
      <c r="U1336" s="219" t="s">
        <v>224</v>
      </c>
      <c r="V1336" s="219" t="s">
        <v>225</v>
      </c>
      <c r="W1336" s="190">
        <f>VLOOKUP(M1336,'8.匯率'!A:C,3,)</f>
        <v>1</v>
      </c>
      <c r="X1336" s="232">
        <f t="shared" si="22"/>
        <v>-93500</v>
      </c>
    </row>
    <row r="1337" spans="1:24">
      <c r="A1337" s="219" t="s">
        <v>215</v>
      </c>
      <c r="B1337" s="219" t="s">
        <v>1491</v>
      </c>
      <c r="C1337" s="219" t="s">
        <v>1671</v>
      </c>
      <c r="D1337" s="219" t="s">
        <v>268</v>
      </c>
      <c r="E1337" s="221">
        <v>45775</v>
      </c>
      <c r="F1337" s="221">
        <v>45775</v>
      </c>
      <c r="G1337" s="219" t="s">
        <v>269</v>
      </c>
      <c r="H1337" s="219"/>
      <c r="I1337" s="219"/>
      <c r="J1337" s="219" t="s">
        <v>182</v>
      </c>
      <c r="K1337" s="219" t="s">
        <v>220</v>
      </c>
      <c r="L1337" s="241">
        <v>-110000</v>
      </c>
      <c r="M1337" s="219" t="s">
        <v>220</v>
      </c>
      <c r="N1337" s="241">
        <v>-110000</v>
      </c>
      <c r="O1337" s="219" t="s">
        <v>243</v>
      </c>
      <c r="P1337" s="219" t="s">
        <v>244</v>
      </c>
      <c r="Q1337" s="219"/>
      <c r="R1337" s="219" t="s">
        <v>1672</v>
      </c>
      <c r="S1337" s="219"/>
      <c r="T1337" s="221"/>
      <c r="U1337" s="219" t="s">
        <v>224</v>
      </c>
      <c r="V1337" s="219" t="s">
        <v>225</v>
      </c>
      <c r="W1337" s="190">
        <f>VLOOKUP(M1337,'8.匯率'!A:C,3,)</f>
        <v>1</v>
      </c>
      <c r="X1337" s="232">
        <f t="shared" si="22"/>
        <v>-110000</v>
      </c>
    </row>
    <row r="1338" spans="1:24">
      <c r="A1338" s="219" t="s">
        <v>215</v>
      </c>
      <c r="B1338" s="219" t="s">
        <v>1491</v>
      </c>
      <c r="C1338" s="219" t="s">
        <v>1673</v>
      </c>
      <c r="D1338" s="219" t="s">
        <v>268</v>
      </c>
      <c r="E1338" s="221">
        <v>45775</v>
      </c>
      <c r="F1338" s="221">
        <v>45775</v>
      </c>
      <c r="G1338" s="219" t="s">
        <v>269</v>
      </c>
      <c r="H1338" s="219"/>
      <c r="I1338" s="219"/>
      <c r="J1338" s="219" t="s">
        <v>182</v>
      </c>
      <c r="K1338" s="219" t="s">
        <v>220</v>
      </c>
      <c r="L1338" s="241">
        <v>-110000</v>
      </c>
      <c r="M1338" s="219" t="s">
        <v>220</v>
      </c>
      <c r="N1338" s="241">
        <v>-110000</v>
      </c>
      <c r="O1338" s="219" t="s">
        <v>243</v>
      </c>
      <c r="P1338" s="219" t="s">
        <v>244</v>
      </c>
      <c r="Q1338" s="219"/>
      <c r="R1338" s="219" t="s">
        <v>1674</v>
      </c>
      <c r="S1338" s="219"/>
      <c r="T1338" s="221"/>
      <c r="U1338" s="219" t="s">
        <v>224</v>
      </c>
      <c r="V1338" s="219" t="s">
        <v>225</v>
      </c>
      <c r="W1338" s="190">
        <f>VLOOKUP(M1338,'8.匯率'!A:C,3,)</f>
        <v>1</v>
      </c>
      <c r="X1338" s="232">
        <f t="shared" si="22"/>
        <v>-110000</v>
      </c>
    </row>
    <row r="1339" spans="1:24">
      <c r="A1339" s="219" t="s">
        <v>215</v>
      </c>
      <c r="B1339" s="219" t="s">
        <v>1491</v>
      </c>
      <c r="C1339" s="219" t="s">
        <v>1675</v>
      </c>
      <c r="D1339" s="219" t="s">
        <v>268</v>
      </c>
      <c r="E1339" s="221">
        <v>45775</v>
      </c>
      <c r="F1339" s="221">
        <v>45775</v>
      </c>
      <c r="G1339" s="219" t="s">
        <v>269</v>
      </c>
      <c r="H1339" s="219"/>
      <c r="I1339" s="219"/>
      <c r="J1339" s="219" t="s">
        <v>182</v>
      </c>
      <c r="K1339" s="219" t="s">
        <v>220</v>
      </c>
      <c r="L1339" s="241">
        <v>-129375</v>
      </c>
      <c r="M1339" s="219" t="s">
        <v>220</v>
      </c>
      <c r="N1339" s="241">
        <v>-129375</v>
      </c>
      <c r="O1339" s="219" t="s">
        <v>243</v>
      </c>
      <c r="P1339" s="219" t="s">
        <v>244</v>
      </c>
      <c r="Q1339" s="219"/>
      <c r="R1339" s="219" t="s">
        <v>1676</v>
      </c>
      <c r="S1339" s="219"/>
      <c r="T1339" s="221"/>
      <c r="U1339" s="219" t="s">
        <v>224</v>
      </c>
      <c r="V1339" s="219" t="s">
        <v>225</v>
      </c>
      <c r="W1339" s="190">
        <f>VLOOKUP(M1339,'8.匯率'!A:C,3,)</f>
        <v>1</v>
      </c>
      <c r="X1339" s="232">
        <f t="shared" si="22"/>
        <v>-129375</v>
      </c>
    </row>
    <row r="1340" spans="1:24">
      <c r="A1340" s="219" t="s">
        <v>215</v>
      </c>
      <c r="B1340" s="219" t="s">
        <v>1491</v>
      </c>
      <c r="C1340" s="219" t="s">
        <v>1677</v>
      </c>
      <c r="D1340" s="219" t="s">
        <v>268</v>
      </c>
      <c r="E1340" s="221">
        <v>45775</v>
      </c>
      <c r="F1340" s="221">
        <v>45775</v>
      </c>
      <c r="G1340" s="219" t="s">
        <v>269</v>
      </c>
      <c r="H1340" s="219"/>
      <c r="I1340" s="219"/>
      <c r="J1340" s="219" t="s">
        <v>182</v>
      </c>
      <c r="K1340" s="219" t="s">
        <v>220</v>
      </c>
      <c r="L1340" s="241">
        <v>-85500</v>
      </c>
      <c r="M1340" s="219" t="s">
        <v>220</v>
      </c>
      <c r="N1340" s="241">
        <v>-85500</v>
      </c>
      <c r="O1340" s="219" t="s">
        <v>243</v>
      </c>
      <c r="P1340" s="219" t="s">
        <v>244</v>
      </c>
      <c r="Q1340" s="219"/>
      <c r="R1340" s="219" t="s">
        <v>1678</v>
      </c>
      <c r="S1340" s="219"/>
      <c r="T1340" s="221"/>
      <c r="U1340" s="219" t="s">
        <v>224</v>
      </c>
      <c r="V1340" s="219" t="s">
        <v>225</v>
      </c>
      <c r="W1340" s="190">
        <f>VLOOKUP(M1340,'8.匯率'!A:C,3,)</f>
        <v>1</v>
      </c>
      <c r="X1340" s="232">
        <f t="shared" si="22"/>
        <v>-85500</v>
      </c>
    </row>
    <row r="1341" spans="1:24">
      <c r="A1341" s="219" t="s">
        <v>215</v>
      </c>
      <c r="B1341" s="219" t="s">
        <v>1491</v>
      </c>
      <c r="C1341" s="219" t="s">
        <v>1679</v>
      </c>
      <c r="D1341" s="219" t="s">
        <v>268</v>
      </c>
      <c r="E1341" s="221">
        <v>45775</v>
      </c>
      <c r="F1341" s="221">
        <v>45775</v>
      </c>
      <c r="G1341" s="219" t="s">
        <v>269</v>
      </c>
      <c r="H1341" s="219"/>
      <c r="I1341" s="219"/>
      <c r="J1341" s="219" t="s">
        <v>182</v>
      </c>
      <c r="K1341" s="219" t="s">
        <v>220</v>
      </c>
      <c r="L1341" s="241">
        <v>-138000</v>
      </c>
      <c r="M1341" s="219" t="s">
        <v>220</v>
      </c>
      <c r="N1341" s="241">
        <v>-138000</v>
      </c>
      <c r="O1341" s="219" t="s">
        <v>243</v>
      </c>
      <c r="P1341" s="219" t="s">
        <v>244</v>
      </c>
      <c r="Q1341" s="219"/>
      <c r="R1341" s="219" t="s">
        <v>1680</v>
      </c>
      <c r="S1341" s="219"/>
      <c r="T1341" s="221"/>
      <c r="U1341" s="219" t="s">
        <v>224</v>
      </c>
      <c r="V1341" s="219" t="s">
        <v>225</v>
      </c>
      <c r="W1341" s="190">
        <f>VLOOKUP(M1341,'8.匯率'!A:C,3,)</f>
        <v>1</v>
      </c>
      <c r="X1341" s="232">
        <f t="shared" si="22"/>
        <v>-138000</v>
      </c>
    </row>
    <row r="1342" spans="1:24">
      <c r="A1342" s="219" t="s">
        <v>215</v>
      </c>
      <c r="B1342" s="219" t="s">
        <v>1491</v>
      </c>
      <c r="C1342" s="219" t="s">
        <v>1681</v>
      </c>
      <c r="D1342" s="219" t="s">
        <v>268</v>
      </c>
      <c r="E1342" s="221">
        <v>45775</v>
      </c>
      <c r="F1342" s="221">
        <v>45775</v>
      </c>
      <c r="G1342" s="219" t="s">
        <v>269</v>
      </c>
      <c r="H1342" s="219"/>
      <c r="I1342" s="219"/>
      <c r="J1342" s="219" t="s">
        <v>182</v>
      </c>
      <c r="K1342" s="219" t="s">
        <v>220</v>
      </c>
      <c r="L1342" s="241">
        <v>-155000</v>
      </c>
      <c r="M1342" s="219" t="s">
        <v>220</v>
      </c>
      <c r="N1342" s="241">
        <v>-155000</v>
      </c>
      <c r="O1342" s="219" t="s">
        <v>243</v>
      </c>
      <c r="P1342" s="219" t="s">
        <v>244</v>
      </c>
      <c r="Q1342" s="219"/>
      <c r="R1342" s="219" t="s">
        <v>1682</v>
      </c>
      <c r="S1342" s="219"/>
      <c r="T1342" s="221"/>
      <c r="U1342" s="219" t="s">
        <v>224</v>
      </c>
      <c r="V1342" s="219" t="s">
        <v>225</v>
      </c>
      <c r="W1342" s="190">
        <f>VLOOKUP(M1342,'8.匯率'!A:C,3,)</f>
        <v>1</v>
      </c>
      <c r="X1342" s="232">
        <f t="shared" si="22"/>
        <v>-155000</v>
      </c>
    </row>
    <row r="1343" spans="1:24">
      <c r="A1343" s="219" t="s">
        <v>215</v>
      </c>
      <c r="B1343" s="219" t="s">
        <v>1491</v>
      </c>
      <c r="C1343" s="219" t="s">
        <v>1683</v>
      </c>
      <c r="D1343" s="219" t="s">
        <v>268</v>
      </c>
      <c r="E1343" s="221">
        <v>45775</v>
      </c>
      <c r="F1343" s="221">
        <v>45775</v>
      </c>
      <c r="G1343" s="219" t="s">
        <v>269</v>
      </c>
      <c r="H1343" s="219"/>
      <c r="I1343" s="219"/>
      <c r="J1343" s="219" t="s">
        <v>182</v>
      </c>
      <c r="K1343" s="219" t="s">
        <v>220</v>
      </c>
      <c r="L1343" s="241">
        <v>-110000</v>
      </c>
      <c r="M1343" s="219" t="s">
        <v>220</v>
      </c>
      <c r="N1343" s="241">
        <v>-110000</v>
      </c>
      <c r="O1343" s="219" t="s">
        <v>243</v>
      </c>
      <c r="P1343" s="219" t="s">
        <v>244</v>
      </c>
      <c r="Q1343" s="219"/>
      <c r="R1343" s="219" t="s">
        <v>1684</v>
      </c>
      <c r="S1343" s="219"/>
      <c r="T1343" s="221"/>
      <c r="U1343" s="219" t="s">
        <v>224</v>
      </c>
      <c r="V1343" s="219" t="s">
        <v>225</v>
      </c>
      <c r="W1343" s="190">
        <f>VLOOKUP(M1343,'8.匯率'!A:C,3,)</f>
        <v>1</v>
      </c>
      <c r="X1343" s="232">
        <f t="shared" si="22"/>
        <v>-110000</v>
      </c>
    </row>
    <row r="1344" spans="1:24">
      <c r="A1344" s="219" t="s">
        <v>215</v>
      </c>
      <c r="B1344" s="219" t="s">
        <v>1491</v>
      </c>
      <c r="C1344" s="219" t="s">
        <v>1685</v>
      </c>
      <c r="D1344" s="219" t="s">
        <v>268</v>
      </c>
      <c r="E1344" s="221">
        <v>45775</v>
      </c>
      <c r="F1344" s="221">
        <v>45775</v>
      </c>
      <c r="G1344" s="219" t="s">
        <v>269</v>
      </c>
      <c r="H1344" s="219"/>
      <c r="I1344" s="219"/>
      <c r="J1344" s="219" t="s">
        <v>182</v>
      </c>
      <c r="K1344" s="219" t="s">
        <v>220</v>
      </c>
      <c r="L1344" s="241">
        <v>-135406</v>
      </c>
      <c r="M1344" s="219" t="s">
        <v>220</v>
      </c>
      <c r="N1344" s="241">
        <v>-135406</v>
      </c>
      <c r="O1344" s="219" t="s">
        <v>243</v>
      </c>
      <c r="P1344" s="219" t="s">
        <v>244</v>
      </c>
      <c r="Q1344" s="219"/>
      <c r="R1344" s="219" t="s">
        <v>1686</v>
      </c>
      <c r="S1344" s="219"/>
      <c r="T1344" s="221"/>
      <c r="U1344" s="219" t="s">
        <v>224</v>
      </c>
      <c r="V1344" s="219" t="s">
        <v>225</v>
      </c>
      <c r="W1344" s="190">
        <f>VLOOKUP(M1344,'8.匯率'!A:C,3,)</f>
        <v>1</v>
      </c>
      <c r="X1344" s="232">
        <f t="shared" si="22"/>
        <v>-135406</v>
      </c>
    </row>
    <row r="1345" spans="1:24">
      <c r="A1345" s="219" t="s">
        <v>215</v>
      </c>
      <c r="B1345" s="219" t="s">
        <v>1491</v>
      </c>
      <c r="C1345" s="219" t="s">
        <v>1687</v>
      </c>
      <c r="D1345" s="219" t="s">
        <v>268</v>
      </c>
      <c r="E1345" s="221">
        <v>45775</v>
      </c>
      <c r="F1345" s="221">
        <v>45775</v>
      </c>
      <c r="G1345" s="219" t="s">
        <v>269</v>
      </c>
      <c r="H1345" s="219"/>
      <c r="I1345" s="219"/>
      <c r="J1345" s="219" t="s">
        <v>182</v>
      </c>
      <c r="K1345" s="219" t="s">
        <v>220</v>
      </c>
      <c r="L1345" s="241">
        <v>-131100</v>
      </c>
      <c r="M1345" s="219" t="s">
        <v>220</v>
      </c>
      <c r="N1345" s="241">
        <v>-131100</v>
      </c>
      <c r="O1345" s="219" t="s">
        <v>243</v>
      </c>
      <c r="P1345" s="219" t="s">
        <v>244</v>
      </c>
      <c r="Q1345" s="219"/>
      <c r="R1345" s="219" t="s">
        <v>1688</v>
      </c>
      <c r="S1345" s="219"/>
      <c r="T1345" s="221"/>
      <c r="U1345" s="219" t="s">
        <v>224</v>
      </c>
      <c r="V1345" s="219" t="s">
        <v>225</v>
      </c>
      <c r="W1345" s="190">
        <f>VLOOKUP(M1345,'8.匯率'!A:C,3,)</f>
        <v>1</v>
      </c>
      <c r="X1345" s="232">
        <f t="shared" si="22"/>
        <v>-131100</v>
      </c>
    </row>
    <row r="1346" spans="1:24">
      <c r="A1346" s="219" t="s">
        <v>215</v>
      </c>
      <c r="B1346" s="219" t="s">
        <v>1491</v>
      </c>
      <c r="C1346" s="219" t="s">
        <v>1689</v>
      </c>
      <c r="D1346" s="219" t="s">
        <v>268</v>
      </c>
      <c r="E1346" s="221">
        <v>45775</v>
      </c>
      <c r="F1346" s="221">
        <v>45775</v>
      </c>
      <c r="G1346" s="219" t="s">
        <v>269</v>
      </c>
      <c r="H1346" s="219"/>
      <c r="I1346" s="219"/>
      <c r="J1346" s="219" t="s">
        <v>182</v>
      </c>
      <c r="K1346" s="219" t="s">
        <v>220</v>
      </c>
      <c r="L1346" s="241">
        <v>-138000</v>
      </c>
      <c r="M1346" s="219" t="s">
        <v>220</v>
      </c>
      <c r="N1346" s="241">
        <v>-138000</v>
      </c>
      <c r="O1346" s="219" t="s">
        <v>243</v>
      </c>
      <c r="P1346" s="219" t="s">
        <v>244</v>
      </c>
      <c r="Q1346" s="219"/>
      <c r="R1346" s="219" t="s">
        <v>1690</v>
      </c>
      <c r="S1346" s="219"/>
      <c r="T1346" s="221"/>
      <c r="U1346" s="219" t="s">
        <v>224</v>
      </c>
      <c r="V1346" s="219" t="s">
        <v>225</v>
      </c>
      <c r="W1346" s="190">
        <f>VLOOKUP(M1346,'8.匯率'!A:C,3,)</f>
        <v>1</v>
      </c>
      <c r="X1346" s="232">
        <f t="shared" si="22"/>
        <v>-138000</v>
      </c>
    </row>
    <row r="1347" spans="1:24">
      <c r="A1347" s="219" t="s">
        <v>215</v>
      </c>
      <c r="B1347" s="219" t="s">
        <v>1491</v>
      </c>
      <c r="C1347" s="219" t="s">
        <v>1691</v>
      </c>
      <c r="D1347" s="219" t="s">
        <v>268</v>
      </c>
      <c r="E1347" s="221">
        <v>45775</v>
      </c>
      <c r="F1347" s="221">
        <v>45775</v>
      </c>
      <c r="G1347" s="219" t="s">
        <v>269</v>
      </c>
      <c r="H1347" s="219"/>
      <c r="I1347" s="219"/>
      <c r="J1347" s="219" t="s">
        <v>182</v>
      </c>
      <c r="K1347" s="219" t="s">
        <v>220</v>
      </c>
      <c r="L1347" s="241">
        <v>-110400</v>
      </c>
      <c r="M1347" s="219" t="s">
        <v>220</v>
      </c>
      <c r="N1347" s="241">
        <v>-110400</v>
      </c>
      <c r="O1347" s="219" t="s">
        <v>243</v>
      </c>
      <c r="P1347" s="219" t="s">
        <v>244</v>
      </c>
      <c r="Q1347" s="219"/>
      <c r="R1347" s="219" t="s">
        <v>1692</v>
      </c>
      <c r="S1347" s="219"/>
      <c r="T1347" s="221"/>
      <c r="U1347" s="219" t="s">
        <v>224</v>
      </c>
      <c r="V1347" s="219" t="s">
        <v>225</v>
      </c>
      <c r="W1347" s="190">
        <f>VLOOKUP(M1347,'8.匯率'!A:C,3,)</f>
        <v>1</v>
      </c>
      <c r="X1347" s="232">
        <f t="shared" si="22"/>
        <v>-110400</v>
      </c>
    </row>
    <row r="1348" spans="1:24">
      <c r="A1348" s="219" t="s">
        <v>215</v>
      </c>
      <c r="B1348" s="219" t="s">
        <v>1491</v>
      </c>
      <c r="C1348" s="219" t="s">
        <v>1693</v>
      </c>
      <c r="D1348" s="219" t="s">
        <v>268</v>
      </c>
      <c r="E1348" s="221">
        <v>45775</v>
      </c>
      <c r="F1348" s="221">
        <v>45775</v>
      </c>
      <c r="G1348" s="219" t="s">
        <v>269</v>
      </c>
      <c r="H1348" s="219"/>
      <c r="I1348" s="219"/>
      <c r="J1348" s="219" t="s">
        <v>182</v>
      </c>
      <c r="K1348" s="219" t="s">
        <v>220</v>
      </c>
      <c r="L1348" s="241">
        <v>-138000</v>
      </c>
      <c r="M1348" s="219" t="s">
        <v>220</v>
      </c>
      <c r="N1348" s="241">
        <v>-138000</v>
      </c>
      <c r="O1348" s="219" t="s">
        <v>239</v>
      </c>
      <c r="P1348" s="219" t="s">
        <v>240</v>
      </c>
      <c r="Q1348" s="219"/>
      <c r="R1348" s="219" t="s">
        <v>1694</v>
      </c>
      <c r="S1348" s="219"/>
      <c r="T1348" s="221"/>
      <c r="U1348" s="219" t="s">
        <v>224</v>
      </c>
      <c r="V1348" s="219" t="s">
        <v>225</v>
      </c>
      <c r="W1348" s="190">
        <f>VLOOKUP(M1348,'8.匯率'!A:C,3,)</f>
        <v>1</v>
      </c>
      <c r="X1348" s="232">
        <f t="shared" si="22"/>
        <v>-138000</v>
      </c>
    </row>
    <row r="1349" spans="1:24">
      <c r="A1349" s="219" t="s">
        <v>215</v>
      </c>
      <c r="B1349" s="219" t="s">
        <v>1491</v>
      </c>
      <c r="C1349" s="219" t="s">
        <v>1695</v>
      </c>
      <c r="D1349" s="219" t="s">
        <v>268</v>
      </c>
      <c r="E1349" s="221">
        <v>45775</v>
      </c>
      <c r="F1349" s="221">
        <v>45775</v>
      </c>
      <c r="G1349" s="219" t="s">
        <v>269</v>
      </c>
      <c r="H1349" s="219"/>
      <c r="I1349" s="219"/>
      <c r="J1349" s="219" t="s">
        <v>182</v>
      </c>
      <c r="K1349" s="219" t="s">
        <v>220</v>
      </c>
      <c r="L1349" s="241">
        <v>-110000</v>
      </c>
      <c r="M1349" s="219" t="s">
        <v>220</v>
      </c>
      <c r="N1349" s="241">
        <v>-110000</v>
      </c>
      <c r="O1349" s="219" t="s">
        <v>239</v>
      </c>
      <c r="P1349" s="219" t="s">
        <v>240</v>
      </c>
      <c r="Q1349" s="219"/>
      <c r="R1349" s="219" t="s">
        <v>1696</v>
      </c>
      <c r="S1349" s="219"/>
      <c r="T1349" s="221"/>
      <c r="U1349" s="219" t="s">
        <v>224</v>
      </c>
      <c r="V1349" s="219" t="s">
        <v>225</v>
      </c>
      <c r="W1349" s="190">
        <f>VLOOKUP(M1349,'8.匯率'!A:C,3,)</f>
        <v>1</v>
      </c>
      <c r="X1349" s="232">
        <f t="shared" si="22"/>
        <v>-110000</v>
      </c>
    </row>
    <row r="1350" spans="1:24">
      <c r="A1350" s="219" t="s">
        <v>215</v>
      </c>
      <c r="B1350" s="219" t="s">
        <v>1491</v>
      </c>
      <c r="C1350" s="219" t="s">
        <v>1697</v>
      </c>
      <c r="D1350" s="219" t="s">
        <v>268</v>
      </c>
      <c r="E1350" s="221">
        <v>45775</v>
      </c>
      <c r="F1350" s="221">
        <v>45775</v>
      </c>
      <c r="G1350" s="219" t="s">
        <v>269</v>
      </c>
      <c r="H1350" s="219"/>
      <c r="I1350" s="219"/>
      <c r="J1350" s="219" t="s">
        <v>182</v>
      </c>
      <c r="K1350" s="219" t="s">
        <v>220</v>
      </c>
      <c r="L1350" s="241">
        <v>-90000</v>
      </c>
      <c r="M1350" s="219" t="s">
        <v>220</v>
      </c>
      <c r="N1350" s="241">
        <v>-90000</v>
      </c>
      <c r="O1350" s="219" t="s">
        <v>243</v>
      </c>
      <c r="P1350" s="219" t="s">
        <v>244</v>
      </c>
      <c r="Q1350" s="219"/>
      <c r="R1350" s="219" t="s">
        <v>1698</v>
      </c>
      <c r="S1350" s="219"/>
      <c r="T1350" s="221"/>
      <c r="U1350" s="219" t="s">
        <v>224</v>
      </c>
      <c r="V1350" s="219" t="s">
        <v>225</v>
      </c>
      <c r="W1350" s="190">
        <f>VLOOKUP(M1350,'8.匯率'!A:C,3,)</f>
        <v>1</v>
      </c>
      <c r="X1350" s="232">
        <f t="shared" si="22"/>
        <v>-90000</v>
      </c>
    </row>
    <row r="1351" spans="1:24">
      <c r="A1351" s="219" t="s">
        <v>215</v>
      </c>
      <c r="B1351" s="219" t="s">
        <v>1491</v>
      </c>
      <c r="C1351" s="219" t="s">
        <v>1699</v>
      </c>
      <c r="D1351" s="219" t="s">
        <v>268</v>
      </c>
      <c r="E1351" s="221">
        <v>45775</v>
      </c>
      <c r="F1351" s="221">
        <v>45775</v>
      </c>
      <c r="G1351" s="219" t="s">
        <v>269</v>
      </c>
      <c r="H1351" s="219"/>
      <c r="I1351" s="219"/>
      <c r="J1351" s="219" t="s">
        <v>182</v>
      </c>
      <c r="K1351" s="219" t="s">
        <v>220</v>
      </c>
      <c r="L1351" s="241">
        <v>-138000</v>
      </c>
      <c r="M1351" s="219" t="s">
        <v>220</v>
      </c>
      <c r="N1351" s="241">
        <v>-138000</v>
      </c>
      <c r="O1351" s="219" t="s">
        <v>239</v>
      </c>
      <c r="P1351" s="219" t="s">
        <v>240</v>
      </c>
      <c r="Q1351" s="219"/>
      <c r="R1351" s="219" t="s">
        <v>1700</v>
      </c>
      <c r="S1351" s="219"/>
      <c r="T1351" s="221"/>
      <c r="U1351" s="219" t="s">
        <v>224</v>
      </c>
      <c r="V1351" s="219" t="s">
        <v>225</v>
      </c>
      <c r="W1351" s="190">
        <f>VLOOKUP(M1351,'8.匯率'!A:C,3,)</f>
        <v>1</v>
      </c>
      <c r="X1351" s="232">
        <f t="shared" si="22"/>
        <v>-138000</v>
      </c>
    </row>
    <row r="1352" spans="1:24">
      <c r="A1352" s="219" t="s">
        <v>215</v>
      </c>
      <c r="B1352" s="219" t="s">
        <v>1491</v>
      </c>
      <c r="C1352" s="219" t="s">
        <v>1701</v>
      </c>
      <c r="D1352" s="219" t="s">
        <v>268</v>
      </c>
      <c r="E1352" s="221">
        <v>45775</v>
      </c>
      <c r="F1352" s="221">
        <v>45775</v>
      </c>
      <c r="G1352" s="219" t="s">
        <v>269</v>
      </c>
      <c r="H1352" s="219"/>
      <c r="I1352" s="219"/>
      <c r="J1352" s="219" t="s">
        <v>182</v>
      </c>
      <c r="K1352" s="219" t="s">
        <v>220</v>
      </c>
      <c r="L1352" s="241">
        <v>-160200</v>
      </c>
      <c r="M1352" s="219" t="s">
        <v>220</v>
      </c>
      <c r="N1352" s="241">
        <v>-160200</v>
      </c>
      <c r="O1352" s="219" t="s">
        <v>456</v>
      </c>
      <c r="P1352" s="219" t="s">
        <v>229</v>
      </c>
      <c r="Q1352" s="219"/>
      <c r="R1352" s="219" t="s">
        <v>1702</v>
      </c>
      <c r="S1352" s="219"/>
      <c r="T1352" s="221"/>
      <c r="U1352" s="219" t="s">
        <v>224</v>
      </c>
      <c r="V1352" s="219" t="s">
        <v>225</v>
      </c>
      <c r="W1352" s="190">
        <f>VLOOKUP(M1352,'8.匯率'!A:C,3,)</f>
        <v>1</v>
      </c>
      <c r="X1352" s="232">
        <f t="shared" si="22"/>
        <v>-160200</v>
      </c>
    </row>
    <row r="1353" spans="1:24">
      <c r="A1353" s="219" t="s">
        <v>215</v>
      </c>
      <c r="B1353" s="219" t="s">
        <v>1491</v>
      </c>
      <c r="C1353" s="219" t="s">
        <v>1703</v>
      </c>
      <c r="D1353" s="219" t="s">
        <v>268</v>
      </c>
      <c r="E1353" s="221">
        <v>45775</v>
      </c>
      <c r="F1353" s="221">
        <v>45775</v>
      </c>
      <c r="G1353" s="219" t="s">
        <v>269</v>
      </c>
      <c r="H1353" s="219"/>
      <c r="I1353" s="219"/>
      <c r="J1353" s="219" t="s">
        <v>182</v>
      </c>
      <c r="K1353" s="219" t="s">
        <v>220</v>
      </c>
      <c r="L1353" s="241">
        <v>-155000</v>
      </c>
      <c r="M1353" s="219" t="s">
        <v>220</v>
      </c>
      <c r="N1353" s="241">
        <v>-155000</v>
      </c>
      <c r="O1353" s="219" t="s">
        <v>234</v>
      </c>
      <c r="P1353" s="219" t="s">
        <v>229</v>
      </c>
      <c r="Q1353" s="219"/>
      <c r="R1353" s="219" t="s">
        <v>1704</v>
      </c>
      <c r="S1353" s="219"/>
      <c r="T1353" s="221"/>
      <c r="U1353" s="219" t="s">
        <v>224</v>
      </c>
      <c r="V1353" s="219" t="s">
        <v>225</v>
      </c>
      <c r="W1353" s="190">
        <f>VLOOKUP(M1353,'8.匯率'!A:C,3,)</f>
        <v>1</v>
      </c>
      <c r="X1353" s="232">
        <f t="shared" si="22"/>
        <v>-155000</v>
      </c>
    </row>
    <row r="1354" spans="1:24">
      <c r="A1354" s="219" t="s">
        <v>215</v>
      </c>
      <c r="B1354" s="219" t="s">
        <v>1491</v>
      </c>
      <c r="C1354" s="219" t="s">
        <v>1705</v>
      </c>
      <c r="D1354" s="219" t="s">
        <v>268</v>
      </c>
      <c r="E1354" s="221">
        <v>45775</v>
      </c>
      <c r="F1354" s="221">
        <v>45775</v>
      </c>
      <c r="G1354" s="219" t="s">
        <v>269</v>
      </c>
      <c r="H1354" s="219"/>
      <c r="I1354" s="219"/>
      <c r="J1354" s="219" t="s">
        <v>182</v>
      </c>
      <c r="K1354" s="219" t="s">
        <v>220</v>
      </c>
      <c r="L1354" s="241">
        <v>-48300</v>
      </c>
      <c r="M1354" s="219" t="s">
        <v>220</v>
      </c>
      <c r="N1354" s="241">
        <v>-48300</v>
      </c>
      <c r="O1354" s="219" t="s">
        <v>239</v>
      </c>
      <c r="P1354" s="219" t="s">
        <v>240</v>
      </c>
      <c r="Q1354" s="219"/>
      <c r="R1354" s="219" t="s">
        <v>1706</v>
      </c>
      <c r="S1354" s="219"/>
      <c r="T1354" s="221"/>
      <c r="U1354" s="219" t="s">
        <v>224</v>
      </c>
      <c r="V1354" s="219" t="s">
        <v>225</v>
      </c>
      <c r="W1354" s="190">
        <f>VLOOKUP(M1354,'8.匯率'!A:C,3,)</f>
        <v>1</v>
      </c>
      <c r="X1354" s="232">
        <f t="shared" si="22"/>
        <v>-48300</v>
      </c>
    </row>
    <row r="1355" spans="1:24">
      <c r="A1355" s="219" t="s">
        <v>215</v>
      </c>
      <c r="B1355" s="219" t="s">
        <v>1491</v>
      </c>
      <c r="C1355" s="219" t="s">
        <v>1707</v>
      </c>
      <c r="D1355" s="219" t="s">
        <v>268</v>
      </c>
      <c r="E1355" s="221">
        <v>45775</v>
      </c>
      <c r="F1355" s="221">
        <v>45775</v>
      </c>
      <c r="G1355" s="219" t="s">
        <v>269</v>
      </c>
      <c r="H1355" s="219"/>
      <c r="I1355" s="219"/>
      <c r="J1355" s="219" t="s">
        <v>182</v>
      </c>
      <c r="K1355" s="219" t="s">
        <v>220</v>
      </c>
      <c r="L1355" s="241">
        <v>-20700</v>
      </c>
      <c r="M1355" s="219" t="s">
        <v>220</v>
      </c>
      <c r="N1355" s="241">
        <v>-20700</v>
      </c>
      <c r="O1355" s="219" t="s">
        <v>456</v>
      </c>
      <c r="P1355" s="219" t="s">
        <v>229</v>
      </c>
      <c r="Q1355" s="219"/>
      <c r="R1355" s="219" t="s">
        <v>1708</v>
      </c>
      <c r="S1355" s="219"/>
      <c r="T1355" s="221"/>
      <c r="U1355" s="219" t="s">
        <v>224</v>
      </c>
      <c r="V1355" s="219" t="s">
        <v>225</v>
      </c>
      <c r="W1355" s="190">
        <f>VLOOKUP(M1355,'8.匯率'!A:C,3,)</f>
        <v>1</v>
      </c>
      <c r="X1355" s="232">
        <f t="shared" si="22"/>
        <v>-20700</v>
      </c>
    </row>
    <row r="1356" spans="1:24">
      <c r="A1356" s="219" t="s">
        <v>215</v>
      </c>
      <c r="B1356" s="219" t="s">
        <v>1491</v>
      </c>
      <c r="C1356" s="219" t="s">
        <v>1709</v>
      </c>
      <c r="D1356" s="219" t="s">
        <v>268</v>
      </c>
      <c r="E1356" s="221">
        <v>45775</v>
      </c>
      <c r="F1356" s="221">
        <v>45775</v>
      </c>
      <c r="G1356" s="219" t="s">
        <v>269</v>
      </c>
      <c r="H1356" s="219"/>
      <c r="I1356" s="219"/>
      <c r="J1356" s="219" t="s">
        <v>182</v>
      </c>
      <c r="K1356" s="219" t="s">
        <v>220</v>
      </c>
      <c r="L1356" s="241">
        <v>-131100</v>
      </c>
      <c r="M1356" s="219" t="s">
        <v>220</v>
      </c>
      <c r="N1356" s="241">
        <v>-131100</v>
      </c>
      <c r="O1356" s="219" t="s">
        <v>456</v>
      </c>
      <c r="P1356" s="219" t="s">
        <v>229</v>
      </c>
      <c r="Q1356" s="219"/>
      <c r="R1356" s="219" t="s">
        <v>1710</v>
      </c>
      <c r="S1356" s="219"/>
      <c r="T1356" s="221"/>
      <c r="U1356" s="219" t="s">
        <v>224</v>
      </c>
      <c r="V1356" s="219" t="s">
        <v>225</v>
      </c>
      <c r="W1356" s="190">
        <f>VLOOKUP(M1356,'8.匯率'!A:C,3,)</f>
        <v>1</v>
      </c>
      <c r="X1356" s="232">
        <f t="shared" si="22"/>
        <v>-131100</v>
      </c>
    </row>
    <row r="1357" spans="1:24">
      <c r="A1357" s="219" t="s">
        <v>215</v>
      </c>
      <c r="B1357" s="219" t="s">
        <v>1491</v>
      </c>
      <c r="C1357" s="219" t="s">
        <v>1711</v>
      </c>
      <c r="D1357" s="219" t="s">
        <v>268</v>
      </c>
      <c r="E1357" s="221">
        <v>45775</v>
      </c>
      <c r="F1357" s="221">
        <v>45775</v>
      </c>
      <c r="G1357" s="219" t="s">
        <v>269</v>
      </c>
      <c r="H1357" s="219"/>
      <c r="I1357" s="219"/>
      <c r="J1357" s="219" t="s">
        <v>182</v>
      </c>
      <c r="K1357" s="219" t="s">
        <v>220</v>
      </c>
      <c r="L1357" s="241">
        <v>-110000</v>
      </c>
      <c r="M1357" s="219" t="s">
        <v>220</v>
      </c>
      <c r="N1357" s="241">
        <v>-110000</v>
      </c>
      <c r="O1357" s="219" t="s">
        <v>456</v>
      </c>
      <c r="P1357" s="219" t="s">
        <v>229</v>
      </c>
      <c r="Q1357" s="219"/>
      <c r="R1357" s="219" t="s">
        <v>1712</v>
      </c>
      <c r="S1357" s="219"/>
      <c r="T1357" s="221"/>
      <c r="U1357" s="219" t="s">
        <v>224</v>
      </c>
      <c r="V1357" s="219" t="s">
        <v>225</v>
      </c>
      <c r="W1357" s="190">
        <f>VLOOKUP(M1357,'8.匯率'!A:C,3,)</f>
        <v>1</v>
      </c>
      <c r="X1357" s="232">
        <f t="shared" si="22"/>
        <v>-110000</v>
      </c>
    </row>
    <row r="1358" spans="1:24">
      <c r="A1358" s="219" t="s">
        <v>215</v>
      </c>
      <c r="B1358" s="219" t="s">
        <v>1491</v>
      </c>
      <c r="C1358" s="219" t="s">
        <v>1713</v>
      </c>
      <c r="D1358" s="219" t="s">
        <v>268</v>
      </c>
      <c r="E1358" s="221">
        <v>45775</v>
      </c>
      <c r="F1358" s="221">
        <v>45775</v>
      </c>
      <c r="G1358" s="219" t="s">
        <v>269</v>
      </c>
      <c r="H1358" s="219"/>
      <c r="I1358" s="219"/>
      <c r="J1358" s="219" t="s">
        <v>182</v>
      </c>
      <c r="K1358" s="219" t="s">
        <v>220</v>
      </c>
      <c r="L1358" s="241">
        <v>-138000</v>
      </c>
      <c r="M1358" s="219" t="s">
        <v>220</v>
      </c>
      <c r="N1358" s="241">
        <v>-138000</v>
      </c>
      <c r="O1358" s="219" t="s">
        <v>539</v>
      </c>
      <c r="P1358" s="219" t="s">
        <v>229</v>
      </c>
      <c r="Q1358" s="219"/>
      <c r="R1358" s="219" t="s">
        <v>1714</v>
      </c>
      <c r="S1358" s="219"/>
      <c r="T1358" s="221"/>
      <c r="U1358" s="219" t="s">
        <v>224</v>
      </c>
      <c r="V1358" s="219" t="s">
        <v>225</v>
      </c>
      <c r="W1358" s="190">
        <f>VLOOKUP(M1358,'8.匯率'!A:C,3,)</f>
        <v>1</v>
      </c>
      <c r="X1358" s="232">
        <f t="shared" si="22"/>
        <v>-138000</v>
      </c>
    </row>
    <row r="1359" spans="1:24">
      <c r="A1359" s="219" t="s">
        <v>215</v>
      </c>
      <c r="B1359" s="219" t="s">
        <v>1491</v>
      </c>
      <c r="C1359" s="219" t="s">
        <v>1715</v>
      </c>
      <c r="D1359" s="219" t="s">
        <v>268</v>
      </c>
      <c r="E1359" s="221">
        <v>45775</v>
      </c>
      <c r="F1359" s="221">
        <v>45775</v>
      </c>
      <c r="G1359" s="219" t="s">
        <v>269</v>
      </c>
      <c r="H1359" s="219"/>
      <c r="I1359" s="219"/>
      <c r="J1359" s="219" t="s">
        <v>182</v>
      </c>
      <c r="K1359" s="219" t="s">
        <v>220</v>
      </c>
      <c r="L1359" s="241">
        <v>-69750</v>
      </c>
      <c r="M1359" s="219" t="s">
        <v>220</v>
      </c>
      <c r="N1359" s="241">
        <v>-69750</v>
      </c>
      <c r="O1359" s="219" t="s">
        <v>234</v>
      </c>
      <c r="P1359" s="219" t="s">
        <v>229</v>
      </c>
      <c r="Q1359" s="219"/>
      <c r="R1359" s="219" t="s">
        <v>1716</v>
      </c>
      <c r="S1359" s="219"/>
      <c r="T1359" s="221"/>
      <c r="U1359" s="219" t="s">
        <v>224</v>
      </c>
      <c r="V1359" s="219" t="s">
        <v>225</v>
      </c>
      <c r="W1359" s="190">
        <f>VLOOKUP(M1359,'8.匯率'!A:C,3,)</f>
        <v>1</v>
      </c>
      <c r="X1359" s="232">
        <f t="shared" si="22"/>
        <v>-69750</v>
      </c>
    </row>
    <row r="1360" spans="1:24">
      <c r="A1360" s="219" t="s">
        <v>215</v>
      </c>
      <c r="B1360" s="219" t="s">
        <v>1491</v>
      </c>
      <c r="C1360" s="219" t="s">
        <v>1717</v>
      </c>
      <c r="D1360" s="219" t="s">
        <v>268</v>
      </c>
      <c r="E1360" s="221">
        <v>45775</v>
      </c>
      <c r="F1360" s="221">
        <v>45775</v>
      </c>
      <c r="G1360" s="219" t="s">
        <v>269</v>
      </c>
      <c r="H1360" s="219"/>
      <c r="I1360" s="219"/>
      <c r="J1360" s="219" t="s">
        <v>182</v>
      </c>
      <c r="K1360" s="219" t="s">
        <v>220</v>
      </c>
      <c r="L1360" s="241">
        <v>-60000</v>
      </c>
      <c r="M1360" s="219" t="s">
        <v>220</v>
      </c>
      <c r="N1360" s="241">
        <v>-60000</v>
      </c>
      <c r="O1360" s="219" t="s">
        <v>690</v>
      </c>
      <c r="P1360" s="219" t="s">
        <v>244</v>
      </c>
      <c r="Q1360" s="219"/>
      <c r="R1360" s="219" t="s">
        <v>1718</v>
      </c>
      <c r="S1360" s="219"/>
      <c r="T1360" s="221"/>
      <c r="U1360" s="219" t="s">
        <v>224</v>
      </c>
      <c r="V1360" s="219" t="s">
        <v>225</v>
      </c>
      <c r="W1360" s="190">
        <f>VLOOKUP(M1360,'8.匯率'!A:C,3,)</f>
        <v>1</v>
      </c>
      <c r="X1360" s="232">
        <f t="shared" si="22"/>
        <v>-60000</v>
      </c>
    </row>
    <row r="1361" spans="1:24">
      <c r="A1361" s="219" t="s">
        <v>215</v>
      </c>
      <c r="B1361" s="219" t="s">
        <v>1491</v>
      </c>
      <c r="C1361" s="219" t="s">
        <v>1719</v>
      </c>
      <c r="D1361" s="219" t="s">
        <v>268</v>
      </c>
      <c r="E1361" s="221">
        <v>45744</v>
      </c>
      <c r="F1361" s="221">
        <v>45762</v>
      </c>
      <c r="G1361" s="219" t="s">
        <v>269</v>
      </c>
      <c r="H1361" s="219"/>
      <c r="I1361" s="219"/>
      <c r="J1361" s="219" t="s">
        <v>185</v>
      </c>
      <c r="K1361" s="219" t="s">
        <v>220</v>
      </c>
      <c r="L1361" s="241">
        <v>138000</v>
      </c>
      <c r="M1361" s="219" t="s">
        <v>220</v>
      </c>
      <c r="N1361" s="241">
        <v>138000</v>
      </c>
      <c r="O1361" s="219" t="s">
        <v>249</v>
      </c>
      <c r="P1361" s="219" t="s">
        <v>250</v>
      </c>
      <c r="Q1361" s="219"/>
      <c r="R1361" s="219" t="s">
        <v>1421</v>
      </c>
      <c r="S1361" s="219"/>
      <c r="T1361" s="221"/>
      <c r="U1361" s="219" t="s">
        <v>224</v>
      </c>
      <c r="V1361" s="219" t="s">
        <v>252</v>
      </c>
      <c r="W1361" s="190">
        <f>VLOOKUP(M1361,'8.匯率'!A:C,3,)</f>
        <v>1</v>
      </c>
      <c r="X1361" s="232">
        <f t="shared" si="22"/>
        <v>138000</v>
      </c>
    </row>
    <row r="1362" spans="1:24">
      <c r="A1362" s="219" t="s">
        <v>215</v>
      </c>
      <c r="B1362" s="219" t="s">
        <v>1491</v>
      </c>
      <c r="C1362" s="219" t="s">
        <v>1720</v>
      </c>
      <c r="D1362" s="219" t="s">
        <v>268</v>
      </c>
      <c r="E1362" s="221">
        <v>45744</v>
      </c>
      <c r="F1362" s="221">
        <v>45762</v>
      </c>
      <c r="G1362" s="219" t="s">
        <v>269</v>
      </c>
      <c r="H1362" s="219"/>
      <c r="I1362" s="219"/>
      <c r="J1362" s="219" t="s">
        <v>185</v>
      </c>
      <c r="K1362" s="219" t="s">
        <v>220</v>
      </c>
      <c r="L1362" s="241">
        <v>110000</v>
      </c>
      <c r="M1362" s="219" t="s">
        <v>220</v>
      </c>
      <c r="N1362" s="241">
        <v>110000</v>
      </c>
      <c r="O1362" s="219" t="s">
        <v>249</v>
      </c>
      <c r="P1362" s="219" t="s">
        <v>250</v>
      </c>
      <c r="Q1362" s="219"/>
      <c r="R1362" s="219" t="s">
        <v>1423</v>
      </c>
      <c r="S1362" s="219"/>
      <c r="T1362" s="221"/>
      <c r="U1362" s="219" t="s">
        <v>224</v>
      </c>
      <c r="V1362" s="219" t="s">
        <v>252</v>
      </c>
      <c r="W1362" s="190">
        <f>VLOOKUP(M1362,'8.匯率'!A:C,3,)</f>
        <v>1</v>
      </c>
      <c r="X1362" s="232">
        <f t="shared" si="22"/>
        <v>110000</v>
      </c>
    </row>
    <row r="1363" spans="1:24">
      <c r="A1363" s="219" t="s">
        <v>215</v>
      </c>
      <c r="B1363" s="219" t="s">
        <v>1491</v>
      </c>
      <c r="C1363" s="219" t="s">
        <v>1721</v>
      </c>
      <c r="D1363" s="219" t="s">
        <v>268</v>
      </c>
      <c r="E1363" s="221">
        <v>45744</v>
      </c>
      <c r="F1363" s="221">
        <v>45762</v>
      </c>
      <c r="G1363" s="219" t="s">
        <v>269</v>
      </c>
      <c r="H1363" s="219"/>
      <c r="I1363" s="219"/>
      <c r="J1363" s="219" t="s">
        <v>185</v>
      </c>
      <c r="K1363" s="219" t="s">
        <v>220</v>
      </c>
      <c r="L1363" s="241">
        <v>133901</v>
      </c>
      <c r="M1363" s="219" t="s">
        <v>220</v>
      </c>
      <c r="N1363" s="241">
        <v>133901</v>
      </c>
      <c r="O1363" s="219" t="s">
        <v>249</v>
      </c>
      <c r="P1363" s="219" t="s">
        <v>250</v>
      </c>
      <c r="Q1363" s="219"/>
      <c r="R1363" s="219" t="s">
        <v>1425</v>
      </c>
      <c r="S1363" s="219"/>
      <c r="T1363" s="221"/>
      <c r="U1363" s="219" t="s">
        <v>224</v>
      </c>
      <c r="V1363" s="219" t="s">
        <v>252</v>
      </c>
      <c r="W1363" s="190">
        <f>VLOOKUP(M1363,'8.匯率'!A:C,3,)</f>
        <v>1</v>
      </c>
      <c r="X1363" s="232">
        <f t="shared" si="22"/>
        <v>133901</v>
      </c>
    </row>
    <row r="1364" spans="1:24">
      <c r="A1364" s="219" t="s">
        <v>215</v>
      </c>
      <c r="B1364" s="219" t="s">
        <v>1491</v>
      </c>
      <c r="C1364" s="219" t="s">
        <v>1722</v>
      </c>
      <c r="D1364" s="219" t="s">
        <v>268</v>
      </c>
      <c r="E1364" s="221">
        <v>45744</v>
      </c>
      <c r="F1364" s="221">
        <v>45762</v>
      </c>
      <c r="G1364" s="219" t="s">
        <v>269</v>
      </c>
      <c r="H1364" s="219"/>
      <c r="I1364" s="219"/>
      <c r="J1364" s="219" t="s">
        <v>185</v>
      </c>
      <c r="K1364" s="219" t="s">
        <v>220</v>
      </c>
      <c r="L1364" s="241">
        <v>155000</v>
      </c>
      <c r="M1364" s="219" t="s">
        <v>220</v>
      </c>
      <c r="N1364" s="241">
        <v>155000</v>
      </c>
      <c r="O1364" s="219" t="s">
        <v>249</v>
      </c>
      <c r="P1364" s="219" t="s">
        <v>250</v>
      </c>
      <c r="Q1364" s="219"/>
      <c r="R1364" s="219" t="s">
        <v>1427</v>
      </c>
      <c r="S1364" s="219"/>
      <c r="T1364" s="221"/>
      <c r="U1364" s="219" t="s">
        <v>224</v>
      </c>
      <c r="V1364" s="219" t="s">
        <v>252</v>
      </c>
      <c r="W1364" s="190">
        <f>VLOOKUP(M1364,'8.匯率'!A:C,3,)</f>
        <v>1</v>
      </c>
      <c r="X1364" s="232">
        <f t="shared" si="22"/>
        <v>155000</v>
      </c>
    </row>
    <row r="1365" spans="1:24">
      <c r="A1365" s="219" t="s">
        <v>215</v>
      </c>
      <c r="B1365" s="219" t="s">
        <v>1491</v>
      </c>
      <c r="C1365" s="219" t="s">
        <v>1723</v>
      </c>
      <c r="D1365" s="219" t="s">
        <v>268</v>
      </c>
      <c r="E1365" s="221">
        <v>45744</v>
      </c>
      <c r="F1365" s="221">
        <v>45762</v>
      </c>
      <c r="G1365" s="219" t="s">
        <v>269</v>
      </c>
      <c r="H1365" s="219"/>
      <c r="I1365" s="219"/>
      <c r="J1365" s="219" t="s">
        <v>185</v>
      </c>
      <c r="K1365" s="219" t="s">
        <v>220</v>
      </c>
      <c r="L1365" s="241">
        <v>138000</v>
      </c>
      <c r="M1365" s="219" t="s">
        <v>220</v>
      </c>
      <c r="N1365" s="241">
        <v>138000</v>
      </c>
      <c r="O1365" s="219" t="s">
        <v>249</v>
      </c>
      <c r="P1365" s="219" t="s">
        <v>250</v>
      </c>
      <c r="Q1365" s="219"/>
      <c r="R1365" s="219" t="s">
        <v>1435</v>
      </c>
      <c r="S1365" s="219"/>
      <c r="T1365" s="221"/>
      <c r="U1365" s="219" t="s">
        <v>224</v>
      </c>
      <c r="V1365" s="219" t="s">
        <v>252</v>
      </c>
      <c r="W1365" s="190">
        <f>VLOOKUP(M1365,'8.匯率'!A:C,3,)</f>
        <v>1</v>
      </c>
      <c r="X1365" s="232">
        <f t="shared" si="22"/>
        <v>138000</v>
      </c>
    </row>
    <row r="1366" spans="1:24">
      <c r="A1366" s="219" t="s">
        <v>215</v>
      </c>
      <c r="B1366" s="219" t="s">
        <v>1491</v>
      </c>
      <c r="C1366" s="219" t="s">
        <v>1724</v>
      </c>
      <c r="D1366" s="219" t="s">
        <v>268</v>
      </c>
      <c r="E1366" s="221">
        <v>45744</v>
      </c>
      <c r="F1366" s="221">
        <v>45762</v>
      </c>
      <c r="G1366" s="219" t="s">
        <v>269</v>
      </c>
      <c r="H1366" s="219"/>
      <c r="I1366" s="219"/>
      <c r="J1366" s="219" t="s">
        <v>185</v>
      </c>
      <c r="K1366" s="219" t="s">
        <v>220</v>
      </c>
      <c r="L1366" s="241">
        <v>140244</v>
      </c>
      <c r="M1366" s="219" t="s">
        <v>220</v>
      </c>
      <c r="N1366" s="241">
        <v>140244</v>
      </c>
      <c r="O1366" s="219" t="s">
        <v>249</v>
      </c>
      <c r="P1366" s="219" t="s">
        <v>250</v>
      </c>
      <c r="Q1366" s="219"/>
      <c r="R1366" s="219" t="s">
        <v>1437</v>
      </c>
      <c r="S1366" s="219"/>
      <c r="T1366" s="221"/>
      <c r="U1366" s="219" t="s">
        <v>224</v>
      </c>
      <c r="V1366" s="219" t="s">
        <v>252</v>
      </c>
      <c r="W1366" s="190">
        <f>VLOOKUP(M1366,'8.匯率'!A:C,3,)</f>
        <v>1</v>
      </c>
      <c r="X1366" s="232">
        <f t="shared" si="22"/>
        <v>140244</v>
      </c>
    </row>
    <row r="1367" spans="1:24">
      <c r="A1367" s="219" t="s">
        <v>215</v>
      </c>
      <c r="B1367" s="219" t="s">
        <v>1491</v>
      </c>
      <c r="C1367" s="219" t="s">
        <v>1725</v>
      </c>
      <c r="D1367" s="219" t="s">
        <v>268</v>
      </c>
      <c r="E1367" s="221">
        <v>45744</v>
      </c>
      <c r="F1367" s="221">
        <v>45762</v>
      </c>
      <c r="G1367" s="219" t="s">
        <v>269</v>
      </c>
      <c r="H1367" s="219"/>
      <c r="I1367" s="219"/>
      <c r="J1367" s="219" t="s">
        <v>185</v>
      </c>
      <c r="K1367" s="219" t="s">
        <v>220</v>
      </c>
      <c r="L1367" s="241">
        <v>110000</v>
      </c>
      <c r="M1367" s="219" t="s">
        <v>220</v>
      </c>
      <c r="N1367" s="241">
        <v>110000</v>
      </c>
      <c r="O1367" s="219" t="s">
        <v>249</v>
      </c>
      <c r="P1367" s="219" t="s">
        <v>250</v>
      </c>
      <c r="Q1367" s="219"/>
      <c r="R1367" s="219" t="s">
        <v>1439</v>
      </c>
      <c r="S1367" s="219"/>
      <c r="T1367" s="221"/>
      <c r="U1367" s="219" t="s">
        <v>224</v>
      </c>
      <c r="V1367" s="219" t="s">
        <v>252</v>
      </c>
      <c r="W1367" s="190">
        <f>VLOOKUP(M1367,'8.匯率'!A:C,3,)</f>
        <v>1</v>
      </c>
      <c r="X1367" s="232">
        <f t="shared" si="22"/>
        <v>110000</v>
      </c>
    </row>
    <row r="1368" spans="1:24">
      <c r="A1368" s="219" t="s">
        <v>215</v>
      </c>
      <c r="B1368" s="219" t="s">
        <v>1491</v>
      </c>
      <c r="C1368" s="219" t="s">
        <v>1726</v>
      </c>
      <c r="D1368" s="219" t="s">
        <v>268</v>
      </c>
      <c r="E1368" s="221">
        <v>45744</v>
      </c>
      <c r="F1368" s="221">
        <v>45762</v>
      </c>
      <c r="G1368" s="219" t="s">
        <v>269</v>
      </c>
      <c r="H1368" s="219"/>
      <c r="I1368" s="219"/>
      <c r="J1368" s="219" t="s">
        <v>185</v>
      </c>
      <c r="K1368" s="219" t="s">
        <v>220</v>
      </c>
      <c r="L1368" s="241">
        <v>138000</v>
      </c>
      <c r="M1368" s="219" t="s">
        <v>220</v>
      </c>
      <c r="N1368" s="241">
        <v>138000</v>
      </c>
      <c r="O1368" s="219" t="s">
        <v>249</v>
      </c>
      <c r="P1368" s="219" t="s">
        <v>250</v>
      </c>
      <c r="Q1368" s="219"/>
      <c r="R1368" s="219" t="s">
        <v>1441</v>
      </c>
      <c r="S1368" s="219"/>
      <c r="T1368" s="221"/>
      <c r="U1368" s="219" t="s">
        <v>224</v>
      </c>
      <c r="V1368" s="219" t="s">
        <v>252</v>
      </c>
      <c r="W1368" s="190">
        <f>VLOOKUP(M1368,'8.匯率'!A:C,3,)</f>
        <v>1</v>
      </c>
      <c r="X1368" s="232">
        <f t="shared" si="22"/>
        <v>138000</v>
      </c>
    </row>
    <row r="1369" spans="1:24">
      <c r="A1369" s="219" t="s">
        <v>215</v>
      </c>
      <c r="B1369" s="219" t="s">
        <v>1491</v>
      </c>
      <c r="C1369" s="219" t="s">
        <v>1727</v>
      </c>
      <c r="D1369" s="219" t="s">
        <v>268</v>
      </c>
      <c r="E1369" s="221">
        <v>45744</v>
      </c>
      <c r="F1369" s="221">
        <v>45762</v>
      </c>
      <c r="G1369" s="219" t="s">
        <v>269</v>
      </c>
      <c r="H1369" s="219"/>
      <c r="I1369" s="219"/>
      <c r="J1369" s="219" t="s">
        <v>185</v>
      </c>
      <c r="K1369" s="219" t="s">
        <v>220</v>
      </c>
      <c r="L1369" s="241">
        <v>140244</v>
      </c>
      <c r="M1369" s="219" t="s">
        <v>220</v>
      </c>
      <c r="N1369" s="241">
        <v>140244</v>
      </c>
      <c r="O1369" s="219" t="s">
        <v>249</v>
      </c>
      <c r="P1369" s="219" t="s">
        <v>250</v>
      </c>
      <c r="Q1369" s="219"/>
      <c r="R1369" s="219" t="s">
        <v>1447</v>
      </c>
      <c r="S1369" s="219"/>
      <c r="T1369" s="221"/>
      <c r="U1369" s="219" t="s">
        <v>224</v>
      </c>
      <c r="V1369" s="219" t="s">
        <v>252</v>
      </c>
      <c r="W1369" s="190">
        <f>VLOOKUP(M1369,'8.匯率'!A:C,3,)</f>
        <v>1</v>
      </c>
      <c r="X1369" s="232">
        <f t="shared" si="22"/>
        <v>140244</v>
      </c>
    </row>
    <row r="1370" spans="1:24">
      <c r="A1370" s="219" t="s">
        <v>215</v>
      </c>
      <c r="B1370" s="219" t="s">
        <v>1491</v>
      </c>
      <c r="C1370" s="219" t="s">
        <v>1728</v>
      </c>
      <c r="D1370" s="219" t="s">
        <v>268</v>
      </c>
      <c r="E1370" s="221">
        <v>45744</v>
      </c>
      <c r="F1370" s="221">
        <v>45762</v>
      </c>
      <c r="G1370" s="219" t="s">
        <v>269</v>
      </c>
      <c r="H1370" s="219"/>
      <c r="I1370" s="219"/>
      <c r="J1370" s="219" t="s">
        <v>185</v>
      </c>
      <c r="K1370" s="219" t="s">
        <v>220</v>
      </c>
      <c r="L1370" s="241">
        <v>103455</v>
      </c>
      <c r="M1370" s="219" t="s">
        <v>220</v>
      </c>
      <c r="N1370" s="241">
        <v>103455</v>
      </c>
      <c r="O1370" s="219" t="s">
        <v>249</v>
      </c>
      <c r="P1370" s="219" t="s">
        <v>250</v>
      </c>
      <c r="Q1370" s="219"/>
      <c r="R1370" s="219" t="s">
        <v>1453</v>
      </c>
      <c r="S1370" s="219"/>
      <c r="T1370" s="221"/>
      <c r="U1370" s="219" t="s">
        <v>224</v>
      </c>
      <c r="V1370" s="219" t="s">
        <v>252</v>
      </c>
      <c r="W1370" s="190">
        <f>VLOOKUP(M1370,'8.匯率'!A:C,3,)</f>
        <v>1</v>
      </c>
      <c r="X1370" s="232">
        <f t="shared" si="22"/>
        <v>103455</v>
      </c>
    </row>
    <row r="1371" spans="1:24">
      <c r="A1371" s="219" t="s">
        <v>215</v>
      </c>
      <c r="B1371" s="219" t="s">
        <v>1491</v>
      </c>
      <c r="C1371" s="219" t="s">
        <v>1729</v>
      </c>
      <c r="D1371" s="219" t="s">
        <v>268</v>
      </c>
      <c r="E1371" s="221">
        <v>45744</v>
      </c>
      <c r="F1371" s="221">
        <v>45762</v>
      </c>
      <c r="G1371" s="219" t="s">
        <v>269</v>
      </c>
      <c r="H1371" s="219"/>
      <c r="I1371" s="219"/>
      <c r="J1371" s="219" t="s">
        <v>185</v>
      </c>
      <c r="K1371" s="219" t="s">
        <v>220</v>
      </c>
      <c r="L1371" s="241">
        <v>155000</v>
      </c>
      <c r="M1371" s="219" t="s">
        <v>220</v>
      </c>
      <c r="N1371" s="241">
        <v>155000</v>
      </c>
      <c r="O1371" s="219" t="s">
        <v>249</v>
      </c>
      <c r="P1371" s="219" t="s">
        <v>250</v>
      </c>
      <c r="Q1371" s="219"/>
      <c r="R1371" s="219" t="s">
        <v>1457</v>
      </c>
      <c r="S1371" s="219"/>
      <c r="T1371" s="221"/>
      <c r="U1371" s="219" t="s">
        <v>224</v>
      </c>
      <c r="V1371" s="219" t="s">
        <v>252</v>
      </c>
      <c r="W1371" s="190">
        <f>VLOOKUP(M1371,'8.匯率'!A:C,3,)</f>
        <v>1</v>
      </c>
      <c r="X1371" s="232">
        <f t="shared" si="22"/>
        <v>155000</v>
      </c>
    </row>
    <row r="1372" spans="1:24">
      <c r="A1372" s="219" t="s">
        <v>215</v>
      </c>
      <c r="B1372" s="219" t="s">
        <v>1491</v>
      </c>
      <c r="C1372" s="219" t="s">
        <v>1730</v>
      </c>
      <c r="D1372" s="219" t="s">
        <v>268</v>
      </c>
      <c r="E1372" s="221">
        <v>45744</v>
      </c>
      <c r="F1372" s="221">
        <v>45762</v>
      </c>
      <c r="G1372" s="219" t="s">
        <v>269</v>
      </c>
      <c r="H1372" s="219"/>
      <c r="I1372" s="219"/>
      <c r="J1372" s="219" t="s">
        <v>185</v>
      </c>
      <c r="K1372" s="219" t="s">
        <v>220</v>
      </c>
      <c r="L1372" s="241">
        <v>138000</v>
      </c>
      <c r="M1372" s="219" t="s">
        <v>220</v>
      </c>
      <c r="N1372" s="241">
        <v>138000</v>
      </c>
      <c r="O1372" s="219" t="s">
        <v>249</v>
      </c>
      <c r="P1372" s="219" t="s">
        <v>250</v>
      </c>
      <c r="Q1372" s="219"/>
      <c r="R1372" s="219" t="s">
        <v>1459</v>
      </c>
      <c r="S1372" s="219"/>
      <c r="T1372" s="221"/>
      <c r="U1372" s="219" t="s">
        <v>224</v>
      </c>
      <c r="V1372" s="219" t="s">
        <v>252</v>
      </c>
      <c r="W1372" s="190">
        <f>VLOOKUP(M1372,'8.匯率'!A:C,3,)</f>
        <v>1</v>
      </c>
      <c r="X1372" s="232">
        <f t="shared" si="22"/>
        <v>138000</v>
      </c>
    </row>
    <row r="1373" spans="1:24">
      <c r="A1373" s="219" t="s">
        <v>215</v>
      </c>
      <c r="B1373" s="219" t="s">
        <v>1491</v>
      </c>
      <c r="C1373" s="219" t="s">
        <v>1731</v>
      </c>
      <c r="D1373" s="219" t="s">
        <v>268</v>
      </c>
      <c r="E1373" s="221">
        <v>45744</v>
      </c>
      <c r="F1373" s="221">
        <v>45762</v>
      </c>
      <c r="G1373" s="219" t="s">
        <v>269</v>
      </c>
      <c r="H1373" s="219"/>
      <c r="I1373" s="219"/>
      <c r="J1373" s="219" t="s">
        <v>185</v>
      </c>
      <c r="K1373" s="219" t="s">
        <v>220</v>
      </c>
      <c r="L1373" s="241">
        <v>104753</v>
      </c>
      <c r="M1373" s="219" t="s">
        <v>220</v>
      </c>
      <c r="N1373" s="241">
        <v>104753</v>
      </c>
      <c r="O1373" s="219" t="s">
        <v>249</v>
      </c>
      <c r="P1373" s="219" t="s">
        <v>250</v>
      </c>
      <c r="Q1373" s="219"/>
      <c r="R1373" s="219" t="s">
        <v>1465</v>
      </c>
      <c r="S1373" s="219"/>
      <c r="T1373" s="221"/>
      <c r="U1373" s="219" t="s">
        <v>224</v>
      </c>
      <c r="V1373" s="219" t="s">
        <v>252</v>
      </c>
      <c r="W1373" s="190">
        <f>VLOOKUP(M1373,'8.匯率'!A:C,3,)</f>
        <v>1</v>
      </c>
      <c r="X1373" s="232">
        <f t="shared" si="22"/>
        <v>104753</v>
      </c>
    </row>
    <row r="1374" spans="1:24">
      <c r="A1374" s="219" t="s">
        <v>215</v>
      </c>
      <c r="B1374" s="219" t="s">
        <v>1491</v>
      </c>
      <c r="C1374" s="219" t="s">
        <v>1732</v>
      </c>
      <c r="D1374" s="219" t="s">
        <v>268</v>
      </c>
      <c r="E1374" s="221">
        <v>45744</v>
      </c>
      <c r="F1374" s="221">
        <v>45762</v>
      </c>
      <c r="G1374" s="219" t="s">
        <v>269</v>
      </c>
      <c r="H1374" s="219"/>
      <c r="I1374" s="219"/>
      <c r="J1374" s="219" t="s">
        <v>185</v>
      </c>
      <c r="K1374" s="219" t="s">
        <v>220</v>
      </c>
      <c r="L1374" s="241">
        <v>75000</v>
      </c>
      <c r="M1374" s="219" t="s">
        <v>220</v>
      </c>
      <c r="N1374" s="241">
        <v>75000</v>
      </c>
      <c r="O1374" s="219" t="s">
        <v>249</v>
      </c>
      <c r="P1374" s="219" t="s">
        <v>250</v>
      </c>
      <c r="Q1374" s="219"/>
      <c r="R1374" s="219" t="s">
        <v>1475</v>
      </c>
      <c r="S1374" s="219"/>
      <c r="T1374" s="221"/>
      <c r="U1374" s="219" t="s">
        <v>224</v>
      </c>
      <c r="V1374" s="219" t="s">
        <v>252</v>
      </c>
      <c r="W1374" s="190">
        <f>VLOOKUP(M1374,'8.匯率'!A:C,3,)</f>
        <v>1</v>
      </c>
      <c r="X1374" s="232">
        <f t="shared" si="22"/>
        <v>75000</v>
      </c>
    </row>
    <row r="1375" spans="1:24">
      <c r="A1375" s="219" t="s">
        <v>215</v>
      </c>
      <c r="B1375" s="219" t="s">
        <v>1491</v>
      </c>
      <c r="C1375" s="219" t="s">
        <v>1733</v>
      </c>
      <c r="D1375" s="219" t="s">
        <v>268</v>
      </c>
      <c r="E1375" s="221">
        <v>45744</v>
      </c>
      <c r="F1375" s="221">
        <v>45762</v>
      </c>
      <c r="G1375" s="219" t="s">
        <v>269</v>
      </c>
      <c r="H1375" s="219"/>
      <c r="I1375" s="219"/>
      <c r="J1375" s="219" t="s">
        <v>185</v>
      </c>
      <c r="K1375" s="219" t="s">
        <v>220</v>
      </c>
      <c r="L1375" s="241">
        <v>110000</v>
      </c>
      <c r="M1375" s="219" t="s">
        <v>220</v>
      </c>
      <c r="N1375" s="241">
        <v>110000</v>
      </c>
      <c r="O1375" s="219" t="s">
        <v>249</v>
      </c>
      <c r="P1375" s="219" t="s">
        <v>250</v>
      </c>
      <c r="Q1375" s="219"/>
      <c r="R1375" s="219" t="s">
        <v>1479</v>
      </c>
      <c r="S1375" s="219"/>
      <c r="T1375" s="221"/>
      <c r="U1375" s="219" t="s">
        <v>224</v>
      </c>
      <c r="V1375" s="219" t="s">
        <v>252</v>
      </c>
      <c r="W1375" s="190">
        <f>VLOOKUP(M1375,'8.匯率'!A:C,3,)</f>
        <v>1</v>
      </c>
      <c r="X1375" s="232">
        <f t="shared" si="22"/>
        <v>110000</v>
      </c>
    </row>
    <row r="1376" spans="1:24">
      <c r="A1376" s="219" t="s">
        <v>215</v>
      </c>
      <c r="B1376" s="219" t="s">
        <v>1491</v>
      </c>
      <c r="C1376" s="219" t="s">
        <v>1734</v>
      </c>
      <c r="D1376" s="219" t="s">
        <v>268</v>
      </c>
      <c r="E1376" s="221">
        <v>45744</v>
      </c>
      <c r="F1376" s="221">
        <v>45762</v>
      </c>
      <c r="G1376" s="219" t="s">
        <v>269</v>
      </c>
      <c r="H1376" s="219"/>
      <c r="I1376" s="219"/>
      <c r="J1376" s="219" t="s">
        <v>185</v>
      </c>
      <c r="K1376" s="219" t="s">
        <v>220</v>
      </c>
      <c r="L1376" s="241">
        <v>65475</v>
      </c>
      <c r="M1376" s="219" t="s">
        <v>220</v>
      </c>
      <c r="N1376" s="241">
        <v>65475</v>
      </c>
      <c r="O1376" s="219" t="s">
        <v>249</v>
      </c>
      <c r="P1376" s="219" t="s">
        <v>250</v>
      </c>
      <c r="Q1376" s="219"/>
      <c r="R1376" s="219" t="s">
        <v>1485</v>
      </c>
      <c r="S1376" s="219"/>
      <c r="T1376" s="221"/>
      <c r="U1376" s="219" t="s">
        <v>224</v>
      </c>
      <c r="V1376" s="219" t="s">
        <v>252</v>
      </c>
      <c r="W1376" s="190">
        <f>VLOOKUP(M1376,'8.匯率'!A:C,3,)</f>
        <v>1</v>
      </c>
      <c r="X1376" s="232">
        <f t="shared" si="22"/>
        <v>65475</v>
      </c>
    </row>
    <row r="1377" spans="1:24">
      <c r="A1377" s="219" t="s">
        <v>215</v>
      </c>
      <c r="B1377" s="219" t="s">
        <v>1491</v>
      </c>
      <c r="C1377" s="219" t="s">
        <v>1735</v>
      </c>
      <c r="D1377" s="219" t="s">
        <v>268</v>
      </c>
      <c r="E1377" s="221">
        <v>45744</v>
      </c>
      <c r="F1377" s="221">
        <v>45770</v>
      </c>
      <c r="G1377" s="219" t="s">
        <v>269</v>
      </c>
      <c r="H1377" s="219"/>
      <c r="I1377" s="219"/>
      <c r="J1377" s="219" t="s">
        <v>185</v>
      </c>
      <c r="K1377" s="219" t="s">
        <v>220</v>
      </c>
      <c r="L1377" s="241">
        <v>100000</v>
      </c>
      <c r="M1377" s="219" t="s">
        <v>220</v>
      </c>
      <c r="N1377" s="241">
        <v>100000</v>
      </c>
      <c r="O1377" s="219" t="s">
        <v>249</v>
      </c>
      <c r="P1377" s="219" t="s">
        <v>250</v>
      </c>
      <c r="Q1377" s="219"/>
      <c r="R1377" s="219" t="s">
        <v>1415</v>
      </c>
      <c r="S1377" s="219"/>
      <c r="T1377" s="221"/>
      <c r="U1377" s="219" t="s">
        <v>224</v>
      </c>
      <c r="V1377" s="219" t="s">
        <v>252</v>
      </c>
      <c r="W1377" s="190">
        <f>VLOOKUP(M1377,'8.匯率'!A:C,3,)</f>
        <v>1</v>
      </c>
      <c r="X1377" s="232">
        <f t="shared" si="22"/>
        <v>100000</v>
      </c>
    </row>
    <row r="1378" spans="1:24">
      <c r="A1378" s="219" t="s">
        <v>215</v>
      </c>
      <c r="B1378" s="219" t="s">
        <v>1491</v>
      </c>
      <c r="C1378" s="219" t="s">
        <v>1736</v>
      </c>
      <c r="D1378" s="219" t="s">
        <v>268</v>
      </c>
      <c r="E1378" s="221">
        <v>45744</v>
      </c>
      <c r="F1378" s="221">
        <v>45770</v>
      </c>
      <c r="G1378" s="219" t="s">
        <v>269</v>
      </c>
      <c r="H1378" s="219"/>
      <c r="I1378" s="219"/>
      <c r="J1378" s="219" t="s">
        <v>185</v>
      </c>
      <c r="K1378" s="219" t="s">
        <v>220</v>
      </c>
      <c r="L1378" s="241">
        <v>138000</v>
      </c>
      <c r="M1378" s="219" t="s">
        <v>220</v>
      </c>
      <c r="N1378" s="241">
        <v>138000</v>
      </c>
      <c r="O1378" s="219" t="s">
        <v>249</v>
      </c>
      <c r="P1378" s="219" t="s">
        <v>250</v>
      </c>
      <c r="Q1378" s="219"/>
      <c r="R1378" s="219" t="s">
        <v>1417</v>
      </c>
      <c r="S1378" s="219"/>
      <c r="T1378" s="221"/>
      <c r="U1378" s="219" t="s">
        <v>224</v>
      </c>
      <c r="V1378" s="219" t="s">
        <v>252</v>
      </c>
      <c r="W1378" s="190">
        <f>VLOOKUP(M1378,'8.匯率'!A:C,3,)</f>
        <v>1</v>
      </c>
      <c r="X1378" s="232">
        <f t="shared" si="22"/>
        <v>138000</v>
      </c>
    </row>
    <row r="1379" spans="1:24">
      <c r="A1379" s="219" t="s">
        <v>215</v>
      </c>
      <c r="B1379" s="219" t="s">
        <v>1491</v>
      </c>
      <c r="C1379" s="219" t="s">
        <v>1737</v>
      </c>
      <c r="D1379" s="219" t="s">
        <v>268</v>
      </c>
      <c r="E1379" s="221">
        <v>45744</v>
      </c>
      <c r="F1379" s="221">
        <v>45770</v>
      </c>
      <c r="G1379" s="219" t="s">
        <v>269</v>
      </c>
      <c r="H1379" s="219"/>
      <c r="I1379" s="219"/>
      <c r="J1379" s="219" t="s">
        <v>185</v>
      </c>
      <c r="K1379" s="219" t="s">
        <v>220</v>
      </c>
      <c r="L1379" s="241">
        <v>155000</v>
      </c>
      <c r="M1379" s="219" t="s">
        <v>220</v>
      </c>
      <c r="N1379" s="241">
        <v>155000</v>
      </c>
      <c r="O1379" s="219" t="s">
        <v>249</v>
      </c>
      <c r="P1379" s="219" t="s">
        <v>250</v>
      </c>
      <c r="Q1379" s="219"/>
      <c r="R1379" s="219" t="s">
        <v>1419</v>
      </c>
      <c r="S1379" s="219"/>
      <c r="T1379" s="221"/>
      <c r="U1379" s="219" t="s">
        <v>224</v>
      </c>
      <c r="V1379" s="219" t="s">
        <v>252</v>
      </c>
      <c r="W1379" s="190">
        <f>VLOOKUP(M1379,'8.匯率'!A:C,3,)</f>
        <v>1</v>
      </c>
      <c r="X1379" s="232">
        <f t="shared" si="22"/>
        <v>155000</v>
      </c>
    </row>
    <row r="1380" spans="1:24">
      <c r="A1380" s="219" t="s">
        <v>215</v>
      </c>
      <c r="B1380" s="219" t="s">
        <v>1491</v>
      </c>
      <c r="C1380" s="219" t="s">
        <v>1738</v>
      </c>
      <c r="D1380" s="219" t="s">
        <v>268</v>
      </c>
      <c r="E1380" s="221">
        <v>45744</v>
      </c>
      <c r="F1380" s="221">
        <v>45770</v>
      </c>
      <c r="G1380" s="219" t="s">
        <v>269</v>
      </c>
      <c r="H1380" s="219"/>
      <c r="I1380" s="219"/>
      <c r="J1380" s="219" t="s">
        <v>185</v>
      </c>
      <c r="K1380" s="219" t="s">
        <v>220</v>
      </c>
      <c r="L1380" s="241">
        <v>138000</v>
      </c>
      <c r="M1380" s="219" t="s">
        <v>220</v>
      </c>
      <c r="N1380" s="241">
        <v>138000</v>
      </c>
      <c r="O1380" s="219" t="s">
        <v>249</v>
      </c>
      <c r="P1380" s="219" t="s">
        <v>250</v>
      </c>
      <c r="Q1380" s="219"/>
      <c r="R1380" s="219" t="s">
        <v>1429</v>
      </c>
      <c r="S1380" s="219"/>
      <c r="T1380" s="221"/>
      <c r="U1380" s="219" t="s">
        <v>224</v>
      </c>
      <c r="V1380" s="219" t="s">
        <v>252</v>
      </c>
      <c r="W1380" s="190">
        <f>VLOOKUP(M1380,'8.匯率'!A:C,3,)</f>
        <v>1</v>
      </c>
      <c r="X1380" s="232">
        <f t="shared" si="22"/>
        <v>138000</v>
      </c>
    </row>
    <row r="1381" spans="1:24">
      <c r="A1381" s="219" t="s">
        <v>215</v>
      </c>
      <c r="B1381" s="219" t="s">
        <v>1491</v>
      </c>
      <c r="C1381" s="219" t="s">
        <v>1739</v>
      </c>
      <c r="D1381" s="219" t="s">
        <v>268</v>
      </c>
      <c r="E1381" s="221">
        <v>45744</v>
      </c>
      <c r="F1381" s="221">
        <v>45770</v>
      </c>
      <c r="G1381" s="219" t="s">
        <v>269</v>
      </c>
      <c r="H1381" s="219"/>
      <c r="I1381" s="219"/>
      <c r="J1381" s="219" t="s">
        <v>185</v>
      </c>
      <c r="K1381" s="219" t="s">
        <v>220</v>
      </c>
      <c r="L1381" s="241">
        <v>90478</v>
      </c>
      <c r="M1381" s="219" t="s">
        <v>220</v>
      </c>
      <c r="N1381" s="241">
        <v>90478</v>
      </c>
      <c r="O1381" s="219" t="s">
        <v>249</v>
      </c>
      <c r="P1381" s="219" t="s">
        <v>250</v>
      </c>
      <c r="Q1381" s="219"/>
      <c r="R1381" s="219" t="s">
        <v>1431</v>
      </c>
      <c r="S1381" s="219"/>
      <c r="T1381" s="221"/>
      <c r="U1381" s="219" t="s">
        <v>224</v>
      </c>
      <c r="V1381" s="219" t="s">
        <v>252</v>
      </c>
      <c r="W1381" s="190">
        <f>VLOOKUP(M1381,'8.匯率'!A:C,3,)</f>
        <v>1</v>
      </c>
      <c r="X1381" s="232">
        <f t="shared" si="22"/>
        <v>90478</v>
      </c>
    </row>
    <row r="1382" spans="1:24">
      <c r="A1382" s="219" t="s">
        <v>215</v>
      </c>
      <c r="B1382" s="219" t="s">
        <v>1491</v>
      </c>
      <c r="C1382" s="219" t="s">
        <v>1740</v>
      </c>
      <c r="D1382" s="219" t="s">
        <v>268</v>
      </c>
      <c r="E1382" s="221">
        <v>45744</v>
      </c>
      <c r="F1382" s="221">
        <v>45770</v>
      </c>
      <c r="G1382" s="219" t="s">
        <v>269</v>
      </c>
      <c r="H1382" s="219"/>
      <c r="I1382" s="219"/>
      <c r="J1382" s="219" t="s">
        <v>185</v>
      </c>
      <c r="K1382" s="219" t="s">
        <v>220</v>
      </c>
      <c r="L1382" s="241">
        <v>110000</v>
      </c>
      <c r="M1382" s="219" t="s">
        <v>220</v>
      </c>
      <c r="N1382" s="241">
        <v>110000</v>
      </c>
      <c r="O1382" s="219" t="s">
        <v>249</v>
      </c>
      <c r="P1382" s="219" t="s">
        <v>250</v>
      </c>
      <c r="Q1382" s="219"/>
      <c r="R1382" s="219" t="s">
        <v>1433</v>
      </c>
      <c r="S1382" s="219"/>
      <c r="T1382" s="221"/>
      <c r="U1382" s="219" t="s">
        <v>224</v>
      </c>
      <c r="V1382" s="219" t="s">
        <v>252</v>
      </c>
      <c r="W1382" s="190">
        <f>VLOOKUP(M1382,'8.匯率'!A:C,3,)</f>
        <v>1</v>
      </c>
      <c r="X1382" s="232">
        <f t="shared" si="22"/>
        <v>110000</v>
      </c>
    </row>
    <row r="1383" spans="1:24">
      <c r="A1383" s="219" t="s">
        <v>215</v>
      </c>
      <c r="B1383" s="219" t="s">
        <v>1491</v>
      </c>
      <c r="C1383" s="219" t="s">
        <v>1741</v>
      </c>
      <c r="D1383" s="219" t="s">
        <v>268</v>
      </c>
      <c r="E1383" s="221">
        <v>45744</v>
      </c>
      <c r="F1383" s="221">
        <v>45770</v>
      </c>
      <c r="G1383" s="219" t="s">
        <v>269</v>
      </c>
      <c r="H1383" s="219"/>
      <c r="I1383" s="219"/>
      <c r="J1383" s="219" t="s">
        <v>185</v>
      </c>
      <c r="K1383" s="219" t="s">
        <v>220</v>
      </c>
      <c r="L1383" s="241">
        <v>135544</v>
      </c>
      <c r="M1383" s="219" t="s">
        <v>220</v>
      </c>
      <c r="N1383" s="241">
        <v>135544</v>
      </c>
      <c r="O1383" s="219" t="s">
        <v>249</v>
      </c>
      <c r="P1383" s="219" t="s">
        <v>250</v>
      </c>
      <c r="Q1383" s="219"/>
      <c r="R1383" s="219" t="s">
        <v>1443</v>
      </c>
      <c r="S1383" s="219"/>
      <c r="T1383" s="221"/>
      <c r="U1383" s="219" t="s">
        <v>224</v>
      </c>
      <c r="V1383" s="219" t="s">
        <v>252</v>
      </c>
      <c r="W1383" s="190">
        <f>VLOOKUP(M1383,'8.匯率'!A:C,3,)</f>
        <v>1</v>
      </c>
      <c r="X1383" s="232">
        <f t="shared" si="22"/>
        <v>135544</v>
      </c>
    </row>
    <row r="1384" spans="1:24">
      <c r="A1384" s="219" t="s">
        <v>215</v>
      </c>
      <c r="B1384" s="219" t="s">
        <v>1491</v>
      </c>
      <c r="C1384" s="219" t="s">
        <v>1742</v>
      </c>
      <c r="D1384" s="219" t="s">
        <v>268</v>
      </c>
      <c r="E1384" s="221">
        <v>45744</v>
      </c>
      <c r="F1384" s="221">
        <v>45770</v>
      </c>
      <c r="G1384" s="219" t="s">
        <v>269</v>
      </c>
      <c r="H1384" s="219"/>
      <c r="I1384" s="219"/>
      <c r="J1384" s="219" t="s">
        <v>185</v>
      </c>
      <c r="K1384" s="219" t="s">
        <v>220</v>
      </c>
      <c r="L1384" s="241">
        <v>111739</v>
      </c>
      <c r="M1384" s="219" t="s">
        <v>220</v>
      </c>
      <c r="N1384" s="241">
        <v>111739</v>
      </c>
      <c r="O1384" s="219" t="s">
        <v>249</v>
      </c>
      <c r="P1384" s="219" t="s">
        <v>250</v>
      </c>
      <c r="Q1384" s="219"/>
      <c r="R1384" s="219" t="s">
        <v>1445</v>
      </c>
      <c r="S1384" s="219"/>
      <c r="T1384" s="221"/>
      <c r="U1384" s="219" t="s">
        <v>224</v>
      </c>
      <c r="V1384" s="219" t="s">
        <v>252</v>
      </c>
      <c r="W1384" s="190">
        <f>VLOOKUP(M1384,'8.匯率'!A:C,3,)</f>
        <v>1</v>
      </c>
      <c r="X1384" s="232">
        <f t="shared" si="22"/>
        <v>111739</v>
      </c>
    </row>
    <row r="1385" spans="1:24">
      <c r="A1385" s="219" t="s">
        <v>215</v>
      </c>
      <c r="B1385" s="219" t="s">
        <v>1491</v>
      </c>
      <c r="C1385" s="219" t="s">
        <v>1743</v>
      </c>
      <c r="D1385" s="219" t="s">
        <v>268</v>
      </c>
      <c r="E1385" s="221">
        <v>45744</v>
      </c>
      <c r="F1385" s="221">
        <v>45770</v>
      </c>
      <c r="G1385" s="219" t="s">
        <v>269</v>
      </c>
      <c r="H1385" s="219"/>
      <c r="I1385" s="219"/>
      <c r="J1385" s="219" t="s">
        <v>185</v>
      </c>
      <c r="K1385" s="219" t="s">
        <v>220</v>
      </c>
      <c r="L1385" s="241">
        <v>83809</v>
      </c>
      <c r="M1385" s="219" t="s">
        <v>220</v>
      </c>
      <c r="N1385" s="241">
        <v>83809</v>
      </c>
      <c r="O1385" s="219" t="s">
        <v>249</v>
      </c>
      <c r="P1385" s="219" t="s">
        <v>250</v>
      </c>
      <c r="Q1385" s="219"/>
      <c r="R1385" s="219" t="s">
        <v>1449</v>
      </c>
      <c r="S1385" s="219"/>
      <c r="T1385" s="221"/>
      <c r="U1385" s="219" t="s">
        <v>224</v>
      </c>
      <c r="V1385" s="219" t="s">
        <v>252</v>
      </c>
      <c r="W1385" s="190">
        <f>VLOOKUP(M1385,'8.匯率'!A:C,3,)</f>
        <v>1</v>
      </c>
      <c r="X1385" s="232">
        <f t="shared" si="22"/>
        <v>83809</v>
      </c>
    </row>
    <row r="1386" spans="1:24">
      <c r="A1386" s="219" t="s">
        <v>215</v>
      </c>
      <c r="B1386" s="219" t="s">
        <v>1491</v>
      </c>
      <c r="C1386" s="219" t="s">
        <v>1744</v>
      </c>
      <c r="D1386" s="219" t="s">
        <v>268</v>
      </c>
      <c r="E1386" s="221">
        <v>45744</v>
      </c>
      <c r="F1386" s="221">
        <v>45770</v>
      </c>
      <c r="G1386" s="219" t="s">
        <v>269</v>
      </c>
      <c r="H1386" s="219"/>
      <c r="I1386" s="219"/>
      <c r="J1386" s="219" t="s">
        <v>185</v>
      </c>
      <c r="K1386" s="219" t="s">
        <v>220</v>
      </c>
      <c r="L1386" s="241">
        <v>155000</v>
      </c>
      <c r="M1386" s="219" t="s">
        <v>220</v>
      </c>
      <c r="N1386" s="241">
        <v>155000</v>
      </c>
      <c r="O1386" s="219" t="s">
        <v>249</v>
      </c>
      <c r="P1386" s="219" t="s">
        <v>250</v>
      </c>
      <c r="Q1386" s="219"/>
      <c r="R1386" s="219" t="s">
        <v>1451</v>
      </c>
      <c r="S1386" s="219"/>
      <c r="T1386" s="221"/>
      <c r="U1386" s="219" t="s">
        <v>224</v>
      </c>
      <c r="V1386" s="219" t="s">
        <v>252</v>
      </c>
      <c r="W1386" s="190">
        <f>VLOOKUP(M1386,'8.匯率'!A:C,3,)</f>
        <v>1</v>
      </c>
      <c r="X1386" s="232">
        <f t="shared" si="22"/>
        <v>155000</v>
      </c>
    </row>
    <row r="1387" spans="1:24">
      <c r="A1387" s="219" t="s">
        <v>215</v>
      </c>
      <c r="B1387" s="219" t="s">
        <v>1491</v>
      </c>
      <c r="C1387" s="219" t="s">
        <v>1745</v>
      </c>
      <c r="D1387" s="219" t="s">
        <v>268</v>
      </c>
      <c r="E1387" s="221">
        <v>45744</v>
      </c>
      <c r="F1387" s="221">
        <v>45770</v>
      </c>
      <c r="G1387" s="219" t="s">
        <v>269</v>
      </c>
      <c r="H1387" s="219"/>
      <c r="I1387" s="219"/>
      <c r="J1387" s="219" t="s">
        <v>185</v>
      </c>
      <c r="K1387" s="219" t="s">
        <v>220</v>
      </c>
      <c r="L1387" s="241">
        <v>93309</v>
      </c>
      <c r="M1387" s="219" t="s">
        <v>220</v>
      </c>
      <c r="N1387" s="241">
        <v>93309</v>
      </c>
      <c r="O1387" s="219" t="s">
        <v>249</v>
      </c>
      <c r="P1387" s="219" t="s">
        <v>250</v>
      </c>
      <c r="Q1387" s="219"/>
      <c r="R1387" s="219" t="s">
        <v>1455</v>
      </c>
      <c r="S1387" s="219"/>
      <c r="T1387" s="221"/>
      <c r="U1387" s="219" t="s">
        <v>224</v>
      </c>
      <c r="V1387" s="219" t="s">
        <v>252</v>
      </c>
      <c r="W1387" s="190">
        <f>VLOOKUP(M1387,'8.匯率'!A:C,3,)</f>
        <v>1</v>
      </c>
      <c r="X1387" s="232">
        <f t="shared" si="22"/>
        <v>93309</v>
      </c>
    </row>
    <row r="1388" spans="1:24">
      <c r="A1388" s="219" t="s">
        <v>215</v>
      </c>
      <c r="B1388" s="219" t="s">
        <v>1491</v>
      </c>
      <c r="C1388" s="219" t="s">
        <v>1746</v>
      </c>
      <c r="D1388" s="219" t="s">
        <v>268</v>
      </c>
      <c r="E1388" s="221">
        <v>45744</v>
      </c>
      <c r="F1388" s="221">
        <v>45770</v>
      </c>
      <c r="G1388" s="219" t="s">
        <v>269</v>
      </c>
      <c r="H1388" s="219"/>
      <c r="I1388" s="219"/>
      <c r="J1388" s="219" t="s">
        <v>185</v>
      </c>
      <c r="K1388" s="219" t="s">
        <v>220</v>
      </c>
      <c r="L1388" s="241">
        <v>131431</v>
      </c>
      <c r="M1388" s="219" t="s">
        <v>220</v>
      </c>
      <c r="N1388" s="241">
        <v>131431</v>
      </c>
      <c r="O1388" s="219" t="s">
        <v>249</v>
      </c>
      <c r="P1388" s="219" t="s">
        <v>250</v>
      </c>
      <c r="Q1388" s="219"/>
      <c r="R1388" s="219" t="s">
        <v>1461</v>
      </c>
      <c r="S1388" s="219"/>
      <c r="T1388" s="221"/>
      <c r="U1388" s="219" t="s">
        <v>224</v>
      </c>
      <c r="V1388" s="219" t="s">
        <v>252</v>
      </c>
      <c r="W1388" s="190">
        <f>VLOOKUP(M1388,'8.匯率'!A:C,3,)</f>
        <v>1</v>
      </c>
      <c r="X1388" s="232">
        <f t="shared" si="22"/>
        <v>131431</v>
      </c>
    </row>
    <row r="1389" spans="1:24">
      <c r="A1389" s="219" t="s">
        <v>215</v>
      </c>
      <c r="B1389" s="219" t="s">
        <v>1491</v>
      </c>
      <c r="C1389" s="219" t="s">
        <v>1747</v>
      </c>
      <c r="D1389" s="219" t="s">
        <v>268</v>
      </c>
      <c r="E1389" s="221">
        <v>45744</v>
      </c>
      <c r="F1389" s="221">
        <v>45770</v>
      </c>
      <c r="G1389" s="219" t="s">
        <v>269</v>
      </c>
      <c r="H1389" s="219"/>
      <c r="I1389" s="219"/>
      <c r="J1389" s="219" t="s">
        <v>185</v>
      </c>
      <c r="K1389" s="219" t="s">
        <v>220</v>
      </c>
      <c r="L1389" s="241">
        <v>110000</v>
      </c>
      <c r="M1389" s="219" t="s">
        <v>220</v>
      </c>
      <c r="N1389" s="241">
        <v>110000</v>
      </c>
      <c r="O1389" s="219" t="s">
        <v>249</v>
      </c>
      <c r="P1389" s="219" t="s">
        <v>250</v>
      </c>
      <c r="Q1389" s="219"/>
      <c r="R1389" s="219" t="s">
        <v>1463</v>
      </c>
      <c r="S1389" s="219"/>
      <c r="T1389" s="221"/>
      <c r="U1389" s="219" t="s">
        <v>224</v>
      </c>
      <c r="V1389" s="219" t="s">
        <v>252</v>
      </c>
      <c r="W1389" s="190">
        <f>VLOOKUP(M1389,'8.匯率'!A:C,3,)</f>
        <v>1</v>
      </c>
      <c r="X1389" s="232">
        <f t="shared" si="22"/>
        <v>110000</v>
      </c>
    </row>
    <row r="1390" spans="1:24">
      <c r="A1390" s="219" t="s">
        <v>215</v>
      </c>
      <c r="B1390" s="219" t="s">
        <v>1491</v>
      </c>
      <c r="C1390" s="219" t="s">
        <v>1748</v>
      </c>
      <c r="D1390" s="219" t="s">
        <v>268</v>
      </c>
      <c r="E1390" s="221">
        <v>45744</v>
      </c>
      <c r="F1390" s="221">
        <v>45770</v>
      </c>
      <c r="G1390" s="219" t="s">
        <v>269</v>
      </c>
      <c r="H1390" s="219"/>
      <c r="I1390" s="219"/>
      <c r="J1390" s="219" t="s">
        <v>185</v>
      </c>
      <c r="K1390" s="219" t="s">
        <v>220</v>
      </c>
      <c r="L1390" s="241">
        <v>138000</v>
      </c>
      <c r="M1390" s="219" t="s">
        <v>220</v>
      </c>
      <c r="N1390" s="241">
        <v>138000</v>
      </c>
      <c r="O1390" s="219" t="s">
        <v>249</v>
      </c>
      <c r="P1390" s="219" t="s">
        <v>250</v>
      </c>
      <c r="Q1390" s="219"/>
      <c r="R1390" s="219" t="s">
        <v>1467</v>
      </c>
      <c r="S1390" s="219"/>
      <c r="T1390" s="221"/>
      <c r="U1390" s="219" t="s">
        <v>224</v>
      </c>
      <c r="V1390" s="219" t="s">
        <v>252</v>
      </c>
      <c r="W1390" s="190">
        <f>VLOOKUP(M1390,'8.匯率'!A:C,3,)</f>
        <v>1</v>
      </c>
      <c r="X1390" s="232">
        <f t="shared" si="22"/>
        <v>138000</v>
      </c>
    </row>
    <row r="1391" spans="1:24">
      <c r="A1391" s="219" t="s">
        <v>215</v>
      </c>
      <c r="B1391" s="219" t="s">
        <v>1491</v>
      </c>
      <c r="C1391" s="219" t="s">
        <v>1749</v>
      </c>
      <c r="D1391" s="219" t="s">
        <v>268</v>
      </c>
      <c r="E1391" s="221">
        <v>45744</v>
      </c>
      <c r="F1391" s="221">
        <v>45770</v>
      </c>
      <c r="G1391" s="219" t="s">
        <v>269</v>
      </c>
      <c r="H1391" s="219"/>
      <c r="I1391" s="219"/>
      <c r="J1391" s="219" t="s">
        <v>185</v>
      </c>
      <c r="K1391" s="219" t="s">
        <v>220</v>
      </c>
      <c r="L1391" s="241">
        <v>131417</v>
      </c>
      <c r="M1391" s="219" t="s">
        <v>220</v>
      </c>
      <c r="N1391" s="241">
        <v>131417</v>
      </c>
      <c r="O1391" s="219" t="s">
        <v>249</v>
      </c>
      <c r="P1391" s="219" t="s">
        <v>250</v>
      </c>
      <c r="Q1391" s="219"/>
      <c r="R1391" s="219" t="s">
        <v>1469</v>
      </c>
      <c r="S1391" s="219"/>
      <c r="T1391" s="221"/>
      <c r="U1391" s="219" t="s">
        <v>224</v>
      </c>
      <c r="V1391" s="219" t="s">
        <v>252</v>
      </c>
      <c r="W1391" s="190">
        <f>VLOOKUP(M1391,'8.匯率'!A:C,3,)</f>
        <v>1</v>
      </c>
      <c r="X1391" s="232">
        <f t="shared" si="22"/>
        <v>131417</v>
      </c>
    </row>
    <row r="1392" spans="1:24">
      <c r="A1392" s="219" t="s">
        <v>215</v>
      </c>
      <c r="B1392" s="219" t="s">
        <v>1491</v>
      </c>
      <c r="C1392" s="219" t="s">
        <v>1750</v>
      </c>
      <c r="D1392" s="219" t="s">
        <v>268</v>
      </c>
      <c r="E1392" s="221">
        <v>45744</v>
      </c>
      <c r="F1392" s="221">
        <v>45770</v>
      </c>
      <c r="G1392" s="219" t="s">
        <v>269</v>
      </c>
      <c r="H1392" s="219"/>
      <c r="I1392" s="219"/>
      <c r="J1392" s="219" t="s">
        <v>185</v>
      </c>
      <c r="K1392" s="219" t="s">
        <v>220</v>
      </c>
      <c r="L1392" s="241">
        <v>104753</v>
      </c>
      <c r="M1392" s="219" t="s">
        <v>220</v>
      </c>
      <c r="N1392" s="241">
        <v>104753</v>
      </c>
      <c r="O1392" s="219" t="s">
        <v>249</v>
      </c>
      <c r="P1392" s="219" t="s">
        <v>250</v>
      </c>
      <c r="Q1392" s="219"/>
      <c r="R1392" s="219" t="s">
        <v>1471</v>
      </c>
      <c r="S1392" s="219"/>
      <c r="T1392" s="221"/>
      <c r="U1392" s="219" t="s">
        <v>224</v>
      </c>
      <c r="V1392" s="219" t="s">
        <v>252</v>
      </c>
      <c r="W1392" s="190">
        <f>VLOOKUP(M1392,'8.匯率'!A:C,3,)</f>
        <v>1</v>
      </c>
      <c r="X1392" s="232">
        <f t="shared" si="22"/>
        <v>104753</v>
      </c>
    </row>
    <row r="1393" spans="1:24">
      <c r="A1393" s="219" t="s">
        <v>215</v>
      </c>
      <c r="B1393" s="219" t="s">
        <v>1491</v>
      </c>
      <c r="C1393" s="219" t="s">
        <v>1751</v>
      </c>
      <c r="D1393" s="219" t="s">
        <v>268</v>
      </c>
      <c r="E1393" s="221">
        <v>45744</v>
      </c>
      <c r="F1393" s="221">
        <v>45770</v>
      </c>
      <c r="G1393" s="219" t="s">
        <v>269</v>
      </c>
      <c r="H1393" s="219"/>
      <c r="I1393" s="219"/>
      <c r="J1393" s="219" t="s">
        <v>185</v>
      </c>
      <c r="K1393" s="219" t="s">
        <v>220</v>
      </c>
      <c r="L1393" s="241">
        <v>19706</v>
      </c>
      <c r="M1393" s="219" t="s">
        <v>220</v>
      </c>
      <c r="N1393" s="241">
        <v>19706</v>
      </c>
      <c r="O1393" s="219" t="s">
        <v>249</v>
      </c>
      <c r="P1393" s="219" t="s">
        <v>250</v>
      </c>
      <c r="Q1393" s="219"/>
      <c r="R1393" s="219" t="s">
        <v>1473</v>
      </c>
      <c r="S1393" s="219"/>
      <c r="T1393" s="221"/>
      <c r="U1393" s="219" t="s">
        <v>224</v>
      </c>
      <c r="V1393" s="219" t="s">
        <v>252</v>
      </c>
      <c r="W1393" s="190">
        <f>VLOOKUP(M1393,'8.匯率'!A:C,3,)</f>
        <v>1</v>
      </c>
      <c r="X1393" s="232">
        <f t="shared" ref="X1393:X1435" si="23">N1393*W1393</f>
        <v>19706</v>
      </c>
    </row>
    <row r="1394" spans="1:24">
      <c r="A1394" s="219" t="s">
        <v>215</v>
      </c>
      <c r="B1394" s="219" t="s">
        <v>1491</v>
      </c>
      <c r="C1394" s="219" t="s">
        <v>1752</v>
      </c>
      <c r="D1394" s="219" t="s">
        <v>268</v>
      </c>
      <c r="E1394" s="221">
        <v>45744</v>
      </c>
      <c r="F1394" s="221">
        <v>45770</v>
      </c>
      <c r="G1394" s="219" t="s">
        <v>269</v>
      </c>
      <c r="H1394" s="219"/>
      <c r="I1394" s="219"/>
      <c r="J1394" s="219" t="s">
        <v>185</v>
      </c>
      <c r="K1394" s="219" t="s">
        <v>220</v>
      </c>
      <c r="L1394" s="241">
        <v>138000</v>
      </c>
      <c r="M1394" s="219" t="s">
        <v>220</v>
      </c>
      <c r="N1394" s="241">
        <v>138000</v>
      </c>
      <c r="O1394" s="219" t="s">
        <v>249</v>
      </c>
      <c r="P1394" s="219" t="s">
        <v>250</v>
      </c>
      <c r="Q1394" s="219"/>
      <c r="R1394" s="219" t="s">
        <v>1477</v>
      </c>
      <c r="S1394" s="219"/>
      <c r="T1394" s="221"/>
      <c r="U1394" s="219" t="s">
        <v>224</v>
      </c>
      <c r="V1394" s="219" t="s">
        <v>252</v>
      </c>
      <c r="W1394" s="190">
        <f>VLOOKUP(M1394,'8.匯率'!A:C,3,)</f>
        <v>1</v>
      </c>
      <c r="X1394" s="232">
        <f t="shared" si="23"/>
        <v>138000</v>
      </c>
    </row>
    <row r="1395" spans="1:24">
      <c r="A1395" s="219" t="s">
        <v>215</v>
      </c>
      <c r="B1395" s="219" t="s">
        <v>1491</v>
      </c>
      <c r="C1395" s="219" t="s">
        <v>1753</v>
      </c>
      <c r="D1395" s="219" t="s">
        <v>268</v>
      </c>
      <c r="E1395" s="221">
        <v>45744</v>
      </c>
      <c r="F1395" s="221">
        <v>45770</v>
      </c>
      <c r="G1395" s="219" t="s">
        <v>269</v>
      </c>
      <c r="H1395" s="219"/>
      <c r="I1395" s="219"/>
      <c r="J1395" s="219" t="s">
        <v>185</v>
      </c>
      <c r="K1395" s="219" t="s">
        <v>220</v>
      </c>
      <c r="L1395" s="241">
        <v>99517</v>
      </c>
      <c r="M1395" s="219" t="s">
        <v>220</v>
      </c>
      <c r="N1395" s="241">
        <v>99517</v>
      </c>
      <c r="O1395" s="219" t="s">
        <v>249</v>
      </c>
      <c r="P1395" s="219" t="s">
        <v>250</v>
      </c>
      <c r="Q1395" s="219"/>
      <c r="R1395" s="219" t="s">
        <v>1481</v>
      </c>
      <c r="S1395" s="219"/>
      <c r="T1395" s="221"/>
      <c r="U1395" s="219" t="s">
        <v>224</v>
      </c>
      <c r="V1395" s="219" t="s">
        <v>252</v>
      </c>
      <c r="W1395" s="190">
        <f>VLOOKUP(M1395,'8.匯率'!A:C,3,)</f>
        <v>1</v>
      </c>
      <c r="X1395" s="232">
        <f t="shared" si="23"/>
        <v>99517</v>
      </c>
    </row>
    <row r="1396" spans="1:24">
      <c r="A1396" s="219" t="s">
        <v>215</v>
      </c>
      <c r="B1396" s="219" t="s">
        <v>1491</v>
      </c>
      <c r="C1396" s="219" t="s">
        <v>1754</v>
      </c>
      <c r="D1396" s="219" t="s">
        <v>268</v>
      </c>
      <c r="E1396" s="221">
        <v>45744</v>
      </c>
      <c r="F1396" s="221">
        <v>45770</v>
      </c>
      <c r="G1396" s="219" t="s">
        <v>269</v>
      </c>
      <c r="H1396" s="219"/>
      <c r="I1396" s="219"/>
      <c r="J1396" s="219" t="s">
        <v>185</v>
      </c>
      <c r="K1396" s="219" t="s">
        <v>220</v>
      </c>
      <c r="L1396" s="241">
        <v>118280</v>
      </c>
      <c r="M1396" s="219" t="s">
        <v>220</v>
      </c>
      <c r="N1396" s="241">
        <v>118280</v>
      </c>
      <c r="O1396" s="219" t="s">
        <v>249</v>
      </c>
      <c r="P1396" s="219" t="s">
        <v>250</v>
      </c>
      <c r="Q1396" s="219"/>
      <c r="R1396" s="219" t="s">
        <v>1483</v>
      </c>
      <c r="S1396" s="219"/>
      <c r="T1396" s="221"/>
      <c r="U1396" s="219" t="s">
        <v>224</v>
      </c>
      <c r="V1396" s="219" t="s">
        <v>252</v>
      </c>
      <c r="W1396" s="190">
        <f>VLOOKUP(M1396,'8.匯率'!A:C,3,)</f>
        <v>1</v>
      </c>
      <c r="X1396" s="232">
        <f t="shared" si="23"/>
        <v>118280</v>
      </c>
    </row>
    <row r="1397" spans="1:24">
      <c r="A1397" s="219" t="s">
        <v>215</v>
      </c>
      <c r="B1397" s="219" t="s">
        <v>1491</v>
      </c>
      <c r="C1397" s="219" t="s">
        <v>1755</v>
      </c>
      <c r="D1397" s="219" t="s">
        <v>268</v>
      </c>
      <c r="E1397" s="221">
        <v>45744</v>
      </c>
      <c r="F1397" s="221">
        <v>45770</v>
      </c>
      <c r="G1397" s="219" t="s">
        <v>269</v>
      </c>
      <c r="H1397" s="219"/>
      <c r="I1397" s="219"/>
      <c r="J1397" s="219" t="s">
        <v>185</v>
      </c>
      <c r="K1397" s="219" t="s">
        <v>220</v>
      </c>
      <c r="L1397" s="241">
        <v>39427</v>
      </c>
      <c r="M1397" s="219" t="s">
        <v>220</v>
      </c>
      <c r="N1397" s="241">
        <v>39427</v>
      </c>
      <c r="O1397" s="219" t="s">
        <v>249</v>
      </c>
      <c r="P1397" s="219" t="s">
        <v>250</v>
      </c>
      <c r="Q1397" s="219"/>
      <c r="R1397" s="219" t="s">
        <v>1487</v>
      </c>
      <c r="S1397" s="219"/>
      <c r="T1397" s="221"/>
      <c r="U1397" s="219" t="s">
        <v>224</v>
      </c>
      <c r="V1397" s="219" t="s">
        <v>252</v>
      </c>
      <c r="W1397" s="190">
        <f>VLOOKUP(M1397,'8.匯率'!A:C,3,)</f>
        <v>1</v>
      </c>
      <c r="X1397" s="232">
        <f t="shared" si="23"/>
        <v>39427</v>
      </c>
    </row>
    <row r="1398" spans="1:24">
      <c r="A1398" s="219" t="s">
        <v>215</v>
      </c>
      <c r="B1398" s="219" t="s">
        <v>1491</v>
      </c>
      <c r="C1398" s="219" t="s">
        <v>1756</v>
      </c>
      <c r="D1398" s="219" t="s">
        <v>268</v>
      </c>
      <c r="E1398" s="221">
        <v>45775</v>
      </c>
      <c r="F1398" s="221">
        <v>45775</v>
      </c>
      <c r="G1398" s="219" t="s">
        <v>269</v>
      </c>
      <c r="H1398" s="219"/>
      <c r="I1398" s="219"/>
      <c r="J1398" s="219" t="s">
        <v>185</v>
      </c>
      <c r="K1398" s="219" t="s">
        <v>220</v>
      </c>
      <c r="L1398" s="241">
        <v>-100000</v>
      </c>
      <c r="M1398" s="219" t="s">
        <v>220</v>
      </c>
      <c r="N1398" s="241">
        <v>-100000</v>
      </c>
      <c r="O1398" s="219" t="s">
        <v>249</v>
      </c>
      <c r="P1398" s="219" t="s">
        <v>250</v>
      </c>
      <c r="Q1398" s="219"/>
      <c r="R1398" s="219" t="s">
        <v>1757</v>
      </c>
      <c r="S1398" s="219"/>
      <c r="T1398" s="221"/>
      <c r="U1398" s="219" t="s">
        <v>224</v>
      </c>
      <c r="V1398" s="219" t="s">
        <v>252</v>
      </c>
      <c r="W1398" s="190">
        <f>VLOOKUP(M1398,'8.匯率'!A:C,3,)</f>
        <v>1</v>
      </c>
      <c r="X1398" s="232">
        <f t="shared" si="23"/>
        <v>-100000</v>
      </c>
    </row>
    <row r="1399" spans="1:24">
      <c r="A1399" s="219" t="s">
        <v>215</v>
      </c>
      <c r="B1399" s="219" t="s">
        <v>1491</v>
      </c>
      <c r="C1399" s="219" t="s">
        <v>1758</v>
      </c>
      <c r="D1399" s="219" t="s">
        <v>268</v>
      </c>
      <c r="E1399" s="221">
        <v>45775</v>
      </c>
      <c r="F1399" s="221">
        <v>45775</v>
      </c>
      <c r="G1399" s="219" t="s">
        <v>269</v>
      </c>
      <c r="H1399" s="219"/>
      <c r="I1399" s="219"/>
      <c r="J1399" s="219" t="s">
        <v>185</v>
      </c>
      <c r="K1399" s="219" t="s">
        <v>220</v>
      </c>
      <c r="L1399" s="241">
        <v>-138000</v>
      </c>
      <c r="M1399" s="219" t="s">
        <v>220</v>
      </c>
      <c r="N1399" s="241">
        <v>-138000</v>
      </c>
      <c r="O1399" s="219" t="s">
        <v>249</v>
      </c>
      <c r="P1399" s="219" t="s">
        <v>250</v>
      </c>
      <c r="Q1399" s="219"/>
      <c r="R1399" s="219" t="s">
        <v>1759</v>
      </c>
      <c r="S1399" s="219"/>
      <c r="T1399" s="221"/>
      <c r="U1399" s="219" t="s">
        <v>224</v>
      </c>
      <c r="V1399" s="219" t="s">
        <v>252</v>
      </c>
      <c r="W1399" s="190">
        <f>VLOOKUP(M1399,'8.匯率'!A:C,3,)</f>
        <v>1</v>
      </c>
      <c r="X1399" s="232">
        <f t="shared" si="23"/>
        <v>-138000</v>
      </c>
    </row>
    <row r="1400" spans="1:24">
      <c r="A1400" s="219" t="s">
        <v>215</v>
      </c>
      <c r="B1400" s="219" t="s">
        <v>1491</v>
      </c>
      <c r="C1400" s="219" t="s">
        <v>1760</v>
      </c>
      <c r="D1400" s="219" t="s">
        <v>268</v>
      </c>
      <c r="E1400" s="221">
        <v>45775</v>
      </c>
      <c r="F1400" s="221">
        <v>45775</v>
      </c>
      <c r="G1400" s="219" t="s">
        <v>269</v>
      </c>
      <c r="H1400" s="219"/>
      <c r="I1400" s="219"/>
      <c r="J1400" s="219" t="s">
        <v>185</v>
      </c>
      <c r="K1400" s="219" t="s">
        <v>220</v>
      </c>
      <c r="L1400" s="241">
        <v>-155000</v>
      </c>
      <c r="M1400" s="219" t="s">
        <v>220</v>
      </c>
      <c r="N1400" s="241">
        <v>-155000</v>
      </c>
      <c r="O1400" s="219" t="s">
        <v>249</v>
      </c>
      <c r="P1400" s="219" t="s">
        <v>250</v>
      </c>
      <c r="Q1400" s="219"/>
      <c r="R1400" s="219" t="s">
        <v>1761</v>
      </c>
      <c r="S1400" s="219"/>
      <c r="T1400" s="221"/>
      <c r="U1400" s="219" t="s">
        <v>224</v>
      </c>
      <c r="V1400" s="219" t="s">
        <v>252</v>
      </c>
      <c r="W1400" s="190">
        <f>VLOOKUP(M1400,'8.匯率'!A:C,3,)</f>
        <v>1</v>
      </c>
      <c r="X1400" s="232">
        <f t="shared" si="23"/>
        <v>-155000</v>
      </c>
    </row>
    <row r="1401" spans="1:24">
      <c r="A1401" s="219" t="s">
        <v>215</v>
      </c>
      <c r="B1401" s="219" t="s">
        <v>1491</v>
      </c>
      <c r="C1401" s="219" t="s">
        <v>1762</v>
      </c>
      <c r="D1401" s="219" t="s">
        <v>268</v>
      </c>
      <c r="E1401" s="221">
        <v>45775</v>
      </c>
      <c r="F1401" s="221">
        <v>45775</v>
      </c>
      <c r="G1401" s="219" t="s">
        <v>269</v>
      </c>
      <c r="H1401" s="219"/>
      <c r="I1401" s="219"/>
      <c r="J1401" s="219" t="s">
        <v>185</v>
      </c>
      <c r="K1401" s="219" t="s">
        <v>220</v>
      </c>
      <c r="L1401" s="241">
        <v>-138000</v>
      </c>
      <c r="M1401" s="219" t="s">
        <v>220</v>
      </c>
      <c r="N1401" s="241">
        <v>-138000</v>
      </c>
      <c r="O1401" s="219" t="s">
        <v>249</v>
      </c>
      <c r="P1401" s="219" t="s">
        <v>250</v>
      </c>
      <c r="Q1401" s="219"/>
      <c r="R1401" s="219" t="s">
        <v>1763</v>
      </c>
      <c r="S1401" s="219"/>
      <c r="T1401" s="221"/>
      <c r="U1401" s="219" t="s">
        <v>224</v>
      </c>
      <c r="V1401" s="219" t="s">
        <v>252</v>
      </c>
      <c r="W1401" s="190">
        <f>VLOOKUP(M1401,'8.匯率'!A:C,3,)</f>
        <v>1</v>
      </c>
      <c r="X1401" s="232">
        <f t="shared" si="23"/>
        <v>-138000</v>
      </c>
    </row>
    <row r="1402" spans="1:24">
      <c r="A1402" s="219" t="s">
        <v>215</v>
      </c>
      <c r="B1402" s="219" t="s">
        <v>1491</v>
      </c>
      <c r="C1402" s="219" t="s">
        <v>1764</v>
      </c>
      <c r="D1402" s="219" t="s">
        <v>268</v>
      </c>
      <c r="E1402" s="221">
        <v>45775</v>
      </c>
      <c r="F1402" s="221">
        <v>45775</v>
      </c>
      <c r="G1402" s="219" t="s">
        <v>269</v>
      </c>
      <c r="H1402" s="219"/>
      <c r="I1402" s="219"/>
      <c r="J1402" s="219" t="s">
        <v>185</v>
      </c>
      <c r="K1402" s="219" t="s">
        <v>220</v>
      </c>
      <c r="L1402" s="241">
        <v>-110000</v>
      </c>
      <c r="M1402" s="219" t="s">
        <v>220</v>
      </c>
      <c r="N1402" s="241">
        <v>-110000</v>
      </c>
      <c r="O1402" s="219" t="s">
        <v>249</v>
      </c>
      <c r="P1402" s="219" t="s">
        <v>250</v>
      </c>
      <c r="Q1402" s="219"/>
      <c r="R1402" s="219" t="s">
        <v>1765</v>
      </c>
      <c r="S1402" s="219"/>
      <c r="T1402" s="221"/>
      <c r="U1402" s="219" t="s">
        <v>224</v>
      </c>
      <c r="V1402" s="219" t="s">
        <v>252</v>
      </c>
      <c r="W1402" s="190">
        <f>VLOOKUP(M1402,'8.匯率'!A:C,3,)</f>
        <v>1</v>
      </c>
      <c r="X1402" s="232">
        <f t="shared" si="23"/>
        <v>-110000</v>
      </c>
    </row>
    <row r="1403" spans="1:24">
      <c r="A1403" s="219" t="s">
        <v>215</v>
      </c>
      <c r="B1403" s="219" t="s">
        <v>1491</v>
      </c>
      <c r="C1403" s="219" t="s">
        <v>1766</v>
      </c>
      <c r="D1403" s="219" t="s">
        <v>268</v>
      </c>
      <c r="E1403" s="221">
        <v>45775</v>
      </c>
      <c r="F1403" s="221">
        <v>45775</v>
      </c>
      <c r="G1403" s="219" t="s">
        <v>269</v>
      </c>
      <c r="H1403" s="219"/>
      <c r="I1403" s="219"/>
      <c r="J1403" s="219" t="s">
        <v>185</v>
      </c>
      <c r="K1403" s="219" t="s">
        <v>220</v>
      </c>
      <c r="L1403" s="241">
        <v>-133681</v>
      </c>
      <c r="M1403" s="219" t="s">
        <v>220</v>
      </c>
      <c r="N1403" s="241">
        <v>-133681</v>
      </c>
      <c r="O1403" s="219" t="s">
        <v>249</v>
      </c>
      <c r="P1403" s="219" t="s">
        <v>250</v>
      </c>
      <c r="Q1403" s="219"/>
      <c r="R1403" s="219" t="s">
        <v>1767</v>
      </c>
      <c r="S1403" s="219"/>
      <c r="T1403" s="221"/>
      <c r="U1403" s="219" t="s">
        <v>224</v>
      </c>
      <c r="V1403" s="219" t="s">
        <v>252</v>
      </c>
      <c r="W1403" s="190">
        <f>VLOOKUP(M1403,'8.匯率'!A:C,3,)</f>
        <v>1</v>
      </c>
      <c r="X1403" s="232">
        <f t="shared" si="23"/>
        <v>-133681</v>
      </c>
    </row>
    <row r="1404" spans="1:24">
      <c r="A1404" s="219" t="s">
        <v>215</v>
      </c>
      <c r="B1404" s="219" t="s">
        <v>1491</v>
      </c>
      <c r="C1404" s="219" t="s">
        <v>1768</v>
      </c>
      <c r="D1404" s="219" t="s">
        <v>268</v>
      </c>
      <c r="E1404" s="221">
        <v>45775</v>
      </c>
      <c r="F1404" s="221">
        <v>45775</v>
      </c>
      <c r="G1404" s="219" t="s">
        <v>269</v>
      </c>
      <c r="H1404" s="219"/>
      <c r="I1404" s="219"/>
      <c r="J1404" s="219" t="s">
        <v>185</v>
      </c>
      <c r="K1404" s="219" t="s">
        <v>220</v>
      </c>
      <c r="L1404" s="241">
        <v>-155000</v>
      </c>
      <c r="M1404" s="219" t="s">
        <v>220</v>
      </c>
      <c r="N1404" s="241">
        <v>-155000</v>
      </c>
      <c r="O1404" s="219" t="s">
        <v>249</v>
      </c>
      <c r="P1404" s="219" t="s">
        <v>250</v>
      </c>
      <c r="Q1404" s="219"/>
      <c r="R1404" s="219" t="s">
        <v>1769</v>
      </c>
      <c r="S1404" s="219"/>
      <c r="T1404" s="221"/>
      <c r="U1404" s="219" t="s">
        <v>224</v>
      </c>
      <c r="V1404" s="219" t="s">
        <v>252</v>
      </c>
      <c r="W1404" s="190">
        <f>VLOOKUP(M1404,'8.匯率'!A:C,3,)</f>
        <v>1</v>
      </c>
      <c r="X1404" s="232">
        <f t="shared" si="23"/>
        <v>-155000</v>
      </c>
    </row>
    <row r="1405" spans="1:24">
      <c r="A1405" s="219" t="s">
        <v>215</v>
      </c>
      <c r="B1405" s="219" t="s">
        <v>1491</v>
      </c>
      <c r="C1405" s="219" t="s">
        <v>1770</v>
      </c>
      <c r="D1405" s="219" t="s">
        <v>268</v>
      </c>
      <c r="E1405" s="221">
        <v>45775</v>
      </c>
      <c r="F1405" s="221">
        <v>45775</v>
      </c>
      <c r="G1405" s="219" t="s">
        <v>269</v>
      </c>
      <c r="H1405" s="219"/>
      <c r="I1405" s="219"/>
      <c r="J1405" s="219" t="s">
        <v>185</v>
      </c>
      <c r="K1405" s="219" t="s">
        <v>220</v>
      </c>
      <c r="L1405" s="241">
        <v>-138000</v>
      </c>
      <c r="M1405" s="219" t="s">
        <v>220</v>
      </c>
      <c r="N1405" s="241">
        <v>-138000</v>
      </c>
      <c r="O1405" s="219" t="s">
        <v>249</v>
      </c>
      <c r="P1405" s="219" t="s">
        <v>250</v>
      </c>
      <c r="Q1405" s="219"/>
      <c r="R1405" s="219" t="s">
        <v>1771</v>
      </c>
      <c r="S1405" s="219"/>
      <c r="T1405" s="221"/>
      <c r="U1405" s="219" t="s">
        <v>224</v>
      </c>
      <c r="V1405" s="219" t="s">
        <v>252</v>
      </c>
      <c r="W1405" s="190">
        <f>VLOOKUP(M1405,'8.匯率'!A:C,3,)</f>
        <v>1</v>
      </c>
      <c r="X1405" s="232">
        <f t="shared" si="23"/>
        <v>-138000</v>
      </c>
    </row>
    <row r="1406" spans="1:24">
      <c r="A1406" s="219" t="s">
        <v>215</v>
      </c>
      <c r="B1406" s="219" t="s">
        <v>1491</v>
      </c>
      <c r="C1406" s="219" t="s">
        <v>1772</v>
      </c>
      <c r="D1406" s="219" t="s">
        <v>268</v>
      </c>
      <c r="E1406" s="221">
        <v>45775</v>
      </c>
      <c r="F1406" s="221">
        <v>45775</v>
      </c>
      <c r="G1406" s="219" t="s">
        <v>269</v>
      </c>
      <c r="H1406" s="219"/>
      <c r="I1406" s="219"/>
      <c r="J1406" s="219" t="s">
        <v>185</v>
      </c>
      <c r="K1406" s="219" t="s">
        <v>220</v>
      </c>
      <c r="L1406" s="241">
        <v>-95000</v>
      </c>
      <c r="M1406" s="219" t="s">
        <v>220</v>
      </c>
      <c r="N1406" s="241">
        <v>-95000</v>
      </c>
      <c r="O1406" s="219" t="s">
        <v>249</v>
      </c>
      <c r="P1406" s="219" t="s">
        <v>250</v>
      </c>
      <c r="Q1406" s="219"/>
      <c r="R1406" s="219" t="s">
        <v>1773</v>
      </c>
      <c r="S1406" s="219"/>
      <c r="T1406" s="221"/>
      <c r="U1406" s="219" t="s">
        <v>224</v>
      </c>
      <c r="V1406" s="219" t="s">
        <v>252</v>
      </c>
      <c r="W1406" s="190">
        <f>VLOOKUP(M1406,'8.匯率'!A:C,3,)</f>
        <v>1</v>
      </c>
      <c r="X1406" s="232">
        <f t="shared" si="23"/>
        <v>-95000</v>
      </c>
    </row>
    <row r="1407" spans="1:24">
      <c r="A1407" s="219" t="s">
        <v>215</v>
      </c>
      <c r="B1407" s="219" t="s">
        <v>1491</v>
      </c>
      <c r="C1407" s="219" t="s">
        <v>1774</v>
      </c>
      <c r="D1407" s="219" t="s">
        <v>268</v>
      </c>
      <c r="E1407" s="221">
        <v>45775</v>
      </c>
      <c r="F1407" s="221">
        <v>45775</v>
      </c>
      <c r="G1407" s="219" t="s">
        <v>269</v>
      </c>
      <c r="H1407" s="219"/>
      <c r="I1407" s="219"/>
      <c r="J1407" s="219" t="s">
        <v>185</v>
      </c>
      <c r="K1407" s="219" t="s">
        <v>220</v>
      </c>
      <c r="L1407" s="241">
        <v>-106557</v>
      </c>
      <c r="M1407" s="219" t="s">
        <v>220</v>
      </c>
      <c r="N1407" s="241">
        <v>-106557</v>
      </c>
      <c r="O1407" s="219" t="s">
        <v>249</v>
      </c>
      <c r="P1407" s="219" t="s">
        <v>250</v>
      </c>
      <c r="Q1407" s="219"/>
      <c r="R1407" s="219" t="s">
        <v>1775</v>
      </c>
      <c r="S1407" s="219"/>
      <c r="T1407" s="221"/>
      <c r="U1407" s="219" t="s">
        <v>224</v>
      </c>
      <c r="V1407" s="219" t="s">
        <v>252</v>
      </c>
      <c r="W1407" s="190">
        <f>VLOOKUP(M1407,'8.匯率'!A:C,3,)</f>
        <v>1</v>
      </c>
      <c r="X1407" s="232">
        <f t="shared" si="23"/>
        <v>-106557</v>
      </c>
    </row>
    <row r="1408" spans="1:24">
      <c r="A1408" s="219" t="s">
        <v>215</v>
      </c>
      <c r="B1408" s="219" t="s">
        <v>1491</v>
      </c>
      <c r="C1408" s="219" t="s">
        <v>1776</v>
      </c>
      <c r="D1408" s="219" t="s">
        <v>268</v>
      </c>
      <c r="E1408" s="221">
        <v>45775</v>
      </c>
      <c r="F1408" s="221">
        <v>45775</v>
      </c>
      <c r="G1408" s="219" t="s">
        <v>269</v>
      </c>
      <c r="H1408" s="219"/>
      <c r="I1408" s="219"/>
      <c r="J1408" s="219" t="s">
        <v>185</v>
      </c>
      <c r="K1408" s="219" t="s">
        <v>220</v>
      </c>
      <c r="L1408" s="241">
        <v>-138000</v>
      </c>
      <c r="M1408" s="219" t="s">
        <v>220</v>
      </c>
      <c r="N1408" s="241">
        <v>-138000</v>
      </c>
      <c r="O1408" s="219" t="s">
        <v>249</v>
      </c>
      <c r="P1408" s="219" t="s">
        <v>250</v>
      </c>
      <c r="Q1408" s="219"/>
      <c r="R1408" s="219" t="s">
        <v>1777</v>
      </c>
      <c r="S1408" s="219"/>
      <c r="T1408" s="221"/>
      <c r="U1408" s="219" t="s">
        <v>224</v>
      </c>
      <c r="V1408" s="219" t="s">
        <v>252</v>
      </c>
      <c r="W1408" s="190">
        <f>VLOOKUP(M1408,'8.匯率'!A:C,3,)</f>
        <v>1</v>
      </c>
      <c r="X1408" s="232">
        <f t="shared" si="23"/>
        <v>-138000</v>
      </c>
    </row>
    <row r="1409" spans="1:24">
      <c r="A1409" s="219" t="s">
        <v>215</v>
      </c>
      <c r="B1409" s="219" t="s">
        <v>1491</v>
      </c>
      <c r="C1409" s="219" t="s">
        <v>1778</v>
      </c>
      <c r="D1409" s="219" t="s">
        <v>268</v>
      </c>
      <c r="E1409" s="221">
        <v>45775</v>
      </c>
      <c r="F1409" s="221">
        <v>45775</v>
      </c>
      <c r="G1409" s="219" t="s">
        <v>269</v>
      </c>
      <c r="H1409" s="219"/>
      <c r="I1409" s="219"/>
      <c r="J1409" s="219" t="s">
        <v>185</v>
      </c>
      <c r="K1409" s="219" t="s">
        <v>220</v>
      </c>
      <c r="L1409" s="241">
        <v>-139500</v>
      </c>
      <c r="M1409" s="219" t="s">
        <v>220</v>
      </c>
      <c r="N1409" s="241">
        <v>-139500</v>
      </c>
      <c r="O1409" s="219" t="s">
        <v>249</v>
      </c>
      <c r="P1409" s="219" t="s">
        <v>250</v>
      </c>
      <c r="Q1409" s="219"/>
      <c r="R1409" s="219" t="s">
        <v>1779</v>
      </c>
      <c r="S1409" s="219"/>
      <c r="T1409" s="221"/>
      <c r="U1409" s="219" t="s">
        <v>224</v>
      </c>
      <c r="V1409" s="219" t="s">
        <v>252</v>
      </c>
      <c r="W1409" s="190">
        <f>VLOOKUP(M1409,'8.匯率'!A:C,3,)</f>
        <v>1</v>
      </c>
      <c r="X1409" s="232">
        <f t="shared" si="23"/>
        <v>-139500</v>
      </c>
    </row>
    <row r="1410" spans="1:24">
      <c r="A1410" s="219" t="s">
        <v>215</v>
      </c>
      <c r="B1410" s="219" t="s">
        <v>1491</v>
      </c>
      <c r="C1410" s="219" t="s">
        <v>1780</v>
      </c>
      <c r="D1410" s="219" t="s">
        <v>268</v>
      </c>
      <c r="E1410" s="221">
        <v>45775</v>
      </c>
      <c r="F1410" s="221">
        <v>45775</v>
      </c>
      <c r="G1410" s="219" t="s">
        <v>269</v>
      </c>
      <c r="H1410" s="219"/>
      <c r="I1410" s="219"/>
      <c r="J1410" s="219" t="s">
        <v>185</v>
      </c>
      <c r="K1410" s="219" t="s">
        <v>220</v>
      </c>
      <c r="L1410" s="241">
        <v>-110000</v>
      </c>
      <c r="M1410" s="219" t="s">
        <v>220</v>
      </c>
      <c r="N1410" s="241">
        <v>-110000</v>
      </c>
      <c r="O1410" s="219" t="s">
        <v>249</v>
      </c>
      <c r="P1410" s="219" t="s">
        <v>250</v>
      </c>
      <c r="Q1410" s="219"/>
      <c r="R1410" s="219" t="s">
        <v>1781</v>
      </c>
      <c r="S1410" s="219"/>
      <c r="T1410" s="221"/>
      <c r="U1410" s="219" t="s">
        <v>224</v>
      </c>
      <c r="V1410" s="219" t="s">
        <v>252</v>
      </c>
      <c r="W1410" s="190">
        <f>VLOOKUP(M1410,'8.匯率'!A:C,3,)</f>
        <v>1</v>
      </c>
      <c r="X1410" s="232">
        <f t="shared" si="23"/>
        <v>-110000</v>
      </c>
    </row>
    <row r="1411" spans="1:24">
      <c r="A1411" s="219" t="s">
        <v>215</v>
      </c>
      <c r="B1411" s="219" t="s">
        <v>1491</v>
      </c>
      <c r="C1411" s="219" t="s">
        <v>1782</v>
      </c>
      <c r="D1411" s="219" t="s">
        <v>268</v>
      </c>
      <c r="E1411" s="221">
        <v>45775</v>
      </c>
      <c r="F1411" s="221">
        <v>45775</v>
      </c>
      <c r="G1411" s="219" t="s">
        <v>269</v>
      </c>
      <c r="H1411" s="219"/>
      <c r="I1411" s="219"/>
      <c r="J1411" s="219" t="s">
        <v>185</v>
      </c>
      <c r="K1411" s="219" t="s">
        <v>220</v>
      </c>
      <c r="L1411" s="241">
        <v>-138000</v>
      </c>
      <c r="M1411" s="219" t="s">
        <v>220</v>
      </c>
      <c r="N1411" s="241">
        <v>-138000</v>
      </c>
      <c r="O1411" s="219" t="s">
        <v>249</v>
      </c>
      <c r="P1411" s="219" t="s">
        <v>250</v>
      </c>
      <c r="Q1411" s="219"/>
      <c r="R1411" s="219" t="s">
        <v>1783</v>
      </c>
      <c r="S1411" s="219"/>
      <c r="T1411" s="221"/>
      <c r="U1411" s="219" t="s">
        <v>224</v>
      </c>
      <c r="V1411" s="219" t="s">
        <v>252</v>
      </c>
      <c r="W1411" s="190">
        <f>VLOOKUP(M1411,'8.匯率'!A:C,3,)</f>
        <v>1</v>
      </c>
      <c r="X1411" s="232">
        <f t="shared" si="23"/>
        <v>-138000</v>
      </c>
    </row>
    <row r="1412" spans="1:24">
      <c r="A1412" s="219" t="s">
        <v>215</v>
      </c>
      <c r="B1412" s="219" t="s">
        <v>1491</v>
      </c>
      <c r="C1412" s="219" t="s">
        <v>1784</v>
      </c>
      <c r="D1412" s="219" t="s">
        <v>268</v>
      </c>
      <c r="E1412" s="221">
        <v>45775</v>
      </c>
      <c r="F1412" s="221">
        <v>45775</v>
      </c>
      <c r="G1412" s="219" t="s">
        <v>269</v>
      </c>
      <c r="H1412" s="219"/>
      <c r="I1412" s="219"/>
      <c r="J1412" s="219" t="s">
        <v>185</v>
      </c>
      <c r="K1412" s="219" t="s">
        <v>220</v>
      </c>
      <c r="L1412" s="241">
        <v>-131100</v>
      </c>
      <c r="M1412" s="219" t="s">
        <v>220</v>
      </c>
      <c r="N1412" s="241">
        <v>-131100</v>
      </c>
      <c r="O1412" s="219" t="s">
        <v>249</v>
      </c>
      <c r="P1412" s="219" t="s">
        <v>250</v>
      </c>
      <c r="Q1412" s="219"/>
      <c r="R1412" s="219" t="s">
        <v>1785</v>
      </c>
      <c r="S1412" s="219"/>
      <c r="T1412" s="221"/>
      <c r="U1412" s="219" t="s">
        <v>224</v>
      </c>
      <c r="V1412" s="219" t="s">
        <v>252</v>
      </c>
      <c r="W1412" s="190">
        <f>VLOOKUP(M1412,'8.匯率'!A:C,3,)</f>
        <v>1</v>
      </c>
      <c r="X1412" s="232">
        <f t="shared" si="23"/>
        <v>-131100</v>
      </c>
    </row>
    <row r="1413" spans="1:24">
      <c r="A1413" s="219" t="s">
        <v>215</v>
      </c>
      <c r="B1413" s="219" t="s">
        <v>1491</v>
      </c>
      <c r="C1413" s="219" t="s">
        <v>1786</v>
      </c>
      <c r="D1413" s="219" t="s">
        <v>268</v>
      </c>
      <c r="E1413" s="221">
        <v>45775</v>
      </c>
      <c r="F1413" s="221">
        <v>45775</v>
      </c>
      <c r="G1413" s="219" t="s">
        <v>269</v>
      </c>
      <c r="H1413" s="219"/>
      <c r="I1413" s="219"/>
      <c r="J1413" s="219" t="s">
        <v>185</v>
      </c>
      <c r="K1413" s="219" t="s">
        <v>220</v>
      </c>
      <c r="L1413" s="241">
        <v>-138000</v>
      </c>
      <c r="M1413" s="219" t="s">
        <v>220</v>
      </c>
      <c r="N1413" s="241">
        <v>-138000</v>
      </c>
      <c r="O1413" s="219" t="s">
        <v>249</v>
      </c>
      <c r="P1413" s="219" t="s">
        <v>250</v>
      </c>
      <c r="Q1413" s="219"/>
      <c r="R1413" s="219" t="s">
        <v>1787</v>
      </c>
      <c r="S1413" s="219"/>
      <c r="T1413" s="221"/>
      <c r="U1413" s="219" t="s">
        <v>224</v>
      </c>
      <c r="V1413" s="219" t="s">
        <v>252</v>
      </c>
      <c r="W1413" s="190">
        <f>VLOOKUP(M1413,'8.匯率'!A:C,3,)</f>
        <v>1</v>
      </c>
      <c r="X1413" s="232">
        <f t="shared" si="23"/>
        <v>-138000</v>
      </c>
    </row>
    <row r="1414" spans="1:24">
      <c r="A1414" s="219" t="s">
        <v>215</v>
      </c>
      <c r="B1414" s="219" t="s">
        <v>1491</v>
      </c>
      <c r="C1414" s="219" t="s">
        <v>1788</v>
      </c>
      <c r="D1414" s="219" t="s">
        <v>268</v>
      </c>
      <c r="E1414" s="221">
        <v>45775</v>
      </c>
      <c r="F1414" s="221">
        <v>45775</v>
      </c>
      <c r="G1414" s="219" t="s">
        <v>269</v>
      </c>
      <c r="H1414" s="219"/>
      <c r="I1414" s="219"/>
      <c r="J1414" s="219" t="s">
        <v>185</v>
      </c>
      <c r="K1414" s="219" t="s">
        <v>220</v>
      </c>
      <c r="L1414" s="241">
        <v>-139500</v>
      </c>
      <c r="M1414" s="219" t="s">
        <v>220</v>
      </c>
      <c r="N1414" s="241">
        <v>-139500</v>
      </c>
      <c r="O1414" s="219" t="s">
        <v>249</v>
      </c>
      <c r="P1414" s="219" t="s">
        <v>250</v>
      </c>
      <c r="Q1414" s="219"/>
      <c r="R1414" s="219" t="s">
        <v>1789</v>
      </c>
      <c r="S1414" s="219"/>
      <c r="T1414" s="221"/>
      <c r="U1414" s="219" t="s">
        <v>224</v>
      </c>
      <c r="V1414" s="219" t="s">
        <v>252</v>
      </c>
      <c r="W1414" s="190">
        <f>VLOOKUP(M1414,'8.匯率'!A:C,3,)</f>
        <v>1</v>
      </c>
      <c r="X1414" s="232">
        <f t="shared" si="23"/>
        <v>-139500</v>
      </c>
    </row>
    <row r="1415" spans="1:24">
      <c r="A1415" s="219" t="s">
        <v>215</v>
      </c>
      <c r="B1415" s="219" t="s">
        <v>1491</v>
      </c>
      <c r="C1415" s="219" t="s">
        <v>1790</v>
      </c>
      <c r="D1415" s="219" t="s">
        <v>268</v>
      </c>
      <c r="E1415" s="221">
        <v>45775</v>
      </c>
      <c r="F1415" s="221">
        <v>45775</v>
      </c>
      <c r="G1415" s="219" t="s">
        <v>269</v>
      </c>
      <c r="H1415" s="219"/>
      <c r="I1415" s="219"/>
      <c r="J1415" s="219" t="s">
        <v>185</v>
      </c>
      <c r="K1415" s="219" t="s">
        <v>220</v>
      </c>
      <c r="L1415" s="241">
        <v>-104500</v>
      </c>
      <c r="M1415" s="219" t="s">
        <v>220</v>
      </c>
      <c r="N1415" s="241">
        <v>-104500</v>
      </c>
      <c r="O1415" s="219" t="s">
        <v>249</v>
      </c>
      <c r="P1415" s="219" t="s">
        <v>250</v>
      </c>
      <c r="Q1415" s="219"/>
      <c r="R1415" s="219" t="s">
        <v>1791</v>
      </c>
      <c r="S1415" s="219"/>
      <c r="T1415" s="221"/>
      <c r="U1415" s="219" t="s">
        <v>224</v>
      </c>
      <c r="V1415" s="219" t="s">
        <v>252</v>
      </c>
      <c r="W1415" s="190">
        <f>VLOOKUP(M1415,'8.匯率'!A:C,3,)</f>
        <v>1</v>
      </c>
      <c r="X1415" s="232">
        <f t="shared" si="23"/>
        <v>-104500</v>
      </c>
    </row>
    <row r="1416" spans="1:24">
      <c r="A1416" s="219" t="s">
        <v>215</v>
      </c>
      <c r="B1416" s="219" t="s">
        <v>1491</v>
      </c>
      <c r="C1416" s="219" t="s">
        <v>1792</v>
      </c>
      <c r="D1416" s="219" t="s">
        <v>268</v>
      </c>
      <c r="E1416" s="221">
        <v>45775</v>
      </c>
      <c r="F1416" s="221">
        <v>45775</v>
      </c>
      <c r="G1416" s="219" t="s">
        <v>269</v>
      </c>
      <c r="H1416" s="219"/>
      <c r="I1416" s="219"/>
      <c r="J1416" s="219" t="s">
        <v>185</v>
      </c>
      <c r="K1416" s="219" t="s">
        <v>220</v>
      </c>
      <c r="L1416" s="241">
        <v>-155000</v>
      </c>
      <c r="M1416" s="219" t="s">
        <v>220</v>
      </c>
      <c r="N1416" s="241">
        <v>-155000</v>
      </c>
      <c r="O1416" s="219" t="s">
        <v>249</v>
      </c>
      <c r="P1416" s="219" t="s">
        <v>250</v>
      </c>
      <c r="Q1416" s="219"/>
      <c r="R1416" s="219" t="s">
        <v>1793</v>
      </c>
      <c r="S1416" s="219"/>
      <c r="T1416" s="221"/>
      <c r="U1416" s="219" t="s">
        <v>224</v>
      </c>
      <c r="V1416" s="219" t="s">
        <v>252</v>
      </c>
      <c r="W1416" s="190">
        <f>VLOOKUP(M1416,'8.匯率'!A:C,3,)</f>
        <v>1</v>
      </c>
      <c r="X1416" s="232">
        <f t="shared" si="23"/>
        <v>-155000</v>
      </c>
    </row>
    <row r="1417" spans="1:24">
      <c r="A1417" s="219" t="s">
        <v>215</v>
      </c>
      <c r="B1417" s="219" t="s">
        <v>1491</v>
      </c>
      <c r="C1417" s="219" t="s">
        <v>1794</v>
      </c>
      <c r="D1417" s="219" t="s">
        <v>268</v>
      </c>
      <c r="E1417" s="221">
        <v>45775</v>
      </c>
      <c r="F1417" s="221">
        <v>45775</v>
      </c>
      <c r="G1417" s="219" t="s">
        <v>269</v>
      </c>
      <c r="H1417" s="219"/>
      <c r="I1417" s="219"/>
      <c r="J1417" s="219" t="s">
        <v>185</v>
      </c>
      <c r="K1417" s="219" t="s">
        <v>220</v>
      </c>
      <c r="L1417" s="241">
        <v>-99000</v>
      </c>
      <c r="M1417" s="219" t="s">
        <v>220</v>
      </c>
      <c r="N1417" s="241">
        <v>-99000</v>
      </c>
      <c r="O1417" s="219" t="s">
        <v>249</v>
      </c>
      <c r="P1417" s="219" t="s">
        <v>250</v>
      </c>
      <c r="Q1417" s="219"/>
      <c r="R1417" s="219" t="s">
        <v>1795</v>
      </c>
      <c r="S1417" s="219"/>
      <c r="T1417" s="221"/>
      <c r="U1417" s="219" t="s">
        <v>224</v>
      </c>
      <c r="V1417" s="219" t="s">
        <v>252</v>
      </c>
      <c r="W1417" s="190">
        <f>VLOOKUP(M1417,'8.匯率'!A:C,3,)</f>
        <v>1</v>
      </c>
      <c r="X1417" s="232">
        <f t="shared" si="23"/>
        <v>-99000</v>
      </c>
    </row>
    <row r="1418" spans="1:24">
      <c r="A1418" s="219" t="s">
        <v>215</v>
      </c>
      <c r="B1418" s="219" t="s">
        <v>1491</v>
      </c>
      <c r="C1418" s="219" t="s">
        <v>1796</v>
      </c>
      <c r="D1418" s="219" t="s">
        <v>268</v>
      </c>
      <c r="E1418" s="221">
        <v>45775</v>
      </c>
      <c r="F1418" s="221">
        <v>45775</v>
      </c>
      <c r="G1418" s="219" t="s">
        <v>269</v>
      </c>
      <c r="H1418" s="219"/>
      <c r="I1418" s="219"/>
      <c r="J1418" s="219" t="s">
        <v>185</v>
      </c>
      <c r="K1418" s="219" t="s">
        <v>220</v>
      </c>
      <c r="L1418" s="241">
        <v>-87875</v>
      </c>
      <c r="M1418" s="219" t="s">
        <v>220</v>
      </c>
      <c r="N1418" s="241">
        <v>-87875</v>
      </c>
      <c r="O1418" s="219" t="s">
        <v>249</v>
      </c>
      <c r="P1418" s="219" t="s">
        <v>250</v>
      </c>
      <c r="Q1418" s="219"/>
      <c r="R1418" s="219" t="s">
        <v>1797</v>
      </c>
      <c r="S1418" s="219"/>
      <c r="T1418" s="221"/>
      <c r="U1418" s="219" t="s">
        <v>224</v>
      </c>
      <c r="V1418" s="219" t="s">
        <v>252</v>
      </c>
      <c r="W1418" s="190">
        <f>VLOOKUP(M1418,'8.匯率'!A:C,3,)</f>
        <v>1</v>
      </c>
      <c r="X1418" s="232">
        <f t="shared" si="23"/>
        <v>-87875</v>
      </c>
    </row>
    <row r="1419" spans="1:24">
      <c r="A1419" s="219" t="s">
        <v>215</v>
      </c>
      <c r="B1419" s="219" t="s">
        <v>1491</v>
      </c>
      <c r="C1419" s="219" t="s">
        <v>1798</v>
      </c>
      <c r="D1419" s="219" t="s">
        <v>268</v>
      </c>
      <c r="E1419" s="221">
        <v>45775</v>
      </c>
      <c r="F1419" s="221">
        <v>45775</v>
      </c>
      <c r="G1419" s="219" t="s">
        <v>269</v>
      </c>
      <c r="H1419" s="219"/>
      <c r="I1419" s="219"/>
      <c r="J1419" s="219" t="s">
        <v>185</v>
      </c>
      <c r="K1419" s="219" t="s">
        <v>220</v>
      </c>
      <c r="L1419" s="241">
        <v>-155000</v>
      </c>
      <c r="M1419" s="219" t="s">
        <v>220</v>
      </c>
      <c r="N1419" s="241">
        <v>-155000</v>
      </c>
      <c r="O1419" s="219" t="s">
        <v>249</v>
      </c>
      <c r="P1419" s="219" t="s">
        <v>250</v>
      </c>
      <c r="Q1419" s="219"/>
      <c r="R1419" s="219" t="s">
        <v>1799</v>
      </c>
      <c r="S1419" s="219"/>
      <c r="T1419" s="221"/>
      <c r="U1419" s="219" t="s">
        <v>224</v>
      </c>
      <c r="V1419" s="219" t="s">
        <v>252</v>
      </c>
      <c r="W1419" s="190">
        <f>VLOOKUP(M1419,'8.匯率'!A:C,3,)</f>
        <v>1</v>
      </c>
      <c r="X1419" s="232">
        <f t="shared" si="23"/>
        <v>-155000</v>
      </c>
    </row>
    <row r="1420" spans="1:24">
      <c r="A1420" s="219" t="s">
        <v>215</v>
      </c>
      <c r="B1420" s="219" t="s">
        <v>1491</v>
      </c>
      <c r="C1420" s="219" t="s">
        <v>1800</v>
      </c>
      <c r="D1420" s="219" t="s">
        <v>268</v>
      </c>
      <c r="E1420" s="221">
        <v>45775</v>
      </c>
      <c r="F1420" s="221">
        <v>45775</v>
      </c>
      <c r="G1420" s="219" t="s">
        <v>269</v>
      </c>
      <c r="H1420" s="219"/>
      <c r="I1420" s="219"/>
      <c r="J1420" s="219" t="s">
        <v>185</v>
      </c>
      <c r="K1420" s="219" t="s">
        <v>220</v>
      </c>
      <c r="L1420" s="241">
        <v>-132825</v>
      </c>
      <c r="M1420" s="219" t="s">
        <v>220</v>
      </c>
      <c r="N1420" s="241">
        <v>-132825</v>
      </c>
      <c r="O1420" s="219" t="s">
        <v>249</v>
      </c>
      <c r="P1420" s="219" t="s">
        <v>250</v>
      </c>
      <c r="Q1420" s="219"/>
      <c r="R1420" s="219" t="s">
        <v>1801</v>
      </c>
      <c r="S1420" s="219"/>
      <c r="T1420" s="221"/>
      <c r="U1420" s="219" t="s">
        <v>224</v>
      </c>
      <c r="V1420" s="219" t="s">
        <v>252</v>
      </c>
      <c r="W1420" s="190">
        <f>VLOOKUP(M1420,'8.匯率'!A:C,3,)</f>
        <v>1</v>
      </c>
      <c r="X1420" s="232">
        <f t="shared" si="23"/>
        <v>-132825</v>
      </c>
    </row>
    <row r="1421" spans="1:24">
      <c r="A1421" s="219" t="s">
        <v>215</v>
      </c>
      <c r="B1421" s="219" t="s">
        <v>1491</v>
      </c>
      <c r="C1421" s="219" t="s">
        <v>1802</v>
      </c>
      <c r="D1421" s="219" t="s">
        <v>268</v>
      </c>
      <c r="E1421" s="221">
        <v>45775</v>
      </c>
      <c r="F1421" s="221">
        <v>45775</v>
      </c>
      <c r="G1421" s="219" t="s">
        <v>269</v>
      </c>
      <c r="H1421" s="219"/>
      <c r="I1421" s="219"/>
      <c r="J1421" s="219" t="s">
        <v>185</v>
      </c>
      <c r="K1421" s="219" t="s">
        <v>220</v>
      </c>
      <c r="L1421" s="241">
        <v>-131100</v>
      </c>
      <c r="M1421" s="219" t="s">
        <v>220</v>
      </c>
      <c r="N1421" s="241">
        <v>-131100</v>
      </c>
      <c r="O1421" s="219" t="s">
        <v>249</v>
      </c>
      <c r="P1421" s="219" t="s">
        <v>250</v>
      </c>
      <c r="Q1421" s="219"/>
      <c r="R1421" s="219" t="s">
        <v>1803</v>
      </c>
      <c r="S1421" s="219"/>
      <c r="T1421" s="221"/>
      <c r="U1421" s="219" t="s">
        <v>224</v>
      </c>
      <c r="V1421" s="219" t="s">
        <v>252</v>
      </c>
      <c r="W1421" s="190">
        <f>VLOOKUP(M1421,'8.匯率'!A:C,3,)</f>
        <v>1</v>
      </c>
      <c r="X1421" s="232">
        <f t="shared" si="23"/>
        <v>-131100</v>
      </c>
    </row>
    <row r="1422" spans="1:24">
      <c r="A1422" s="219" t="s">
        <v>215</v>
      </c>
      <c r="B1422" s="219" t="s">
        <v>1491</v>
      </c>
      <c r="C1422" s="219" t="s">
        <v>1804</v>
      </c>
      <c r="D1422" s="219" t="s">
        <v>268</v>
      </c>
      <c r="E1422" s="221">
        <v>45775</v>
      </c>
      <c r="F1422" s="221">
        <v>45775</v>
      </c>
      <c r="G1422" s="219" t="s">
        <v>269</v>
      </c>
      <c r="H1422" s="219"/>
      <c r="I1422" s="219"/>
      <c r="J1422" s="219" t="s">
        <v>185</v>
      </c>
      <c r="K1422" s="219" t="s">
        <v>220</v>
      </c>
      <c r="L1422" s="241">
        <v>-96250</v>
      </c>
      <c r="M1422" s="219" t="s">
        <v>220</v>
      </c>
      <c r="N1422" s="241">
        <v>-96250</v>
      </c>
      <c r="O1422" s="219" t="s">
        <v>249</v>
      </c>
      <c r="P1422" s="219" t="s">
        <v>250</v>
      </c>
      <c r="Q1422" s="219"/>
      <c r="R1422" s="219" t="s">
        <v>1805</v>
      </c>
      <c r="S1422" s="219"/>
      <c r="T1422" s="221"/>
      <c r="U1422" s="219" t="s">
        <v>224</v>
      </c>
      <c r="V1422" s="219" t="s">
        <v>252</v>
      </c>
      <c r="W1422" s="190">
        <f>VLOOKUP(M1422,'8.匯率'!A:C,3,)</f>
        <v>1</v>
      </c>
      <c r="X1422" s="232">
        <f t="shared" si="23"/>
        <v>-96250</v>
      </c>
    </row>
    <row r="1423" spans="1:24">
      <c r="A1423" s="219" t="s">
        <v>215</v>
      </c>
      <c r="B1423" s="219" t="s">
        <v>1491</v>
      </c>
      <c r="C1423" s="219" t="s">
        <v>1806</v>
      </c>
      <c r="D1423" s="219" t="s">
        <v>268</v>
      </c>
      <c r="E1423" s="221">
        <v>45775</v>
      </c>
      <c r="F1423" s="221">
        <v>45775</v>
      </c>
      <c r="G1423" s="219" t="s">
        <v>269</v>
      </c>
      <c r="H1423" s="219"/>
      <c r="I1423" s="219"/>
      <c r="J1423" s="219" t="s">
        <v>185</v>
      </c>
      <c r="K1423" s="219" t="s">
        <v>220</v>
      </c>
      <c r="L1423" s="241">
        <v>-110000</v>
      </c>
      <c r="M1423" s="219" t="s">
        <v>220</v>
      </c>
      <c r="N1423" s="241">
        <v>-110000</v>
      </c>
      <c r="O1423" s="219" t="s">
        <v>249</v>
      </c>
      <c r="P1423" s="219" t="s">
        <v>250</v>
      </c>
      <c r="Q1423" s="219"/>
      <c r="R1423" s="219" t="s">
        <v>1807</v>
      </c>
      <c r="S1423" s="219"/>
      <c r="T1423" s="221"/>
      <c r="U1423" s="219" t="s">
        <v>224</v>
      </c>
      <c r="V1423" s="219" t="s">
        <v>252</v>
      </c>
      <c r="W1423" s="190">
        <f>VLOOKUP(M1423,'8.匯率'!A:C,3,)</f>
        <v>1</v>
      </c>
      <c r="X1423" s="232">
        <f t="shared" si="23"/>
        <v>-110000</v>
      </c>
    </row>
    <row r="1424" spans="1:24">
      <c r="A1424" s="219" t="s">
        <v>215</v>
      </c>
      <c r="B1424" s="219" t="s">
        <v>1491</v>
      </c>
      <c r="C1424" s="219" t="s">
        <v>1808</v>
      </c>
      <c r="D1424" s="219" t="s">
        <v>268</v>
      </c>
      <c r="E1424" s="221">
        <v>45775</v>
      </c>
      <c r="F1424" s="221">
        <v>45775</v>
      </c>
      <c r="G1424" s="219" t="s">
        <v>269</v>
      </c>
      <c r="H1424" s="219"/>
      <c r="I1424" s="219"/>
      <c r="J1424" s="219" t="s">
        <v>185</v>
      </c>
      <c r="K1424" s="219" t="s">
        <v>220</v>
      </c>
      <c r="L1424" s="241">
        <v>-138000</v>
      </c>
      <c r="M1424" s="219" t="s">
        <v>220</v>
      </c>
      <c r="N1424" s="241">
        <v>-138000</v>
      </c>
      <c r="O1424" s="219" t="s">
        <v>249</v>
      </c>
      <c r="P1424" s="219" t="s">
        <v>250</v>
      </c>
      <c r="Q1424" s="219"/>
      <c r="R1424" s="219" t="s">
        <v>1809</v>
      </c>
      <c r="S1424" s="219"/>
      <c r="T1424" s="221"/>
      <c r="U1424" s="219" t="s">
        <v>224</v>
      </c>
      <c r="V1424" s="219" t="s">
        <v>252</v>
      </c>
      <c r="W1424" s="190">
        <f>VLOOKUP(M1424,'8.匯率'!A:C,3,)</f>
        <v>1</v>
      </c>
      <c r="X1424" s="232">
        <f t="shared" si="23"/>
        <v>-138000</v>
      </c>
    </row>
    <row r="1425" spans="1:24">
      <c r="A1425" s="219" t="s">
        <v>215</v>
      </c>
      <c r="B1425" s="219" t="s">
        <v>1491</v>
      </c>
      <c r="C1425" s="219" t="s">
        <v>1810</v>
      </c>
      <c r="D1425" s="219" t="s">
        <v>268</v>
      </c>
      <c r="E1425" s="221">
        <v>45775</v>
      </c>
      <c r="F1425" s="221">
        <v>45775</v>
      </c>
      <c r="G1425" s="219" t="s">
        <v>269</v>
      </c>
      <c r="H1425" s="219"/>
      <c r="I1425" s="219"/>
      <c r="J1425" s="219" t="s">
        <v>185</v>
      </c>
      <c r="K1425" s="219" t="s">
        <v>220</v>
      </c>
      <c r="L1425" s="241">
        <v>-55000</v>
      </c>
      <c r="M1425" s="219" t="s">
        <v>220</v>
      </c>
      <c r="N1425" s="241">
        <v>-55000</v>
      </c>
      <c r="O1425" s="219" t="s">
        <v>249</v>
      </c>
      <c r="P1425" s="219" t="s">
        <v>250</v>
      </c>
      <c r="Q1425" s="219"/>
      <c r="R1425" s="219" t="s">
        <v>1811</v>
      </c>
      <c r="S1425" s="219"/>
      <c r="T1425" s="221"/>
      <c r="U1425" s="219" t="s">
        <v>224</v>
      </c>
      <c r="V1425" s="219" t="s">
        <v>252</v>
      </c>
      <c r="W1425" s="190">
        <f>VLOOKUP(M1425,'8.匯率'!A:C,3,)</f>
        <v>1</v>
      </c>
      <c r="X1425" s="232">
        <f t="shared" si="23"/>
        <v>-55000</v>
      </c>
    </row>
    <row r="1426" spans="1:24">
      <c r="A1426" s="219" t="s">
        <v>215</v>
      </c>
      <c r="B1426" s="219" t="s">
        <v>1491</v>
      </c>
      <c r="C1426" s="219" t="s">
        <v>1812</v>
      </c>
      <c r="D1426" s="219" t="s">
        <v>268</v>
      </c>
      <c r="E1426" s="221">
        <v>45775</v>
      </c>
      <c r="F1426" s="221">
        <v>45775</v>
      </c>
      <c r="G1426" s="219" t="s">
        <v>269</v>
      </c>
      <c r="H1426" s="219"/>
      <c r="I1426" s="219"/>
      <c r="J1426" s="219" t="s">
        <v>185</v>
      </c>
      <c r="K1426" s="219" t="s">
        <v>220</v>
      </c>
      <c r="L1426" s="241">
        <v>-75000</v>
      </c>
      <c r="M1426" s="219" t="s">
        <v>220</v>
      </c>
      <c r="N1426" s="241">
        <v>-75000</v>
      </c>
      <c r="O1426" s="219" t="s">
        <v>249</v>
      </c>
      <c r="P1426" s="219" t="s">
        <v>250</v>
      </c>
      <c r="Q1426" s="219"/>
      <c r="R1426" s="219" t="s">
        <v>1813</v>
      </c>
      <c r="S1426" s="219"/>
      <c r="T1426" s="221"/>
      <c r="U1426" s="219" t="s">
        <v>224</v>
      </c>
      <c r="V1426" s="219" t="s">
        <v>252</v>
      </c>
      <c r="W1426" s="190">
        <f>VLOOKUP(M1426,'8.匯率'!A:C,3,)</f>
        <v>1</v>
      </c>
      <c r="X1426" s="232">
        <f t="shared" si="23"/>
        <v>-75000</v>
      </c>
    </row>
    <row r="1427" spans="1:24">
      <c r="A1427" s="219" t="s">
        <v>215</v>
      </c>
      <c r="B1427" s="219" t="s">
        <v>1491</v>
      </c>
      <c r="C1427" s="219" t="s">
        <v>1814</v>
      </c>
      <c r="D1427" s="219" t="s">
        <v>268</v>
      </c>
      <c r="E1427" s="221">
        <v>45775</v>
      </c>
      <c r="F1427" s="221">
        <v>45775</v>
      </c>
      <c r="G1427" s="219" t="s">
        <v>269</v>
      </c>
      <c r="H1427" s="219"/>
      <c r="I1427" s="219"/>
      <c r="J1427" s="219" t="s">
        <v>185</v>
      </c>
      <c r="K1427" s="219" t="s">
        <v>220</v>
      </c>
      <c r="L1427" s="241">
        <v>-138000</v>
      </c>
      <c r="M1427" s="219" t="s">
        <v>220</v>
      </c>
      <c r="N1427" s="241">
        <v>-138000</v>
      </c>
      <c r="O1427" s="219" t="s">
        <v>249</v>
      </c>
      <c r="P1427" s="219" t="s">
        <v>250</v>
      </c>
      <c r="Q1427" s="219"/>
      <c r="R1427" s="219" t="s">
        <v>1815</v>
      </c>
      <c r="S1427" s="219"/>
      <c r="T1427" s="221"/>
      <c r="U1427" s="219" t="s">
        <v>224</v>
      </c>
      <c r="V1427" s="219" t="s">
        <v>252</v>
      </c>
      <c r="W1427" s="190">
        <f>VLOOKUP(M1427,'8.匯率'!A:C,3,)</f>
        <v>1</v>
      </c>
      <c r="X1427" s="232">
        <f t="shared" si="23"/>
        <v>-138000</v>
      </c>
    </row>
    <row r="1428" spans="1:24">
      <c r="A1428" s="219" t="s">
        <v>215</v>
      </c>
      <c r="B1428" s="219" t="s">
        <v>1491</v>
      </c>
      <c r="C1428" s="219" t="s">
        <v>1816</v>
      </c>
      <c r="D1428" s="219" t="s">
        <v>268</v>
      </c>
      <c r="E1428" s="221">
        <v>45775</v>
      </c>
      <c r="F1428" s="221">
        <v>45775</v>
      </c>
      <c r="G1428" s="219" t="s">
        <v>269</v>
      </c>
      <c r="H1428" s="219"/>
      <c r="I1428" s="219"/>
      <c r="J1428" s="219" t="s">
        <v>185</v>
      </c>
      <c r="K1428" s="219" t="s">
        <v>220</v>
      </c>
      <c r="L1428" s="241">
        <v>-107932</v>
      </c>
      <c r="M1428" s="219" t="s">
        <v>220</v>
      </c>
      <c r="N1428" s="241">
        <v>-107932</v>
      </c>
      <c r="O1428" s="219" t="s">
        <v>249</v>
      </c>
      <c r="P1428" s="219" t="s">
        <v>250</v>
      </c>
      <c r="Q1428" s="219"/>
      <c r="R1428" s="219" t="s">
        <v>1817</v>
      </c>
      <c r="S1428" s="219"/>
      <c r="T1428" s="221"/>
      <c r="U1428" s="219" t="s">
        <v>224</v>
      </c>
      <c r="V1428" s="219" t="s">
        <v>252</v>
      </c>
      <c r="W1428" s="190">
        <f>VLOOKUP(M1428,'8.匯率'!A:C,3,)</f>
        <v>1</v>
      </c>
      <c r="X1428" s="232">
        <f t="shared" si="23"/>
        <v>-107932</v>
      </c>
    </row>
    <row r="1429" spans="1:24">
      <c r="A1429" s="219" t="s">
        <v>215</v>
      </c>
      <c r="B1429" s="219" t="s">
        <v>1491</v>
      </c>
      <c r="C1429" s="219" t="s">
        <v>1818</v>
      </c>
      <c r="D1429" s="219" t="s">
        <v>268</v>
      </c>
      <c r="E1429" s="221">
        <v>45775</v>
      </c>
      <c r="F1429" s="221">
        <v>45775</v>
      </c>
      <c r="G1429" s="219" t="s">
        <v>269</v>
      </c>
      <c r="H1429" s="219"/>
      <c r="I1429" s="219"/>
      <c r="J1429" s="219" t="s">
        <v>185</v>
      </c>
      <c r="K1429" s="219" t="s">
        <v>220</v>
      </c>
      <c r="L1429" s="241">
        <v>-99000</v>
      </c>
      <c r="M1429" s="219" t="s">
        <v>220</v>
      </c>
      <c r="N1429" s="241">
        <v>-99000</v>
      </c>
      <c r="O1429" s="219" t="s">
        <v>249</v>
      </c>
      <c r="P1429" s="219" t="s">
        <v>250</v>
      </c>
      <c r="Q1429" s="219"/>
      <c r="R1429" s="219" t="s">
        <v>1819</v>
      </c>
      <c r="S1429" s="219"/>
      <c r="T1429" s="221"/>
      <c r="U1429" s="219" t="s">
        <v>224</v>
      </c>
      <c r="V1429" s="219" t="s">
        <v>252</v>
      </c>
      <c r="W1429" s="190">
        <f>VLOOKUP(M1429,'8.匯率'!A:C,3,)</f>
        <v>1</v>
      </c>
      <c r="X1429" s="232">
        <f t="shared" si="23"/>
        <v>-99000</v>
      </c>
    </row>
    <row r="1430" spans="1:24">
      <c r="A1430" s="219" t="s">
        <v>215</v>
      </c>
      <c r="B1430" s="219" t="s">
        <v>1491</v>
      </c>
      <c r="C1430" s="219" t="s">
        <v>1820</v>
      </c>
      <c r="D1430" s="219" t="s">
        <v>268</v>
      </c>
      <c r="E1430" s="221">
        <v>45775</v>
      </c>
      <c r="F1430" s="221">
        <v>45775</v>
      </c>
      <c r="G1430" s="219" t="s">
        <v>269</v>
      </c>
      <c r="H1430" s="219"/>
      <c r="I1430" s="219"/>
      <c r="J1430" s="219" t="s">
        <v>185</v>
      </c>
      <c r="K1430" s="219" t="s">
        <v>220</v>
      </c>
      <c r="L1430" s="241">
        <v>-138000</v>
      </c>
      <c r="M1430" s="219" t="s">
        <v>220</v>
      </c>
      <c r="N1430" s="241">
        <v>-138000</v>
      </c>
      <c r="O1430" s="219" t="s">
        <v>249</v>
      </c>
      <c r="P1430" s="219" t="s">
        <v>250</v>
      </c>
      <c r="Q1430" s="219"/>
      <c r="R1430" s="219" t="s">
        <v>1821</v>
      </c>
      <c r="S1430" s="219"/>
      <c r="T1430" s="221"/>
      <c r="U1430" s="219" t="s">
        <v>224</v>
      </c>
      <c r="V1430" s="219" t="s">
        <v>252</v>
      </c>
      <c r="W1430" s="190">
        <f>VLOOKUP(M1430,'8.匯率'!A:C,3,)</f>
        <v>1</v>
      </c>
      <c r="X1430" s="232">
        <f t="shared" si="23"/>
        <v>-138000</v>
      </c>
    </row>
    <row r="1431" spans="1:24">
      <c r="A1431" s="219" t="s">
        <v>215</v>
      </c>
      <c r="B1431" s="219" t="s">
        <v>1491</v>
      </c>
      <c r="C1431" s="219" t="s">
        <v>1822</v>
      </c>
      <c r="D1431" s="219" t="s">
        <v>268</v>
      </c>
      <c r="E1431" s="221">
        <v>45775</v>
      </c>
      <c r="F1431" s="221">
        <v>45775</v>
      </c>
      <c r="G1431" s="219" t="s">
        <v>269</v>
      </c>
      <c r="H1431" s="219"/>
      <c r="I1431" s="219"/>
      <c r="J1431" s="219" t="s">
        <v>185</v>
      </c>
      <c r="K1431" s="219" t="s">
        <v>220</v>
      </c>
      <c r="L1431" s="241">
        <v>-125000</v>
      </c>
      <c r="M1431" s="219" t="s">
        <v>220</v>
      </c>
      <c r="N1431" s="241">
        <v>-125000</v>
      </c>
      <c r="O1431" s="219" t="s">
        <v>249</v>
      </c>
      <c r="P1431" s="219" t="s">
        <v>250</v>
      </c>
      <c r="Q1431" s="219"/>
      <c r="R1431" s="219" t="s">
        <v>1823</v>
      </c>
      <c r="S1431" s="219"/>
      <c r="T1431" s="221"/>
      <c r="U1431" s="219" t="s">
        <v>224</v>
      </c>
      <c r="V1431" s="219" t="s">
        <v>252</v>
      </c>
      <c r="W1431" s="190">
        <f>VLOOKUP(M1431,'8.匯率'!A:C,3,)</f>
        <v>1</v>
      </c>
      <c r="X1431" s="232">
        <f t="shared" si="23"/>
        <v>-125000</v>
      </c>
    </row>
    <row r="1432" spans="1:24">
      <c r="A1432" s="219" t="s">
        <v>215</v>
      </c>
      <c r="B1432" s="219" t="s">
        <v>1491</v>
      </c>
      <c r="C1432" s="219" t="s">
        <v>1824</v>
      </c>
      <c r="D1432" s="219" t="s">
        <v>268</v>
      </c>
      <c r="E1432" s="221">
        <v>45775</v>
      </c>
      <c r="F1432" s="221">
        <v>45775</v>
      </c>
      <c r="G1432" s="219" t="s">
        <v>269</v>
      </c>
      <c r="H1432" s="219"/>
      <c r="I1432" s="219"/>
      <c r="J1432" s="219" t="s">
        <v>185</v>
      </c>
      <c r="K1432" s="219" t="s">
        <v>220</v>
      </c>
      <c r="L1432" s="241">
        <v>-138000</v>
      </c>
      <c r="M1432" s="219" t="s">
        <v>220</v>
      </c>
      <c r="N1432" s="241">
        <v>-138000</v>
      </c>
      <c r="O1432" s="219" t="s">
        <v>249</v>
      </c>
      <c r="P1432" s="219" t="s">
        <v>250</v>
      </c>
      <c r="Q1432" s="219"/>
      <c r="R1432" s="219" t="s">
        <v>1825</v>
      </c>
      <c r="S1432" s="219"/>
      <c r="T1432" s="221"/>
      <c r="U1432" s="219" t="s">
        <v>224</v>
      </c>
      <c r="V1432" s="219" t="s">
        <v>252</v>
      </c>
      <c r="W1432" s="190">
        <f>VLOOKUP(M1432,'8.匯率'!A:C,3,)</f>
        <v>1</v>
      </c>
      <c r="X1432" s="232">
        <f t="shared" si="23"/>
        <v>-138000</v>
      </c>
    </row>
    <row r="1433" spans="1:24">
      <c r="A1433" s="219" t="s">
        <v>215</v>
      </c>
      <c r="B1433" s="219" t="s">
        <v>1491</v>
      </c>
      <c r="C1433" s="219" t="s">
        <v>1826</v>
      </c>
      <c r="D1433" s="219" t="s">
        <v>268</v>
      </c>
      <c r="E1433" s="221">
        <v>45775</v>
      </c>
      <c r="F1433" s="221">
        <v>45775</v>
      </c>
      <c r="G1433" s="219" t="s">
        <v>269</v>
      </c>
      <c r="H1433" s="219"/>
      <c r="I1433" s="219"/>
      <c r="J1433" s="219" t="s">
        <v>185</v>
      </c>
      <c r="K1433" s="219" t="s">
        <v>220</v>
      </c>
      <c r="L1433" s="241">
        <v>-16500</v>
      </c>
      <c r="M1433" s="219" t="s">
        <v>220</v>
      </c>
      <c r="N1433" s="241">
        <v>-16500</v>
      </c>
      <c r="O1433" s="219" t="s">
        <v>249</v>
      </c>
      <c r="P1433" s="219" t="s">
        <v>250</v>
      </c>
      <c r="Q1433" s="219"/>
      <c r="R1433" s="219" t="s">
        <v>1827</v>
      </c>
      <c r="S1433" s="219"/>
      <c r="T1433" s="221"/>
      <c r="U1433" s="219" t="s">
        <v>224</v>
      </c>
      <c r="V1433" s="219" t="s">
        <v>252</v>
      </c>
      <c r="W1433" s="190">
        <f>VLOOKUP(M1433,'8.匯率'!A:C,3,)</f>
        <v>1</v>
      </c>
      <c r="X1433" s="232">
        <f t="shared" si="23"/>
        <v>-16500</v>
      </c>
    </row>
    <row r="1434" spans="1:24">
      <c r="A1434" s="219" t="s">
        <v>215</v>
      </c>
      <c r="B1434" s="219" t="s">
        <v>1491</v>
      </c>
      <c r="C1434" s="219" t="s">
        <v>1828</v>
      </c>
      <c r="D1434" s="219" t="s">
        <v>268</v>
      </c>
      <c r="E1434" s="221">
        <v>45744</v>
      </c>
      <c r="F1434" s="221">
        <v>45761</v>
      </c>
      <c r="G1434" s="219" t="s">
        <v>269</v>
      </c>
      <c r="H1434" s="219"/>
      <c r="I1434" s="219"/>
      <c r="J1434" s="219" t="s">
        <v>187</v>
      </c>
      <c r="K1434" s="219" t="s">
        <v>220</v>
      </c>
      <c r="L1434" s="241">
        <v>138000</v>
      </c>
      <c r="M1434" s="219" t="s">
        <v>220</v>
      </c>
      <c r="N1434" s="241">
        <v>138000</v>
      </c>
      <c r="O1434" s="219" t="s">
        <v>264</v>
      </c>
      <c r="P1434" s="219" t="s">
        <v>229</v>
      </c>
      <c r="Q1434" s="219"/>
      <c r="R1434" s="219" t="s">
        <v>1490</v>
      </c>
      <c r="S1434" s="219"/>
      <c r="T1434" s="221"/>
      <c r="U1434" s="219" t="s">
        <v>224</v>
      </c>
      <c r="V1434" s="219" t="s">
        <v>266</v>
      </c>
      <c r="W1434" s="190">
        <f>VLOOKUP(M1434,'8.匯率'!A:C,3,)</f>
        <v>1</v>
      </c>
      <c r="X1434" s="232">
        <f t="shared" si="23"/>
        <v>138000</v>
      </c>
    </row>
    <row r="1435" spans="1:24">
      <c r="A1435" s="219" t="s">
        <v>215</v>
      </c>
      <c r="B1435" s="219" t="s">
        <v>1491</v>
      </c>
      <c r="C1435" s="219" t="s">
        <v>1829</v>
      </c>
      <c r="D1435" s="219" t="s">
        <v>268</v>
      </c>
      <c r="E1435" s="221">
        <v>45775</v>
      </c>
      <c r="F1435" s="221">
        <v>45775</v>
      </c>
      <c r="G1435" s="219" t="s">
        <v>269</v>
      </c>
      <c r="H1435" s="219"/>
      <c r="I1435" s="219"/>
      <c r="J1435" s="219" t="s">
        <v>187</v>
      </c>
      <c r="K1435" s="219" t="s">
        <v>220</v>
      </c>
      <c r="L1435" s="241">
        <v>-138000</v>
      </c>
      <c r="M1435" s="219" t="s">
        <v>220</v>
      </c>
      <c r="N1435" s="241">
        <v>-138000</v>
      </c>
      <c r="O1435" s="219" t="s">
        <v>264</v>
      </c>
      <c r="P1435" s="219" t="s">
        <v>229</v>
      </c>
      <c r="Q1435" s="219"/>
      <c r="R1435" s="219" t="s">
        <v>1830</v>
      </c>
      <c r="S1435" s="219"/>
      <c r="T1435" s="221"/>
      <c r="U1435" s="219" t="s">
        <v>224</v>
      </c>
      <c r="V1435" s="219" t="s">
        <v>266</v>
      </c>
      <c r="W1435" s="190">
        <f>VLOOKUP(M1435,'8.匯率'!A:C,3,)</f>
        <v>1</v>
      </c>
      <c r="X1435" s="232">
        <f t="shared" si="23"/>
        <v>-138000</v>
      </c>
    </row>
    <row r="1436" spans="1:24" hidden="1">
      <c r="A1436" s="224"/>
      <c r="B1436" s="224"/>
      <c r="C1436" s="224"/>
      <c r="D1436" s="224"/>
      <c r="E1436" s="225"/>
      <c r="F1436" s="225"/>
      <c r="G1436" s="224"/>
      <c r="H1436" s="224"/>
      <c r="I1436" s="224"/>
      <c r="J1436" s="224"/>
      <c r="K1436" s="224"/>
      <c r="L1436" s="246"/>
      <c r="M1436" s="224"/>
      <c r="N1436" s="246"/>
      <c r="O1436" s="224"/>
      <c r="P1436" s="224"/>
      <c r="Q1436" s="224"/>
      <c r="R1436" s="224"/>
      <c r="S1436" s="224"/>
      <c r="T1436" s="225"/>
      <c r="U1436" s="224"/>
      <c r="V1436" s="224"/>
      <c r="X1436" s="232"/>
    </row>
    <row r="1437" spans="1:24" hidden="1">
      <c r="A1437" s="224"/>
      <c r="B1437" s="224"/>
      <c r="C1437" s="224"/>
      <c r="D1437" s="224"/>
      <c r="E1437" s="225"/>
      <c r="F1437" s="225"/>
      <c r="G1437" s="224"/>
      <c r="H1437" s="224"/>
      <c r="I1437" s="224"/>
      <c r="J1437" s="224"/>
      <c r="K1437" s="224"/>
      <c r="L1437" s="246"/>
      <c r="M1437" s="224"/>
      <c r="N1437" s="246"/>
      <c r="O1437" s="224"/>
      <c r="P1437" s="224"/>
      <c r="Q1437" s="224"/>
      <c r="R1437" s="224"/>
      <c r="S1437" s="224"/>
      <c r="T1437" s="225"/>
      <c r="U1437" s="224"/>
      <c r="V1437" s="224"/>
      <c r="X1437" s="232"/>
    </row>
    <row r="1438" spans="1:24" hidden="1">
      <c r="A1438" s="224"/>
      <c r="B1438" s="224"/>
      <c r="C1438" s="224"/>
      <c r="D1438" s="224"/>
      <c r="E1438" s="225"/>
      <c r="F1438" s="225"/>
      <c r="G1438" s="224"/>
      <c r="H1438" s="224"/>
      <c r="I1438" s="224"/>
      <c r="J1438" s="224"/>
      <c r="K1438" s="224"/>
      <c r="L1438" s="246"/>
      <c r="M1438" s="224"/>
      <c r="N1438" s="246"/>
      <c r="O1438" s="224"/>
      <c r="P1438" s="224"/>
      <c r="Q1438" s="224"/>
      <c r="R1438" s="224"/>
      <c r="S1438" s="224"/>
      <c r="T1438" s="225"/>
      <c r="U1438" s="224"/>
      <c r="V1438" s="224"/>
      <c r="X1438" s="232"/>
    </row>
    <row r="1439" spans="1:24" hidden="1">
      <c r="A1439" s="224"/>
      <c r="B1439" s="224"/>
      <c r="C1439" s="224"/>
      <c r="D1439" s="224"/>
      <c r="E1439" s="225"/>
      <c r="F1439" s="225"/>
      <c r="G1439" s="224"/>
      <c r="H1439" s="224"/>
      <c r="I1439" s="224"/>
      <c r="J1439" s="224"/>
      <c r="K1439" s="224"/>
      <c r="L1439" s="246"/>
      <c r="M1439" s="224"/>
      <c r="N1439" s="246"/>
      <c r="O1439" s="224"/>
      <c r="P1439" s="224"/>
      <c r="Q1439" s="224"/>
      <c r="R1439" s="224"/>
      <c r="S1439" s="224"/>
      <c r="T1439" s="225"/>
      <c r="U1439" s="224"/>
      <c r="V1439" s="224"/>
      <c r="X1439" s="232"/>
    </row>
    <row r="1440" spans="1:24" hidden="1">
      <c r="A1440" s="224"/>
      <c r="B1440" s="224"/>
      <c r="C1440" s="224"/>
      <c r="D1440" s="224"/>
      <c r="E1440" s="225"/>
      <c r="F1440" s="225"/>
      <c r="G1440" s="224"/>
      <c r="H1440" s="224"/>
      <c r="I1440" s="224"/>
      <c r="J1440" s="224"/>
      <c r="K1440" s="224"/>
      <c r="L1440" s="246"/>
      <c r="M1440" s="224"/>
      <c r="N1440" s="246"/>
      <c r="O1440" s="224"/>
      <c r="P1440" s="224"/>
      <c r="Q1440" s="224"/>
      <c r="R1440" s="224"/>
      <c r="S1440" s="224"/>
      <c r="T1440" s="225"/>
      <c r="U1440" s="224"/>
      <c r="V1440" s="224"/>
      <c r="X1440" s="232"/>
    </row>
    <row r="1441" spans="1:24" hidden="1">
      <c r="A1441" s="224"/>
      <c r="B1441" s="224"/>
      <c r="C1441" s="224"/>
      <c r="D1441" s="224"/>
      <c r="E1441" s="225"/>
      <c r="F1441" s="225"/>
      <c r="G1441" s="224"/>
      <c r="H1441" s="224"/>
      <c r="I1441" s="224"/>
      <c r="J1441" s="224"/>
      <c r="K1441" s="224"/>
      <c r="L1441" s="246"/>
      <c r="M1441" s="224"/>
      <c r="N1441" s="246"/>
      <c r="O1441" s="224"/>
      <c r="P1441" s="224"/>
      <c r="Q1441" s="224"/>
      <c r="R1441" s="224"/>
      <c r="S1441" s="224"/>
      <c r="T1441" s="225"/>
      <c r="U1441" s="224"/>
      <c r="V1441" s="224"/>
      <c r="X1441" s="232"/>
    </row>
    <row r="1442" spans="1:24" hidden="1">
      <c r="A1442" s="224"/>
      <c r="B1442" s="224"/>
      <c r="C1442" s="224"/>
      <c r="D1442" s="224"/>
      <c r="E1442" s="225"/>
      <c r="F1442" s="225"/>
      <c r="G1442" s="224"/>
      <c r="H1442" s="224"/>
      <c r="I1442" s="224"/>
      <c r="J1442" s="224"/>
      <c r="K1442" s="224"/>
      <c r="L1442" s="246"/>
      <c r="M1442" s="224"/>
      <c r="N1442" s="246"/>
      <c r="O1442" s="224"/>
      <c r="P1442" s="224"/>
      <c r="Q1442" s="224"/>
      <c r="R1442" s="224"/>
      <c r="S1442" s="224"/>
      <c r="T1442" s="225"/>
      <c r="U1442" s="224"/>
      <c r="V1442" s="224"/>
      <c r="X1442" s="232"/>
    </row>
    <row r="1443" spans="1:24" hidden="1">
      <c r="A1443" s="224"/>
      <c r="B1443" s="224"/>
      <c r="C1443" s="224"/>
      <c r="D1443" s="224"/>
      <c r="E1443" s="225"/>
      <c r="F1443" s="225"/>
      <c r="G1443" s="224"/>
      <c r="H1443" s="224"/>
      <c r="I1443" s="224"/>
      <c r="J1443" s="224"/>
      <c r="K1443" s="224"/>
      <c r="L1443" s="246"/>
      <c r="M1443" s="224"/>
      <c r="N1443" s="246"/>
      <c r="O1443" s="224"/>
      <c r="P1443" s="224"/>
      <c r="Q1443" s="224"/>
      <c r="R1443" s="224"/>
      <c r="S1443" s="224"/>
      <c r="T1443" s="225"/>
      <c r="U1443" s="224"/>
      <c r="V1443" s="224"/>
      <c r="X1443" s="232"/>
    </row>
    <row r="1444" spans="1:24" hidden="1">
      <c r="A1444" s="224"/>
      <c r="B1444" s="224"/>
      <c r="C1444" s="224"/>
      <c r="D1444" s="224"/>
      <c r="E1444" s="225"/>
      <c r="F1444" s="225"/>
      <c r="G1444" s="224"/>
      <c r="H1444" s="224"/>
      <c r="I1444" s="224"/>
      <c r="J1444" s="224"/>
      <c r="K1444" s="224"/>
      <c r="L1444" s="246"/>
      <c r="M1444" s="224"/>
      <c r="N1444" s="246"/>
      <c r="O1444" s="224"/>
      <c r="P1444" s="224"/>
      <c r="Q1444" s="224"/>
      <c r="R1444" s="224"/>
      <c r="S1444" s="224"/>
      <c r="T1444" s="225"/>
      <c r="U1444" s="224"/>
      <c r="V1444" s="224"/>
      <c r="X1444" s="232"/>
    </row>
    <row r="1445" spans="1:24" hidden="1">
      <c r="A1445" s="224"/>
      <c r="B1445" s="224"/>
      <c r="C1445" s="224"/>
      <c r="D1445" s="224"/>
      <c r="E1445" s="225"/>
      <c r="F1445" s="225"/>
      <c r="G1445" s="224"/>
      <c r="H1445" s="224"/>
      <c r="I1445" s="224"/>
      <c r="J1445" s="224"/>
      <c r="K1445" s="224"/>
      <c r="L1445" s="246"/>
      <c r="M1445" s="224"/>
      <c r="N1445" s="246"/>
      <c r="O1445" s="224"/>
      <c r="P1445" s="224"/>
      <c r="Q1445" s="224"/>
      <c r="R1445" s="224"/>
      <c r="S1445" s="224"/>
      <c r="T1445" s="225"/>
      <c r="U1445" s="224"/>
      <c r="V1445" s="224"/>
      <c r="X1445" s="232"/>
    </row>
    <row r="1446" spans="1:24" hidden="1">
      <c r="A1446" s="224"/>
      <c r="B1446" s="224"/>
      <c r="C1446" s="224"/>
      <c r="D1446" s="224"/>
      <c r="E1446" s="225"/>
      <c r="F1446" s="225"/>
      <c r="G1446" s="224"/>
      <c r="H1446" s="224"/>
      <c r="I1446" s="224"/>
      <c r="J1446" s="224"/>
      <c r="K1446" s="224"/>
      <c r="L1446" s="246"/>
      <c r="M1446" s="224"/>
      <c r="N1446" s="246"/>
      <c r="O1446" s="224"/>
      <c r="P1446" s="224"/>
      <c r="Q1446" s="224"/>
      <c r="R1446" s="224"/>
      <c r="S1446" s="224"/>
      <c r="T1446" s="225"/>
      <c r="U1446" s="224"/>
      <c r="V1446" s="224"/>
      <c r="X1446" s="232"/>
    </row>
    <row r="1447" spans="1:24" hidden="1">
      <c r="A1447" s="224"/>
      <c r="B1447" s="224"/>
      <c r="C1447" s="224"/>
      <c r="D1447" s="224"/>
      <c r="E1447" s="225"/>
      <c r="F1447" s="225"/>
      <c r="G1447" s="224"/>
      <c r="H1447" s="224"/>
      <c r="I1447" s="224"/>
      <c r="J1447" s="224"/>
      <c r="K1447" s="224"/>
      <c r="L1447" s="246"/>
      <c r="M1447" s="224"/>
      <c r="N1447" s="246"/>
      <c r="O1447" s="224"/>
      <c r="P1447" s="224"/>
      <c r="Q1447" s="224"/>
      <c r="R1447" s="224"/>
      <c r="S1447" s="224"/>
      <c r="T1447" s="225"/>
      <c r="U1447" s="224"/>
      <c r="V1447" s="224"/>
      <c r="X1447" s="232"/>
    </row>
    <row r="1448" spans="1:24" hidden="1">
      <c r="A1448" s="224"/>
      <c r="B1448" s="224"/>
      <c r="C1448" s="224"/>
      <c r="D1448" s="224"/>
      <c r="E1448" s="225"/>
      <c r="F1448" s="225"/>
      <c r="G1448" s="224"/>
      <c r="H1448" s="224"/>
      <c r="I1448" s="224"/>
      <c r="J1448" s="224"/>
      <c r="K1448" s="224"/>
      <c r="L1448" s="246"/>
      <c r="M1448" s="224"/>
      <c r="N1448" s="246"/>
      <c r="O1448" s="224"/>
      <c r="P1448" s="224"/>
      <c r="Q1448" s="224"/>
      <c r="R1448" s="224"/>
      <c r="S1448" s="224"/>
      <c r="T1448" s="225"/>
      <c r="U1448" s="224"/>
      <c r="V1448" s="224"/>
      <c r="X1448" s="232"/>
    </row>
    <row r="1449" spans="1:24" hidden="1">
      <c r="A1449" s="224"/>
      <c r="B1449" s="224"/>
      <c r="C1449" s="224"/>
      <c r="D1449" s="224"/>
      <c r="E1449" s="225"/>
      <c r="F1449" s="225"/>
      <c r="G1449" s="224"/>
      <c r="H1449" s="224"/>
      <c r="I1449" s="224"/>
      <c r="J1449" s="224"/>
      <c r="K1449" s="224"/>
      <c r="L1449" s="246"/>
      <c r="M1449" s="224"/>
      <c r="N1449" s="246"/>
      <c r="O1449" s="224"/>
      <c r="P1449" s="224"/>
      <c r="Q1449" s="224"/>
      <c r="R1449" s="224"/>
      <c r="S1449" s="224"/>
      <c r="T1449" s="225"/>
      <c r="U1449" s="224"/>
      <c r="V1449" s="224"/>
      <c r="X1449" s="232"/>
    </row>
    <row r="1450" spans="1:24" hidden="1">
      <c r="A1450" s="224"/>
      <c r="B1450" s="224"/>
      <c r="C1450" s="224"/>
      <c r="D1450" s="224"/>
      <c r="E1450" s="225"/>
      <c r="F1450" s="225"/>
      <c r="G1450" s="224"/>
      <c r="H1450" s="224"/>
      <c r="I1450" s="224"/>
      <c r="J1450" s="224"/>
      <c r="K1450" s="224"/>
      <c r="L1450" s="246"/>
      <c r="M1450" s="224"/>
      <c r="N1450" s="246"/>
      <c r="O1450" s="224"/>
      <c r="P1450" s="224"/>
      <c r="Q1450" s="224"/>
      <c r="R1450" s="224"/>
      <c r="S1450" s="224"/>
      <c r="T1450" s="225"/>
      <c r="U1450" s="224"/>
      <c r="V1450" s="224"/>
      <c r="X1450" s="232"/>
    </row>
    <row r="1451" spans="1:24" hidden="1">
      <c r="A1451" s="224"/>
      <c r="B1451" s="224"/>
      <c r="C1451" s="224"/>
      <c r="D1451" s="224"/>
      <c r="E1451" s="225"/>
      <c r="F1451" s="225"/>
      <c r="G1451" s="224"/>
      <c r="H1451" s="224"/>
      <c r="I1451" s="224"/>
      <c r="J1451" s="224"/>
      <c r="K1451" s="224"/>
      <c r="L1451" s="246"/>
      <c r="M1451" s="224"/>
      <c r="N1451" s="246"/>
      <c r="O1451" s="224"/>
      <c r="P1451" s="224"/>
      <c r="Q1451" s="224"/>
      <c r="R1451" s="224"/>
      <c r="S1451" s="224"/>
      <c r="T1451" s="225"/>
      <c r="U1451" s="224"/>
      <c r="V1451" s="224"/>
      <c r="X1451" s="232"/>
    </row>
    <row r="1452" spans="1:24" hidden="1">
      <c r="A1452" s="224"/>
      <c r="B1452" s="224"/>
      <c r="C1452" s="224"/>
      <c r="D1452" s="224"/>
      <c r="E1452" s="225"/>
      <c r="F1452" s="225"/>
      <c r="G1452" s="224"/>
      <c r="H1452" s="224"/>
      <c r="I1452" s="224"/>
      <c r="J1452" s="224"/>
      <c r="K1452" s="224"/>
      <c r="L1452" s="246"/>
      <c r="M1452" s="224"/>
      <c r="N1452" s="246"/>
      <c r="O1452" s="224"/>
      <c r="P1452" s="224"/>
      <c r="Q1452" s="224"/>
      <c r="R1452" s="224"/>
      <c r="S1452" s="224"/>
      <c r="T1452" s="225"/>
      <c r="U1452" s="224"/>
      <c r="V1452" s="224"/>
      <c r="X1452" s="232"/>
    </row>
    <row r="1453" spans="1:24" hidden="1">
      <c r="A1453" s="224"/>
      <c r="B1453" s="224"/>
      <c r="C1453" s="224"/>
      <c r="D1453" s="224"/>
      <c r="E1453" s="225"/>
      <c r="F1453" s="225"/>
      <c r="G1453" s="224"/>
      <c r="H1453" s="224"/>
      <c r="I1453" s="224"/>
      <c r="J1453" s="224"/>
      <c r="K1453" s="224"/>
      <c r="L1453" s="246"/>
      <c r="M1453" s="224"/>
      <c r="N1453" s="246"/>
      <c r="O1453" s="224"/>
      <c r="P1453" s="224"/>
      <c r="Q1453" s="224"/>
      <c r="R1453" s="224"/>
      <c r="S1453" s="224"/>
      <c r="T1453" s="225"/>
      <c r="U1453" s="224"/>
      <c r="V1453" s="224"/>
      <c r="X1453" s="232"/>
    </row>
    <row r="1454" spans="1:24" hidden="1">
      <c r="A1454" s="224"/>
      <c r="B1454" s="224"/>
      <c r="C1454" s="224"/>
      <c r="D1454" s="224"/>
      <c r="E1454" s="225"/>
      <c r="F1454" s="225"/>
      <c r="G1454" s="224"/>
      <c r="H1454" s="224"/>
      <c r="I1454" s="224"/>
      <c r="J1454" s="224"/>
      <c r="K1454" s="224"/>
      <c r="L1454" s="246"/>
      <c r="M1454" s="224"/>
      <c r="N1454" s="246"/>
      <c r="O1454" s="224"/>
      <c r="P1454" s="224"/>
      <c r="Q1454" s="224"/>
      <c r="R1454" s="224"/>
      <c r="S1454" s="224"/>
      <c r="T1454" s="225"/>
      <c r="U1454" s="224"/>
      <c r="V1454" s="224"/>
      <c r="X1454" s="232"/>
    </row>
    <row r="1455" spans="1:24" hidden="1">
      <c r="A1455" s="224"/>
      <c r="B1455" s="224"/>
      <c r="C1455" s="224"/>
      <c r="D1455" s="224"/>
      <c r="E1455" s="225"/>
      <c r="F1455" s="225"/>
      <c r="G1455" s="224"/>
      <c r="H1455" s="224"/>
      <c r="I1455" s="224"/>
      <c r="J1455" s="224"/>
      <c r="K1455" s="224"/>
      <c r="L1455" s="246"/>
      <c r="M1455" s="224"/>
      <c r="N1455" s="246"/>
      <c r="O1455" s="224"/>
      <c r="P1455" s="224"/>
      <c r="Q1455" s="224"/>
      <c r="R1455" s="224"/>
      <c r="S1455" s="224"/>
      <c r="T1455" s="225"/>
      <c r="U1455" s="224"/>
      <c r="V1455" s="224"/>
      <c r="X1455" s="232"/>
    </row>
    <row r="1456" spans="1:24" hidden="1">
      <c r="A1456" s="224"/>
      <c r="B1456" s="224"/>
      <c r="C1456" s="224"/>
      <c r="D1456" s="224"/>
      <c r="E1456" s="225"/>
      <c r="F1456" s="225"/>
      <c r="G1456" s="224"/>
      <c r="H1456" s="224"/>
      <c r="I1456" s="224"/>
      <c r="J1456" s="224"/>
      <c r="K1456" s="224"/>
      <c r="L1456" s="246"/>
      <c r="M1456" s="224"/>
      <c r="N1456" s="246"/>
      <c r="O1456" s="224"/>
      <c r="P1456" s="224"/>
      <c r="Q1456" s="224"/>
      <c r="R1456" s="224"/>
      <c r="S1456" s="224"/>
      <c r="T1456" s="225"/>
      <c r="U1456" s="224"/>
      <c r="V1456" s="224"/>
      <c r="X1456" s="232"/>
    </row>
    <row r="1457" spans="1:24" hidden="1">
      <c r="A1457" s="224"/>
      <c r="B1457" s="224"/>
      <c r="C1457" s="224"/>
      <c r="D1457" s="224"/>
      <c r="E1457" s="225"/>
      <c r="F1457" s="225"/>
      <c r="G1457" s="224"/>
      <c r="H1457" s="224"/>
      <c r="I1457" s="224"/>
      <c r="J1457" s="224"/>
      <c r="K1457" s="224"/>
      <c r="L1457" s="246"/>
      <c r="M1457" s="224"/>
      <c r="N1457" s="246"/>
      <c r="O1457" s="224"/>
      <c r="P1457" s="224"/>
      <c r="Q1457" s="224"/>
      <c r="R1457" s="224"/>
      <c r="S1457" s="224"/>
      <c r="T1457" s="225"/>
      <c r="U1457" s="224"/>
      <c r="V1457" s="224"/>
      <c r="X1457" s="232"/>
    </row>
    <row r="1458" spans="1:24" hidden="1">
      <c r="A1458" s="224"/>
      <c r="B1458" s="224"/>
      <c r="C1458" s="224"/>
      <c r="D1458" s="224"/>
      <c r="E1458" s="225"/>
      <c r="F1458" s="225"/>
      <c r="G1458" s="224"/>
      <c r="H1458" s="224"/>
      <c r="I1458" s="224"/>
      <c r="J1458" s="224"/>
      <c r="K1458" s="224"/>
      <c r="L1458" s="246"/>
      <c r="M1458" s="224"/>
      <c r="N1458" s="246"/>
      <c r="O1458" s="224"/>
      <c r="P1458" s="224"/>
      <c r="Q1458" s="224"/>
      <c r="R1458" s="224"/>
      <c r="S1458" s="224"/>
      <c r="T1458" s="225"/>
      <c r="U1458" s="224"/>
      <c r="V1458" s="224"/>
      <c r="X1458" s="232"/>
    </row>
    <row r="1459" spans="1:24" hidden="1">
      <c r="A1459" s="224"/>
      <c r="B1459" s="224"/>
      <c r="C1459" s="224"/>
      <c r="D1459" s="224"/>
      <c r="E1459" s="225"/>
      <c r="F1459" s="225"/>
      <c r="G1459" s="224"/>
      <c r="H1459" s="224"/>
      <c r="I1459" s="224"/>
      <c r="J1459" s="224"/>
      <c r="K1459" s="224"/>
      <c r="L1459" s="246"/>
      <c r="M1459" s="224"/>
      <c r="N1459" s="246"/>
      <c r="O1459" s="224"/>
      <c r="P1459" s="224"/>
      <c r="Q1459" s="224"/>
      <c r="R1459" s="224"/>
      <c r="S1459" s="224"/>
      <c r="T1459" s="225"/>
      <c r="U1459" s="224"/>
      <c r="V1459" s="224"/>
      <c r="X1459" s="232"/>
    </row>
    <row r="1460" spans="1:24" hidden="1">
      <c r="A1460" s="224"/>
      <c r="B1460" s="224"/>
      <c r="C1460" s="224"/>
      <c r="D1460" s="224"/>
      <c r="E1460" s="225"/>
      <c r="F1460" s="225"/>
      <c r="G1460" s="224"/>
      <c r="H1460" s="224"/>
      <c r="I1460" s="224"/>
      <c r="J1460" s="224"/>
      <c r="K1460" s="224"/>
      <c r="L1460" s="246"/>
      <c r="M1460" s="224"/>
      <c r="N1460" s="246"/>
      <c r="O1460" s="224"/>
      <c r="P1460" s="224"/>
      <c r="Q1460" s="224"/>
      <c r="R1460" s="224"/>
      <c r="S1460" s="224"/>
      <c r="T1460" s="225"/>
      <c r="U1460" s="224"/>
      <c r="V1460" s="224"/>
      <c r="X1460" s="232"/>
    </row>
    <row r="1461" spans="1:24" hidden="1">
      <c r="A1461" s="224"/>
      <c r="B1461" s="224"/>
      <c r="C1461" s="224"/>
      <c r="D1461" s="224"/>
      <c r="E1461" s="225"/>
      <c r="F1461" s="225"/>
      <c r="G1461" s="224"/>
      <c r="H1461" s="224"/>
      <c r="I1461" s="224"/>
      <c r="J1461" s="224"/>
      <c r="K1461" s="224"/>
      <c r="L1461" s="246"/>
      <c r="M1461" s="224"/>
      <c r="N1461" s="246"/>
      <c r="O1461" s="224"/>
      <c r="P1461" s="224"/>
      <c r="Q1461" s="224"/>
      <c r="R1461" s="224"/>
      <c r="S1461" s="224"/>
      <c r="T1461" s="225"/>
      <c r="U1461" s="224"/>
      <c r="V1461" s="224"/>
      <c r="X1461" s="232"/>
    </row>
    <row r="1462" spans="1:24" hidden="1">
      <c r="A1462" s="224"/>
      <c r="B1462" s="224"/>
      <c r="C1462" s="224"/>
      <c r="D1462" s="224"/>
      <c r="E1462" s="225"/>
      <c r="F1462" s="225"/>
      <c r="G1462" s="224"/>
      <c r="H1462" s="224"/>
      <c r="I1462" s="224"/>
      <c r="J1462" s="224"/>
      <c r="K1462" s="224"/>
      <c r="L1462" s="246"/>
      <c r="M1462" s="224"/>
      <c r="N1462" s="246"/>
      <c r="O1462" s="224"/>
      <c r="P1462" s="224"/>
      <c r="Q1462" s="224"/>
      <c r="R1462" s="224"/>
      <c r="S1462" s="224"/>
      <c r="T1462" s="225"/>
      <c r="U1462" s="224"/>
      <c r="V1462" s="224"/>
      <c r="X1462" s="232"/>
    </row>
    <row r="1463" spans="1:24" hidden="1">
      <c r="A1463" s="224"/>
      <c r="B1463" s="224"/>
      <c r="C1463" s="224"/>
      <c r="D1463" s="224"/>
      <c r="E1463" s="225"/>
      <c r="F1463" s="225"/>
      <c r="G1463" s="224"/>
      <c r="H1463" s="224"/>
      <c r="I1463" s="224"/>
      <c r="J1463" s="224"/>
      <c r="K1463" s="224"/>
      <c r="L1463" s="246"/>
      <c r="M1463" s="224"/>
      <c r="N1463" s="246"/>
      <c r="O1463" s="224"/>
      <c r="P1463" s="224"/>
      <c r="Q1463" s="224"/>
      <c r="R1463" s="224"/>
      <c r="S1463" s="224"/>
      <c r="T1463" s="225"/>
      <c r="U1463" s="224"/>
      <c r="V1463" s="224"/>
      <c r="X1463" s="232"/>
    </row>
    <row r="1464" spans="1:24" hidden="1">
      <c r="A1464" s="224"/>
      <c r="B1464" s="224"/>
      <c r="C1464" s="224"/>
      <c r="D1464" s="224"/>
      <c r="E1464" s="225"/>
      <c r="F1464" s="225"/>
      <c r="G1464" s="224"/>
      <c r="H1464" s="224"/>
      <c r="I1464" s="224"/>
      <c r="J1464" s="224"/>
      <c r="K1464" s="224"/>
      <c r="L1464" s="246"/>
      <c r="M1464" s="224"/>
      <c r="N1464" s="246"/>
      <c r="O1464" s="224"/>
      <c r="P1464" s="224"/>
      <c r="Q1464" s="224"/>
      <c r="R1464" s="224"/>
      <c r="S1464" s="224"/>
      <c r="T1464" s="225"/>
      <c r="U1464" s="224"/>
      <c r="V1464" s="224"/>
      <c r="X1464" s="232"/>
    </row>
    <row r="1465" spans="1:24" hidden="1">
      <c r="A1465" s="224"/>
      <c r="B1465" s="224"/>
      <c r="C1465" s="224"/>
      <c r="D1465" s="224"/>
      <c r="E1465" s="225"/>
      <c r="F1465" s="225"/>
      <c r="G1465" s="224"/>
      <c r="H1465" s="224"/>
      <c r="I1465" s="224"/>
      <c r="J1465" s="224"/>
      <c r="K1465" s="224"/>
      <c r="L1465" s="246"/>
      <c r="M1465" s="224"/>
      <c r="N1465" s="246"/>
      <c r="O1465" s="224"/>
      <c r="P1465" s="224"/>
      <c r="Q1465" s="224"/>
      <c r="R1465" s="224"/>
      <c r="S1465" s="224"/>
      <c r="T1465" s="225"/>
      <c r="U1465" s="224"/>
      <c r="V1465" s="224"/>
      <c r="X1465" s="232"/>
    </row>
    <row r="1466" spans="1:24" hidden="1">
      <c r="A1466" s="224"/>
      <c r="B1466" s="224"/>
      <c r="C1466" s="224"/>
      <c r="D1466" s="224"/>
      <c r="E1466" s="225"/>
      <c r="F1466" s="225"/>
      <c r="G1466" s="224"/>
      <c r="H1466" s="224"/>
      <c r="I1466" s="224"/>
      <c r="J1466" s="224"/>
      <c r="K1466" s="224"/>
      <c r="L1466" s="246"/>
      <c r="M1466" s="224"/>
      <c r="N1466" s="246"/>
      <c r="O1466" s="224"/>
      <c r="P1466" s="224"/>
      <c r="Q1466" s="224"/>
      <c r="R1466" s="224"/>
      <c r="S1466" s="224"/>
      <c r="T1466" s="225"/>
      <c r="U1466" s="224"/>
      <c r="V1466" s="224"/>
      <c r="X1466" s="232"/>
    </row>
    <row r="1467" spans="1:24" hidden="1">
      <c r="A1467" s="224"/>
      <c r="B1467" s="224"/>
      <c r="C1467" s="224"/>
      <c r="D1467" s="224"/>
      <c r="E1467" s="225"/>
      <c r="F1467" s="225"/>
      <c r="G1467" s="224"/>
      <c r="H1467" s="224"/>
      <c r="I1467" s="224"/>
      <c r="J1467" s="224"/>
      <c r="K1467" s="224"/>
      <c r="L1467" s="246"/>
      <c r="M1467" s="224"/>
      <c r="N1467" s="246"/>
      <c r="O1467" s="224"/>
      <c r="P1467" s="224"/>
      <c r="Q1467" s="224"/>
      <c r="R1467" s="224"/>
      <c r="S1467" s="224"/>
      <c r="T1467" s="225"/>
      <c r="U1467" s="224"/>
      <c r="V1467" s="224"/>
      <c r="X1467" s="232"/>
    </row>
    <row r="1468" spans="1:24" hidden="1">
      <c r="A1468" s="224"/>
      <c r="B1468" s="224"/>
      <c r="C1468" s="224"/>
      <c r="D1468" s="224"/>
      <c r="E1468" s="225"/>
      <c r="F1468" s="225"/>
      <c r="G1468" s="224"/>
      <c r="H1468" s="224"/>
      <c r="I1468" s="224"/>
      <c r="J1468" s="224"/>
      <c r="K1468" s="224"/>
      <c r="L1468" s="246"/>
      <c r="M1468" s="224"/>
      <c r="N1468" s="246"/>
      <c r="O1468" s="224"/>
      <c r="P1468" s="224"/>
      <c r="Q1468" s="224"/>
      <c r="R1468" s="224"/>
      <c r="S1468" s="224"/>
      <c r="T1468" s="225"/>
      <c r="U1468" s="224"/>
      <c r="V1468" s="224"/>
      <c r="X1468" s="232"/>
    </row>
    <row r="1469" spans="1:24" hidden="1">
      <c r="A1469" s="224"/>
      <c r="B1469" s="224"/>
      <c r="C1469" s="224"/>
      <c r="D1469" s="224"/>
      <c r="E1469" s="225"/>
      <c r="F1469" s="225"/>
      <c r="G1469" s="224"/>
      <c r="H1469" s="224"/>
      <c r="I1469" s="224"/>
      <c r="J1469" s="224"/>
      <c r="K1469" s="224"/>
      <c r="L1469" s="246"/>
      <c r="M1469" s="224"/>
      <c r="N1469" s="246"/>
      <c r="O1469" s="224"/>
      <c r="P1469" s="224"/>
      <c r="Q1469" s="224"/>
      <c r="R1469" s="224"/>
      <c r="S1469" s="224"/>
      <c r="T1469" s="225"/>
      <c r="U1469" s="224"/>
      <c r="V1469" s="224"/>
      <c r="X1469" s="232"/>
    </row>
    <row r="1470" spans="1:24" hidden="1">
      <c r="A1470" s="224"/>
      <c r="B1470" s="224"/>
      <c r="C1470" s="224"/>
      <c r="D1470" s="224"/>
      <c r="E1470" s="225"/>
      <c r="F1470" s="225"/>
      <c r="G1470" s="224"/>
      <c r="H1470" s="224"/>
      <c r="I1470" s="224"/>
      <c r="J1470" s="224"/>
      <c r="K1470" s="224"/>
      <c r="L1470" s="246"/>
      <c r="M1470" s="224"/>
      <c r="N1470" s="246"/>
      <c r="O1470" s="224"/>
      <c r="P1470" s="224"/>
      <c r="Q1470" s="224"/>
      <c r="R1470" s="224"/>
      <c r="S1470" s="224"/>
      <c r="T1470" s="225"/>
      <c r="U1470" s="224"/>
      <c r="V1470" s="224"/>
      <c r="X1470" s="232"/>
    </row>
    <row r="1471" spans="1:24" hidden="1">
      <c r="A1471" s="224"/>
      <c r="B1471" s="224"/>
      <c r="C1471" s="224"/>
      <c r="D1471" s="224"/>
      <c r="E1471" s="225"/>
      <c r="F1471" s="225"/>
      <c r="G1471" s="224"/>
      <c r="H1471" s="224"/>
      <c r="I1471" s="224"/>
      <c r="J1471" s="224"/>
      <c r="K1471" s="224"/>
      <c r="L1471" s="246"/>
      <c r="M1471" s="224"/>
      <c r="N1471" s="246"/>
      <c r="O1471" s="224"/>
      <c r="P1471" s="224"/>
      <c r="Q1471" s="224"/>
      <c r="R1471" s="224"/>
      <c r="S1471" s="224"/>
      <c r="T1471" s="225"/>
      <c r="U1471" s="224"/>
      <c r="V1471" s="224"/>
      <c r="X1471" s="232"/>
    </row>
    <row r="1472" spans="1:24" hidden="1">
      <c r="A1472" s="224"/>
      <c r="B1472" s="224"/>
      <c r="C1472" s="224"/>
      <c r="D1472" s="224"/>
      <c r="E1472" s="225"/>
      <c r="F1472" s="225"/>
      <c r="G1472" s="224"/>
      <c r="H1472" s="224"/>
      <c r="I1472" s="224"/>
      <c r="J1472" s="224"/>
      <c r="K1472" s="224"/>
      <c r="L1472" s="246"/>
      <c r="M1472" s="224"/>
      <c r="N1472" s="246"/>
      <c r="O1472" s="224"/>
      <c r="P1472" s="224"/>
      <c r="Q1472" s="224"/>
      <c r="R1472" s="224"/>
      <c r="S1472" s="224"/>
      <c r="T1472" s="225"/>
      <c r="U1472" s="224"/>
      <c r="V1472" s="224"/>
      <c r="X1472" s="232"/>
    </row>
    <row r="1473" spans="1:24" hidden="1">
      <c r="A1473" s="224"/>
      <c r="B1473" s="224"/>
      <c r="C1473" s="224"/>
      <c r="D1473" s="224"/>
      <c r="E1473" s="225"/>
      <c r="F1473" s="225"/>
      <c r="G1473" s="224"/>
      <c r="H1473" s="224"/>
      <c r="I1473" s="224"/>
      <c r="J1473" s="224"/>
      <c r="K1473" s="224"/>
      <c r="L1473" s="246"/>
      <c r="M1473" s="224"/>
      <c r="N1473" s="246"/>
      <c r="O1473" s="224"/>
      <c r="P1473" s="224"/>
      <c r="Q1473" s="224"/>
      <c r="R1473" s="224"/>
      <c r="S1473" s="224"/>
      <c r="T1473" s="225"/>
      <c r="U1473" s="224"/>
      <c r="V1473" s="224"/>
      <c r="X1473" s="232"/>
    </row>
    <row r="1474" spans="1:24" hidden="1">
      <c r="A1474" s="224"/>
      <c r="B1474" s="224"/>
      <c r="C1474" s="224"/>
      <c r="D1474" s="224"/>
      <c r="E1474" s="225"/>
      <c r="F1474" s="225"/>
      <c r="G1474" s="224"/>
      <c r="H1474" s="224"/>
      <c r="I1474" s="224"/>
      <c r="J1474" s="224"/>
      <c r="K1474" s="224"/>
      <c r="L1474" s="246"/>
      <c r="M1474" s="224"/>
      <c r="N1474" s="246"/>
      <c r="O1474" s="224"/>
      <c r="P1474" s="224"/>
      <c r="Q1474" s="224"/>
      <c r="R1474" s="224"/>
      <c r="S1474" s="224"/>
      <c r="T1474" s="225"/>
      <c r="U1474" s="224"/>
      <c r="V1474" s="224"/>
      <c r="X1474" s="232"/>
    </row>
    <row r="1475" spans="1:24" hidden="1">
      <c r="A1475" s="224"/>
      <c r="B1475" s="224"/>
      <c r="C1475" s="224"/>
      <c r="D1475" s="224"/>
      <c r="E1475" s="225"/>
      <c r="F1475" s="225"/>
      <c r="G1475" s="224"/>
      <c r="H1475" s="224"/>
      <c r="I1475" s="224"/>
      <c r="J1475" s="224"/>
      <c r="K1475" s="224"/>
      <c r="L1475" s="246"/>
      <c r="M1475" s="224"/>
      <c r="N1475" s="246"/>
      <c r="O1475" s="224"/>
      <c r="P1475" s="224"/>
      <c r="Q1475" s="224"/>
      <c r="R1475" s="224"/>
      <c r="S1475" s="224"/>
      <c r="T1475" s="225"/>
      <c r="U1475" s="224"/>
      <c r="V1475" s="224"/>
      <c r="X1475" s="232"/>
    </row>
    <row r="1476" spans="1:24" hidden="1">
      <c r="A1476" s="224"/>
      <c r="B1476" s="224"/>
      <c r="C1476" s="224"/>
      <c r="D1476" s="224"/>
      <c r="E1476" s="225"/>
      <c r="F1476" s="225"/>
      <c r="G1476" s="224"/>
      <c r="H1476" s="224"/>
      <c r="I1476" s="224"/>
      <c r="J1476" s="224"/>
      <c r="K1476" s="224"/>
      <c r="L1476" s="246"/>
      <c r="M1476" s="224"/>
      <c r="N1476" s="246"/>
      <c r="O1476" s="224"/>
      <c r="P1476" s="224"/>
      <c r="Q1476" s="224"/>
      <c r="R1476" s="224"/>
      <c r="S1476" s="224"/>
      <c r="T1476" s="225"/>
      <c r="U1476" s="224"/>
      <c r="V1476" s="224"/>
      <c r="X1476" s="232"/>
    </row>
    <row r="1477" spans="1:24" hidden="1">
      <c r="A1477" s="224"/>
      <c r="B1477" s="224"/>
      <c r="C1477" s="224"/>
      <c r="D1477" s="224"/>
      <c r="E1477" s="225"/>
      <c r="F1477" s="225"/>
      <c r="G1477" s="224"/>
      <c r="H1477" s="224"/>
      <c r="I1477" s="224"/>
      <c r="J1477" s="224"/>
      <c r="K1477" s="224"/>
      <c r="L1477" s="246"/>
      <c r="M1477" s="224"/>
      <c r="N1477" s="246"/>
      <c r="O1477" s="224"/>
      <c r="P1477" s="224"/>
      <c r="Q1477" s="224"/>
      <c r="R1477" s="224"/>
      <c r="S1477" s="224"/>
      <c r="T1477" s="225"/>
      <c r="U1477" s="224"/>
      <c r="V1477" s="224"/>
      <c r="X1477" s="232"/>
    </row>
    <row r="1478" spans="1:24" hidden="1">
      <c r="A1478" s="224"/>
      <c r="B1478" s="224"/>
      <c r="C1478" s="224"/>
      <c r="D1478" s="224"/>
      <c r="E1478" s="225"/>
      <c r="F1478" s="225"/>
      <c r="G1478" s="224"/>
      <c r="H1478" s="224"/>
      <c r="I1478" s="224"/>
      <c r="J1478" s="224"/>
      <c r="K1478" s="224"/>
      <c r="L1478" s="246"/>
      <c r="M1478" s="224"/>
      <c r="N1478" s="246"/>
      <c r="O1478" s="224"/>
      <c r="P1478" s="224"/>
      <c r="Q1478" s="224"/>
      <c r="R1478" s="224"/>
      <c r="S1478" s="224"/>
      <c r="T1478" s="225"/>
      <c r="U1478" s="224"/>
      <c r="V1478" s="224"/>
      <c r="X1478" s="232"/>
    </row>
    <row r="1479" spans="1:24" hidden="1">
      <c r="A1479" s="224"/>
      <c r="B1479" s="224"/>
      <c r="C1479" s="224"/>
      <c r="D1479" s="224"/>
      <c r="E1479" s="225"/>
      <c r="F1479" s="225"/>
      <c r="G1479" s="224"/>
      <c r="H1479" s="224"/>
      <c r="I1479" s="224"/>
      <c r="J1479" s="224"/>
      <c r="K1479" s="224"/>
      <c r="L1479" s="246"/>
      <c r="M1479" s="224"/>
      <c r="N1479" s="246"/>
      <c r="O1479" s="224"/>
      <c r="P1479" s="224"/>
      <c r="Q1479" s="224"/>
      <c r="R1479" s="224"/>
      <c r="S1479" s="224"/>
      <c r="T1479" s="225"/>
      <c r="U1479" s="224"/>
      <c r="V1479" s="224"/>
      <c r="X1479" s="232"/>
    </row>
    <row r="1480" spans="1:24" hidden="1">
      <c r="A1480" s="224"/>
      <c r="B1480" s="224"/>
      <c r="C1480" s="224"/>
      <c r="D1480" s="224"/>
      <c r="E1480" s="225"/>
      <c r="F1480" s="225"/>
      <c r="G1480" s="224"/>
      <c r="H1480" s="224"/>
      <c r="I1480" s="224"/>
      <c r="J1480" s="224"/>
      <c r="K1480" s="224"/>
      <c r="L1480" s="246"/>
      <c r="M1480" s="224"/>
      <c r="N1480" s="246"/>
      <c r="O1480" s="224"/>
      <c r="P1480" s="224"/>
      <c r="Q1480" s="224"/>
      <c r="R1480" s="224"/>
      <c r="S1480" s="224"/>
      <c r="T1480" s="225"/>
      <c r="U1480" s="224"/>
      <c r="V1480" s="224"/>
      <c r="X1480" s="232"/>
    </row>
    <row r="1481" spans="1:24" hidden="1">
      <c r="A1481" s="224"/>
      <c r="B1481" s="224"/>
      <c r="C1481" s="224"/>
      <c r="D1481" s="224"/>
      <c r="E1481" s="225"/>
      <c r="F1481" s="225"/>
      <c r="G1481" s="224"/>
      <c r="H1481" s="224"/>
      <c r="I1481" s="224"/>
      <c r="J1481" s="224"/>
      <c r="K1481" s="224"/>
      <c r="L1481" s="246"/>
      <c r="M1481" s="224"/>
      <c r="N1481" s="246"/>
      <c r="O1481" s="224"/>
      <c r="P1481" s="224"/>
      <c r="Q1481" s="224"/>
      <c r="R1481" s="224"/>
      <c r="S1481" s="224"/>
      <c r="T1481" s="225"/>
      <c r="U1481" s="224"/>
      <c r="V1481" s="224"/>
      <c r="X1481" s="232"/>
    </row>
    <row r="1482" spans="1:24" hidden="1">
      <c r="A1482" s="224"/>
      <c r="B1482" s="224"/>
      <c r="C1482" s="224"/>
      <c r="D1482" s="224"/>
      <c r="E1482" s="225"/>
      <c r="F1482" s="225"/>
      <c r="G1482" s="224"/>
      <c r="H1482" s="224"/>
      <c r="I1482" s="224"/>
      <c r="J1482" s="224"/>
      <c r="K1482" s="224"/>
      <c r="L1482" s="246"/>
      <c r="M1482" s="224"/>
      <c r="N1482" s="246"/>
      <c r="O1482" s="224"/>
      <c r="P1482" s="224"/>
      <c r="Q1482" s="224"/>
      <c r="R1482" s="224"/>
      <c r="S1482" s="224"/>
      <c r="T1482" s="225"/>
      <c r="U1482" s="224"/>
      <c r="V1482" s="224"/>
      <c r="X1482" s="232"/>
    </row>
    <row r="1483" spans="1:24" hidden="1">
      <c r="A1483" s="224"/>
      <c r="B1483" s="224"/>
      <c r="C1483" s="224"/>
      <c r="D1483" s="224"/>
      <c r="E1483" s="225"/>
      <c r="F1483" s="225"/>
      <c r="G1483" s="224"/>
      <c r="H1483" s="224"/>
      <c r="I1483" s="224"/>
      <c r="J1483" s="224"/>
      <c r="K1483" s="224"/>
      <c r="L1483" s="246"/>
      <c r="M1483" s="224"/>
      <c r="N1483" s="246"/>
      <c r="O1483" s="224"/>
      <c r="P1483" s="224"/>
      <c r="Q1483" s="224"/>
      <c r="R1483" s="224"/>
      <c r="S1483" s="224"/>
      <c r="T1483" s="225"/>
      <c r="U1483" s="224"/>
      <c r="V1483" s="224"/>
      <c r="X1483" s="232"/>
    </row>
    <row r="1484" spans="1:24" hidden="1">
      <c r="A1484" s="224"/>
      <c r="B1484" s="224"/>
      <c r="C1484" s="224"/>
      <c r="D1484" s="224"/>
      <c r="E1484" s="225"/>
      <c r="F1484" s="225"/>
      <c r="G1484" s="224"/>
      <c r="H1484" s="224"/>
      <c r="I1484" s="224"/>
      <c r="J1484" s="224"/>
      <c r="K1484" s="224"/>
      <c r="L1484" s="246"/>
      <c r="M1484" s="224"/>
      <c r="N1484" s="246"/>
      <c r="O1484" s="224"/>
      <c r="P1484" s="224"/>
      <c r="Q1484" s="224"/>
      <c r="R1484" s="224"/>
      <c r="S1484" s="224"/>
      <c r="T1484" s="225"/>
      <c r="U1484" s="224"/>
      <c r="V1484" s="224"/>
      <c r="X1484" s="232"/>
    </row>
    <row r="1485" spans="1:24" hidden="1">
      <c r="A1485" s="224"/>
      <c r="B1485" s="224"/>
      <c r="C1485" s="224"/>
      <c r="D1485" s="224"/>
      <c r="E1485" s="225"/>
      <c r="F1485" s="225"/>
      <c r="G1485" s="224"/>
      <c r="H1485" s="224"/>
      <c r="I1485" s="224"/>
      <c r="J1485" s="224"/>
      <c r="K1485" s="224"/>
      <c r="L1485" s="246"/>
      <c r="M1485" s="224"/>
      <c r="N1485" s="246"/>
      <c r="O1485" s="224"/>
      <c r="P1485" s="224"/>
      <c r="Q1485" s="224"/>
      <c r="R1485" s="224"/>
      <c r="S1485" s="224"/>
      <c r="T1485" s="225"/>
      <c r="U1485" s="224"/>
      <c r="V1485" s="224"/>
      <c r="X1485" s="232"/>
    </row>
    <row r="1486" spans="1:24" hidden="1">
      <c r="A1486" s="224"/>
      <c r="B1486" s="224"/>
      <c r="C1486" s="224"/>
      <c r="D1486" s="224"/>
      <c r="E1486" s="225"/>
      <c r="F1486" s="225"/>
      <c r="G1486" s="224"/>
      <c r="H1486" s="224"/>
      <c r="I1486" s="224"/>
      <c r="J1486" s="224"/>
      <c r="K1486" s="224"/>
      <c r="L1486" s="246"/>
      <c r="M1486" s="224"/>
      <c r="N1486" s="246"/>
      <c r="O1486" s="224"/>
      <c r="P1486" s="224"/>
      <c r="Q1486" s="224"/>
      <c r="R1486" s="224"/>
      <c r="S1486" s="224"/>
      <c r="T1486" s="225"/>
      <c r="U1486" s="224"/>
      <c r="V1486" s="224"/>
      <c r="X1486" s="232"/>
    </row>
    <row r="1487" spans="1:24" hidden="1">
      <c r="A1487" s="224"/>
      <c r="B1487" s="224"/>
      <c r="C1487" s="224"/>
      <c r="D1487" s="224"/>
      <c r="E1487" s="225"/>
      <c r="F1487" s="225"/>
      <c r="G1487" s="224"/>
      <c r="H1487" s="224"/>
      <c r="I1487" s="224"/>
      <c r="J1487" s="224"/>
      <c r="K1487" s="219"/>
      <c r="L1487" s="246"/>
      <c r="M1487" s="224"/>
      <c r="N1487" s="246"/>
      <c r="O1487" s="224"/>
      <c r="P1487" s="224"/>
      <c r="Q1487" s="224"/>
      <c r="R1487" s="224"/>
      <c r="S1487" s="224"/>
      <c r="T1487" s="225"/>
      <c r="U1487" s="224"/>
      <c r="V1487" s="224"/>
      <c r="X1487" s="232"/>
    </row>
    <row r="1488" spans="1:24" hidden="1">
      <c r="A1488" s="224"/>
      <c r="B1488" s="224"/>
      <c r="C1488" s="224"/>
      <c r="D1488" s="224"/>
      <c r="E1488" s="225"/>
      <c r="F1488" s="225"/>
      <c r="G1488" s="224"/>
      <c r="H1488" s="224"/>
      <c r="I1488" s="224"/>
      <c r="J1488" s="224"/>
      <c r="K1488" s="224"/>
      <c r="L1488" s="246"/>
      <c r="M1488" s="224"/>
      <c r="N1488" s="246"/>
      <c r="O1488" s="224"/>
      <c r="P1488" s="224"/>
      <c r="Q1488" s="224"/>
      <c r="R1488" s="224"/>
      <c r="S1488" s="224"/>
      <c r="T1488" s="225"/>
      <c r="U1488" s="224"/>
      <c r="V1488" s="224"/>
      <c r="X1488" s="232"/>
    </row>
    <row r="1489" spans="1:24" hidden="1">
      <c r="A1489" s="224"/>
      <c r="B1489" s="224"/>
      <c r="C1489" s="224"/>
      <c r="D1489" s="224"/>
      <c r="E1489" s="225"/>
      <c r="F1489" s="225"/>
      <c r="G1489" s="224"/>
      <c r="H1489" s="224"/>
      <c r="I1489" s="224"/>
      <c r="J1489" s="224"/>
      <c r="K1489" s="224"/>
      <c r="L1489" s="246"/>
      <c r="M1489" s="224"/>
      <c r="N1489" s="246"/>
      <c r="O1489" s="224"/>
      <c r="P1489" s="224"/>
      <c r="Q1489" s="224"/>
      <c r="R1489" s="224"/>
      <c r="S1489" s="224"/>
      <c r="T1489" s="225"/>
      <c r="U1489" s="224"/>
      <c r="V1489" s="224"/>
      <c r="X1489" s="232"/>
    </row>
    <row r="1490" spans="1:24" hidden="1">
      <c r="A1490" s="224"/>
      <c r="B1490" s="224"/>
      <c r="C1490" s="224"/>
      <c r="D1490" s="224"/>
      <c r="E1490" s="225"/>
      <c r="F1490" s="225"/>
      <c r="G1490" s="224"/>
      <c r="H1490" s="224"/>
      <c r="I1490" s="224"/>
      <c r="J1490" s="224"/>
      <c r="K1490" s="224"/>
      <c r="L1490" s="246"/>
      <c r="M1490" s="224"/>
      <c r="N1490" s="246"/>
      <c r="O1490" s="224"/>
      <c r="P1490" s="224"/>
      <c r="Q1490" s="224"/>
      <c r="R1490" s="224"/>
      <c r="S1490" s="224"/>
      <c r="T1490" s="225"/>
      <c r="U1490" s="224"/>
      <c r="V1490" s="224"/>
      <c r="X1490" s="232"/>
    </row>
    <row r="1491" spans="1:24" hidden="1">
      <c r="A1491" s="224"/>
      <c r="B1491" s="224"/>
      <c r="C1491" s="224"/>
      <c r="D1491" s="224"/>
      <c r="E1491" s="225"/>
      <c r="F1491" s="225"/>
      <c r="G1491" s="224"/>
      <c r="H1491" s="224"/>
      <c r="I1491" s="224"/>
      <c r="J1491" s="224"/>
      <c r="K1491" s="224"/>
      <c r="L1491" s="246"/>
      <c r="M1491" s="224"/>
      <c r="N1491" s="246"/>
      <c r="O1491" s="224"/>
      <c r="P1491" s="224"/>
      <c r="Q1491" s="224"/>
      <c r="R1491" s="224"/>
      <c r="S1491" s="224"/>
      <c r="T1491" s="225"/>
      <c r="U1491" s="224"/>
      <c r="V1491" s="224"/>
      <c r="X1491" s="232"/>
    </row>
    <row r="1492" spans="1:24" hidden="1">
      <c r="A1492" s="224"/>
      <c r="B1492" s="224"/>
      <c r="C1492" s="224"/>
      <c r="D1492" s="224"/>
      <c r="E1492" s="225"/>
      <c r="F1492" s="225"/>
      <c r="G1492" s="224"/>
      <c r="H1492" s="224"/>
      <c r="I1492" s="224"/>
      <c r="J1492" s="224"/>
      <c r="K1492" s="224"/>
      <c r="L1492" s="246"/>
      <c r="M1492" s="224"/>
      <c r="N1492" s="246"/>
      <c r="O1492" s="224"/>
      <c r="P1492" s="224"/>
      <c r="Q1492" s="224"/>
      <c r="R1492" s="224"/>
      <c r="S1492" s="224"/>
      <c r="T1492" s="225"/>
      <c r="U1492" s="224"/>
      <c r="V1492" s="224"/>
      <c r="X1492" s="232"/>
    </row>
    <row r="1493" spans="1:24" hidden="1">
      <c r="A1493" s="224"/>
      <c r="B1493" s="224"/>
      <c r="C1493" s="224"/>
      <c r="D1493" s="224"/>
      <c r="E1493" s="225"/>
      <c r="F1493" s="225"/>
      <c r="G1493" s="224"/>
      <c r="H1493" s="224"/>
      <c r="I1493" s="224"/>
      <c r="J1493" s="224"/>
      <c r="K1493" s="224"/>
      <c r="L1493" s="246"/>
      <c r="M1493" s="224"/>
      <c r="N1493" s="246"/>
      <c r="O1493" s="224"/>
      <c r="P1493" s="224"/>
      <c r="Q1493" s="224"/>
      <c r="R1493" s="224"/>
      <c r="S1493" s="224"/>
      <c r="T1493" s="225"/>
      <c r="U1493" s="224"/>
      <c r="V1493" s="224"/>
      <c r="X1493" s="232"/>
    </row>
    <row r="1494" spans="1:24" hidden="1">
      <c r="A1494" s="224"/>
      <c r="B1494" s="224"/>
      <c r="C1494" s="224"/>
      <c r="D1494" s="224"/>
      <c r="E1494" s="225"/>
      <c r="F1494" s="225"/>
      <c r="G1494" s="224"/>
      <c r="H1494" s="224"/>
      <c r="I1494" s="224"/>
      <c r="J1494" s="224"/>
      <c r="K1494" s="224"/>
      <c r="L1494" s="246"/>
      <c r="M1494" s="224"/>
      <c r="N1494" s="246"/>
      <c r="O1494" s="224"/>
      <c r="P1494" s="224"/>
      <c r="Q1494" s="224"/>
      <c r="R1494" s="224"/>
      <c r="S1494" s="224"/>
      <c r="T1494" s="225"/>
      <c r="U1494" s="224"/>
      <c r="V1494" s="224"/>
      <c r="X1494" s="232"/>
    </row>
    <row r="1495" spans="1:24" hidden="1">
      <c r="A1495" s="224"/>
      <c r="B1495" s="224"/>
      <c r="C1495" s="224"/>
      <c r="D1495" s="224"/>
      <c r="E1495" s="225"/>
      <c r="F1495" s="225"/>
      <c r="G1495" s="224"/>
      <c r="H1495" s="224"/>
      <c r="I1495" s="224"/>
      <c r="J1495" s="224"/>
      <c r="K1495" s="224"/>
      <c r="L1495" s="246"/>
      <c r="M1495" s="224"/>
      <c r="N1495" s="246"/>
      <c r="O1495" s="224"/>
      <c r="P1495" s="224"/>
      <c r="Q1495" s="224"/>
      <c r="R1495" s="224"/>
      <c r="S1495" s="224"/>
      <c r="T1495" s="225"/>
      <c r="U1495" s="224"/>
      <c r="V1495" s="224"/>
      <c r="X1495" s="232"/>
    </row>
    <row r="1496" spans="1:24" hidden="1">
      <c r="A1496" s="224"/>
      <c r="B1496" s="224"/>
      <c r="C1496" s="224"/>
      <c r="D1496" s="224"/>
      <c r="E1496" s="225"/>
      <c r="F1496" s="225"/>
      <c r="G1496" s="224"/>
      <c r="H1496" s="224"/>
      <c r="I1496" s="224"/>
      <c r="J1496" s="224"/>
      <c r="K1496" s="224"/>
      <c r="L1496" s="246"/>
      <c r="M1496" s="224"/>
      <c r="N1496" s="246"/>
      <c r="O1496" s="224"/>
      <c r="P1496" s="224"/>
      <c r="Q1496" s="224"/>
      <c r="R1496" s="224"/>
      <c r="S1496" s="224"/>
      <c r="T1496" s="225"/>
      <c r="U1496" s="224"/>
      <c r="V1496" s="224"/>
      <c r="X1496" s="232"/>
    </row>
    <row r="1497" spans="1:24" hidden="1">
      <c r="A1497" s="224"/>
      <c r="B1497" s="224"/>
      <c r="C1497" s="224"/>
      <c r="D1497" s="224"/>
      <c r="E1497" s="225"/>
      <c r="F1497" s="225"/>
      <c r="G1497" s="224"/>
      <c r="H1497" s="224"/>
      <c r="I1497" s="224"/>
      <c r="J1497" s="224"/>
      <c r="K1497" s="224"/>
      <c r="L1497" s="246"/>
      <c r="M1497" s="224"/>
      <c r="N1497" s="246"/>
      <c r="O1497" s="224"/>
      <c r="P1497" s="224"/>
      <c r="Q1497" s="224"/>
      <c r="R1497" s="224"/>
      <c r="S1497" s="224"/>
      <c r="T1497" s="225"/>
      <c r="U1497" s="224"/>
      <c r="V1497" s="224"/>
      <c r="X1497" s="232"/>
    </row>
    <row r="1498" spans="1:24" hidden="1">
      <c r="A1498" s="224"/>
      <c r="B1498" s="224"/>
      <c r="C1498" s="224"/>
      <c r="D1498" s="224"/>
      <c r="E1498" s="225"/>
      <c r="F1498" s="225"/>
      <c r="G1498" s="224"/>
      <c r="H1498" s="224"/>
      <c r="I1498" s="224"/>
      <c r="J1498" s="224"/>
      <c r="K1498" s="224"/>
      <c r="L1498" s="246"/>
      <c r="M1498" s="224"/>
      <c r="N1498" s="246"/>
      <c r="O1498" s="224"/>
      <c r="P1498" s="224"/>
      <c r="Q1498" s="224"/>
      <c r="R1498" s="224"/>
      <c r="S1498" s="224"/>
      <c r="T1498" s="225"/>
      <c r="U1498" s="224"/>
      <c r="V1498" s="224"/>
      <c r="X1498" s="232"/>
    </row>
    <row r="1499" spans="1:24" hidden="1">
      <c r="A1499" s="224"/>
      <c r="B1499" s="224"/>
      <c r="C1499" s="224"/>
      <c r="D1499" s="224"/>
      <c r="E1499" s="225"/>
      <c r="F1499" s="225"/>
      <c r="G1499" s="224"/>
      <c r="H1499" s="224"/>
      <c r="I1499" s="224"/>
      <c r="J1499" s="224"/>
      <c r="K1499" s="224"/>
      <c r="L1499" s="246"/>
      <c r="M1499" s="224"/>
      <c r="N1499" s="246"/>
      <c r="O1499" s="224"/>
      <c r="P1499" s="224"/>
      <c r="Q1499" s="224"/>
      <c r="R1499" s="224"/>
      <c r="S1499" s="224"/>
      <c r="T1499" s="225"/>
      <c r="U1499" s="224"/>
      <c r="V1499" s="224"/>
      <c r="X1499" s="232"/>
    </row>
    <row r="1500" spans="1:24" hidden="1">
      <c r="A1500" s="224"/>
      <c r="B1500" s="224"/>
      <c r="C1500" s="224"/>
      <c r="D1500" s="224"/>
      <c r="E1500" s="225"/>
      <c r="F1500" s="225"/>
      <c r="G1500" s="224"/>
      <c r="H1500" s="224"/>
      <c r="I1500" s="224"/>
      <c r="J1500" s="224"/>
      <c r="K1500" s="224"/>
      <c r="L1500" s="246"/>
      <c r="M1500" s="224"/>
      <c r="N1500" s="246"/>
      <c r="O1500" s="224"/>
      <c r="P1500" s="224"/>
      <c r="Q1500" s="224"/>
      <c r="R1500" s="224"/>
      <c r="S1500" s="224"/>
      <c r="T1500" s="225"/>
      <c r="U1500" s="224"/>
      <c r="V1500" s="224"/>
      <c r="X1500" s="232"/>
    </row>
    <row r="1501" spans="1:24" hidden="1">
      <c r="A1501" s="224"/>
      <c r="B1501" s="224"/>
      <c r="C1501" s="224"/>
      <c r="D1501" s="224"/>
      <c r="E1501" s="225"/>
      <c r="F1501" s="225"/>
      <c r="G1501" s="224"/>
      <c r="H1501" s="224"/>
      <c r="I1501" s="224"/>
      <c r="J1501" s="224"/>
      <c r="K1501" s="224"/>
      <c r="L1501" s="246"/>
      <c r="M1501" s="224"/>
      <c r="N1501" s="246"/>
      <c r="O1501" s="224"/>
      <c r="P1501" s="224"/>
      <c r="Q1501" s="224"/>
      <c r="R1501" s="224"/>
      <c r="S1501" s="224"/>
      <c r="T1501" s="225"/>
      <c r="U1501" s="224"/>
      <c r="V1501" s="224"/>
      <c r="X1501" s="232"/>
    </row>
    <row r="1502" spans="1:24" hidden="1">
      <c r="A1502" s="224"/>
      <c r="B1502" s="224"/>
      <c r="C1502" s="224"/>
      <c r="D1502" s="224"/>
      <c r="E1502" s="225"/>
      <c r="F1502" s="225"/>
      <c r="G1502" s="224"/>
      <c r="H1502" s="224"/>
      <c r="I1502" s="224"/>
      <c r="J1502" s="224"/>
      <c r="K1502" s="224"/>
      <c r="L1502" s="246"/>
      <c r="M1502" s="224"/>
      <c r="N1502" s="246"/>
      <c r="O1502" s="224"/>
      <c r="P1502" s="224"/>
      <c r="Q1502" s="224"/>
      <c r="R1502" s="224"/>
      <c r="S1502" s="224"/>
      <c r="T1502" s="225"/>
      <c r="U1502" s="224"/>
      <c r="V1502" s="224"/>
      <c r="X1502" s="232"/>
    </row>
    <row r="1503" spans="1:24" hidden="1">
      <c r="A1503" s="224"/>
      <c r="B1503" s="224"/>
      <c r="C1503" s="224"/>
      <c r="D1503" s="224"/>
      <c r="E1503" s="225"/>
      <c r="F1503" s="225"/>
      <c r="G1503" s="224"/>
      <c r="H1503" s="224"/>
      <c r="I1503" s="224"/>
      <c r="J1503" s="224"/>
      <c r="K1503" s="224"/>
      <c r="L1503" s="246"/>
      <c r="M1503" s="224"/>
      <c r="N1503" s="246"/>
      <c r="O1503" s="224"/>
      <c r="P1503" s="224"/>
      <c r="Q1503" s="224"/>
      <c r="R1503" s="224"/>
      <c r="S1503" s="224"/>
      <c r="T1503" s="225"/>
      <c r="U1503" s="224"/>
      <c r="V1503" s="224"/>
      <c r="X1503" s="232"/>
    </row>
    <row r="1504" spans="1:24" hidden="1">
      <c r="A1504" s="224"/>
      <c r="B1504" s="224"/>
      <c r="C1504" s="224"/>
      <c r="D1504" s="224"/>
      <c r="E1504" s="225"/>
      <c r="F1504" s="225"/>
      <c r="G1504" s="224"/>
      <c r="H1504" s="224"/>
      <c r="I1504" s="224"/>
      <c r="J1504" s="224"/>
      <c r="K1504" s="224"/>
      <c r="L1504" s="246"/>
      <c r="M1504" s="224"/>
      <c r="N1504" s="246"/>
      <c r="O1504" s="224"/>
      <c r="P1504" s="224"/>
      <c r="Q1504" s="224"/>
      <c r="R1504" s="224"/>
      <c r="S1504" s="224"/>
      <c r="T1504" s="225"/>
      <c r="U1504" s="224"/>
      <c r="V1504" s="224"/>
      <c r="X1504" s="232"/>
    </row>
    <row r="1505" spans="1:24" hidden="1">
      <c r="A1505" s="224"/>
      <c r="B1505" s="224"/>
      <c r="C1505" s="224"/>
      <c r="D1505" s="224"/>
      <c r="E1505" s="225"/>
      <c r="F1505" s="225"/>
      <c r="G1505" s="224"/>
      <c r="H1505" s="224"/>
      <c r="I1505" s="224"/>
      <c r="J1505" s="224"/>
      <c r="K1505" s="224"/>
      <c r="L1505" s="246"/>
      <c r="M1505" s="224"/>
      <c r="N1505" s="246"/>
      <c r="O1505" s="224"/>
      <c r="P1505" s="224"/>
      <c r="Q1505" s="224"/>
      <c r="R1505" s="224"/>
      <c r="S1505" s="224"/>
      <c r="T1505" s="225"/>
      <c r="U1505" s="224"/>
      <c r="V1505" s="224"/>
      <c r="X1505" s="232"/>
    </row>
    <row r="1506" spans="1:24" hidden="1">
      <c r="A1506" s="224"/>
      <c r="B1506" s="224"/>
      <c r="C1506" s="224"/>
      <c r="D1506" s="224"/>
      <c r="E1506" s="225"/>
      <c r="F1506" s="225"/>
      <c r="G1506" s="224"/>
      <c r="H1506" s="224"/>
      <c r="I1506" s="224"/>
      <c r="J1506" s="224"/>
      <c r="K1506" s="224"/>
      <c r="L1506" s="246"/>
      <c r="M1506" s="224"/>
      <c r="N1506" s="246"/>
      <c r="O1506" s="224"/>
      <c r="P1506" s="224"/>
      <c r="Q1506" s="224"/>
      <c r="R1506" s="224"/>
      <c r="S1506" s="224"/>
      <c r="T1506" s="225"/>
      <c r="U1506" s="224"/>
      <c r="V1506" s="224"/>
      <c r="X1506" s="232"/>
    </row>
    <row r="1507" spans="1:24" hidden="1">
      <c r="A1507" s="224"/>
      <c r="B1507" s="224"/>
      <c r="C1507" s="224"/>
      <c r="D1507" s="224"/>
      <c r="E1507" s="225"/>
      <c r="F1507" s="225"/>
      <c r="G1507" s="224"/>
      <c r="H1507" s="224"/>
      <c r="I1507" s="224"/>
      <c r="J1507" s="224"/>
      <c r="K1507" s="224"/>
      <c r="L1507" s="246"/>
      <c r="M1507" s="224"/>
      <c r="N1507" s="246"/>
      <c r="O1507" s="224"/>
      <c r="P1507" s="224"/>
      <c r="Q1507" s="224"/>
      <c r="R1507" s="224"/>
      <c r="S1507" s="224"/>
      <c r="T1507" s="225"/>
      <c r="U1507" s="224"/>
      <c r="V1507" s="224"/>
      <c r="X1507" s="232"/>
    </row>
    <row r="1508" spans="1:24" hidden="1">
      <c r="A1508" s="224"/>
      <c r="B1508" s="224"/>
      <c r="C1508" s="224"/>
      <c r="D1508" s="224"/>
      <c r="E1508" s="225"/>
      <c r="F1508" s="225"/>
      <c r="G1508" s="224"/>
      <c r="H1508" s="224"/>
      <c r="I1508" s="224"/>
      <c r="J1508" s="224"/>
      <c r="K1508" s="224"/>
      <c r="L1508" s="246"/>
      <c r="M1508" s="224"/>
      <c r="N1508" s="246"/>
      <c r="O1508" s="224"/>
      <c r="P1508" s="224"/>
      <c r="Q1508" s="224"/>
      <c r="R1508" s="224"/>
      <c r="S1508" s="224"/>
      <c r="T1508" s="225"/>
      <c r="U1508" s="224"/>
      <c r="V1508" s="224"/>
      <c r="X1508" s="232"/>
    </row>
    <row r="1509" spans="1:24" hidden="1">
      <c r="A1509" s="224"/>
      <c r="B1509" s="224"/>
      <c r="C1509" s="224"/>
      <c r="D1509" s="224"/>
      <c r="E1509" s="225"/>
      <c r="F1509" s="225"/>
      <c r="G1509" s="224"/>
      <c r="H1509" s="224"/>
      <c r="I1509" s="224"/>
      <c r="J1509" s="224"/>
      <c r="K1509" s="224"/>
      <c r="L1509" s="246"/>
      <c r="M1509" s="224"/>
      <c r="N1509" s="246"/>
      <c r="O1509" s="224"/>
      <c r="P1509" s="224"/>
      <c r="Q1509" s="224"/>
      <c r="R1509" s="224"/>
      <c r="S1509" s="224"/>
      <c r="T1509" s="225"/>
      <c r="U1509" s="224"/>
      <c r="V1509" s="224"/>
      <c r="X1509" s="232"/>
    </row>
    <row r="1510" spans="1:24" hidden="1">
      <c r="A1510" s="224"/>
      <c r="B1510" s="224"/>
      <c r="C1510" s="224"/>
      <c r="D1510" s="224"/>
      <c r="E1510" s="225"/>
      <c r="F1510" s="225"/>
      <c r="G1510" s="224"/>
      <c r="H1510" s="224"/>
      <c r="I1510" s="224"/>
      <c r="J1510" s="224"/>
      <c r="K1510" s="224"/>
      <c r="L1510" s="246"/>
      <c r="M1510" s="224"/>
      <c r="N1510" s="246"/>
      <c r="O1510" s="224"/>
      <c r="P1510" s="224"/>
      <c r="Q1510" s="224"/>
      <c r="R1510" s="224"/>
      <c r="S1510" s="224"/>
      <c r="T1510" s="225"/>
      <c r="U1510" s="224"/>
      <c r="V1510" s="224"/>
      <c r="X1510" s="232"/>
    </row>
    <row r="1511" spans="1:24" hidden="1">
      <c r="A1511" s="224"/>
      <c r="B1511" s="224"/>
      <c r="C1511" s="224"/>
      <c r="D1511" s="224"/>
      <c r="E1511" s="225"/>
      <c r="F1511" s="225"/>
      <c r="G1511" s="224"/>
      <c r="H1511" s="224"/>
      <c r="I1511" s="224"/>
      <c r="J1511" s="224"/>
      <c r="K1511" s="224"/>
      <c r="L1511" s="246"/>
      <c r="M1511" s="224"/>
      <c r="N1511" s="246"/>
      <c r="O1511" s="224"/>
      <c r="P1511" s="224"/>
      <c r="Q1511" s="224"/>
      <c r="R1511" s="224"/>
      <c r="S1511" s="224"/>
      <c r="T1511" s="225"/>
      <c r="U1511" s="224"/>
      <c r="V1511" s="224"/>
      <c r="X1511" s="232"/>
    </row>
    <row r="1512" spans="1:24" hidden="1">
      <c r="A1512" s="224"/>
      <c r="B1512" s="224"/>
      <c r="C1512" s="224"/>
      <c r="D1512" s="224"/>
      <c r="E1512" s="225"/>
      <c r="F1512" s="225"/>
      <c r="G1512" s="224"/>
      <c r="H1512" s="224"/>
      <c r="I1512" s="224"/>
      <c r="J1512" s="224"/>
      <c r="K1512" s="224"/>
      <c r="L1512" s="246"/>
      <c r="M1512" s="224"/>
      <c r="N1512" s="246"/>
      <c r="O1512" s="224"/>
      <c r="P1512" s="224"/>
      <c r="Q1512" s="224"/>
      <c r="R1512" s="224"/>
      <c r="S1512" s="224"/>
      <c r="T1512" s="225"/>
      <c r="U1512" s="224"/>
      <c r="V1512" s="224"/>
      <c r="X1512" s="232"/>
    </row>
    <row r="1513" spans="1:24" hidden="1">
      <c r="A1513" s="224"/>
      <c r="B1513" s="224"/>
      <c r="C1513" s="224"/>
      <c r="D1513" s="224"/>
      <c r="E1513" s="225"/>
      <c r="F1513" s="225"/>
      <c r="G1513" s="224"/>
      <c r="H1513" s="224"/>
      <c r="I1513" s="224"/>
      <c r="J1513" s="224"/>
      <c r="K1513" s="224"/>
      <c r="L1513" s="246"/>
      <c r="M1513" s="224"/>
      <c r="N1513" s="246"/>
      <c r="O1513" s="224"/>
      <c r="P1513" s="224"/>
      <c r="Q1513" s="224"/>
      <c r="R1513" s="224"/>
      <c r="S1513" s="224"/>
      <c r="T1513" s="225"/>
      <c r="U1513" s="224"/>
      <c r="V1513" s="224"/>
      <c r="X1513" s="232"/>
    </row>
    <row r="1514" spans="1:24" hidden="1">
      <c r="A1514" s="224"/>
      <c r="B1514" s="224"/>
      <c r="C1514" s="224"/>
      <c r="D1514" s="224"/>
      <c r="E1514" s="225"/>
      <c r="F1514" s="225"/>
      <c r="G1514" s="224"/>
      <c r="H1514" s="224"/>
      <c r="I1514" s="224"/>
      <c r="J1514" s="224"/>
      <c r="K1514" s="224"/>
      <c r="L1514" s="246"/>
      <c r="M1514" s="224"/>
      <c r="N1514" s="246"/>
      <c r="O1514" s="224"/>
      <c r="P1514" s="224"/>
      <c r="Q1514" s="224"/>
      <c r="R1514" s="224"/>
      <c r="S1514" s="224"/>
      <c r="T1514" s="225"/>
      <c r="U1514" s="224"/>
      <c r="V1514" s="224"/>
      <c r="X1514" s="232"/>
    </row>
    <row r="1515" spans="1:24" hidden="1">
      <c r="A1515" s="224"/>
      <c r="B1515" s="224"/>
      <c r="C1515" s="224"/>
      <c r="D1515" s="224"/>
      <c r="E1515" s="225"/>
      <c r="F1515" s="225"/>
      <c r="G1515" s="224"/>
      <c r="H1515" s="224"/>
      <c r="I1515" s="224"/>
      <c r="J1515" s="224"/>
      <c r="K1515" s="224"/>
      <c r="L1515" s="246"/>
      <c r="M1515" s="224"/>
      <c r="N1515" s="246"/>
      <c r="O1515" s="224"/>
      <c r="P1515" s="224"/>
      <c r="Q1515" s="224"/>
      <c r="R1515" s="224"/>
      <c r="S1515" s="224"/>
      <c r="T1515" s="225"/>
      <c r="U1515" s="224"/>
      <c r="V1515" s="224"/>
      <c r="X1515" s="232"/>
    </row>
    <row r="1516" spans="1:24" hidden="1">
      <c r="A1516" s="224"/>
      <c r="B1516" s="224"/>
      <c r="C1516" s="224"/>
      <c r="D1516" s="224"/>
      <c r="E1516" s="225"/>
      <c r="F1516" s="225"/>
      <c r="G1516" s="224"/>
      <c r="H1516" s="224"/>
      <c r="I1516" s="224"/>
      <c r="J1516" s="224"/>
      <c r="K1516" s="224"/>
      <c r="L1516" s="246"/>
      <c r="M1516" s="224"/>
      <c r="N1516" s="246"/>
      <c r="O1516" s="224"/>
      <c r="P1516" s="224"/>
      <c r="Q1516" s="224"/>
      <c r="R1516" s="224"/>
      <c r="S1516" s="224"/>
      <c r="T1516" s="225"/>
      <c r="U1516" s="224"/>
      <c r="V1516" s="224"/>
      <c r="X1516" s="232"/>
    </row>
    <row r="1517" spans="1:24" hidden="1">
      <c r="A1517" s="224"/>
      <c r="B1517" s="224"/>
      <c r="C1517" s="224"/>
      <c r="D1517" s="224"/>
      <c r="E1517" s="225"/>
      <c r="F1517" s="225"/>
      <c r="G1517" s="224"/>
      <c r="H1517" s="224"/>
      <c r="I1517" s="224"/>
      <c r="J1517" s="224"/>
      <c r="K1517" s="224"/>
      <c r="L1517" s="246"/>
      <c r="M1517" s="224"/>
      <c r="N1517" s="246"/>
      <c r="O1517" s="224"/>
      <c r="P1517" s="224"/>
      <c r="Q1517" s="224"/>
      <c r="R1517" s="224"/>
      <c r="S1517" s="224"/>
      <c r="T1517" s="225"/>
      <c r="U1517" s="224"/>
      <c r="V1517" s="224"/>
      <c r="X1517" s="232"/>
    </row>
    <row r="1518" spans="1:24" hidden="1">
      <c r="A1518" s="224"/>
      <c r="B1518" s="224"/>
      <c r="C1518" s="224"/>
      <c r="D1518" s="224"/>
      <c r="E1518" s="225"/>
      <c r="F1518" s="225"/>
      <c r="G1518" s="224"/>
      <c r="H1518" s="224"/>
      <c r="I1518" s="224"/>
      <c r="J1518" s="224"/>
      <c r="K1518" s="224"/>
      <c r="L1518" s="246"/>
      <c r="M1518" s="224"/>
      <c r="N1518" s="246"/>
      <c r="O1518" s="224"/>
      <c r="P1518" s="224"/>
      <c r="Q1518" s="224"/>
      <c r="R1518" s="224"/>
      <c r="S1518" s="224"/>
      <c r="T1518" s="225"/>
      <c r="U1518" s="224"/>
      <c r="V1518" s="224"/>
      <c r="X1518" s="232"/>
    </row>
    <row r="1519" spans="1:24" hidden="1">
      <c r="A1519" s="224"/>
      <c r="B1519" s="224"/>
      <c r="C1519" s="224"/>
      <c r="D1519" s="224"/>
      <c r="E1519" s="225"/>
      <c r="F1519" s="225"/>
      <c r="G1519" s="224"/>
      <c r="H1519" s="224"/>
      <c r="I1519" s="224"/>
      <c r="J1519" s="224"/>
      <c r="K1519" s="224"/>
      <c r="L1519" s="246"/>
      <c r="M1519" s="224"/>
      <c r="N1519" s="246"/>
      <c r="O1519" s="224"/>
      <c r="P1519" s="224"/>
      <c r="Q1519" s="224"/>
      <c r="R1519" s="224"/>
      <c r="S1519" s="224"/>
      <c r="T1519" s="225"/>
      <c r="U1519" s="224"/>
      <c r="V1519" s="224"/>
      <c r="X1519" s="232"/>
    </row>
    <row r="1520" spans="1:24" hidden="1">
      <c r="A1520" s="224"/>
      <c r="B1520" s="224"/>
      <c r="C1520" s="224"/>
      <c r="D1520" s="224"/>
      <c r="E1520" s="225"/>
      <c r="F1520" s="225"/>
      <c r="G1520" s="224"/>
      <c r="H1520" s="224"/>
      <c r="I1520" s="224"/>
      <c r="J1520" s="224"/>
      <c r="K1520" s="224"/>
      <c r="L1520" s="246"/>
      <c r="M1520" s="224"/>
      <c r="N1520" s="246"/>
      <c r="O1520" s="224"/>
      <c r="P1520" s="224"/>
      <c r="Q1520" s="224"/>
      <c r="R1520" s="224"/>
      <c r="S1520" s="224"/>
      <c r="T1520" s="225"/>
      <c r="U1520" s="224"/>
      <c r="V1520" s="224"/>
      <c r="X1520" s="232"/>
    </row>
    <row r="1521" spans="1:24" hidden="1">
      <c r="A1521" s="224"/>
      <c r="B1521" s="224"/>
      <c r="C1521" s="224"/>
      <c r="D1521" s="224"/>
      <c r="E1521" s="225"/>
      <c r="F1521" s="225"/>
      <c r="G1521" s="224"/>
      <c r="H1521" s="224"/>
      <c r="I1521" s="224"/>
      <c r="J1521" s="224"/>
      <c r="K1521" s="224"/>
      <c r="L1521" s="246"/>
      <c r="M1521" s="224"/>
      <c r="N1521" s="246"/>
      <c r="O1521" s="224"/>
      <c r="P1521" s="224"/>
      <c r="Q1521" s="224"/>
      <c r="R1521" s="224"/>
      <c r="S1521" s="224"/>
      <c r="T1521" s="225"/>
      <c r="U1521" s="224"/>
      <c r="V1521" s="224"/>
      <c r="X1521" s="232"/>
    </row>
    <row r="1522" spans="1:24" hidden="1">
      <c r="A1522" s="224"/>
      <c r="B1522" s="224"/>
      <c r="C1522" s="224"/>
      <c r="D1522" s="224"/>
      <c r="E1522" s="225"/>
      <c r="F1522" s="225"/>
      <c r="G1522" s="224"/>
      <c r="H1522" s="224"/>
      <c r="I1522" s="224"/>
      <c r="J1522" s="224"/>
      <c r="K1522" s="224"/>
      <c r="L1522" s="246"/>
      <c r="M1522" s="224"/>
      <c r="N1522" s="246"/>
      <c r="O1522" s="224"/>
      <c r="P1522" s="224"/>
      <c r="Q1522" s="224"/>
      <c r="R1522" s="224"/>
      <c r="S1522" s="224"/>
      <c r="T1522" s="225"/>
      <c r="U1522" s="224"/>
      <c r="V1522" s="224"/>
      <c r="X1522" s="232"/>
    </row>
    <row r="1523" spans="1:24" hidden="1">
      <c r="A1523" s="224"/>
      <c r="B1523" s="224"/>
      <c r="C1523" s="224"/>
      <c r="D1523" s="224"/>
      <c r="E1523" s="225"/>
      <c r="F1523" s="225"/>
      <c r="G1523" s="224"/>
      <c r="H1523" s="224"/>
      <c r="I1523" s="224"/>
      <c r="J1523" s="224"/>
      <c r="K1523" s="224"/>
      <c r="L1523" s="246"/>
      <c r="M1523" s="224"/>
      <c r="N1523" s="246"/>
      <c r="O1523" s="224"/>
      <c r="P1523" s="224"/>
      <c r="Q1523" s="224"/>
      <c r="R1523" s="224"/>
      <c r="S1523" s="224"/>
      <c r="T1523" s="225"/>
      <c r="U1523" s="224"/>
      <c r="V1523" s="224"/>
      <c r="X1523" s="232"/>
    </row>
    <row r="1524" spans="1:24" hidden="1">
      <c r="A1524" s="224"/>
      <c r="B1524" s="224"/>
      <c r="C1524" s="224"/>
      <c r="D1524" s="224"/>
      <c r="E1524" s="225"/>
      <c r="F1524" s="225"/>
      <c r="G1524" s="224"/>
      <c r="H1524" s="224"/>
      <c r="I1524" s="224"/>
      <c r="J1524" s="224"/>
      <c r="K1524" s="224"/>
      <c r="L1524" s="246"/>
      <c r="M1524" s="224"/>
      <c r="N1524" s="246"/>
      <c r="O1524" s="224"/>
      <c r="P1524" s="224"/>
      <c r="Q1524" s="224"/>
      <c r="R1524" s="224"/>
      <c r="S1524" s="224"/>
      <c r="T1524" s="225"/>
      <c r="U1524" s="224"/>
      <c r="V1524" s="224"/>
      <c r="X1524" s="232"/>
    </row>
    <row r="1525" spans="1:24" hidden="1">
      <c r="A1525" s="224"/>
      <c r="B1525" s="224"/>
      <c r="C1525" s="224"/>
      <c r="D1525" s="224"/>
      <c r="E1525" s="225"/>
      <c r="F1525" s="225"/>
      <c r="G1525" s="224"/>
      <c r="H1525" s="224"/>
      <c r="I1525" s="224"/>
      <c r="J1525" s="224"/>
      <c r="K1525" s="224"/>
      <c r="L1525" s="246"/>
      <c r="M1525" s="224"/>
      <c r="N1525" s="246"/>
      <c r="O1525" s="224"/>
      <c r="P1525" s="224"/>
      <c r="Q1525" s="224"/>
      <c r="R1525" s="224"/>
      <c r="S1525" s="224"/>
      <c r="T1525" s="225"/>
      <c r="U1525" s="224"/>
      <c r="V1525" s="224"/>
      <c r="X1525" s="232"/>
    </row>
    <row r="1526" spans="1:24" hidden="1">
      <c r="A1526" s="224"/>
      <c r="B1526" s="224"/>
      <c r="C1526" s="224"/>
      <c r="D1526" s="224"/>
      <c r="E1526" s="225"/>
      <c r="F1526" s="225"/>
      <c r="G1526" s="224"/>
      <c r="H1526" s="224"/>
      <c r="I1526" s="224"/>
      <c r="J1526" s="224"/>
      <c r="K1526" s="224"/>
      <c r="L1526" s="246"/>
      <c r="M1526" s="224"/>
      <c r="N1526" s="246"/>
      <c r="O1526" s="224"/>
      <c r="P1526" s="224"/>
      <c r="Q1526" s="224"/>
      <c r="R1526" s="224"/>
      <c r="S1526" s="224"/>
      <c r="T1526" s="225"/>
      <c r="U1526" s="224"/>
      <c r="V1526" s="224"/>
      <c r="X1526" s="232"/>
    </row>
    <row r="1527" spans="1:24" hidden="1">
      <c r="A1527" s="224"/>
      <c r="B1527" s="224"/>
      <c r="C1527" s="224"/>
      <c r="D1527" s="224"/>
      <c r="E1527" s="225"/>
      <c r="F1527" s="225"/>
      <c r="G1527" s="224"/>
      <c r="H1527" s="224"/>
      <c r="I1527" s="224"/>
      <c r="J1527" s="224"/>
      <c r="K1527" s="224"/>
      <c r="L1527" s="246"/>
      <c r="M1527" s="224"/>
      <c r="N1527" s="246"/>
      <c r="O1527" s="224"/>
      <c r="P1527" s="224"/>
      <c r="Q1527" s="224"/>
      <c r="R1527" s="224"/>
      <c r="S1527" s="224"/>
      <c r="T1527" s="225"/>
      <c r="U1527" s="224"/>
      <c r="V1527" s="224"/>
      <c r="X1527" s="232"/>
    </row>
    <row r="1528" spans="1:24" hidden="1">
      <c r="A1528" s="224"/>
      <c r="B1528" s="224"/>
      <c r="C1528" s="224"/>
      <c r="D1528" s="224"/>
      <c r="E1528" s="225"/>
      <c r="F1528" s="225"/>
      <c r="G1528" s="224"/>
      <c r="H1528" s="224"/>
      <c r="I1528" s="224"/>
      <c r="J1528" s="224"/>
      <c r="K1528" s="224"/>
      <c r="L1528" s="246"/>
      <c r="M1528" s="224"/>
      <c r="N1528" s="246"/>
      <c r="O1528" s="224"/>
      <c r="P1528" s="224"/>
      <c r="Q1528" s="224"/>
      <c r="R1528" s="224"/>
      <c r="S1528" s="224"/>
      <c r="T1528" s="225"/>
      <c r="U1528" s="224"/>
      <c r="V1528" s="224"/>
      <c r="X1528" s="232"/>
    </row>
    <row r="1529" spans="1:24" hidden="1">
      <c r="A1529" s="224"/>
      <c r="B1529" s="224"/>
      <c r="C1529" s="224"/>
      <c r="D1529" s="224"/>
      <c r="E1529" s="225"/>
      <c r="F1529" s="225"/>
      <c r="G1529" s="224"/>
      <c r="H1529" s="224"/>
      <c r="I1529" s="224"/>
      <c r="J1529" s="224"/>
      <c r="K1529" s="224"/>
      <c r="L1529" s="246"/>
      <c r="M1529" s="224"/>
      <c r="N1529" s="246"/>
      <c r="O1529" s="224"/>
      <c r="P1529" s="224"/>
      <c r="Q1529" s="224"/>
      <c r="R1529" s="224"/>
      <c r="S1529" s="224"/>
      <c r="T1529" s="225"/>
      <c r="U1529" s="224"/>
      <c r="V1529" s="224"/>
      <c r="X1529" s="232"/>
    </row>
    <row r="1530" spans="1:24" hidden="1">
      <c r="A1530" s="224"/>
      <c r="B1530" s="224"/>
      <c r="C1530" s="224"/>
      <c r="D1530" s="224"/>
      <c r="E1530" s="225"/>
      <c r="F1530" s="225"/>
      <c r="G1530" s="224"/>
      <c r="H1530" s="224"/>
      <c r="I1530" s="224"/>
      <c r="J1530" s="224"/>
      <c r="K1530" s="224"/>
      <c r="L1530" s="246"/>
      <c r="M1530" s="224"/>
      <c r="N1530" s="246"/>
      <c r="O1530" s="224"/>
      <c r="P1530" s="224"/>
      <c r="Q1530" s="224"/>
      <c r="R1530" s="224"/>
      <c r="S1530" s="224"/>
      <c r="T1530" s="225"/>
      <c r="U1530" s="224"/>
      <c r="V1530" s="224"/>
      <c r="X1530" s="232"/>
    </row>
    <row r="1531" spans="1:24" hidden="1">
      <c r="A1531" s="224"/>
      <c r="B1531" s="224"/>
      <c r="C1531" s="224"/>
      <c r="D1531" s="224"/>
      <c r="E1531" s="225"/>
      <c r="F1531" s="225"/>
      <c r="G1531" s="224"/>
      <c r="H1531" s="224"/>
      <c r="I1531" s="224"/>
      <c r="J1531" s="224"/>
      <c r="K1531" s="224"/>
      <c r="L1531" s="246"/>
      <c r="M1531" s="224"/>
      <c r="N1531" s="246"/>
      <c r="O1531" s="224"/>
      <c r="P1531" s="224"/>
      <c r="Q1531" s="224"/>
      <c r="R1531" s="224"/>
      <c r="S1531" s="224"/>
      <c r="T1531" s="225"/>
      <c r="U1531" s="224"/>
      <c r="V1531" s="224"/>
      <c r="X1531" s="232"/>
    </row>
    <row r="1532" spans="1:24" hidden="1">
      <c r="A1532" s="224"/>
      <c r="B1532" s="224"/>
      <c r="C1532" s="224"/>
      <c r="D1532" s="224"/>
      <c r="E1532" s="225"/>
      <c r="F1532" s="225"/>
      <c r="G1532" s="224"/>
      <c r="H1532" s="224"/>
      <c r="I1532" s="224"/>
      <c r="J1532" s="224"/>
      <c r="K1532" s="224"/>
      <c r="L1532" s="246"/>
      <c r="M1532" s="224"/>
      <c r="N1532" s="246"/>
      <c r="O1532" s="224"/>
      <c r="P1532" s="224"/>
      <c r="Q1532" s="224"/>
      <c r="R1532" s="224"/>
      <c r="S1532" s="224"/>
      <c r="T1532" s="225"/>
      <c r="U1532" s="224"/>
      <c r="V1532" s="224"/>
      <c r="X1532" s="232"/>
    </row>
    <row r="1533" spans="1:24" hidden="1">
      <c r="A1533" s="224"/>
      <c r="B1533" s="224"/>
      <c r="C1533" s="224"/>
      <c r="D1533" s="224"/>
      <c r="E1533" s="225"/>
      <c r="F1533" s="225"/>
      <c r="G1533" s="224"/>
      <c r="H1533" s="224"/>
      <c r="I1533" s="224"/>
      <c r="J1533" s="224"/>
      <c r="K1533" s="224"/>
      <c r="L1533" s="246"/>
      <c r="M1533" s="224"/>
      <c r="N1533" s="246"/>
      <c r="O1533" s="224"/>
      <c r="P1533" s="224"/>
      <c r="Q1533" s="224"/>
      <c r="R1533" s="224"/>
      <c r="S1533" s="224"/>
      <c r="T1533" s="225"/>
      <c r="U1533" s="224"/>
      <c r="V1533" s="224"/>
      <c r="X1533" s="232"/>
    </row>
    <row r="1534" spans="1:24" hidden="1">
      <c r="A1534" s="224"/>
      <c r="B1534" s="224"/>
      <c r="C1534" s="224"/>
      <c r="D1534" s="224"/>
      <c r="E1534" s="225"/>
      <c r="F1534" s="225"/>
      <c r="G1534" s="224"/>
      <c r="H1534" s="224"/>
      <c r="I1534" s="224"/>
      <c r="J1534" s="224"/>
      <c r="K1534" s="224"/>
      <c r="L1534" s="246"/>
      <c r="M1534" s="224"/>
      <c r="N1534" s="246"/>
      <c r="O1534" s="224"/>
      <c r="P1534" s="224"/>
      <c r="Q1534" s="224"/>
      <c r="R1534" s="224"/>
      <c r="S1534" s="224"/>
      <c r="T1534" s="225"/>
      <c r="U1534" s="224"/>
      <c r="V1534" s="224"/>
      <c r="X1534" s="232"/>
    </row>
    <row r="1535" spans="1:24" hidden="1">
      <c r="A1535" s="224"/>
      <c r="B1535" s="224"/>
      <c r="C1535" s="224"/>
      <c r="D1535" s="224"/>
      <c r="E1535" s="225"/>
      <c r="F1535" s="225"/>
      <c r="G1535" s="224"/>
      <c r="H1535" s="224"/>
      <c r="I1535" s="224"/>
      <c r="J1535" s="224"/>
      <c r="K1535" s="224"/>
      <c r="L1535" s="246"/>
      <c r="M1535" s="224"/>
      <c r="N1535" s="246"/>
      <c r="O1535" s="224"/>
      <c r="P1535" s="224"/>
      <c r="Q1535" s="224"/>
      <c r="R1535" s="224"/>
      <c r="S1535" s="224"/>
      <c r="T1535" s="225"/>
      <c r="U1535" s="224"/>
      <c r="V1535" s="224"/>
      <c r="X1535" s="232"/>
    </row>
    <row r="1536" spans="1:24" hidden="1">
      <c r="A1536" s="224"/>
      <c r="B1536" s="224"/>
      <c r="C1536" s="224"/>
      <c r="D1536" s="224"/>
      <c r="E1536" s="225"/>
      <c r="F1536" s="225"/>
      <c r="G1536" s="224"/>
      <c r="H1536" s="224"/>
      <c r="I1536" s="224"/>
      <c r="J1536" s="224"/>
      <c r="K1536" s="224"/>
      <c r="L1536" s="246"/>
      <c r="M1536" s="224"/>
      <c r="N1536" s="246"/>
      <c r="O1536" s="224"/>
      <c r="P1536" s="224"/>
      <c r="Q1536" s="224"/>
      <c r="R1536" s="224"/>
      <c r="S1536" s="224"/>
      <c r="T1536" s="225"/>
      <c r="U1536" s="224"/>
      <c r="V1536" s="224"/>
      <c r="X1536" s="232"/>
    </row>
    <row r="1537" spans="1:24" hidden="1">
      <c r="A1537" s="224"/>
      <c r="B1537" s="224"/>
      <c r="C1537" s="224"/>
      <c r="D1537" s="224"/>
      <c r="E1537" s="225"/>
      <c r="F1537" s="225"/>
      <c r="G1537" s="224"/>
      <c r="H1537" s="224"/>
      <c r="I1537" s="224"/>
      <c r="J1537" s="224"/>
      <c r="K1537" s="224"/>
      <c r="L1537" s="246"/>
      <c r="M1537" s="224"/>
      <c r="N1537" s="246"/>
      <c r="O1537" s="224"/>
      <c r="P1537" s="224"/>
      <c r="Q1537" s="224"/>
      <c r="R1537" s="224"/>
      <c r="S1537" s="224"/>
      <c r="T1537" s="225"/>
      <c r="U1537" s="224"/>
      <c r="V1537" s="224"/>
      <c r="X1537" s="232"/>
    </row>
    <row r="1538" spans="1:24" hidden="1">
      <c r="A1538" s="224"/>
      <c r="B1538" s="224"/>
      <c r="C1538" s="224"/>
      <c r="D1538" s="224"/>
      <c r="E1538" s="225"/>
      <c r="F1538" s="225"/>
      <c r="G1538" s="224"/>
      <c r="H1538" s="224"/>
      <c r="I1538" s="224"/>
      <c r="J1538" s="224"/>
      <c r="K1538" s="224"/>
      <c r="L1538" s="246"/>
      <c r="M1538" s="224"/>
      <c r="N1538" s="246"/>
      <c r="O1538" s="224"/>
      <c r="P1538" s="224"/>
      <c r="Q1538" s="224"/>
      <c r="R1538" s="224"/>
      <c r="S1538" s="224"/>
      <c r="T1538" s="225"/>
      <c r="U1538" s="224"/>
      <c r="V1538" s="224"/>
      <c r="X1538" s="232"/>
    </row>
    <row r="1539" spans="1:24" hidden="1">
      <c r="A1539" s="224"/>
      <c r="B1539" s="224"/>
      <c r="C1539" s="224"/>
      <c r="D1539" s="224"/>
      <c r="E1539" s="225"/>
      <c r="F1539" s="225"/>
      <c r="G1539" s="224"/>
      <c r="H1539" s="224"/>
      <c r="I1539" s="224"/>
      <c r="J1539" s="224"/>
      <c r="K1539" s="224"/>
      <c r="L1539" s="246"/>
      <c r="M1539" s="224"/>
      <c r="N1539" s="246"/>
      <c r="O1539" s="224"/>
      <c r="P1539" s="224"/>
      <c r="Q1539" s="224"/>
      <c r="R1539" s="224"/>
      <c r="S1539" s="224"/>
      <c r="T1539" s="225"/>
      <c r="U1539" s="224"/>
      <c r="V1539" s="224"/>
      <c r="X1539" s="232"/>
    </row>
    <row r="1540" spans="1:24" hidden="1">
      <c r="A1540" s="224"/>
      <c r="B1540" s="224"/>
      <c r="C1540" s="224"/>
      <c r="D1540" s="224"/>
      <c r="E1540" s="225"/>
      <c r="F1540" s="225"/>
      <c r="G1540" s="224"/>
      <c r="H1540" s="224"/>
      <c r="I1540" s="224"/>
      <c r="J1540" s="224"/>
      <c r="K1540" s="224"/>
      <c r="L1540" s="246"/>
      <c r="M1540" s="224"/>
      <c r="N1540" s="246"/>
      <c r="O1540" s="224"/>
      <c r="P1540" s="224"/>
      <c r="Q1540" s="224"/>
      <c r="R1540" s="224"/>
      <c r="S1540" s="224"/>
      <c r="T1540" s="225"/>
      <c r="U1540" s="224"/>
      <c r="V1540" s="224"/>
      <c r="X1540" s="232"/>
    </row>
    <row r="1541" spans="1:24" hidden="1">
      <c r="A1541" s="224"/>
      <c r="B1541" s="224"/>
      <c r="C1541" s="224"/>
      <c r="D1541" s="224"/>
      <c r="E1541" s="225"/>
      <c r="F1541" s="225"/>
      <c r="G1541" s="224"/>
      <c r="H1541" s="224"/>
      <c r="I1541" s="224"/>
      <c r="J1541" s="224"/>
      <c r="K1541" s="224"/>
      <c r="L1541" s="246"/>
      <c r="M1541" s="224"/>
      <c r="N1541" s="246"/>
      <c r="O1541" s="224"/>
      <c r="P1541" s="224"/>
      <c r="Q1541" s="224"/>
      <c r="R1541" s="224"/>
      <c r="S1541" s="224"/>
      <c r="T1541" s="225"/>
      <c r="U1541" s="224"/>
      <c r="V1541" s="224"/>
      <c r="X1541" s="232"/>
    </row>
    <row r="1542" spans="1:24" hidden="1">
      <c r="A1542" s="224"/>
      <c r="B1542" s="224"/>
      <c r="C1542" s="224"/>
      <c r="D1542" s="224"/>
      <c r="E1542" s="225"/>
      <c r="F1542" s="225"/>
      <c r="G1542" s="224"/>
      <c r="H1542" s="224"/>
      <c r="I1542" s="224"/>
      <c r="J1542" s="224"/>
      <c r="K1542" s="224"/>
      <c r="L1542" s="246"/>
      <c r="M1542" s="224"/>
      <c r="N1542" s="246"/>
      <c r="O1542" s="224"/>
      <c r="P1542" s="224"/>
      <c r="Q1542" s="224"/>
      <c r="R1542" s="224"/>
      <c r="S1542" s="224"/>
      <c r="T1542" s="225"/>
      <c r="U1542" s="224"/>
      <c r="V1542" s="224"/>
      <c r="X1542" s="232"/>
    </row>
    <row r="1543" spans="1:24" hidden="1">
      <c r="A1543" s="224"/>
      <c r="B1543" s="224"/>
      <c r="C1543" s="224"/>
      <c r="D1543" s="224"/>
      <c r="E1543" s="225"/>
      <c r="F1543" s="225"/>
      <c r="G1543" s="224"/>
      <c r="H1543" s="224"/>
      <c r="I1543" s="224"/>
      <c r="J1543" s="224"/>
      <c r="K1543" s="224"/>
      <c r="L1543" s="246"/>
      <c r="M1543" s="224"/>
      <c r="N1543" s="246"/>
      <c r="O1543" s="224"/>
      <c r="P1543" s="224"/>
      <c r="Q1543" s="224"/>
      <c r="R1543" s="224"/>
      <c r="S1543" s="224"/>
      <c r="T1543" s="225"/>
      <c r="U1543" s="224"/>
      <c r="V1543" s="224"/>
      <c r="X1543" s="232"/>
    </row>
    <row r="1544" spans="1:24" hidden="1">
      <c r="A1544" s="224"/>
      <c r="B1544" s="224"/>
      <c r="C1544" s="224"/>
      <c r="D1544" s="224"/>
      <c r="E1544" s="225"/>
      <c r="F1544" s="225"/>
      <c r="G1544" s="224"/>
      <c r="H1544" s="224"/>
      <c r="I1544" s="224"/>
      <c r="J1544" s="224"/>
      <c r="K1544" s="224"/>
      <c r="L1544" s="246"/>
      <c r="M1544" s="224"/>
      <c r="N1544" s="246"/>
      <c r="O1544" s="224"/>
      <c r="P1544" s="224"/>
      <c r="Q1544" s="224"/>
      <c r="R1544" s="224"/>
      <c r="S1544" s="224"/>
      <c r="T1544" s="225"/>
      <c r="U1544" s="224"/>
      <c r="V1544" s="224"/>
      <c r="X1544" s="232"/>
    </row>
    <row r="1545" spans="1:24" hidden="1">
      <c r="A1545" s="224"/>
      <c r="B1545" s="224"/>
      <c r="C1545" s="224"/>
      <c r="D1545" s="224"/>
      <c r="E1545" s="225"/>
      <c r="F1545" s="225"/>
      <c r="G1545" s="224"/>
      <c r="H1545" s="224"/>
      <c r="I1545" s="224"/>
      <c r="J1545" s="224"/>
      <c r="K1545" s="224"/>
      <c r="L1545" s="246"/>
      <c r="M1545" s="224"/>
      <c r="N1545" s="246"/>
      <c r="O1545" s="224"/>
      <c r="P1545" s="224"/>
      <c r="Q1545" s="224"/>
      <c r="R1545" s="224"/>
      <c r="S1545" s="224"/>
      <c r="T1545" s="225"/>
      <c r="U1545" s="224"/>
      <c r="V1545" s="224"/>
      <c r="X1545" s="232"/>
    </row>
    <row r="1546" spans="1:24" hidden="1">
      <c r="A1546" s="224"/>
      <c r="B1546" s="224"/>
      <c r="C1546" s="224"/>
      <c r="D1546" s="224"/>
      <c r="E1546" s="225"/>
      <c r="F1546" s="225"/>
      <c r="G1546" s="224"/>
      <c r="H1546" s="224"/>
      <c r="I1546" s="224"/>
      <c r="J1546" s="224"/>
      <c r="K1546" s="224"/>
      <c r="L1546" s="246"/>
      <c r="M1546" s="224"/>
      <c r="N1546" s="246"/>
      <c r="O1546" s="224"/>
      <c r="P1546" s="224"/>
      <c r="Q1546" s="224"/>
      <c r="R1546" s="224"/>
      <c r="S1546" s="224"/>
      <c r="T1546" s="225"/>
      <c r="U1546" s="224"/>
      <c r="V1546" s="224"/>
      <c r="X1546" s="232"/>
    </row>
    <row r="1547" spans="1:24" hidden="1">
      <c r="A1547" s="224"/>
      <c r="B1547" s="224"/>
      <c r="C1547" s="224"/>
      <c r="D1547" s="224"/>
      <c r="E1547" s="225"/>
      <c r="F1547" s="225"/>
      <c r="G1547" s="224"/>
      <c r="H1547" s="224"/>
      <c r="I1547" s="224"/>
      <c r="J1547" s="224"/>
      <c r="K1547" s="224"/>
      <c r="L1547" s="246"/>
      <c r="M1547" s="224"/>
      <c r="N1547" s="246"/>
      <c r="O1547" s="224"/>
      <c r="P1547" s="224"/>
      <c r="Q1547" s="224"/>
      <c r="R1547" s="224"/>
      <c r="S1547" s="224"/>
      <c r="T1547" s="225"/>
      <c r="U1547" s="224"/>
      <c r="V1547" s="224"/>
      <c r="X1547" s="232"/>
    </row>
    <row r="1548" spans="1:24" hidden="1">
      <c r="A1548" s="224"/>
      <c r="B1548" s="224"/>
      <c r="C1548" s="224"/>
      <c r="D1548" s="224"/>
      <c r="E1548" s="225"/>
      <c r="F1548" s="225"/>
      <c r="G1548" s="224"/>
      <c r="H1548" s="224"/>
      <c r="I1548" s="224"/>
      <c r="J1548" s="224"/>
      <c r="K1548" s="224"/>
      <c r="L1548" s="246"/>
      <c r="M1548" s="224"/>
      <c r="N1548" s="246"/>
      <c r="O1548" s="224"/>
      <c r="P1548" s="224"/>
      <c r="Q1548" s="224"/>
      <c r="R1548" s="224"/>
      <c r="S1548" s="224"/>
      <c r="T1548" s="225"/>
      <c r="U1548" s="224"/>
      <c r="V1548" s="224"/>
      <c r="X1548" s="232"/>
    </row>
    <row r="1549" spans="1:24" hidden="1">
      <c r="A1549" s="224"/>
      <c r="B1549" s="224"/>
      <c r="C1549" s="224"/>
      <c r="D1549" s="224"/>
      <c r="E1549" s="225"/>
      <c r="F1549" s="225"/>
      <c r="G1549" s="224"/>
      <c r="H1549" s="224"/>
      <c r="I1549" s="224"/>
      <c r="J1549" s="224"/>
      <c r="K1549" s="224"/>
      <c r="L1549" s="246"/>
      <c r="M1549" s="224"/>
      <c r="N1549" s="246"/>
      <c r="O1549" s="224"/>
      <c r="P1549" s="224"/>
      <c r="Q1549" s="224"/>
      <c r="R1549" s="224"/>
      <c r="S1549" s="224"/>
      <c r="T1549" s="225"/>
      <c r="U1549" s="224"/>
      <c r="V1549" s="224"/>
      <c r="X1549" s="232"/>
    </row>
    <row r="1550" spans="1:24" hidden="1">
      <c r="A1550" s="224"/>
      <c r="B1550" s="224"/>
      <c r="C1550" s="224"/>
      <c r="D1550" s="224"/>
      <c r="E1550" s="225"/>
      <c r="F1550" s="225"/>
      <c r="G1550" s="224"/>
      <c r="H1550" s="224"/>
      <c r="I1550" s="224"/>
      <c r="J1550" s="224"/>
      <c r="K1550" s="224"/>
      <c r="L1550" s="246"/>
      <c r="M1550" s="224"/>
      <c r="N1550" s="246"/>
      <c r="O1550" s="224"/>
      <c r="P1550" s="224"/>
      <c r="Q1550" s="224"/>
      <c r="R1550" s="224"/>
      <c r="S1550" s="224"/>
      <c r="T1550" s="225"/>
      <c r="U1550" s="224"/>
      <c r="V1550" s="224"/>
      <c r="X1550" s="232"/>
    </row>
    <row r="1551" spans="1:24" hidden="1">
      <c r="A1551" s="224"/>
      <c r="B1551" s="224"/>
      <c r="C1551" s="224"/>
      <c r="D1551" s="224"/>
      <c r="E1551" s="225"/>
      <c r="F1551" s="225"/>
      <c r="G1551" s="224"/>
      <c r="H1551" s="224"/>
      <c r="I1551" s="224"/>
      <c r="J1551" s="224"/>
      <c r="K1551" s="224"/>
      <c r="L1551" s="246"/>
      <c r="M1551" s="224"/>
      <c r="N1551" s="246"/>
      <c r="O1551" s="224"/>
      <c r="P1551" s="224"/>
      <c r="Q1551" s="224"/>
      <c r="R1551" s="224"/>
      <c r="S1551" s="224"/>
      <c r="T1551" s="225"/>
      <c r="U1551" s="224"/>
      <c r="V1551" s="224"/>
      <c r="X1551" s="232"/>
    </row>
    <row r="1552" spans="1:24" hidden="1">
      <c r="A1552" s="224"/>
      <c r="B1552" s="224"/>
      <c r="C1552" s="224"/>
      <c r="D1552" s="224"/>
      <c r="E1552" s="225"/>
      <c r="F1552" s="225"/>
      <c r="G1552" s="224"/>
      <c r="H1552" s="224"/>
      <c r="I1552" s="224"/>
      <c r="J1552" s="224"/>
      <c r="K1552" s="224"/>
      <c r="L1552" s="246"/>
      <c r="M1552" s="224"/>
      <c r="N1552" s="246"/>
      <c r="O1552" s="224"/>
      <c r="P1552" s="224"/>
      <c r="Q1552" s="224"/>
      <c r="R1552" s="224"/>
      <c r="S1552" s="224"/>
      <c r="T1552" s="225"/>
      <c r="U1552" s="224"/>
      <c r="V1552" s="224"/>
      <c r="X1552" s="232"/>
    </row>
    <row r="1553" spans="1:24" hidden="1">
      <c r="A1553" s="224"/>
      <c r="B1553" s="224"/>
      <c r="C1553" s="224"/>
      <c r="D1553" s="224"/>
      <c r="E1553" s="225"/>
      <c r="F1553" s="225"/>
      <c r="G1553" s="224"/>
      <c r="H1553" s="224"/>
      <c r="I1553" s="224"/>
      <c r="J1553" s="224"/>
      <c r="K1553" s="224"/>
      <c r="L1553" s="246"/>
      <c r="M1553" s="224"/>
      <c r="N1553" s="246"/>
      <c r="O1553" s="224"/>
      <c r="P1553" s="224"/>
      <c r="Q1553" s="224"/>
      <c r="R1553" s="224"/>
      <c r="S1553" s="224"/>
      <c r="T1553" s="225"/>
      <c r="U1553" s="224"/>
      <c r="V1553" s="224"/>
      <c r="X1553" s="232"/>
    </row>
    <row r="1554" spans="1:24" hidden="1">
      <c r="A1554" s="224"/>
      <c r="B1554" s="224"/>
      <c r="C1554" s="224"/>
      <c r="D1554" s="224"/>
      <c r="E1554" s="225"/>
      <c r="F1554" s="225"/>
      <c r="G1554" s="224"/>
      <c r="H1554" s="224"/>
      <c r="I1554" s="224"/>
      <c r="J1554" s="224"/>
      <c r="K1554" s="224"/>
      <c r="L1554" s="246"/>
      <c r="M1554" s="224"/>
      <c r="N1554" s="246"/>
      <c r="O1554" s="224"/>
      <c r="P1554" s="224"/>
      <c r="Q1554" s="224"/>
      <c r="R1554" s="224"/>
      <c r="S1554" s="224"/>
      <c r="T1554" s="225"/>
      <c r="U1554" s="224"/>
      <c r="V1554" s="224"/>
      <c r="X1554" s="232"/>
    </row>
    <row r="1555" spans="1:24" hidden="1">
      <c r="A1555" s="224"/>
      <c r="B1555" s="224"/>
      <c r="C1555" s="224"/>
      <c r="D1555" s="224"/>
      <c r="E1555" s="225"/>
      <c r="F1555" s="225"/>
      <c r="G1555" s="224"/>
      <c r="H1555" s="224"/>
      <c r="I1555" s="224"/>
      <c r="J1555" s="224"/>
      <c r="K1555" s="224"/>
      <c r="L1555" s="246"/>
      <c r="M1555" s="224"/>
      <c r="N1555" s="246"/>
      <c r="O1555" s="224"/>
      <c r="P1555" s="224"/>
      <c r="Q1555" s="224"/>
      <c r="R1555" s="224"/>
      <c r="S1555" s="224"/>
      <c r="T1555" s="225"/>
      <c r="U1555" s="224"/>
      <c r="V1555" s="224"/>
      <c r="X1555" s="232"/>
    </row>
    <row r="1556" spans="1:24" hidden="1">
      <c r="A1556" s="224"/>
      <c r="B1556" s="224"/>
      <c r="C1556" s="224"/>
      <c r="D1556" s="224"/>
      <c r="E1556" s="225"/>
      <c r="F1556" s="225"/>
      <c r="G1556" s="224"/>
      <c r="H1556" s="224"/>
      <c r="I1556" s="224"/>
      <c r="J1556" s="224"/>
      <c r="K1556" s="224"/>
      <c r="L1556" s="246"/>
      <c r="M1556" s="224"/>
      <c r="N1556" s="246"/>
      <c r="O1556" s="224"/>
      <c r="P1556" s="224"/>
      <c r="Q1556" s="224"/>
      <c r="R1556" s="224"/>
      <c r="S1556" s="224"/>
      <c r="T1556" s="225"/>
      <c r="U1556" s="224"/>
      <c r="V1556" s="224"/>
      <c r="X1556" s="232"/>
    </row>
    <row r="1557" spans="1:24" hidden="1">
      <c r="A1557" s="224"/>
      <c r="B1557" s="224"/>
      <c r="C1557" s="224"/>
      <c r="D1557" s="224"/>
      <c r="E1557" s="225"/>
      <c r="F1557" s="225"/>
      <c r="G1557" s="224"/>
      <c r="H1557" s="224"/>
      <c r="I1557" s="224"/>
      <c r="J1557" s="224"/>
      <c r="K1557" s="224"/>
      <c r="L1557" s="246"/>
      <c r="M1557" s="224"/>
      <c r="N1557" s="246"/>
      <c r="O1557" s="224"/>
      <c r="P1557" s="224"/>
      <c r="Q1557" s="224"/>
      <c r="R1557" s="224"/>
      <c r="S1557" s="224"/>
      <c r="T1557" s="225"/>
      <c r="U1557" s="224"/>
      <c r="V1557" s="224"/>
      <c r="X1557" s="232"/>
    </row>
    <row r="1558" spans="1:24" hidden="1">
      <c r="A1558" s="224"/>
      <c r="B1558" s="224"/>
      <c r="C1558" s="224"/>
      <c r="D1558" s="224"/>
      <c r="E1558" s="225"/>
      <c r="F1558" s="225"/>
      <c r="G1558" s="224"/>
      <c r="H1558" s="224"/>
      <c r="I1558" s="224"/>
      <c r="J1558" s="224"/>
      <c r="K1558" s="224"/>
      <c r="L1558" s="246"/>
      <c r="M1558" s="224"/>
      <c r="N1558" s="246"/>
      <c r="O1558" s="224"/>
      <c r="P1558" s="224"/>
      <c r="Q1558" s="224"/>
      <c r="R1558" s="224"/>
      <c r="S1558" s="224"/>
      <c r="T1558" s="225"/>
      <c r="U1558" s="224"/>
      <c r="V1558" s="224"/>
      <c r="X1558" s="232"/>
    </row>
    <row r="1559" spans="1:24" hidden="1">
      <c r="A1559" s="224"/>
      <c r="B1559" s="224"/>
      <c r="C1559" s="224"/>
      <c r="D1559" s="224"/>
      <c r="E1559" s="225"/>
      <c r="F1559" s="225"/>
      <c r="G1559" s="224"/>
      <c r="H1559" s="224"/>
      <c r="I1559" s="224"/>
      <c r="J1559" s="224"/>
      <c r="K1559" s="224"/>
      <c r="L1559" s="246"/>
      <c r="M1559" s="224"/>
      <c r="N1559" s="246"/>
      <c r="O1559" s="224"/>
      <c r="P1559" s="224"/>
      <c r="Q1559" s="224"/>
      <c r="R1559" s="224"/>
      <c r="S1559" s="224"/>
      <c r="T1559" s="225"/>
      <c r="U1559" s="224"/>
      <c r="V1559" s="224"/>
      <c r="X1559" s="232"/>
    </row>
    <row r="1560" spans="1:24" hidden="1">
      <c r="A1560" s="224"/>
      <c r="B1560" s="224"/>
      <c r="C1560" s="224"/>
      <c r="D1560" s="224"/>
      <c r="E1560" s="225"/>
      <c r="F1560" s="225"/>
      <c r="G1560" s="224"/>
      <c r="H1560" s="224"/>
      <c r="I1560" s="224"/>
      <c r="J1560" s="224"/>
      <c r="K1560" s="224"/>
      <c r="L1560" s="246"/>
      <c r="M1560" s="224"/>
      <c r="N1560" s="246"/>
      <c r="O1560" s="224"/>
      <c r="P1560" s="224"/>
      <c r="Q1560" s="224"/>
      <c r="R1560" s="224"/>
      <c r="S1560" s="224"/>
      <c r="T1560" s="225"/>
      <c r="U1560" s="224"/>
      <c r="V1560" s="224"/>
      <c r="X1560" s="232"/>
    </row>
    <row r="1561" spans="1:24" hidden="1">
      <c r="A1561" s="224"/>
      <c r="B1561" s="224"/>
      <c r="C1561" s="224"/>
      <c r="D1561" s="224"/>
      <c r="E1561" s="225"/>
      <c r="F1561" s="225"/>
      <c r="G1561" s="224"/>
      <c r="H1561" s="224"/>
      <c r="I1561" s="224"/>
      <c r="J1561" s="224"/>
      <c r="K1561" s="224"/>
      <c r="L1561" s="246"/>
      <c r="M1561" s="224"/>
      <c r="N1561" s="246"/>
      <c r="O1561" s="224"/>
      <c r="P1561" s="224"/>
      <c r="Q1561" s="224"/>
      <c r="R1561" s="224"/>
      <c r="S1561" s="224"/>
      <c r="T1561" s="225"/>
      <c r="U1561" s="224"/>
      <c r="V1561" s="224"/>
      <c r="X1561" s="232"/>
    </row>
    <row r="1562" spans="1:24" hidden="1">
      <c r="A1562" s="224"/>
      <c r="B1562" s="224"/>
      <c r="C1562" s="224"/>
      <c r="D1562" s="224"/>
      <c r="E1562" s="225"/>
      <c r="F1562" s="225"/>
      <c r="G1562" s="224"/>
      <c r="H1562" s="224"/>
      <c r="I1562" s="224"/>
      <c r="J1562" s="224"/>
      <c r="K1562" s="224"/>
      <c r="L1562" s="246"/>
      <c r="M1562" s="224"/>
      <c r="N1562" s="246"/>
      <c r="O1562" s="224"/>
      <c r="P1562" s="224"/>
      <c r="Q1562" s="224"/>
      <c r="R1562" s="224"/>
      <c r="S1562" s="224"/>
      <c r="T1562" s="225"/>
      <c r="U1562" s="224"/>
      <c r="V1562" s="224"/>
      <c r="X1562" s="232"/>
    </row>
    <row r="1563" spans="1:24" hidden="1">
      <c r="A1563" s="224"/>
      <c r="B1563" s="224"/>
      <c r="C1563" s="224"/>
      <c r="D1563" s="224"/>
      <c r="E1563" s="225"/>
      <c r="F1563" s="225"/>
      <c r="G1563" s="224"/>
      <c r="H1563" s="224"/>
      <c r="I1563" s="224"/>
      <c r="J1563" s="224"/>
      <c r="K1563" s="224"/>
      <c r="L1563" s="246"/>
      <c r="M1563" s="224"/>
      <c r="N1563" s="246"/>
      <c r="O1563" s="224"/>
      <c r="P1563" s="224"/>
      <c r="Q1563" s="224"/>
      <c r="R1563" s="224"/>
      <c r="S1563" s="224"/>
      <c r="T1563" s="225"/>
      <c r="U1563" s="224"/>
      <c r="V1563" s="224"/>
      <c r="X1563" s="232"/>
    </row>
    <row r="1564" spans="1:24" hidden="1">
      <c r="A1564" s="224"/>
      <c r="B1564" s="224"/>
      <c r="C1564" s="224"/>
      <c r="D1564" s="224"/>
      <c r="E1564" s="225"/>
      <c r="F1564" s="225"/>
      <c r="G1564" s="224"/>
      <c r="H1564" s="224"/>
      <c r="I1564" s="224"/>
      <c r="J1564" s="224"/>
      <c r="K1564" s="224"/>
      <c r="L1564" s="246"/>
      <c r="M1564" s="224"/>
      <c r="N1564" s="246"/>
      <c r="O1564" s="224"/>
      <c r="P1564" s="224"/>
      <c r="Q1564" s="224"/>
      <c r="R1564" s="224"/>
      <c r="S1564" s="224"/>
      <c r="T1564" s="225"/>
      <c r="U1564" s="224"/>
      <c r="V1564" s="224"/>
      <c r="X1564" s="232"/>
    </row>
    <row r="1565" spans="1:24" hidden="1">
      <c r="A1565" s="224"/>
      <c r="B1565" s="224"/>
      <c r="C1565" s="224"/>
      <c r="D1565" s="224"/>
      <c r="E1565" s="225"/>
      <c r="F1565" s="225"/>
      <c r="G1565" s="224"/>
      <c r="H1565" s="224"/>
      <c r="I1565" s="224"/>
      <c r="J1565" s="224"/>
      <c r="K1565" s="224"/>
      <c r="L1565" s="246"/>
      <c r="M1565" s="224"/>
      <c r="N1565" s="246"/>
      <c r="O1565" s="224"/>
      <c r="P1565" s="224"/>
      <c r="Q1565" s="224"/>
      <c r="R1565" s="224"/>
      <c r="S1565" s="224"/>
      <c r="T1565" s="225"/>
      <c r="U1565" s="224"/>
      <c r="V1565" s="224"/>
      <c r="X1565" s="232"/>
    </row>
    <row r="1566" spans="1:24" hidden="1">
      <c r="A1566" s="224"/>
      <c r="B1566" s="224"/>
      <c r="C1566" s="224"/>
      <c r="D1566" s="224"/>
      <c r="E1566" s="225"/>
      <c r="F1566" s="225"/>
      <c r="G1566" s="224"/>
      <c r="H1566" s="224"/>
      <c r="I1566" s="224"/>
      <c r="J1566" s="224"/>
      <c r="K1566" s="224"/>
      <c r="L1566" s="246"/>
      <c r="M1566" s="224"/>
      <c r="N1566" s="246"/>
      <c r="O1566" s="224"/>
      <c r="P1566" s="224"/>
      <c r="Q1566" s="224"/>
      <c r="R1566" s="224"/>
      <c r="S1566" s="224"/>
      <c r="T1566" s="225"/>
      <c r="U1566" s="224"/>
      <c r="V1566" s="224"/>
      <c r="X1566" s="232"/>
    </row>
    <row r="1567" spans="1:24" hidden="1">
      <c r="A1567" s="224"/>
      <c r="B1567" s="224"/>
      <c r="C1567" s="224"/>
      <c r="D1567" s="224"/>
      <c r="E1567" s="225"/>
      <c r="F1567" s="225"/>
      <c r="G1567" s="224"/>
      <c r="H1567" s="224"/>
      <c r="I1567" s="224"/>
      <c r="J1567" s="224"/>
      <c r="K1567" s="224"/>
      <c r="L1567" s="246"/>
      <c r="M1567" s="224"/>
      <c r="N1567" s="246"/>
      <c r="O1567" s="224"/>
      <c r="P1567" s="224"/>
      <c r="Q1567" s="224"/>
      <c r="R1567" s="224"/>
      <c r="S1567" s="224"/>
      <c r="T1567" s="225"/>
      <c r="U1567" s="224"/>
      <c r="V1567" s="224"/>
      <c r="X1567" s="232"/>
    </row>
    <row r="1568" spans="1:24" hidden="1">
      <c r="A1568" s="224"/>
      <c r="B1568" s="224"/>
      <c r="C1568" s="224"/>
      <c r="D1568" s="224"/>
      <c r="E1568" s="225"/>
      <c r="F1568" s="225"/>
      <c r="G1568" s="224"/>
      <c r="H1568" s="224"/>
      <c r="I1568" s="224"/>
      <c r="J1568" s="224"/>
      <c r="K1568" s="224"/>
      <c r="L1568" s="246"/>
      <c r="M1568" s="224"/>
      <c r="N1568" s="246"/>
      <c r="O1568" s="224"/>
      <c r="P1568" s="224"/>
      <c r="Q1568" s="224"/>
      <c r="R1568" s="224"/>
      <c r="S1568" s="224"/>
      <c r="T1568" s="225"/>
      <c r="U1568" s="224"/>
      <c r="V1568" s="224"/>
      <c r="X1568" s="232"/>
    </row>
    <row r="1569" spans="1:24" hidden="1">
      <c r="A1569" s="224"/>
      <c r="B1569" s="224"/>
      <c r="C1569" s="224"/>
      <c r="D1569" s="224"/>
      <c r="E1569" s="225"/>
      <c r="F1569" s="225"/>
      <c r="G1569" s="224"/>
      <c r="H1569" s="224"/>
      <c r="I1569" s="224"/>
      <c r="J1569" s="224"/>
      <c r="K1569" s="224"/>
      <c r="L1569" s="246"/>
      <c r="M1569" s="224"/>
      <c r="N1569" s="246"/>
      <c r="O1569" s="224"/>
      <c r="P1569" s="224"/>
      <c r="Q1569" s="224"/>
      <c r="R1569" s="224"/>
      <c r="S1569" s="224"/>
      <c r="T1569" s="225"/>
      <c r="U1569" s="224"/>
      <c r="V1569" s="224"/>
      <c r="X1569" s="232"/>
    </row>
    <row r="1570" spans="1:24" hidden="1">
      <c r="A1570" s="224"/>
      <c r="B1570" s="224"/>
      <c r="C1570" s="224"/>
      <c r="D1570" s="224"/>
      <c r="E1570" s="225"/>
      <c r="F1570" s="225"/>
      <c r="G1570" s="224"/>
      <c r="H1570" s="224"/>
      <c r="I1570" s="224"/>
      <c r="J1570" s="224"/>
      <c r="K1570" s="224"/>
      <c r="L1570" s="246"/>
      <c r="M1570" s="224"/>
      <c r="N1570" s="246"/>
      <c r="O1570" s="224"/>
      <c r="P1570" s="224"/>
      <c r="Q1570" s="224"/>
      <c r="R1570" s="224"/>
      <c r="S1570" s="224"/>
      <c r="T1570" s="225"/>
      <c r="U1570" s="224"/>
      <c r="V1570" s="224"/>
      <c r="X1570" s="232"/>
    </row>
    <row r="1571" spans="1:24" hidden="1">
      <c r="A1571" s="224"/>
      <c r="B1571" s="224"/>
      <c r="C1571" s="224"/>
      <c r="D1571" s="224"/>
      <c r="E1571" s="225"/>
      <c r="F1571" s="225"/>
      <c r="G1571" s="224"/>
      <c r="H1571" s="224"/>
      <c r="I1571" s="224"/>
      <c r="J1571" s="224"/>
      <c r="K1571" s="224"/>
      <c r="L1571" s="246"/>
      <c r="M1571" s="224"/>
      <c r="N1571" s="246"/>
      <c r="O1571" s="224"/>
      <c r="P1571" s="224"/>
      <c r="Q1571" s="224"/>
      <c r="R1571" s="224"/>
      <c r="S1571" s="224"/>
      <c r="T1571" s="225"/>
      <c r="U1571" s="224"/>
      <c r="V1571" s="224"/>
      <c r="X1571" s="232"/>
    </row>
    <row r="1572" spans="1:24" hidden="1">
      <c r="A1572" s="224"/>
      <c r="B1572" s="224"/>
      <c r="C1572" s="224"/>
      <c r="D1572" s="224"/>
      <c r="E1572" s="225"/>
      <c r="F1572" s="225"/>
      <c r="G1572" s="224"/>
      <c r="H1572" s="224"/>
      <c r="I1572" s="224"/>
      <c r="J1572" s="224"/>
      <c r="K1572" s="224"/>
      <c r="L1572" s="246"/>
      <c r="M1572" s="224"/>
      <c r="N1572" s="246"/>
      <c r="O1572" s="224"/>
      <c r="P1572" s="224"/>
      <c r="Q1572" s="224"/>
      <c r="R1572" s="224"/>
      <c r="S1572" s="224"/>
      <c r="T1572" s="225"/>
      <c r="U1572" s="224"/>
      <c r="V1572" s="224"/>
      <c r="X1572" s="232"/>
    </row>
    <row r="1573" spans="1:24" hidden="1">
      <c r="A1573" s="224"/>
      <c r="B1573" s="224"/>
      <c r="C1573" s="224"/>
      <c r="D1573" s="224"/>
      <c r="E1573" s="225"/>
      <c r="F1573" s="225"/>
      <c r="G1573" s="224"/>
      <c r="H1573" s="224"/>
      <c r="I1573" s="224"/>
      <c r="J1573" s="224"/>
      <c r="K1573" s="224"/>
      <c r="L1573" s="246"/>
      <c r="M1573" s="224"/>
      <c r="N1573" s="246"/>
      <c r="O1573" s="224"/>
      <c r="P1573" s="224"/>
      <c r="Q1573" s="224"/>
      <c r="R1573" s="224"/>
      <c r="S1573" s="224"/>
      <c r="T1573" s="225"/>
      <c r="U1573" s="224"/>
      <c r="V1573" s="224"/>
      <c r="X1573" s="232"/>
    </row>
    <row r="1574" spans="1:24" hidden="1">
      <c r="A1574" s="224"/>
      <c r="B1574" s="224"/>
      <c r="C1574" s="224"/>
      <c r="D1574" s="224"/>
      <c r="E1574" s="225"/>
      <c r="F1574" s="225"/>
      <c r="G1574" s="224"/>
      <c r="H1574" s="224"/>
      <c r="I1574" s="224"/>
      <c r="J1574" s="224"/>
      <c r="K1574" s="224"/>
      <c r="L1574" s="246"/>
      <c r="M1574" s="224"/>
      <c r="N1574" s="246"/>
      <c r="O1574" s="224"/>
      <c r="P1574" s="224"/>
      <c r="Q1574" s="224"/>
      <c r="R1574" s="224"/>
      <c r="S1574" s="224"/>
      <c r="T1574" s="225"/>
      <c r="U1574" s="224"/>
      <c r="V1574" s="224"/>
      <c r="X1574" s="232"/>
    </row>
    <row r="1575" spans="1:24" hidden="1">
      <c r="A1575" s="224"/>
      <c r="B1575" s="224"/>
      <c r="C1575" s="224"/>
      <c r="D1575" s="224"/>
      <c r="E1575" s="225"/>
      <c r="F1575" s="225"/>
      <c r="G1575" s="224"/>
      <c r="H1575" s="224"/>
      <c r="I1575" s="224"/>
      <c r="J1575" s="224"/>
      <c r="K1575" s="224"/>
      <c r="L1575" s="246"/>
      <c r="M1575" s="224"/>
      <c r="N1575" s="246"/>
      <c r="O1575" s="224"/>
      <c r="P1575" s="224"/>
      <c r="Q1575" s="224"/>
      <c r="R1575" s="224"/>
      <c r="S1575" s="224"/>
      <c r="T1575" s="225"/>
      <c r="U1575" s="224"/>
      <c r="V1575" s="224"/>
      <c r="X1575" s="232"/>
    </row>
    <row r="1576" spans="1:24" hidden="1">
      <c r="A1576" s="224"/>
      <c r="B1576" s="224"/>
      <c r="C1576" s="224"/>
      <c r="D1576" s="224"/>
      <c r="E1576" s="225"/>
      <c r="F1576" s="225"/>
      <c r="G1576" s="224"/>
      <c r="H1576" s="224"/>
      <c r="I1576" s="224"/>
      <c r="J1576" s="224"/>
      <c r="K1576" s="224"/>
      <c r="L1576" s="246"/>
      <c r="M1576" s="224"/>
      <c r="N1576" s="246"/>
      <c r="O1576" s="224"/>
      <c r="P1576" s="224"/>
      <c r="Q1576" s="224"/>
      <c r="R1576" s="224"/>
      <c r="S1576" s="224"/>
      <c r="T1576" s="225"/>
      <c r="U1576" s="224"/>
      <c r="V1576" s="224"/>
      <c r="X1576" s="232"/>
    </row>
    <row r="1577" spans="1:24" hidden="1">
      <c r="A1577" s="224"/>
      <c r="B1577" s="224"/>
      <c r="C1577" s="224"/>
      <c r="D1577" s="224"/>
      <c r="E1577" s="225"/>
      <c r="F1577" s="225"/>
      <c r="G1577" s="224"/>
      <c r="H1577" s="224"/>
      <c r="I1577" s="224"/>
      <c r="J1577" s="224"/>
      <c r="K1577" s="224"/>
      <c r="L1577" s="246"/>
      <c r="M1577" s="224"/>
      <c r="N1577" s="246"/>
      <c r="O1577" s="224"/>
      <c r="P1577" s="224"/>
      <c r="Q1577" s="224"/>
      <c r="R1577" s="224"/>
      <c r="S1577" s="224"/>
      <c r="T1577" s="225"/>
      <c r="U1577" s="224"/>
      <c r="V1577" s="224"/>
      <c r="X1577" s="232"/>
    </row>
    <row r="1578" spans="1:24" hidden="1">
      <c r="A1578" s="224"/>
      <c r="B1578" s="224"/>
      <c r="C1578" s="224"/>
      <c r="D1578" s="224"/>
      <c r="E1578" s="225"/>
      <c r="F1578" s="225"/>
      <c r="G1578" s="224"/>
      <c r="H1578" s="224"/>
      <c r="I1578" s="224"/>
      <c r="J1578" s="224"/>
      <c r="K1578" s="224"/>
      <c r="L1578" s="246"/>
      <c r="M1578" s="224"/>
      <c r="N1578" s="246"/>
      <c r="O1578" s="224"/>
      <c r="P1578" s="224"/>
      <c r="Q1578" s="224"/>
      <c r="R1578" s="224"/>
      <c r="S1578" s="224"/>
      <c r="T1578" s="225"/>
      <c r="U1578" s="224"/>
      <c r="V1578" s="224"/>
      <c r="X1578" s="232"/>
    </row>
    <row r="1579" spans="1:24" hidden="1">
      <c r="A1579" s="224"/>
      <c r="B1579" s="224"/>
      <c r="C1579" s="224"/>
      <c r="D1579" s="224"/>
      <c r="E1579" s="225"/>
      <c r="F1579" s="225"/>
      <c r="G1579" s="224"/>
      <c r="H1579" s="224"/>
      <c r="I1579" s="224"/>
      <c r="J1579" s="224"/>
      <c r="K1579" s="224"/>
      <c r="L1579" s="246"/>
      <c r="M1579" s="224"/>
      <c r="N1579" s="246"/>
      <c r="O1579" s="224"/>
      <c r="P1579" s="224"/>
      <c r="Q1579" s="224"/>
      <c r="R1579" s="224"/>
      <c r="S1579" s="224"/>
      <c r="T1579" s="225"/>
      <c r="U1579" s="224"/>
      <c r="V1579" s="224"/>
      <c r="X1579" s="232"/>
    </row>
    <row r="1580" spans="1:24" hidden="1">
      <c r="A1580" s="224"/>
      <c r="B1580" s="224"/>
      <c r="C1580" s="224"/>
      <c r="D1580" s="224"/>
      <c r="E1580" s="225"/>
      <c r="F1580" s="225"/>
      <c r="G1580" s="224"/>
      <c r="H1580" s="224"/>
      <c r="I1580" s="224"/>
      <c r="J1580" s="224"/>
      <c r="K1580" s="224"/>
      <c r="L1580" s="246"/>
      <c r="M1580" s="224"/>
      <c r="N1580" s="246"/>
      <c r="O1580" s="224"/>
      <c r="P1580" s="224"/>
      <c r="Q1580" s="224"/>
      <c r="R1580" s="224"/>
      <c r="S1580" s="224"/>
      <c r="T1580" s="225"/>
      <c r="U1580" s="224"/>
      <c r="V1580" s="224"/>
      <c r="X1580" s="232"/>
    </row>
    <row r="1581" spans="1:24" hidden="1">
      <c r="A1581" s="224"/>
      <c r="B1581" s="224"/>
      <c r="C1581" s="224"/>
      <c r="D1581" s="224"/>
      <c r="E1581" s="225"/>
      <c r="F1581" s="225"/>
      <c r="G1581" s="224"/>
      <c r="H1581" s="224"/>
      <c r="I1581" s="224"/>
      <c r="J1581" s="224"/>
      <c r="K1581" s="224"/>
      <c r="L1581" s="246"/>
      <c r="M1581" s="224"/>
      <c r="N1581" s="246"/>
      <c r="O1581" s="224"/>
      <c r="P1581" s="224"/>
      <c r="Q1581" s="224"/>
      <c r="R1581" s="224"/>
      <c r="S1581" s="224"/>
      <c r="T1581" s="225"/>
      <c r="U1581" s="224"/>
      <c r="V1581" s="224"/>
      <c r="X1581" s="232"/>
    </row>
    <row r="1582" spans="1:24" hidden="1">
      <c r="A1582" s="224"/>
      <c r="B1582" s="224"/>
      <c r="C1582" s="224"/>
      <c r="D1582" s="224"/>
      <c r="E1582" s="225"/>
      <c r="F1582" s="225"/>
      <c r="G1582" s="224"/>
      <c r="H1582" s="224"/>
      <c r="I1582" s="224"/>
      <c r="J1582" s="224"/>
      <c r="K1582" s="224"/>
      <c r="L1582" s="246"/>
      <c r="M1582" s="224"/>
      <c r="N1582" s="246"/>
      <c r="O1582" s="224"/>
      <c r="P1582" s="224"/>
      <c r="Q1582" s="224"/>
      <c r="R1582" s="224"/>
      <c r="S1582" s="224"/>
      <c r="T1582" s="225"/>
      <c r="U1582" s="224"/>
      <c r="V1582" s="224"/>
      <c r="X1582" s="232"/>
    </row>
    <row r="1583" spans="1:24" hidden="1">
      <c r="A1583" s="224"/>
      <c r="B1583" s="224"/>
      <c r="C1583" s="224"/>
      <c r="D1583" s="224"/>
      <c r="E1583" s="225"/>
      <c r="F1583" s="225"/>
      <c r="G1583" s="224"/>
      <c r="H1583" s="224"/>
      <c r="I1583" s="224"/>
      <c r="J1583" s="224"/>
      <c r="K1583" s="224"/>
      <c r="L1583" s="246"/>
      <c r="M1583" s="224"/>
      <c r="N1583" s="246"/>
      <c r="O1583" s="224"/>
      <c r="P1583" s="224"/>
      <c r="Q1583" s="224"/>
      <c r="R1583" s="224"/>
      <c r="S1583" s="224"/>
      <c r="T1583" s="225"/>
      <c r="U1583" s="224"/>
      <c r="V1583" s="224"/>
      <c r="X1583" s="232"/>
    </row>
    <row r="1584" spans="1:24" hidden="1">
      <c r="A1584" s="224"/>
      <c r="B1584" s="224"/>
      <c r="C1584" s="224"/>
      <c r="D1584" s="224"/>
      <c r="E1584" s="225"/>
      <c r="F1584" s="225"/>
      <c r="G1584" s="224"/>
      <c r="H1584" s="224"/>
      <c r="I1584" s="224"/>
      <c r="J1584" s="224"/>
      <c r="K1584" s="224"/>
      <c r="L1584" s="246"/>
      <c r="M1584" s="224"/>
      <c r="N1584" s="246"/>
      <c r="O1584" s="224"/>
      <c r="P1584" s="224"/>
      <c r="Q1584" s="224"/>
      <c r="R1584" s="224"/>
      <c r="S1584" s="224"/>
      <c r="T1584" s="225"/>
      <c r="U1584" s="224"/>
      <c r="V1584" s="224"/>
      <c r="X1584" s="232"/>
    </row>
    <row r="1585" spans="1:24" hidden="1">
      <c r="A1585" s="224"/>
      <c r="B1585" s="224"/>
      <c r="C1585" s="224"/>
      <c r="D1585" s="224"/>
      <c r="E1585" s="225"/>
      <c r="F1585" s="225"/>
      <c r="G1585" s="224"/>
      <c r="H1585" s="224"/>
      <c r="I1585" s="224"/>
      <c r="J1585" s="224"/>
      <c r="K1585" s="224"/>
      <c r="L1585" s="246"/>
      <c r="M1585" s="224"/>
      <c r="N1585" s="246"/>
      <c r="O1585" s="224"/>
      <c r="P1585" s="224"/>
      <c r="Q1585" s="224"/>
      <c r="R1585" s="224"/>
      <c r="S1585" s="224"/>
      <c r="T1585" s="225"/>
      <c r="U1585" s="224"/>
      <c r="V1585" s="224"/>
      <c r="X1585" s="232"/>
    </row>
    <row r="1586" spans="1:24" hidden="1">
      <c r="A1586" s="224"/>
      <c r="B1586" s="224"/>
      <c r="C1586" s="224"/>
      <c r="D1586" s="224"/>
      <c r="E1586" s="225"/>
      <c r="F1586" s="225"/>
      <c r="G1586" s="224"/>
      <c r="H1586" s="224"/>
      <c r="I1586" s="224"/>
      <c r="J1586" s="224"/>
      <c r="K1586" s="224"/>
      <c r="L1586" s="246"/>
      <c r="M1586" s="224"/>
      <c r="N1586" s="246"/>
      <c r="O1586" s="224"/>
      <c r="P1586" s="224"/>
      <c r="Q1586" s="224"/>
      <c r="R1586" s="224"/>
      <c r="S1586" s="224"/>
      <c r="T1586" s="225"/>
      <c r="U1586" s="224"/>
      <c r="V1586" s="224"/>
      <c r="X1586" s="232"/>
    </row>
    <row r="1587" spans="1:24" hidden="1">
      <c r="A1587" s="224"/>
      <c r="B1587" s="224"/>
      <c r="C1587" s="224"/>
      <c r="D1587" s="224"/>
      <c r="E1587" s="225"/>
      <c r="F1587" s="225"/>
      <c r="G1587" s="224"/>
      <c r="H1587" s="224"/>
      <c r="I1587" s="224"/>
      <c r="J1587" s="224"/>
      <c r="K1587" s="224"/>
      <c r="L1587" s="246"/>
      <c r="M1587" s="224"/>
      <c r="N1587" s="246"/>
      <c r="O1587" s="224"/>
      <c r="P1587" s="224"/>
      <c r="Q1587" s="224"/>
      <c r="R1587" s="224"/>
      <c r="S1587" s="224"/>
      <c r="T1587" s="225"/>
      <c r="U1587" s="224"/>
      <c r="V1587" s="224"/>
      <c r="X1587" s="232"/>
    </row>
    <row r="1588" spans="1:24" hidden="1">
      <c r="A1588" s="224"/>
      <c r="B1588" s="224"/>
      <c r="C1588" s="224"/>
      <c r="D1588" s="224"/>
      <c r="E1588" s="225"/>
      <c r="F1588" s="225"/>
      <c r="G1588" s="224"/>
      <c r="H1588" s="224"/>
      <c r="I1588" s="224"/>
      <c r="J1588" s="224"/>
      <c r="K1588" s="224"/>
      <c r="L1588" s="246"/>
      <c r="M1588" s="224"/>
      <c r="N1588" s="246"/>
      <c r="O1588" s="224"/>
      <c r="P1588" s="224"/>
      <c r="Q1588" s="224"/>
      <c r="R1588" s="224"/>
      <c r="S1588" s="224"/>
      <c r="T1588" s="225"/>
      <c r="U1588" s="224"/>
      <c r="V1588" s="224"/>
      <c r="X1588" s="232"/>
    </row>
    <row r="1589" spans="1:24" hidden="1">
      <c r="A1589" s="224"/>
      <c r="B1589" s="224"/>
      <c r="C1589" s="224"/>
      <c r="D1589" s="224"/>
      <c r="E1589" s="225"/>
      <c r="F1589" s="225"/>
      <c r="G1589" s="224"/>
      <c r="H1589" s="224"/>
      <c r="I1589" s="224"/>
      <c r="J1589" s="224"/>
      <c r="K1589" s="224"/>
      <c r="L1589" s="246"/>
      <c r="M1589" s="224"/>
      <c r="N1589" s="246"/>
      <c r="O1589" s="224"/>
      <c r="P1589" s="224"/>
      <c r="Q1589" s="224"/>
      <c r="R1589" s="224"/>
      <c r="S1589" s="224"/>
      <c r="T1589" s="225"/>
      <c r="U1589" s="224"/>
      <c r="V1589" s="224"/>
      <c r="X1589" s="232"/>
    </row>
    <row r="1590" spans="1:24" hidden="1">
      <c r="A1590" s="224"/>
      <c r="B1590" s="224"/>
      <c r="C1590" s="224"/>
      <c r="D1590" s="224"/>
      <c r="E1590" s="225"/>
      <c r="F1590" s="225"/>
      <c r="G1590" s="224"/>
      <c r="H1590" s="224"/>
      <c r="I1590" s="224"/>
      <c r="J1590" s="224"/>
      <c r="K1590" s="224"/>
      <c r="L1590" s="246"/>
      <c r="M1590" s="224"/>
      <c r="N1590" s="246"/>
      <c r="O1590" s="224"/>
      <c r="P1590" s="224"/>
      <c r="Q1590" s="224"/>
      <c r="R1590" s="224"/>
      <c r="S1590" s="224"/>
      <c r="T1590" s="225"/>
      <c r="U1590" s="224"/>
      <c r="V1590" s="224"/>
      <c r="X1590" s="232"/>
    </row>
    <row r="1591" spans="1:24" hidden="1">
      <c r="A1591" s="224"/>
      <c r="B1591" s="224"/>
      <c r="C1591" s="224"/>
      <c r="D1591" s="224"/>
      <c r="E1591" s="225"/>
      <c r="F1591" s="225"/>
      <c r="G1591" s="224"/>
      <c r="H1591" s="224"/>
      <c r="I1591" s="224"/>
      <c r="J1591" s="224"/>
      <c r="K1591" s="224"/>
      <c r="L1591" s="246"/>
      <c r="M1591" s="224"/>
      <c r="N1591" s="246"/>
      <c r="O1591" s="224"/>
      <c r="P1591" s="224"/>
      <c r="Q1591" s="224"/>
      <c r="R1591" s="224"/>
      <c r="S1591" s="224"/>
      <c r="T1591" s="225"/>
      <c r="U1591" s="224"/>
      <c r="V1591" s="224"/>
      <c r="X1591" s="232"/>
    </row>
    <row r="1592" spans="1:24" hidden="1">
      <c r="A1592" s="224"/>
      <c r="B1592" s="224"/>
      <c r="C1592" s="224"/>
      <c r="D1592" s="224"/>
      <c r="E1592" s="225"/>
      <c r="F1592" s="225"/>
      <c r="G1592" s="224"/>
      <c r="H1592" s="224"/>
      <c r="I1592" s="224"/>
      <c r="J1592" s="224"/>
      <c r="K1592" s="224"/>
      <c r="L1592" s="246"/>
      <c r="M1592" s="224"/>
      <c r="N1592" s="246"/>
      <c r="O1592" s="224"/>
      <c r="P1592" s="224"/>
      <c r="Q1592" s="224"/>
      <c r="R1592" s="224"/>
      <c r="S1592" s="224"/>
      <c r="T1592" s="225"/>
      <c r="U1592" s="224"/>
      <c r="V1592" s="224"/>
      <c r="X1592" s="232"/>
    </row>
    <row r="1593" spans="1:24" hidden="1">
      <c r="A1593" s="224"/>
      <c r="B1593" s="224"/>
      <c r="C1593" s="224"/>
      <c r="D1593" s="224"/>
      <c r="E1593" s="225"/>
      <c r="F1593" s="225"/>
      <c r="G1593" s="224"/>
      <c r="H1593" s="224"/>
      <c r="I1593" s="224"/>
      <c r="J1593" s="224"/>
      <c r="K1593" s="224"/>
      <c r="L1593" s="246"/>
      <c r="M1593" s="224"/>
      <c r="N1593" s="246"/>
      <c r="O1593" s="224"/>
      <c r="P1593" s="224"/>
      <c r="Q1593" s="224"/>
      <c r="R1593" s="224"/>
      <c r="S1593" s="224"/>
      <c r="T1593" s="225"/>
      <c r="U1593" s="224"/>
      <c r="V1593" s="224"/>
      <c r="X1593" s="232"/>
    </row>
    <row r="1594" spans="1:24" hidden="1">
      <c r="A1594" s="224"/>
      <c r="B1594" s="224"/>
      <c r="C1594" s="224"/>
      <c r="D1594" s="224"/>
      <c r="E1594" s="225"/>
      <c r="F1594" s="225"/>
      <c r="G1594" s="224"/>
      <c r="H1594" s="224"/>
      <c r="I1594" s="224"/>
      <c r="J1594" s="224"/>
      <c r="K1594" s="224"/>
      <c r="L1594" s="246"/>
      <c r="M1594" s="224"/>
      <c r="N1594" s="246"/>
      <c r="O1594" s="224"/>
      <c r="P1594" s="224"/>
      <c r="Q1594" s="224"/>
      <c r="R1594" s="224"/>
      <c r="S1594" s="224"/>
      <c r="T1594" s="225"/>
      <c r="U1594" s="224"/>
      <c r="V1594" s="224"/>
      <c r="X1594" s="232"/>
    </row>
    <row r="1595" spans="1:24" hidden="1">
      <c r="A1595" s="224"/>
      <c r="B1595" s="224"/>
      <c r="C1595" s="224"/>
      <c r="D1595" s="224"/>
      <c r="E1595" s="225"/>
      <c r="F1595" s="225"/>
      <c r="G1595" s="224"/>
      <c r="H1595" s="224"/>
      <c r="I1595" s="224"/>
      <c r="J1595" s="224"/>
      <c r="K1595" s="224"/>
      <c r="L1595" s="246"/>
      <c r="M1595" s="224"/>
      <c r="N1595" s="246"/>
      <c r="O1595" s="224"/>
      <c r="P1595" s="224"/>
      <c r="Q1595" s="224"/>
      <c r="R1595" s="224"/>
      <c r="S1595" s="224"/>
      <c r="T1595" s="225"/>
      <c r="U1595" s="224"/>
      <c r="V1595" s="224"/>
      <c r="X1595" s="232"/>
    </row>
    <row r="1596" spans="1:24" hidden="1">
      <c r="A1596" s="224"/>
      <c r="B1596" s="224"/>
      <c r="C1596" s="224"/>
      <c r="D1596" s="224"/>
      <c r="E1596" s="225"/>
      <c r="F1596" s="225"/>
      <c r="G1596" s="224"/>
      <c r="H1596" s="224"/>
      <c r="I1596" s="224"/>
      <c r="J1596" s="224"/>
      <c r="K1596" s="224"/>
      <c r="L1596" s="246"/>
      <c r="M1596" s="224"/>
      <c r="N1596" s="246"/>
      <c r="O1596" s="224"/>
      <c r="P1596" s="224"/>
      <c r="Q1596" s="224"/>
      <c r="R1596" s="224"/>
      <c r="S1596" s="224"/>
      <c r="T1596" s="225"/>
      <c r="U1596" s="224"/>
      <c r="V1596" s="224"/>
      <c r="X1596" s="232"/>
    </row>
    <row r="1597" spans="1:24" hidden="1">
      <c r="A1597" s="224"/>
      <c r="B1597" s="224"/>
      <c r="C1597" s="224"/>
      <c r="D1597" s="224"/>
      <c r="E1597" s="225"/>
      <c r="F1597" s="225"/>
      <c r="G1597" s="224"/>
      <c r="H1597" s="224"/>
      <c r="I1597" s="224"/>
      <c r="J1597" s="224"/>
      <c r="K1597" s="224"/>
      <c r="L1597" s="246"/>
      <c r="M1597" s="224"/>
      <c r="N1597" s="246"/>
      <c r="O1597" s="224"/>
      <c r="P1597" s="224"/>
      <c r="Q1597" s="224"/>
      <c r="R1597" s="224"/>
      <c r="S1597" s="224"/>
      <c r="T1597" s="225"/>
      <c r="U1597" s="224"/>
      <c r="V1597" s="224"/>
      <c r="X1597" s="232"/>
    </row>
    <row r="1598" spans="1:24" hidden="1">
      <c r="A1598" s="224"/>
      <c r="B1598" s="224"/>
      <c r="C1598" s="224"/>
      <c r="D1598" s="224"/>
      <c r="E1598" s="225"/>
      <c r="F1598" s="225"/>
      <c r="G1598" s="224"/>
      <c r="H1598" s="224"/>
      <c r="I1598" s="224"/>
      <c r="J1598" s="224"/>
      <c r="K1598" s="224"/>
      <c r="L1598" s="246"/>
      <c r="M1598" s="224"/>
      <c r="N1598" s="246"/>
      <c r="O1598" s="224"/>
      <c r="P1598" s="224"/>
      <c r="Q1598" s="224"/>
      <c r="R1598" s="224"/>
      <c r="S1598" s="224"/>
      <c r="T1598" s="225"/>
      <c r="U1598" s="224"/>
      <c r="V1598" s="224"/>
      <c r="X1598" s="232"/>
    </row>
    <row r="1599" spans="1:24" hidden="1">
      <c r="A1599" s="224"/>
      <c r="B1599" s="224"/>
      <c r="C1599" s="224"/>
      <c r="D1599" s="224"/>
      <c r="E1599" s="225"/>
      <c r="F1599" s="225"/>
      <c r="G1599" s="224"/>
      <c r="H1599" s="224"/>
      <c r="I1599" s="224"/>
      <c r="J1599" s="224"/>
      <c r="K1599" s="224"/>
      <c r="L1599" s="246"/>
      <c r="M1599" s="224"/>
      <c r="N1599" s="246"/>
      <c r="O1599" s="224"/>
      <c r="P1599" s="224"/>
      <c r="Q1599" s="224"/>
      <c r="R1599" s="224"/>
      <c r="S1599" s="224"/>
      <c r="T1599" s="225"/>
      <c r="U1599" s="224"/>
      <c r="V1599" s="224"/>
      <c r="X1599" s="232"/>
    </row>
    <row r="1600" spans="1:24" hidden="1">
      <c r="A1600" s="224"/>
      <c r="B1600" s="224"/>
      <c r="C1600" s="224"/>
      <c r="D1600" s="224"/>
      <c r="E1600" s="225"/>
      <c r="F1600" s="225"/>
      <c r="G1600" s="224"/>
      <c r="H1600" s="224"/>
      <c r="I1600" s="224"/>
      <c r="J1600" s="224"/>
      <c r="K1600" s="224"/>
      <c r="L1600" s="246"/>
      <c r="M1600" s="224"/>
      <c r="N1600" s="246"/>
      <c r="O1600" s="224"/>
      <c r="P1600" s="224"/>
      <c r="Q1600" s="224"/>
      <c r="R1600" s="224"/>
      <c r="S1600" s="224"/>
      <c r="T1600" s="225"/>
      <c r="U1600" s="224"/>
      <c r="V1600" s="224"/>
      <c r="X1600" s="232"/>
    </row>
    <row r="1601" spans="1:24" hidden="1">
      <c r="A1601" s="224"/>
      <c r="B1601" s="224"/>
      <c r="C1601" s="224"/>
      <c r="D1601" s="224"/>
      <c r="E1601" s="225"/>
      <c r="F1601" s="225"/>
      <c r="G1601" s="224"/>
      <c r="H1601" s="224"/>
      <c r="I1601" s="224"/>
      <c r="J1601" s="224"/>
      <c r="K1601" s="224"/>
      <c r="L1601" s="246"/>
      <c r="M1601" s="224"/>
      <c r="N1601" s="246"/>
      <c r="O1601" s="224"/>
      <c r="P1601" s="224"/>
      <c r="Q1601" s="224"/>
      <c r="R1601" s="224"/>
      <c r="S1601" s="224"/>
      <c r="T1601" s="225"/>
      <c r="U1601" s="224"/>
      <c r="V1601" s="224"/>
      <c r="X1601" s="232"/>
    </row>
    <row r="1602" spans="1:24" hidden="1">
      <c r="A1602" s="224"/>
      <c r="B1602" s="224"/>
      <c r="C1602" s="224"/>
      <c r="D1602" s="224"/>
      <c r="E1602" s="225"/>
      <c r="F1602" s="225"/>
      <c r="G1602" s="224"/>
      <c r="H1602" s="224"/>
      <c r="I1602" s="224"/>
      <c r="J1602" s="224"/>
      <c r="K1602" s="224"/>
      <c r="L1602" s="246"/>
      <c r="M1602" s="224"/>
      <c r="N1602" s="246"/>
      <c r="O1602" s="224"/>
      <c r="P1602" s="224"/>
      <c r="Q1602" s="224"/>
      <c r="R1602" s="224"/>
      <c r="S1602" s="224"/>
      <c r="T1602" s="225"/>
      <c r="U1602" s="224"/>
      <c r="V1602" s="224"/>
      <c r="X1602" s="232"/>
    </row>
    <row r="1603" spans="1:24" hidden="1">
      <c r="A1603" s="224"/>
      <c r="B1603" s="224"/>
      <c r="C1603" s="224"/>
      <c r="D1603" s="224"/>
      <c r="E1603" s="225"/>
      <c r="F1603" s="225"/>
      <c r="G1603" s="224"/>
      <c r="H1603" s="224"/>
      <c r="I1603" s="224"/>
      <c r="J1603" s="224"/>
      <c r="K1603" s="224"/>
      <c r="L1603" s="246"/>
      <c r="M1603" s="224"/>
      <c r="N1603" s="246"/>
      <c r="O1603" s="224"/>
      <c r="P1603" s="224"/>
      <c r="Q1603" s="224"/>
      <c r="R1603" s="224"/>
      <c r="S1603" s="224"/>
      <c r="T1603" s="225"/>
      <c r="U1603" s="224"/>
      <c r="V1603" s="224"/>
      <c r="X1603" s="232"/>
    </row>
    <row r="1604" spans="1:24" hidden="1">
      <c r="A1604" s="224"/>
      <c r="B1604" s="224"/>
      <c r="C1604" s="224"/>
      <c r="D1604" s="224"/>
      <c r="E1604" s="225"/>
      <c r="F1604" s="225"/>
      <c r="G1604" s="224"/>
      <c r="H1604" s="224"/>
      <c r="I1604" s="224"/>
      <c r="J1604" s="224"/>
      <c r="K1604" s="224"/>
      <c r="L1604" s="246"/>
      <c r="M1604" s="224"/>
      <c r="N1604" s="246"/>
      <c r="O1604" s="224"/>
      <c r="P1604" s="224"/>
      <c r="Q1604" s="224"/>
      <c r="R1604" s="224"/>
      <c r="S1604" s="224"/>
      <c r="T1604" s="225"/>
      <c r="U1604" s="224"/>
      <c r="V1604" s="224"/>
      <c r="X1604" s="232"/>
    </row>
    <row r="1605" spans="1:24" hidden="1">
      <c r="A1605" s="224"/>
      <c r="B1605" s="224"/>
      <c r="C1605" s="224"/>
      <c r="D1605" s="224"/>
      <c r="E1605" s="225"/>
      <c r="F1605" s="225"/>
      <c r="G1605" s="224"/>
      <c r="H1605" s="224"/>
      <c r="I1605" s="224"/>
      <c r="J1605" s="224"/>
      <c r="K1605" s="224"/>
      <c r="L1605" s="246"/>
      <c r="M1605" s="224"/>
      <c r="N1605" s="246"/>
      <c r="O1605" s="224"/>
      <c r="P1605" s="224"/>
      <c r="Q1605" s="224"/>
      <c r="R1605" s="224"/>
      <c r="S1605" s="224"/>
      <c r="T1605" s="225"/>
      <c r="U1605" s="224"/>
      <c r="V1605" s="224"/>
      <c r="X1605" s="232"/>
    </row>
    <row r="1606" spans="1:24" hidden="1">
      <c r="A1606" s="224"/>
      <c r="B1606" s="224"/>
      <c r="C1606" s="224"/>
      <c r="D1606" s="224"/>
      <c r="E1606" s="225"/>
      <c r="F1606" s="225"/>
      <c r="G1606" s="224"/>
      <c r="H1606" s="224"/>
      <c r="I1606" s="224"/>
      <c r="J1606" s="224"/>
      <c r="K1606" s="224"/>
      <c r="L1606" s="246"/>
      <c r="M1606" s="224"/>
      <c r="N1606" s="246"/>
      <c r="O1606" s="224"/>
      <c r="P1606" s="224"/>
      <c r="Q1606" s="224"/>
      <c r="R1606" s="224"/>
      <c r="S1606" s="224"/>
      <c r="T1606" s="225"/>
      <c r="U1606" s="224"/>
      <c r="V1606" s="224"/>
      <c r="X1606" s="232"/>
    </row>
    <row r="1607" spans="1:24" hidden="1">
      <c r="A1607" s="224"/>
      <c r="B1607" s="224"/>
      <c r="C1607" s="224"/>
      <c r="D1607" s="224"/>
      <c r="E1607" s="225"/>
      <c r="F1607" s="225"/>
      <c r="G1607" s="224"/>
      <c r="H1607" s="224"/>
      <c r="I1607" s="224"/>
      <c r="J1607" s="224"/>
      <c r="K1607" s="224"/>
      <c r="L1607" s="246"/>
      <c r="M1607" s="224"/>
      <c r="N1607" s="246"/>
      <c r="O1607" s="224"/>
      <c r="P1607" s="224"/>
      <c r="Q1607" s="224"/>
      <c r="R1607" s="224"/>
      <c r="S1607" s="224"/>
      <c r="T1607" s="225"/>
      <c r="U1607" s="224"/>
      <c r="V1607" s="224"/>
      <c r="X1607" s="232"/>
    </row>
    <row r="1608" spans="1:24" hidden="1">
      <c r="A1608" s="224"/>
      <c r="B1608" s="224"/>
      <c r="C1608" s="224"/>
      <c r="D1608" s="224"/>
      <c r="E1608" s="225"/>
      <c r="F1608" s="225"/>
      <c r="G1608" s="224"/>
      <c r="H1608" s="224"/>
      <c r="I1608" s="224"/>
      <c r="J1608" s="224"/>
      <c r="K1608" s="224"/>
      <c r="L1608" s="246"/>
      <c r="M1608" s="224"/>
      <c r="N1608" s="246"/>
      <c r="O1608" s="224"/>
      <c r="P1608" s="224"/>
      <c r="Q1608" s="224"/>
      <c r="R1608" s="224"/>
      <c r="S1608" s="224"/>
      <c r="T1608" s="225"/>
      <c r="U1608" s="224"/>
      <c r="V1608" s="224"/>
      <c r="X1608" s="232"/>
    </row>
    <row r="1609" spans="1:24" hidden="1">
      <c r="A1609" s="224"/>
      <c r="B1609" s="224"/>
      <c r="C1609" s="224"/>
      <c r="D1609" s="224"/>
      <c r="E1609" s="225"/>
      <c r="F1609" s="225"/>
      <c r="G1609" s="224"/>
      <c r="H1609" s="224"/>
      <c r="I1609" s="224"/>
      <c r="J1609" s="224"/>
      <c r="K1609" s="224"/>
      <c r="L1609" s="246"/>
      <c r="M1609" s="224"/>
      <c r="N1609" s="246"/>
      <c r="O1609" s="224"/>
      <c r="P1609" s="224"/>
      <c r="Q1609" s="224"/>
      <c r="R1609" s="224"/>
      <c r="S1609" s="224"/>
      <c r="T1609" s="225"/>
      <c r="U1609" s="224"/>
      <c r="V1609" s="224"/>
      <c r="X1609" s="232"/>
    </row>
    <row r="1610" spans="1:24" hidden="1">
      <c r="A1610" s="224"/>
      <c r="B1610" s="224"/>
      <c r="C1610" s="224"/>
      <c r="D1610" s="224"/>
      <c r="E1610" s="225"/>
      <c r="F1610" s="225"/>
      <c r="G1610" s="224"/>
      <c r="H1610" s="224"/>
      <c r="I1610" s="224"/>
      <c r="J1610" s="224"/>
      <c r="K1610" s="224"/>
      <c r="L1610" s="246"/>
      <c r="M1610" s="224"/>
      <c r="N1610" s="246"/>
      <c r="O1610" s="224"/>
      <c r="P1610" s="224"/>
      <c r="Q1610" s="224"/>
      <c r="R1610" s="224"/>
      <c r="S1610" s="224"/>
      <c r="T1610" s="225"/>
      <c r="U1610" s="224"/>
      <c r="V1610" s="224"/>
      <c r="X1610" s="232"/>
    </row>
    <row r="1611" spans="1:24" hidden="1">
      <c r="A1611" s="224"/>
      <c r="B1611" s="224"/>
      <c r="C1611" s="224"/>
      <c r="D1611" s="224"/>
      <c r="E1611" s="225"/>
      <c r="F1611" s="225"/>
      <c r="G1611" s="224"/>
      <c r="H1611" s="224"/>
      <c r="I1611" s="224"/>
      <c r="J1611" s="224"/>
      <c r="K1611" s="224"/>
      <c r="L1611" s="246"/>
      <c r="M1611" s="224"/>
      <c r="N1611" s="246"/>
      <c r="O1611" s="224"/>
      <c r="P1611" s="224"/>
      <c r="Q1611" s="224"/>
      <c r="R1611" s="224"/>
      <c r="S1611" s="224"/>
      <c r="T1611" s="225"/>
      <c r="U1611" s="224"/>
      <c r="V1611" s="224"/>
      <c r="X1611" s="232"/>
    </row>
    <row r="1612" spans="1:24" hidden="1">
      <c r="A1612" s="224"/>
      <c r="B1612" s="224"/>
      <c r="C1612" s="224"/>
      <c r="D1612" s="224"/>
      <c r="E1612" s="225"/>
      <c r="F1612" s="225"/>
      <c r="G1612" s="224"/>
      <c r="H1612" s="224"/>
      <c r="I1612" s="224"/>
      <c r="J1612" s="224"/>
      <c r="K1612" s="224"/>
      <c r="L1612" s="246"/>
      <c r="M1612" s="224"/>
      <c r="N1612" s="246"/>
      <c r="O1612" s="224"/>
      <c r="P1612" s="224"/>
      <c r="Q1612" s="224"/>
      <c r="R1612" s="224"/>
      <c r="S1612" s="224"/>
      <c r="T1612" s="225"/>
      <c r="U1612" s="224"/>
      <c r="V1612" s="224"/>
      <c r="X1612" s="232"/>
    </row>
    <row r="1613" spans="1:24" hidden="1">
      <c r="A1613" s="224"/>
      <c r="B1613" s="224"/>
      <c r="C1613" s="224"/>
      <c r="D1613" s="224"/>
      <c r="E1613" s="225"/>
      <c r="F1613" s="225"/>
      <c r="G1613" s="224"/>
      <c r="H1613" s="224"/>
      <c r="I1613" s="224"/>
      <c r="J1613" s="224"/>
      <c r="K1613" s="224"/>
      <c r="L1613" s="246"/>
      <c r="M1613" s="224"/>
      <c r="N1613" s="246"/>
      <c r="O1613" s="224"/>
      <c r="P1613" s="224"/>
      <c r="Q1613" s="224"/>
      <c r="R1613" s="224"/>
      <c r="S1613" s="224"/>
      <c r="T1613" s="225"/>
      <c r="U1613" s="224"/>
      <c r="V1613" s="224"/>
      <c r="X1613" s="232"/>
    </row>
    <row r="1614" spans="1:24" hidden="1">
      <c r="A1614" s="224"/>
      <c r="B1614" s="224"/>
      <c r="C1614" s="224"/>
      <c r="D1614" s="224"/>
      <c r="E1614" s="225"/>
      <c r="F1614" s="225"/>
      <c r="G1614" s="224"/>
      <c r="H1614" s="224"/>
      <c r="I1614" s="224"/>
      <c r="J1614" s="224"/>
      <c r="K1614" s="224"/>
      <c r="L1614" s="246"/>
      <c r="M1614" s="224"/>
      <c r="N1614" s="246"/>
      <c r="O1614" s="224"/>
      <c r="P1614" s="224"/>
      <c r="Q1614" s="224"/>
      <c r="R1614" s="224"/>
      <c r="S1614" s="224"/>
      <c r="T1614" s="225"/>
      <c r="U1614" s="224"/>
      <c r="V1614" s="224"/>
      <c r="X1614" s="232"/>
    </row>
    <row r="1615" spans="1:24" hidden="1">
      <c r="A1615" s="224"/>
      <c r="B1615" s="224"/>
      <c r="C1615" s="224"/>
      <c r="D1615" s="224"/>
      <c r="E1615" s="225"/>
      <c r="F1615" s="225"/>
      <c r="G1615" s="224"/>
      <c r="H1615" s="224"/>
      <c r="I1615" s="224"/>
      <c r="J1615" s="224"/>
      <c r="K1615" s="224"/>
      <c r="L1615" s="246"/>
      <c r="M1615" s="224"/>
      <c r="N1615" s="246"/>
      <c r="O1615" s="224"/>
      <c r="P1615" s="224"/>
      <c r="Q1615" s="224"/>
      <c r="R1615" s="224"/>
      <c r="S1615" s="224"/>
      <c r="T1615" s="225"/>
      <c r="U1615" s="224"/>
      <c r="V1615" s="224"/>
      <c r="X1615" s="232"/>
    </row>
    <row r="1616" spans="1:24" hidden="1">
      <c r="A1616" s="224"/>
      <c r="B1616" s="224"/>
      <c r="C1616" s="224"/>
      <c r="D1616" s="224"/>
      <c r="E1616" s="225"/>
      <c r="F1616" s="225"/>
      <c r="G1616" s="224"/>
      <c r="H1616" s="224"/>
      <c r="I1616" s="224"/>
      <c r="J1616" s="224"/>
      <c r="K1616" s="224"/>
      <c r="L1616" s="246"/>
      <c r="M1616" s="224"/>
      <c r="N1616" s="246"/>
      <c r="O1616" s="224"/>
      <c r="P1616" s="224"/>
      <c r="Q1616" s="224"/>
      <c r="R1616" s="224"/>
      <c r="S1616" s="224"/>
      <c r="T1616" s="225"/>
      <c r="U1616" s="224"/>
      <c r="V1616" s="224"/>
      <c r="X1616" s="232"/>
    </row>
    <row r="1617" spans="1:24" hidden="1">
      <c r="A1617" s="224"/>
      <c r="B1617" s="224"/>
      <c r="C1617" s="224"/>
      <c r="D1617" s="224"/>
      <c r="E1617" s="225"/>
      <c r="F1617" s="225"/>
      <c r="G1617" s="224"/>
      <c r="H1617" s="224"/>
      <c r="I1617" s="224"/>
      <c r="J1617" s="224"/>
      <c r="K1617" s="224"/>
      <c r="L1617" s="246"/>
      <c r="M1617" s="224"/>
      <c r="N1617" s="246"/>
      <c r="O1617" s="224"/>
      <c r="P1617" s="224"/>
      <c r="Q1617" s="224"/>
      <c r="R1617" s="224"/>
      <c r="S1617" s="224"/>
      <c r="T1617" s="225"/>
      <c r="U1617" s="224"/>
      <c r="V1617" s="224"/>
      <c r="X1617" s="232"/>
    </row>
    <row r="1618" spans="1:24" hidden="1">
      <c r="A1618" s="224"/>
      <c r="B1618" s="224"/>
      <c r="C1618" s="224"/>
      <c r="D1618" s="224"/>
      <c r="E1618" s="225"/>
      <c r="F1618" s="225"/>
      <c r="G1618" s="224"/>
      <c r="H1618" s="224"/>
      <c r="I1618" s="224"/>
      <c r="J1618" s="224"/>
      <c r="K1618" s="224"/>
      <c r="L1618" s="246"/>
      <c r="M1618" s="224"/>
      <c r="N1618" s="246"/>
      <c r="O1618" s="224"/>
      <c r="P1618" s="224"/>
      <c r="Q1618" s="224"/>
      <c r="R1618" s="224"/>
      <c r="S1618" s="224"/>
      <c r="T1618" s="225"/>
      <c r="U1618" s="224"/>
      <c r="V1618" s="224"/>
      <c r="X1618" s="232"/>
    </row>
    <row r="1619" spans="1:24" hidden="1">
      <c r="A1619" s="224"/>
      <c r="B1619" s="224"/>
      <c r="C1619" s="224"/>
      <c r="D1619" s="224"/>
      <c r="E1619" s="225"/>
      <c r="F1619" s="225"/>
      <c r="G1619" s="224"/>
      <c r="H1619" s="224"/>
      <c r="I1619" s="224"/>
      <c r="J1619" s="224"/>
      <c r="K1619" s="224"/>
      <c r="L1619" s="246"/>
      <c r="M1619" s="224"/>
      <c r="N1619" s="246"/>
      <c r="O1619" s="224"/>
      <c r="P1619" s="224"/>
      <c r="Q1619" s="224"/>
      <c r="R1619" s="224"/>
      <c r="S1619" s="224"/>
      <c r="T1619" s="225"/>
      <c r="U1619" s="224"/>
      <c r="V1619" s="224"/>
      <c r="X1619" s="232"/>
    </row>
    <row r="1620" spans="1:24" hidden="1">
      <c r="A1620" s="224"/>
      <c r="B1620" s="224"/>
      <c r="C1620" s="224"/>
      <c r="D1620" s="224"/>
      <c r="E1620" s="225"/>
      <c r="F1620" s="225"/>
      <c r="G1620" s="224"/>
      <c r="H1620" s="224"/>
      <c r="I1620" s="224"/>
      <c r="J1620" s="224"/>
      <c r="K1620" s="224"/>
      <c r="L1620" s="246"/>
      <c r="M1620" s="224"/>
      <c r="N1620" s="246"/>
      <c r="O1620" s="224"/>
      <c r="P1620" s="224"/>
      <c r="Q1620" s="224"/>
      <c r="R1620" s="224"/>
      <c r="S1620" s="224"/>
      <c r="T1620" s="225"/>
      <c r="U1620" s="224"/>
      <c r="V1620" s="224"/>
      <c r="X1620" s="232"/>
    </row>
    <row r="1621" spans="1:24" hidden="1">
      <c r="A1621" s="224"/>
      <c r="B1621" s="224"/>
      <c r="C1621" s="224"/>
      <c r="D1621" s="224"/>
      <c r="E1621" s="225"/>
      <c r="F1621" s="225"/>
      <c r="G1621" s="224"/>
      <c r="H1621" s="224"/>
      <c r="I1621" s="224"/>
      <c r="J1621" s="224"/>
      <c r="K1621" s="224"/>
      <c r="L1621" s="246"/>
      <c r="M1621" s="224"/>
      <c r="N1621" s="246"/>
      <c r="O1621" s="224"/>
      <c r="P1621" s="224"/>
      <c r="Q1621" s="224"/>
      <c r="R1621" s="224"/>
      <c r="S1621" s="224"/>
      <c r="T1621" s="225"/>
      <c r="U1621" s="224"/>
      <c r="V1621" s="224"/>
      <c r="X1621" s="232"/>
    </row>
    <row r="1622" spans="1:24" hidden="1">
      <c r="A1622" s="224"/>
      <c r="B1622" s="224"/>
      <c r="C1622" s="224"/>
      <c r="D1622" s="224"/>
      <c r="E1622" s="225"/>
      <c r="F1622" s="225"/>
      <c r="G1622" s="224"/>
      <c r="H1622" s="224"/>
      <c r="I1622" s="224"/>
      <c r="J1622" s="224"/>
      <c r="K1622" s="224"/>
      <c r="L1622" s="246"/>
      <c r="M1622" s="224"/>
      <c r="N1622" s="246"/>
      <c r="O1622" s="224"/>
      <c r="P1622" s="224"/>
      <c r="Q1622" s="224"/>
      <c r="R1622" s="224"/>
      <c r="S1622" s="224"/>
      <c r="T1622" s="225"/>
      <c r="U1622" s="224"/>
      <c r="V1622" s="224"/>
      <c r="X1622" s="232"/>
    </row>
    <row r="1623" spans="1:24" hidden="1">
      <c r="A1623" s="224"/>
      <c r="B1623" s="224"/>
      <c r="C1623" s="224"/>
      <c r="D1623" s="224"/>
      <c r="E1623" s="225"/>
      <c r="F1623" s="225"/>
      <c r="G1623" s="224"/>
      <c r="H1623" s="224"/>
      <c r="I1623" s="224"/>
      <c r="J1623" s="224"/>
      <c r="K1623" s="224"/>
      <c r="L1623" s="246"/>
      <c r="M1623" s="224"/>
      <c r="N1623" s="246"/>
      <c r="O1623" s="224"/>
      <c r="P1623" s="224"/>
      <c r="Q1623" s="224"/>
      <c r="R1623" s="224"/>
      <c r="S1623" s="224"/>
      <c r="T1623" s="225"/>
      <c r="U1623" s="224"/>
      <c r="V1623" s="224"/>
      <c r="X1623" s="232"/>
    </row>
    <row r="1624" spans="1:24" hidden="1">
      <c r="A1624" s="224"/>
      <c r="B1624" s="224"/>
      <c r="C1624" s="224"/>
      <c r="D1624" s="224"/>
      <c r="E1624" s="225"/>
      <c r="F1624" s="225"/>
      <c r="G1624" s="224"/>
      <c r="H1624" s="224"/>
      <c r="I1624" s="224"/>
      <c r="J1624" s="224"/>
      <c r="K1624" s="224"/>
      <c r="L1624" s="246"/>
      <c r="M1624" s="224"/>
      <c r="N1624" s="246"/>
      <c r="O1624" s="224"/>
      <c r="P1624" s="224"/>
      <c r="Q1624" s="224"/>
      <c r="R1624" s="224"/>
      <c r="S1624" s="224"/>
      <c r="T1624" s="225"/>
      <c r="U1624" s="224"/>
      <c r="V1624" s="224"/>
      <c r="X1624" s="232"/>
    </row>
    <row r="1625" spans="1:24" hidden="1">
      <c r="A1625" s="224"/>
      <c r="B1625" s="224"/>
      <c r="C1625" s="224"/>
      <c r="D1625" s="224"/>
      <c r="E1625" s="225"/>
      <c r="F1625" s="225"/>
      <c r="G1625" s="224"/>
      <c r="H1625" s="224"/>
      <c r="I1625" s="224"/>
      <c r="J1625" s="224"/>
      <c r="K1625" s="224"/>
      <c r="L1625" s="246"/>
      <c r="M1625" s="224"/>
      <c r="N1625" s="246"/>
      <c r="O1625" s="224"/>
      <c r="P1625" s="224"/>
      <c r="Q1625" s="224"/>
      <c r="R1625" s="224"/>
      <c r="S1625" s="224"/>
      <c r="T1625" s="225"/>
      <c r="U1625" s="224"/>
      <c r="V1625" s="224"/>
      <c r="X1625" s="232"/>
    </row>
    <row r="1626" spans="1:24" hidden="1">
      <c r="A1626" s="224"/>
      <c r="B1626" s="224"/>
      <c r="C1626" s="224"/>
      <c r="D1626" s="224"/>
      <c r="E1626" s="225"/>
      <c r="F1626" s="225"/>
      <c r="G1626" s="224"/>
      <c r="H1626" s="224"/>
      <c r="I1626" s="224"/>
      <c r="J1626" s="224"/>
      <c r="K1626" s="224"/>
      <c r="L1626" s="246"/>
      <c r="M1626" s="224"/>
      <c r="N1626" s="246"/>
      <c r="O1626" s="224"/>
      <c r="P1626" s="224"/>
      <c r="Q1626" s="224"/>
      <c r="R1626" s="224"/>
      <c r="S1626" s="224"/>
      <c r="T1626" s="225"/>
      <c r="U1626" s="224"/>
      <c r="V1626" s="224"/>
      <c r="X1626" s="232"/>
    </row>
    <row r="1627" spans="1:24" hidden="1">
      <c r="A1627" s="224"/>
      <c r="B1627" s="224"/>
      <c r="C1627" s="224"/>
      <c r="D1627" s="224"/>
      <c r="E1627" s="225"/>
      <c r="F1627" s="225"/>
      <c r="G1627" s="224"/>
      <c r="H1627" s="224"/>
      <c r="I1627" s="224"/>
      <c r="J1627" s="224"/>
      <c r="K1627" s="224"/>
      <c r="L1627" s="246"/>
      <c r="M1627" s="224"/>
      <c r="N1627" s="246"/>
      <c r="O1627" s="224"/>
      <c r="P1627" s="224"/>
      <c r="Q1627" s="224"/>
      <c r="R1627" s="224"/>
      <c r="S1627" s="224"/>
      <c r="T1627" s="225"/>
      <c r="U1627" s="224"/>
      <c r="V1627" s="224"/>
      <c r="X1627" s="232"/>
    </row>
    <row r="1628" spans="1:24" hidden="1">
      <c r="A1628" s="224"/>
      <c r="B1628" s="224"/>
      <c r="C1628" s="224"/>
      <c r="D1628" s="224"/>
      <c r="E1628" s="225"/>
      <c r="F1628" s="225"/>
      <c r="G1628" s="224"/>
      <c r="H1628" s="224"/>
      <c r="I1628" s="224"/>
      <c r="J1628" s="224"/>
      <c r="K1628" s="224"/>
      <c r="L1628" s="246"/>
      <c r="M1628" s="224"/>
      <c r="N1628" s="246"/>
      <c r="O1628" s="224"/>
      <c r="P1628" s="224"/>
      <c r="Q1628" s="224"/>
      <c r="R1628" s="224"/>
      <c r="S1628" s="224"/>
      <c r="T1628" s="225"/>
      <c r="U1628" s="224"/>
      <c r="V1628" s="224"/>
      <c r="X1628" s="232"/>
    </row>
    <row r="1629" spans="1:24" hidden="1">
      <c r="A1629" s="224"/>
      <c r="B1629" s="224"/>
      <c r="C1629" s="224"/>
      <c r="D1629" s="224"/>
      <c r="E1629" s="225"/>
      <c r="F1629" s="225"/>
      <c r="G1629" s="224"/>
      <c r="H1629" s="224"/>
      <c r="I1629" s="224"/>
      <c r="J1629" s="224"/>
      <c r="K1629" s="224"/>
      <c r="L1629" s="246"/>
      <c r="M1629" s="224"/>
      <c r="N1629" s="246"/>
      <c r="O1629" s="224"/>
      <c r="P1629" s="224"/>
      <c r="Q1629" s="224"/>
      <c r="R1629" s="224"/>
      <c r="S1629" s="224"/>
      <c r="T1629" s="225"/>
      <c r="U1629" s="224"/>
      <c r="V1629" s="224"/>
      <c r="X1629" s="232"/>
    </row>
    <row r="1630" spans="1:24" hidden="1">
      <c r="A1630" s="224"/>
      <c r="B1630" s="224"/>
      <c r="C1630" s="224"/>
      <c r="D1630" s="224"/>
      <c r="E1630" s="225"/>
      <c r="F1630" s="225"/>
      <c r="G1630" s="224"/>
      <c r="H1630" s="224"/>
      <c r="I1630" s="224"/>
      <c r="J1630" s="224"/>
      <c r="K1630" s="224"/>
      <c r="L1630" s="246"/>
      <c r="M1630" s="224"/>
      <c r="N1630" s="246"/>
      <c r="O1630" s="224"/>
      <c r="P1630" s="224"/>
      <c r="Q1630" s="224"/>
      <c r="R1630" s="224"/>
      <c r="S1630" s="224"/>
      <c r="T1630" s="225"/>
      <c r="U1630" s="224"/>
      <c r="V1630" s="224"/>
      <c r="X1630" s="232"/>
    </row>
    <row r="1631" spans="1:24" hidden="1">
      <c r="A1631" s="224"/>
      <c r="B1631" s="224"/>
      <c r="C1631" s="224"/>
      <c r="D1631" s="224"/>
      <c r="E1631" s="225"/>
      <c r="F1631" s="225"/>
      <c r="G1631" s="224"/>
      <c r="H1631" s="224"/>
      <c r="I1631" s="224"/>
      <c r="J1631" s="224"/>
      <c r="K1631" s="224"/>
      <c r="L1631" s="246"/>
      <c r="M1631" s="224"/>
      <c r="N1631" s="246"/>
      <c r="O1631" s="224"/>
      <c r="P1631" s="224"/>
      <c r="Q1631" s="224"/>
      <c r="R1631" s="224"/>
      <c r="S1631" s="224"/>
      <c r="T1631" s="225"/>
      <c r="U1631" s="224"/>
      <c r="V1631" s="224"/>
      <c r="X1631" s="232"/>
    </row>
    <row r="1632" spans="1:24" hidden="1">
      <c r="A1632" s="224"/>
      <c r="B1632" s="224"/>
      <c r="C1632" s="224"/>
      <c r="D1632" s="224"/>
      <c r="E1632" s="225"/>
      <c r="F1632" s="225"/>
      <c r="G1632" s="224"/>
      <c r="H1632" s="224"/>
      <c r="I1632" s="224"/>
      <c r="J1632" s="224"/>
      <c r="K1632" s="224"/>
      <c r="L1632" s="246"/>
      <c r="M1632" s="224"/>
      <c r="N1632" s="246"/>
      <c r="O1632" s="224"/>
      <c r="P1632" s="224"/>
      <c r="Q1632" s="224"/>
      <c r="R1632" s="224"/>
      <c r="S1632" s="224"/>
      <c r="T1632" s="225"/>
      <c r="U1632" s="224"/>
      <c r="V1632" s="224"/>
      <c r="X1632" s="232"/>
    </row>
    <row r="1633" spans="1:24" hidden="1">
      <c r="A1633" s="224"/>
      <c r="B1633" s="224"/>
      <c r="C1633" s="224"/>
      <c r="D1633" s="224"/>
      <c r="E1633" s="225"/>
      <c r="F1633" s="225"/>
      <c r="G1633" s="224"/>
      <c r="H1633" s="224"/>
      <c r="I1633" s="224"/>
      <c r="J1633" s="224"/>
      <c r="K1633" s="224"/>
      <c r="L1633" s="246"/>
      <c r="M1633" s="224"/>
      <c r="N1633" s="246"/>
      <c r="O1633" s="224"/>
      <c r="P1633" s="224"/>
      <c r="Q1633" s="224"/>
      <c r="R1633" s="224"/>
      <c r="S1633" s="224"/>
      <c r="T1633" s="225"/>
      <c r="U1633" s="224"/>
      <c r="V1633" s="224"/>
      <c r="X1633" s="232"/>
    </row>
    <row r="1634" spans="1:24" hidden="1">
      <c r="A1634" s="224"/>
      <c r="B1634" s="224"/>
      <c r="C1634" s="224"/>
      <c r="D1634" s="224"/>
      <c r="E1634" s="225"/>
      <c r="F1634" s="225"/>
      <c r="G1634" s="224"/>
      <c r="H1634" s="224"/>
      <c r="I1634" s="224"/>
      <c r="J1634" s="224"/>
      <c r="K1634" s="224"/>
      <c r="L1634" s="246"/>
      <c r="M1634" s="224"/>
      <c r="N1634" s="246"/>
      <c r="O1634" s="224"/>
      <c r="P1634" s="224"/>
      <c r="Q1634" s="224"/>
      <c r="R1634" s="224"/>
      <c r="S1634" s="224"/>
      <c r="T1634" s="225"/>
      <c r="U1634" s="224"/>
      <c r="V1634" s="224"/>
      <c r="X1634" s="232"/>
    </row>
    <row r="1635" spans="1:24" hidden="1">
      <c r="A1635" s="224"/>
      <c r="B1635" s="224"/>
      <c r="C1635" s="224"/>
      <c r="D1635" s="224"/>
      <c r="E1635" s="225"/>
      <c r="F1635" s="225"/>
      <c r="G1635" s="224"/>
      <c r="H1635" s="224"/>
      <c r="I1635" s="224"/>
      <c r="J1635" s="224"/>
      <c r="K1635" s="224"/>
      <c r="L1635" s="246"/>
      <c r="M1635" s="224"/>
      <c r="N1635" s="246"/>
      <c r="O1635" s="224"/>
      <c r="P1635" s="224"/>
      <c r="Q1635" s="224"/>
      <c r="R1635" s="224"/>
      <c r="S1635" s="224"/>
      <c r="T1635" s="225"/>
      <c r="U1635" s="224"/>
      <c r="V1635" s="224"/>
      <c r="X1635" s="232"/>
    </row>
    <row r="1636" spans="1:24" hidden="1">
      <c r="A1636" s="224"/>
      <c r="B1636" s="224"/>
      <c r="C1636" s="224"/>
      <c r="D1636" s="224"/>
      <c r="E1636" s="225"/>
      <c r="F1636" s="225"/>
      <c r="G1636" s="224"/>
      <c r="H1636" s="224"/>
      <c r="I1636" s="224"/>
      <c r="J1636" s="224"/>
      <c r="K1636" s="224"/>
      <c r="L1636" s="246"/>
      <c r="M1636" s="224"/>
      <c r="N1636" s="246"/>
      <c r="O1636" s="224"/>
      <c r="P1636" s="224"/>
      <c r="Q1636" s="224"/>
      <c r="R1636" s="224"/>
      <c r="S1636" s="224"/>
      <c r="T1636" s="225"/>
      <c r="U1636" s="224"/>
      <c r="V1636" s="224"/>
      <c r="X1636" s="232"/>
    </row>
    <row r="1637" spans="1:24" hidden="1">
      <c r="A1637" s="224"/>
      <c r="B1637" s="224"/>
      <c r="C1637" s="224"/>
      <c r="D1637" s="224"/>
      <c r="E1637" s="225"/>
      <c r="F1637" s="225"/>
      <c r="G1637" s="224"/>
      <c r="H1637" s="224"/>
      <c r="I1637" s="224"/>
      <c r="J1637" s="224"/>
      <c r="K1637" s="224"/>
      <c r="L1637" s="246"/>
      <c r="M1637" s="224"/>
      <c r="N1637" s="246"/>
      <c r="O1637" s="224"/>
      <c r="P1637" s="224"/>
      <c r="Q1637" s="224"/>
      <c r="R1637" s="224"/>
      <c r="S1637" s="224"/>
      <c r="T1637" s="225"/>
      <c r="U1637" s="224"/>
      <c r="V1637" s="224"/>
      <c r="X1637" s="232"/>
    </row>
    <row r="1638" spans="1:24" hidden="1">
      <c r="A1638" s="224"/>
      <c r="B1638" s="224"/>
      <c r="C1638" s="224"/>
      <c r="D1638" s="224"/>
      <c r="E1638" s="225"/>
      <c r="F1638" s="225"/>
      <c r="G1638" s="224"/>
      <c r="H1638" s="224"/>
      <c r="I1638" s="224"/>
      <c r="J1638" s="224"/>
      <c r="K1638" s="224"/>
      <c r="L1638" s="246"/>
      <c r="M1638" s="224"/>
      <c r="N1638" s="246"/>
      <c r="O1638" s="224"/>
      <c r="P1638" s="224"/>
      <c r="Q1638" s="224"/>
      <c r="R1638" s="224"/>
      <c r="S1638" s="224"/>
      <c r="T1638" s="225"/>
      <c r="U1638" s="224"/>
      <c r="V1638" s="224"/>
      <c r="X1638" s="232"/>
    </row>
    <row r="1639" spans="1:24" hidden="1">
      <c r="A1639" s="224"/>
      <c r="B1639" s="224"/>
      <c r="C1639" s="224"/>
      <c r="D1639" s="224"/>
      <c r="E1639" s="225"/>
      <c r="F1639" s="225"/>
      <c r="G1639" s="224"/>
      <c r="H1639" s="224"/>
      <c r="I1639" s="224"/>
      <c r="J1639" s="224"/>
      <c r="K1639" s="224"/>
      <c r="L1639" s="246"/>
      <c r="M1639" s="224"/>
      <c r="N1639" s="246"/>
      <c r="O1639" s="224"/>
      <c r="P1639" s="224"/>
      <c r="Q1639" s="224"/>
      <c r="R1639" s="224"/>
      <c r="S1639" s="224"/>
      <c r="T1639" s="225"/>
      <c r="U1639" s="224"/>
      <c r="V1639" s="224"/>
      <c r="X1639" s="232"/>
    </row>
    <row r="1640" spans="1:24" hidden="1">
      <c r="A1640" s="224"/>
      <c r="B1640" s="224"/>
      <c r="C1640" s="224"/>
      <c r="D1640" s="224"/>
      <c r="E1640" s="225"/>
      <c r="F1640" s="225"/>
      <c r="G1640" s="224"/>
      <c r="H1640" s="224"/>
      <c r="I1640" s="224"/>
      <c r="J1640" s="224"/>
      <c r="K1640" s="224"/>
      <c r="L1640" s="246"/>
      <c r="M1640" s="224"/>
      <c r="N1640" s="246"/>
      <c r="O1640" s="224"/>
      <c r="P1640" s="224"/>
      <c r="Q1640" s="224"/>
      <c r="R1640" s="224"/>
      <c r="S1640" s="224"/>
      <c r="T1640" s="225"/>
      <c r="U1640" s="224"/>
      <c r="V1640" s="224"/>
      <c r="X1640" s="232"/>
    </row>
    <row r="1641" spans="1:24" hidden="1">
      <c r="A1641" s="224"/>
      <c r="B1641" s="224"/>
      <c r="C1641" s="224"/>
      <c r="D1641" s="224"/>
      <c r="E1641" s="225"/>
      <c r="F1641" s="225"/>
      <c r="G1641" s="224"/>
      <c r="H1641" s="224"/>
      <c r="I1641" s="224"/>
      <c r="J1641" s="224"/>
      <c r="K1641" s="224"/>
      <c r="L1641" s="246"/>
      <c r="M1641" s="224"/>
      <c r="N1641" s="246"/>
      <c r="O1641" s="224"/>
      <c r="P1641" s="224"/>
      <c r="Q1641" s="224"/>
      <c r="R1641" s="224"/>
      <c r="S1641" s="224"/>
      <c r="T1641" s="225"/>
      <c r="U1641" s="224"/>
      <c r="V1641" s="224"/>
      <c r="X1641" s="232"/>
    </row>
    <row r="1642" spans="1:24" hidden="1">
      <c r="A1642" s="224"/>
      <c r="B1642" s="224"/>
      <c r="C1642" s="224"/>
      <c r="D1642" s="224"/>
      <c r="E1642" s="225"/>
      <c r="F1642" s="225"/>
      <c r="G1642" s="224"/>
      <c r="H1642" s="224"/>
      <c r="I1642" s="224"/>
      <c r="J1642" s="224"/>
      <c r="K1642" s="224"/>
      <c r="L1642" s="246"/>
      <c r="M1642" s="224"/>
      <c r="N1642" s="246"/>
      <c r="O1642" s="224"/>
      <c r="P1642" s="224"/>
      <c r="Q1642" s="224"/>
      <c r="R1642" s="224"/>
      <c r="S1642" s="224"/>
      <c r="T1642" s="225"/>
      <c r="U1642" s="224"/>
      <c r="V1642" s="224"/>
      <c r="X1642" s="232"/>
    </row>
    <row r="1643" spans="1:24" hidden="1">
      <c r="A1643" s="224"/>
      <c r="B1643" s="224"/>
      <c r="C1643" s="224"/>
      <c r="D1643" s="224"/>
      <c r="E1643" s="225"/>
      <c r="F1643" s="225"/>
      <c r="G1643" s="224"/>
      <c r="H1643" s="224"/>
      <c r="I1643" s="224"/>
      <c r="J1643" s="224"/>
      <c r="K1643" s="224"/>
      <c r="L1643" s="246"/>
      <c r="M1643" s="224"/>
      <c r="N1643" s="246"/>
      <c r="O1643" s="224"/>
      <c r="P1643" s="224"/>
      <c r="Q1643" s="224"/>
      <c r="R1643" s="224"/>
      <c r="S1643" s="224"/>
      <c r="T1643" s="225"/>
      <c r="U1643" s="224"/>
      <c r="V1643" s="224"/>
      <c r="X1643" s="232"/>
    </row>
    <row r="1644" spans="1:24" hidden="1">
      <c r="A1644" s="224"/>
      <c r="B1644" s="224"/>
      <c r="C1644" s="224"/>
      <c r="D1644" s="224"/>
      <c r="E1644" s="225"/>
      <c r="F1644" s="225"/>
      <c r="G1644" s="224"/>
      <c r="H1644" s="224"/>
      <c r="I1644" s="224"/>
      <c r="J1644" s="224"/>
      <c r="K1644" s="224"/>
      <c r="L1644" s="246"/>
      <c r="M1644" s="224"/>
      <c r="N1644" s="246"/>
      <c r="O1644" s="224"/>
      <c r="P1644" s="224"/>
      <c r="Q1644" s="224"/>
      <c r="R1644" s="224"/>
      <c r="S1644" s="224"/>
      <c r="T1644" s="225"/>
      <c r="U1644" s="224"/>
      <c r="V1644" s="224"/>
      <c r="X1644" s="232"/>
    </row>
    <row r="1645" spans="1:24" hidden="1">
      <c r="A1645" s="224"/>
      <c r="B1645" s="224"/>
      <c r="C1645" s="224"/>
      <c r="D1645" s="224"/>
      <c r="E1645" s="225"/>
      <c r="F1645" s="225"/>
      <c r="G1645" s="224"/>
      <c r="H1645" s="224"/>
      <c r="I1645" s="224"/>
      <c r="J1645" s="224"/>
      <c r="K1645" s="224"/>
      <c r="L1645" s="246"/>
      <c r="M1645" s="224"/>
      <c r="N1645" s="246"/>
      <c r="O1645" s="224"/>
      <c r="P1645" s="224"/>
      <c r="Q1645" s="224"/>
      <c r="R1645" s="224"/>
      <c r="S1645" s="224"/>
      <c r="T1645" s="225"/>
      <c r="U1645" s="224"/>
      <c r="V1645" s="224"/>
      <c r="X1645" s="232"/>
    </row>
    <row r="1646" spans="1:24" hidden="1">
      <c r="A1646" s="224"/>
      <c r="B1646" s="224"/>
      <c r="C1646" s="224"/>
      <c r="D1646" s="224"/>
      <c r="E1646" s="225"/>
      <c r="F1646" s="225"/>
      <c r="G1646" s="224"/>
      <c r="H1646" s="224"/>
      <c r="I1646" s="224"/>
      <c r="J1646" s="224"/>
      <c r="K1646" s="224"/>
      <c r="L1646" s="246"/>
      <c r="M1646" s="224"/>
      <c r="N1646" s="246"/>
      <c r="O1646" s="224"/>
      <c r="P1646" s="224"/>
      <c r="Q1646" s="224"/>
      <c r="R1646" s="224"/>
      <c r="S1646" s="224"/>
      <c r="T1646" s="225"/>
      <c r="U1646" s="224"/>
      <c r="V1646" s="224"/>
      <c r="X1646" s="232"/>
    </row>
    <row r="1647" spans="1:24" hidden="1">
      <c r="A1647" s="224"/>
      <c r="B1647" s="224"/>
      <c r="C1647" s="224"/>
      <c r="D1647" s="224"/>
      <c r="E1647" s="225"/>
      <c r="F1647" s="225"/>
      <c r="G1647" s="224"/>
      <c r="H1647" s="224"/>
      <c r="I1647" s="224"/>
      <c r="J1647" s="224"/>
      <c r="K1647" s="224"/>
      <c r="L1647" s="246"/>
      <c r="M1647" s="224"/>
      <c r="N1647" s="246"/>
      <c r="O1647" s="224"/>
      <c r="P1647" s="224"/>
      <c r="Q1647" s="224"/>
      <c r="R1647" s="224"/>
      <c r="S1647" s="224"/>
      <c r="T1647" s="225"/>
      <c r="U1647" s="224"/>
      <c r="V1647" s="224"/>
      <c r="X1647" s="232"/>
    </row>
    <row r="1648" spans="1:24" hidden="1">
      <c r="A1648" s="224"/>
      <c r="B1648" s="224"/>
      <c r="C1648" s="224"/>
      <c r="D1648" s="224"/>
      <c r="E1648" s="225"/>
      <c r="F1648" s="225"/>
      <c r="G1648" s="224"/>
      <c r="H1648" s="224"/>
      <c r="I1648" s="224"/>
      <c r="J1648" s="224"/>
      <c r="K1648" s="224"/>
      <c r="L1648" s="246"/>
      <c r="M1648" s="224"/>
      <c r="N1648" s="246"/>
      <c r="O1648" s="224"/>
      <c r="P1648" s="224"/>
      <c r="Q1648" s="224"/>
      <c r="R1648" s="224"/>
      <c r="S1648" s="224"/>
      <c r="T1648" s="225"/>
      <c r="U1648" s="224"/>
      <c r="V1648" s="224"/>
      <c r="X1648" s="232"/>
    </row>
    <row r="1649" spans="1:24" hidden="1">
      <c r="A1649" s="224"/>
      <c r="B1649" s="224"/>
      <c r="C1649" s="224"/>
      <c r="D1649" s="224"/>
      <c r="E1649" s="225"/>
      <c r="F1649" s="225"/>
      <c r="G1649" s="224"/>
      <c r="H1649" s="224"/>
      <c r="I1649" s="224"/>
      <c r="J1649" s="224"/>
      <c r="K1649" s="224"/>
      <c r="L1649" s="246"/>
      <c r="M1649" s="224"/>
      <c r="N1649" s="246"/>
      <c r="O1649" s="224"/>
      <c r="P1649" s="224"/>
      <c r="Q1649" s="224"/>
      <c r="R1649" s="224"/>
      <c r="S1649" s="224"/>
      <c r="T1649" s="225"/>
      <c r="U1649" s="224"/>
      <c r="V1649" s="224"/>
      <c r="X1649" s="232"/>
    </row>
    <row r="1650" spans="1:24" hidden="1">
      <c r="A1650" s="224"/>
      <c r="B1650" s="224"/>
      <c r="C1650" s="224"/>
      <c r="D1650" s="224"/>
      <c r="E1650" s="225"/>
      <c r="F1650" s="225"/>
      <c r="G1650" s="224"/>
      <c r="H1650" s="224"/>
      <c r="I1650" s="224"/>
      <c r="J1650" s="224"/>
      <c r="K1650" s="224"/>
      <c r="L1650" s="246"/>
      <c r="M1650" s="224"/>
      <c r="N1650" s="246"/>
      <c r="O1650" s="224"/>
      <c r="P1650" s="224"/>
      <c r="Q1650" s="224"/>
      <c r="R1650" s="224"/>
      <c r="S1650" s="224"/>
      <c r="T1650" s="225"/>
      <c r="U1650" s="224"/>
      <c r="V1650" s="224"/>
      <c r="X1650" s="232"/>
    </row>
    <row r="1651" spans="1:24" hidden="1">
      <c r="A1651" s="224"/>
      <c r="B1651" s="224"/>
      <c r="C1651" s="224"/>
      <c r="D1651" s="224"/>
      <c r="E1651" s="225"/>
      <c r="F1651" s="225"/>
      <c r="G1651" s="224"/>
      <c r="H1651" s="224"/>
      <c r="I1651" s="224"/>
      <c r="J1651" s="224"/>
      <c r="K1651" s="224"/>
      <c r="L1651" s="246"/>
      <c r="M1651" s="224"/>
      <c r="N1651" s="246"/>
      <c r="O1651" s="224"/>
      <c r="P1651" s="224"/>
      <c r="Q1651" s="224"/>
      <c r="R1651" s="224"/>
      <c r="S1651" s="224"/>
      <c r="T1651" s="225"/>
      <c r="U1651" s="224"/>
      <c r="V1651" s="224"/>
      <c r="X1651" s="232"/>
    </row>
    <row r="1652" spans="1:24" hidden="1">
      <c r="A1652" s="224"/>
      <c r="B1652" s="224"/>
      <c r="C1652" s="224"/>
      <c r="D1652" s="224"/>
      <c r="E1652" s="225"/>
      <c r="F1652" s="225"/>
      <c r="G1652" s="224"/>
      <c r="H1652" s="224"/>
      <c r="I1652" s="224"/>
      <c r="J1652" s="224"/>
      <c r="K1652" s="224"/>
      <c r="L1652" s="246"/>
      <c r="M1652" s="224"/>
      <c r="N1652" s="246"/>
      <c r="O1652" s="224"/>
      <c r="P1652" s="224"/>
      <c r="Q1652" s="224"/>
      <c r="R1652" s="224"/>
      <c r="S1652" s="224"/>
      <c r="T1652" s="225"/>
      <c r="U1652" s="224"/>
      <c r="V1652" s="224"/>
      <c r="X1652" s="232"/>
    </row>
    <row r="1653" spans="1:24" hidden="1">
      <c r="A1653" s="224"/>
      <c r="B1653" s="224"/>
      <c r="C1653" s="224"/>
      <c r="D1653" s="224"/>
      <c r="E1653" s="225"/>
      <c r="F1653" s="225"/>
      <c r="G1653" s="224"/>
      <c r="H1653" s="224"/>
      <c r="I1653" s="224"/>
      <c r="J1653" s="224"/>
      <c r="K1653" s="224"/>
      <c r="L1653" s="246"/>
      <c r="M1653" s="224"/>
      <c r="N1653" s="246"/>
      <c r="O1653" s="224"/>
      <c r="P1653" s="224"/>
      <c r="Q1653" s="224"/>
      <c r="R1653" s="224"/>
      <c r="S1653" s="224"/>
      <c r="T1653" s="225"/>
      <c r="U1653" s="224"/>
      <c r="V1653" s="224"/>
      <c r="X1653" s="232"/>
    </row>
    <row r="1654" spans="1:24" hidden="1">
      <c r="A1654" s="224"/>
      <c r="B1654" s="224"/>
      <c r="C1654" s="224"/>
      <c r="D1654" s="224"/>
      <c r="E1654" s="225"/>
      <c r="F1654" s="225"/>
      <c r="G1654" s="224"/>
      <c r="H1654" s="224"/>
      <c r="I1654" s="224"/>
      <c r="J1654" s="224"/>
      <c r="K1654" s="224"/>
      <c r="L1654" s="246"/>
      <c r="M1654" s="224"/>
      <c r="N1654" s="246"/>
      <c r="O1654" s="224"/>
      <c r="P1654" s="224"/>
      <c r="Q1654" s="224"/>
      <c r="R1654" s="224"/>
      <c r="S1654" s="224"/>
      <c r="T1654" s="225"/>
      <c r="U1654" s="224"/>
      <c r="V1654" s="224"/>
      <c r="X1654" s="232"/>
    </row>
    <row r="1655" spans="1:24" hidden="1">
      <c r="A1655" s="224"/>
      <c r="B1655" s="224"/>
      <c r="C1655" s="224"/>
      <c r="D1655" s="224"/>
      <c r="E1655" s="225"/>
      <c r="F1655" s="225"/>
      <c r="G1655" s="224"/>
      <c r="H1655" s="224"/>
      <c r="I1655" s="224"/>
      <c r="J1655" s="224"/>
      <c r="K1655" s="224"/>
      <c r="L1655" s="246"/>
      <c r="M1655" s="224"/>
      <c r="N1655" s="246"/>
      <c r="O1655" s="224"/>
      <c r="P1655" s="224"/>
      <c r="Q1655" s="224"/>
      <c r="R1655" s="224"/>
      <c r="S1655" s="224"/>
      <c r="T1655" s="225"/>
      <c r="U1655" s="224"/>
      <c r="V1655" s="224"/>
      <c r="X1655" s="232"/>
    </row>
    <row r="1656" spans="1:24" hidden="1">
      <c r="A1656" s="224"/>
      <c r="B1656" s="224"/>
      <c r="C1656" s="224"/>
      <c r="D1656" s="224"/>
      <c r="E1656" s="225"/>
      <c r="F1656" s="225"/>
      <c r="G1656" s="224"/>
      <c r="H1656" s="224"/>
      <c r="I1656" s="224"/>
      <c r="J1656" s="224"/>
      <c r="K1656" s="224"/>
      <c r="L1656" s="246"/>
      <c r="M1656" s="224"/>
      <c r="N1656" s="246"/>
      <c r="O1656" s="224"/>
      <c r="P1656" s="224"/>
      <c r="Q1656" s="224"/>
      <c r="R1656" s="224"/>
      <c r="S1656" s="224"/>
      <c r="T1656" s="225"/>
      <c r="U1656" s="224"/>
      <c r="V1656" s="224"/>
      <c r="X1656" s="232"/>
    </row>
    <row r="1657" spans="1:24" hidden="1">
      <c r="A1657" s="224"/>
      <c r="B1657" s="224"/>
      <c r="C1657" s="224"/>
      <c r="D1657" s="224"/>
      <c r="E1657" s="225"/>
      <c r="F1657" s="225"/>
      <c r="G1657" s="224"/>
      <c r="H1657" s="224"/>
      <c r="I1657" s="224"/>
      <c r="J1657" s="224"/>
      <c r="K1657" s="224"/>
      <c r="L1657" s="246"/>
      <c r="M1657" s="224"/>
      <c r="N1657" s="246"/>
      <c r="O1657" s="224"/>
      <c r="P1657" s="224"/>
      <c r="Q1657" s="224"/>
      <c r="R1657" s="224"/>
      <c r="S1657" s="224"/>
      <c r="T1657" s="225"/>
      <c r="U1657" s="224"/>
      <c r="V1657" s="224"/>
      <c r="X1657" s="232"/>
    </row>
    <row r="1658" spans="1:24" hidden="1">
      <c r="A1658" s="224"/>
      <c r="B1658" s="224"/>
      <c r="C1658" s="224"/>
      <c r="D1658" s="224"/>
      <c r="E1658" s="225"/>
      <c r="F1658" s="225"/>
      <c r="G1658" s="224"/>
      <c r="H1658" s="224"/>
      <c r="I1658" s="224"/>
      <c r="J1658" s="224"/>
      <c r="K1658" s="224"/>
      <c r="L1658" s="246"/>
      <c r="M1658" s="224"/>
      <c r="N1658" s="246"/>
      <c r="O1658" s="224"/>
      <c r="P1658" s="224"/>
      <c r="Q1658" s="224"/>
      <c r="R1658" s="224"/>
      <c r="S1658" s="224"/>
      <c r="T1658" s="225"/>
      <c r="U1658" s="224"/>
      <c r="V1658" s="224"/>
      <c r="X1658" s="232"/>
    </row>
    <row r="1659" spans="1:24" hidden="1">
      <c r="A1659" s="219"/>
      <c r="B1659" s="219"/>
      <c r="C1659" s="219"/>
      <c r="D1659" s="219"/>
      <c r="E1659" s="221"/>
      <c r="F1659" s="221"/>
      <c r="G1659" s="219"/>
      <c r="H1659" s="219"/>
      <c r="I1659" s="219"/>
      <c r="J1659" s="224"/>
      <c r="K1659" s="219"/>
      <c r="L1659" s="241"/>
      <c r="M1659" s="219"/>
      <c r="N1659" s="241"/>
      <c r="O1659" s="219"/>
      <c r="P1659" s="219"/>
      <c r="Q1659" s="219"/>
      <c r="R1659" s="219"/>
      <c r="S1659" s="219"/>
      <c r="T1659" s="221"/>
      <c r="U1659" s="219"/>
      <c r="V1659" s="219"/>
      <c r="X1659" s="232"/>
    </row>
    <row r="1660" spans="1:24" hidden="1">
      <c r="E1660" s="221"/>
      <c r="F1660" s="221"/>
      <c r="X1660" s="232"/>
    </row>
    <row r="1661" spans="1:24" hidden="1">
      <c r="E1661" s="221"/>
      <c r="F1661" s="221"/>
      <c r="X1661" s="232"/>
    </row>
    <row r="1662" spans="1:24" hidden="1">
      <c r="E1662" s="221"/>
      <c r="F1662" s="221"/>
      <c r="X1662" s="232"/>
    </row>
    <row r="1663" spans="1:24" hidden="1">
      <c r="E1663" s="221"/>
      <c r="F1663" s="221"/>
      <c r="X1663" s="232"/>
    </row>
    <row r="1664" spans="1:24" hidden="1">
      <c r="E1664" s="221"/>
      <c r="F1664" s="221"/>
      <c r="X1664" s="232"/>
    </row>
    <row r="1665" spans="5:24" hidden="1">
      <c r="E1665" s="221"/>
      <c r="F1665" s="221"/>
      <c r="X1665" s="232"/>
    </row>
    <row r="1666" spans="5:24" hidden="1">
      <c r="E1666" s="221"/>
      <c r="F1666" s="221"/>
      <c r="X1666" s="232"/>
    </row>
    <row r="1667" spans="5:24" hidden="1">
      <c r="E1667" s="221"/>
      <c r="F1667" s="221"/>
      <c r="X1667" s="232"/>
    </row>
    <row r="1668" spans="5:24" hidden="1">
      <c r="E1668" s="221"/>
      <c r="F1668" s="221"/>
      <c r="X1668" s="232"/>
    </row>
    <row r="1669" spans="5:24" hidden="1">
      <c r="E1669" s="221"/>
      <c r="F1669" s="221"/>
      <c r="X1669" s="232"/>
    </row>
    <row r="1670" spans="5:24" hidden="1">
      <c r="E1670" s="221"/>
      <c r="F1670" s="221"/>
      <c r="X1670" s="232"/>
    </row>
    <row r="1671" spans="5:24" hidden="1">
      <c r="E1671" s="221"/>
      <c r="F1671" s="221"/>
      <c r="X1671" s="232"/>
    </row>
    <row r="1672" spans="5:24" hidden="1">
      <c r="E1672" s="221"/>
      <c r="F1672" s="221"/>
      <c r="X1672" s="232"/>
    </row>
    <row r="1673" spans="5:24" hidden="1">
      <c r="E1673" s="221"/>
      <c r="F1673" s="221"/>
      <c r="X1673" s="232"/>
    </row>
    <row r="1674" spans="5:24" hidden="1">
      <c r="E1674" s="221"/>
      <c r="F1674" s="221"/>
      <c r="X1674" s="232"/>
    </row>
    <row r="1675" spans="5:24" hidden="1">
      <c r="E1675" s="221"/>
      <c r="F1675" s="221"/>
      <c r="X1675" s="232"/>
    </row>
    <row r="1676" spans="5:24" hidden="1">
      <c r="E1676" s="221"/>
      <c r="F1676" s="221"/>
      <c r="X1676" s="232"/>
    </row>
    <row r="1677" spans="5:24" hidden="1">
      <c r="E1677" s="221"/>
      <c r="F1677" s="221"/>
      <c r="X1677" s="232"/>
    </row>
    <row r="1678" spans="5:24" hidden="1">
      <c r="E1678" s="221"/>
      <c r="F1678" s="221"/>
      <c r="X1678" s="232"/>
    </row>
    <row r="1679" spans="5:24" hidden="1">
      <c r="E1679" s="221"/>
      <c r="F1679" s="221"/>
      <c r="X1679" s="232"/>
    </row>
    <row r="1680" spans="5:24" hidden="1">
      <c r="E1680" s="221"/>
      <c r="F1680" s="221"/>
      <c r="X1680" s="232"/>
    </row>
    <row r="1681" spans="5:24" hidden="1">
      <c r="E1681" s="221"/>
      <c r="F1681" s="221"/>
      <c r="X1681" s="232"/>
    </row>
    <row r="1682" spans="5:24" hidden="1">
      <c r="E1682" s="221"/>
      <c r="F1682" s="221"/>
      <c r="X1682" s="232"/>
    </row>
    <row r="1683" spans="5:24" hidden="1">
      <c r="E1683" s="221"/>
      <c r="F1683" s="221"/>
      <c r="X1683" s="232"/>
    </row>
    <row r="1684" spans="5:24" hidden="1">
      <c r="E1684" s="221"/>
      <c r="F1684" s="221"/>
      <c r="X1684" s="232"/>
    </row>
    <row r="1685" spans="5:24" hidden="1">
      <c r="E1685" s="221"/>
      <c r="F1685" s="221"/>
      <c r="X1685" s="232"/>
    </row>
    <row r="1686" spans="5:24" hidden="1">
      <c r="E1686" s="221"/>
      <c r="F1686" s="221"/>
      <c r="X1686" s="232"/>
    </row>
    <row r="1687" spans="5:24" hidden="1">
      <c r="E1687" s="221"/>
      <c r="F1687" s="221"/>
      <c r="X1687" s="232"/>
    </row>
    <row r="1688" spans="5:24" hidden="1">
      <c r="E1688" s="221"/>
      <c r="F1688" s="221"/>
      <c r="X1688" s="232"/>
    </row>
    <row r="1689" spans="5:24" hidden="1">
      <c r="E1689" s="221"/>
      <c r="F1689" s="221"/>
      <c r="X1689" s="232"/>
    </row>
    <row r="1690" spans="5:24" hidden="1">
      <c r="E1690" s="221"/>
      <c r="F1690" s="221"/>
      <c r="X1690" s="232"/>
    </row>
    <row r="1691" spans="5:24" hidden="1">
      <c r="E1691" s="221"/>
      <c r="F1691" s="221"/>
      <c r="X1691" s="232"/>
    </row>
    <row r="1692" spans="5:24" hidden="1">
      <c r="E1692" s="221"/>
      <c r="F1692" s="221"/>
      <c r="X1692" s="232"/>
    </row>
    <row r="1693" spans="5:24" hidden="1">
      <c r="E1693" s="221"/>
      <c r="F1693" s="221"/>
      <c r="X1693" s="232"/>
    </row>
    <row r="1694" spans="5:24" hidden="1">
      <c r="E1694" s="221"/>
      <c r="F1694" s="221"/>
      <c r="X1694" s="232"/>
    </row>
    <row r="1695" spans="5:24" hidden="1">
      <c r="E1695" s="221"/>
      <c r="F1695" s="221"/>
      <c r="X1695" s="232"/>
    </row>
    <row r="1696" spans="5:24" hidden="1">
      <c r="E1696" s="221"/>
      <c r="F1696" s="221"/>
      <c r="X1696" s="232"/>
    </row>
    <row r="1697" spans="5:24" hidden="1">
      <c r="E1697" s="221"/>
      <c r="F1697" s="221"/>
      <c r="X1697" s="232"/>
    </row>
    <row r="1698" spans="5:24" hidden="1">
      <c r="E1698" s="221"/>
      <c r="F1698" s="221"/>
      <c r="X1698" s="232"/>
    </row>
    <row r="1699" spans="5:24" hidden="1">
      <c r="E1699" s="221"/>
      <c r="F1699" s="221"/>
      <c r="X1699" s="232"/>
    </row>
    <row r="1700" spans="5:24" hidden="1">
      <c r="E1700" s="221"/>
      <c r="F1700" s="221"/>
      <c r="X1700" s="232"/>
    </row>
    <row r="1701" spans="5:24" hidden="1">
      <c r="E1701" s="221"/>
      <c r="F1701" s="221"/>
      <c r="X1701" s="232"/>
    </row>
    <row r="1702" spans="5:24" hidden="1">
      <c r="E1702" s="221"/>
      <c r="F1702" s="221"/>
      <c r="X1702" s="232"/>
    </row>
    <row r="1703" spans="5:24" hidden="1">
      <c r="E1703" s="221"/>
      <c r="F1703" s="221"/>
      <c r="X1703" s="232"/>
    </row>
    <row r="1704" spans="5:24" hidden="1">
      <c r="E1704" s="221"/>
      <c r="F1704" s="221"/>
      <c r="X1704" s="232"/>
    </row>
    <row r="1705" spans="5:24" hidden="1">
      <c r="E1705" s="221"/>
      <c r="F1705" s="221"/>
      <c r="X1705" s="232"/>
    </row>
    <row r="1706" spans="5:24" hidden="1">
      <c r="E1706" s="221"/>
      <c r="F1706" s="221"/>
      <c r="X1706" s="232"/>
    </row>
    <row r="1707" spans="5:24" hidden="1">
      <c r="E1707" s="221"/>
      <c r="F1707" s="221"/>
      <c r="X1707" s="232"/>
    </row>
    <row r="1708" spans="5:24" hidden="1">
      <c r="E1708" s="221"/>
      <c r="F1708" s="221"/>
      <c r="X1708" s="232"/>
    </row>
    <row r="1709" spans="5:24" hidden="1">
      <c r="E1709" s="221"/>
      <c r="F1709" s="221"/>
      <c r="X1709" s="232"/>
    </row>
    <row r="1710" spans="5:24" hidden="1">
      <c r="E1710" s="221"/>
      <c r="F1710" s="221"/>
      <c r="X1710" s="232"/>
    </row>
    <row r="1711" spans="5:24" hidden="1">
      <c r="E1711" s="221"/>
      <c r="F1711" s="221"/>
      <c r="X1711" s="232"/>
    </row>
    <row r="1712" spans="5:24" hidden="1">
      <c r="E1712" s="221"/>
      <c r="F1712" s="221"/>
      <c r="X1712" s="232"/>
    </row>
    <row r="1713" spans="5:24" hidden="1">
      <c r="E1713" s="221"/>
      <c r="F1713" s="221"/>
      <c r="X1713" s="232"/>
    </row>
    <row r="1714" spans="5:24" hidden="1">
      <c r="E1714" s="221"/>
      <c r="F1714" s="221"/>
      <c r="X1714" s="232"/>
    </row>
    <row r="1715" spans="5:24" hidden="1">
      <c r="E1715" s="221"/>
      <c r="F1715" s="221"/>
      <c r="X1715" s="232"/>
    </row>
    <row r="1716" spans="5:24" hidden="1">
      <c r="E1716" s="221"/>
      <c r="F1716" s="221"/>
      <c r="X1716" s="232"/>
    </row>
    <row r="1717" spans="5:24" hidden="1">
      <c r="E1717" s="221"/>
      <c r="F1717" s="221"/>
      <c r="X1717" s="232"/>
    </row>
    <row r="1718" spans="5:24" hidden="1">
      <c r="E1718" s="221"/>
      <c r="F1718" s="221"/>
      <c r="X1718" s="232"/>
    </row>
    <row r="1719" spans="5:24" hidden="1">
      <c r="E1719" s="221"/>
      <c r="F1719" s="221"/>
      <c r="X1719" s="232"/>
    </row>
    <row r="1720" spans="5:24" hidden="1">
      <c r="E1720" s="221"/>
      <c r="F1720" s="221"/>
      <c r="X1720" s="232"/>
    </row>
    <row r="1721" spans="5:24" hidden="1">
      <c r="E1721" s="221"/>
      <c r="F1721" s="221"/>
      <c r="X1721" s="232"/>
    </row>
    <row r="1722" spans="5:24" hidden="1">
      <c r="E1722" s="221"/>
      <c r="F1722" s="221"/>
      <c r="X1722" s="232"/>
    </row>
    <row r="1723" spans="5:24" hidden="1">
      <c r="E1723" s="221"/>
      <c r="F1723" s="221"/>
      <c r="X1723" s="232"/>
    </row>
    <row r="1724" spans="5:24" hidden="1">
      <c r="E1724" s="221"/>
      <c r="F1724" s="221"/>
      <c r="X1724" s="232"/>
    </row>
    <row r="1725" spans="5:24" hidden="1">
      <c r="E1725" s="221"/>
      <c r="F1725" s="221"/>
      <c r="X1725" s="232"/>
    </row>
    <row r="1726" spans="5:24" hidden="1">
      <c r="E1726" s="221"/>
      <c r="F1726" s="221"/>
      <c r="X1726" s="232"/>
    </row>
    <row r="1727" spans="5:24" hidden="1">
      <c r="E1727" s="221"/>
      <c r="F1727" s="221"/>
      <c r="X1727" s="232"/>
    </row>
    <row r="1728" spans="5:24" hidden="1">
      <c r="E1728" s="221"/>
      <c r="F1728" s="221"/>
      <c r="X1728" s="232"/>
    </row>
    <row r="1729" spans="5:24" hidden="1">
      <c r="E1729" s="221"/>
      <c r="F1729" s="221"/>
      <c r="X1729" s="232"/>
    </row>
    <row r="1730" spans="5:24" hidden="1">
      <c r="E1730" s="221"/>
      <c r="F1730" s="221"/>
      <c r="X1730" s="232"/>
    </row>
    <row r="1731" spans="5:24" hidden="1">
      <c r="E1731" s="221"/>
      <c r="F1731" s="221"/>
      <c r="X1731" s="232"/>
    </row>
    <row r="1732" spans="5:24" hidden="1">
      <c r="E1732" s="221"/>
      <c r="F1732" s="221"/>
      <c r="X1732" s="232"/>
    </row>
    <row r="1733" spans="5:24" hidden="1">
      <c r="E1733" s="221"/>
      <c r="F1733" s="221"/>
      <c r="X1733" s="232"/>
    </row>
    <row r="1734" spans="5:24" hidden="1">
      <c r="E1734" s="221"/>
      <c r="F1734" s="221"/>
      <c r="X1734" s="232"/>
    </row>
    <row r="1735" spans="5:24" hidden="1">
      <c r="E1735" s="221"/>
      <c r="F1735" s="221"/>
      <c r="X1735" s="232"/>
    </row>
    <row r="1736" spans="5:24" hidden="1">
      <c r="E1736" s="221"/>
      <c r="F1736" s="221"/>
      <c r="X1736" s="232"/>
    </row>
    <row r="1737" spans="5:24" hidden="1">
      <c r="E1737" s="221"/>
      <c r="F1737" s="221"/>
      <c r="X1737" s="232"/>
    </row>
    <row r="1738" spans="5:24" hidden="1">
      <c r="E1738" s="221"/>
      <c r="F1738" s="221"/>
      <c r="X1738" s="232"/>
    </row>
    <row r="1739" spans="5:24" hidden="1">
      <c r="E1739" s="221"/>
      <c r="F1739" s="221"/>
      <c r="X1739" s="232"/>
    </row>
    <row r="1740" spans="5:24" hidden="1">
      <c r="E1740" s="221"/>
      <c r="F1740" s="221"/>
      <c r="X1740" s="232"/>
    </row>
    <row r="1741" spans="5:24" hidden="1">
      <c r="E1741" s="221"/>
      <c r="F1741" s="221"/>
      <c r="X1741" s="232"/>
    </row>
    <row r="1742" spans="5:24" hidden="1">
      <c r="E1742" s="221"/>
      <c r="F1742" s="221"/>
      <c r="X1742" s="232"/>
    </row>
    <row r="1743" spans="5:24" hidden="1">
      <c r="E1743" s="221"/>
      <c r="F1743" s="221"/>
      <c r="X1743" s="232"/>
    </row>
    <row r="1744" spans="5:24" hidden="1">
      <c r="E1744" s="221"/>
      <c r="F1744" s="221"/>
      <c r="X1744" s="232"/>
    </row>
    <row r="1745" spans="5:24" hidden="1">
      <c r="E1745" s="221"/>
      <c r="F1745" s="221"/>
      <c r="X1745" s="232"/>
    </row>
    <row r="1746" spans="5:24" hidden="1">
      <c r="E1746" s="221"/>
      <c r="F1746" s="221"/>
      <c r="X1746" s="232"/>
    </row>
    <row r="1747" spans="5:24" hidden="1">
      <c r="E1747" s="221"/>
      <c r="F1747" s="221"/>
      <c r="X1747" s="232"/>
    </row>
    <row r="1748" spans="5:24" hidden="1">
      <c r="E1748" s="221"/>
      <c r="F1748" s="221"/>
      <c r="X1748" s="232"/>
    </row>
    <row r="1749" spans="5:24" hidden="1">
      <c r="E1749" s="221"/>
      <c r="F1749" s="221"/>
      <c r="X1749" s="232"/>
    </row>
    <row r="1750" spans="5:24" hidden="1">
      <c r="E1750" s="221"/>
      <c r="F1750" s="221"/>
      <c r="X1750" s="232"/>
    </row>
    <row r="1751" spans="5:24" hidden="1">
      <c r="E1751" s="221"/>
      <c r="F1751" s="221"/>
      <c r="X1751" s="232"/>
    </row>
    <row r="1752" spans="5:24" hidden="1">
      <c r="E1752" s="221"/>
      <c r="F1752" s="221"/>
      <c r="X1752" s="232"/>
    </row>
    <row r="1753" spans="5:24" hidden="1">
      <c r="E1753" s="221"/>
      <c r="F1753" s="221"/>
      <c r="X1753" s="232"/>
    </row>
    <row r="1754" spans="5:24" hidden="1">
      <c r="E1754" s="221"/>
      <c r="F1754" s="221"/>
      <c r="X1754" s="232"/>
    </row>
    <row r="1755" spans="5:24" hidden="1">
      <c r="E1755" s="221"/>
      <c r="F1755" s="221"/>
      <c r="X1755" s="232"/>
    </row>
    <row r="1756" spans="5:24" hidden="1">
      <c r="E1756" s="221"/>
      <c r="F1756" s="221"/>
      <c r="X1756" s="232"/>
    </row>
    <row r="1757" spans="5:24" hidden="1">
      <c r="E1757" s="221"/>
      <c r="F1757" s="221"/>
      <c r="X1757" s="232"/>
    </row>
    <row r="1758" spans="5:24" hidden="1">
      <c r="E1758" s="221"/>
      <c r="F1758" s="221"/>
      <c r="X1758" s="232"/>
    </row>
    <row r="1759" spans="5:24" hidden="1">
      <c r="E1759" s="221"/>
      <c r="F1759" s="221"/>
      <c r="X1759" s="232"/>
    </row>
    <row r="1760" spans="5:24" hidden="1">
      <c r="E1760" s="221"/>
      <c r="F1760" s="221"/>
      <c r="X1760" s="232"/>
    </row>
    <row r="1761" spans="5:24" hidden="1">
      <c r="E1761" s="221"/>
      <c r="F1761" s="221"/>
      <c r="X1761" s="232"/>
    </row>
    <row r="1762" spans="5:24" hidden="1">
      <c r="E1762" s="221"/>
      <c r="F1762" s="221"/>
      <c r="X1762" s="232"/>
    </row>
    <row r="1763" spans="5:24" hidden="1">
      <c r="E1763" s="221"/>
      <c r="F1763" s="221"/>
      <c r="X1763" s="232"/>
    </row>
    <row r="1764" spans="5:24" hidden="1">
      <c r="E1764" s="221"/>
      <c r="F1764" s="221"/>
      <c r="X1764" s="232"/>
    </row>
    <row r="1765" spans="5:24" hidden="1">
      <c r="E1765" s="221"/>
      <c r="F1765" s="221"/>
      <c r="X1765" s="232"/>
    </row>
    <row r="1766" spans="5:24" hidden="1">
      <c r="E1766" s="221"/>
      <c r="F1766" s="221"/>
      <c r="X1766" s="232"/>
    </row>
    <row r="1767" spans="5:24" hidden="1">
      <c r="E1767" s="221"/>
      <c r="F1767" s="221"/>
      <c r="X1767" s="232"/>
    </row>
    <row r="1768" spans="5:24" hidden="1">
      <c r="E1768" s="221"/>
      <c r="F1768" s="221"/>
      <c r="X1768" s="232"/>
    </row>
    <row r="1769" spans="5:24" hidden="1">
      <c r="E1769" s="221"/>
      <c r="F1769" s="221"/>
      <c r="X1769" s="232"/>
    </row>
    <row r="1770" spans="5:24" hidden="1">
      <c r="E1770" s="221"/>
      <c r="F1770" s="221"/>
      <c r="X1770" s="232"/>
    </row>
    <row r="1771" spans="5:24" hidden="1">
      <c r="E1771" s="221"/>
      <c r="F1771" s="221"/>
      <c r="X1771" s="232"/>
    </row>
    <row r="1772" spans="5:24" hidden="1">
      <c r="E1772" s="221"/>
      <c r="F1772" s="221"/>
      <c r="X1772" s="232"/>
    </row>
    <row r="1773" spans="5:24" hidden="1">
      <c r="E1773" s="221"/>
      <c r="F1773" s="221"/>
      <c r="X1773" s="232"/>
    </row>
    <row r="1774" spans="5:24" hidden="1">
      <c r="E1774" s="221"/>
      <c r="F1774" s="221"/>
      <c r="X1774" s="232"/>
    </row>
    <row r="1775" spans="5:24" hidden="1">
      <c r="E1775" s="221"/>
      <c r="F1775" s="221"/>
      <c r="X1775" s="232"/>
    </row>
    <row r="1776" spans="5:24" hidden="1">
      <c r="E1776" s="221"/>
      <c r="F1776" s="221"/>
      <c r="X1776" s="232"/>
    </row>
    <row r="1777" spans="5:24" hidden="1">
      <c r="E1777" s="221"/>
      <c r="F1777" s="221"/>
      <c r="X1777" s="232"/>
    </row>
    <row r="1778" spans="5:24" hidden="1">
      <c r="E1778" s="221"/>
      <c r="F1778" s="221"/>
      <c r="X1778" s="232"/>
    </row>
    <row r="1779" spans="5:24" hidden="1">
      <c r="E1779" s="221"/>
      <c r="F1779" s="221"/>
      <c r="X1779" s="232"/>
    </row>
    <row r="1780" spans="5:24" hidden="1">
      <c r="E1780" s="221"/>
      <c r="F1780" s="221"/>
      <c r="X1780" s="232"/>
    </row>
    <row r="1781" spans="5:24" hidden="1">
      <c r="E1781" s="221"/>
      <c r="F1781" s="221"/>
      <c r="X1781" s="232"/>
    </row>
    <row r="1782" spans="5:24" hidden="1">
      <c r="E1782" s="221"/>
      <c r="F1782" s="221"/>
      <c r="X1782" s="232"/>
    </row>
    <row r="1783" spans="5:24" hidden="1">
      <c r="E1783" s="221"/>
      <c r="F1783" s="221"/>
      <c r="X1783" s="232"/>
    </row>
    <row r="1784" spans="5:24" hidden="1">
      <c r="E1784" s="221"/>
      <c r="F1784" s="221"/>
      <c r="X1784" s="232"/>
    </row>
    <row r="1785" spans="5:24" hidden="1">
      <c r="E1785" s="221"/>
      <c r="F1785" s="221"/>
      <c r="X1785" s="232"/>
    </row>
    <row r="1786" spans="5:24" hidden="1">
      <c r="E1786" s="221"/>
      <c r="F1786" s="221"/>
      <c r="X1786" s="232"/>
    </row>
    <row r="1787" spans="5:24" hidden="1">
      <c r="E1787" s="221"/>
      <c r="F1787" s="221"/>
      <c r="X1787" s="232"/>
    </row>
    <row r="1788" spans="5:24" hidden="1">
      <c r="E1788" s="221"/>
      <c r="F1788" s="221"/>
      <c r="X1788" s="232"/>
    </row>
    <row r="1789" spans="5:24" hidden="1">
      <c r="E1789" s="221"/>
      <c r="F1789" s="221"/>
      <c r="X1789" s="232"/>
    </row>
    <row r="1790" spans="5:24" hidden="1">
      <c r="E1790" s="221"/>
      <c r="F1790" s="221"/>
      <c r="X1790" s="232"/>
    </row>
    <row r="1791" spans="5:24" hidden="1">
      <c r="E1791" s="221"/>
      <c r="F1791" s="221"/>
      <c r="X1791" s="232"/>
    </row>
    <row r="1792" spans="5:24" hidden="1">
      <c r="E1792" s="221"/>
      <c r="F1792" s="221"/>
      <c r="X1792" s="232"/>
    </row>
    <row r="1793" spans="5:24" hidden="1">
      <c r="E1793" s="221"/>
      <c r="F1793" s="221"/>
      <c r="X1793" s="232"/>
    </row>
    <row r="1794" spans="5:24" hidden="1">
      <c r="E1794" s="221"/>
      <c r="F1794" s="221"/>
      <c r="X1794" s="232"/>
    </row>
    <row r="1795" spans="5:24" hidden="1">
      <c r="E1795" s="221"/>
      <c r="F1795" s="221"/>
      <c r="X1795" s="232"/>
    </row>
    <row r="1796" spans="5:24" hidden="1">
      <c r="E1796" s="221"/>
      <c r="F1796" s="221"/>
      <c r="X1796" s="232"/>
    </row>
    <row r="1797" spans="5:24" hidden="1">
      <c r="E1797" s="221"/>
      <c r="F1797" s="221"/>
      <c r="X1797" s="232"/>
    </row>
    <row r="1798" spans="5:24" hidden="1">
      <c r="E1798" s="221"/>
      <c r="F1798" s="221"/>
      <c r="X1798" s="232"/>
    </row>
    <row r="1799" spans="5:24" hidden="1">
      <c r="E1799" s="221"/>
      <c r="F1799" s="221"/>
      <c r="X1799" s="232"/>
    </row>
    <row r="1800" spans="5:24" hidden="1">
      <c r="E1800" s="221"/>
      <c r="F1800" s="221"/>
      <c r="X1800" s="232"/>
    </row>
    <row r="1801" spans="5:24" hidden="1">
      <c r="E1801" s="221"/>
      <c r="F1801" s="221"/>
      <c r="X1801" s="232"/>
    </row>
    <row r="1802" spans="5:24" hidden="1">
      <c r="E1802" s="221"/>
      <c r="F1802" s="221"/>
      <c r="X1802" s="232"/>
    </row>
    <row r="1803" spans="5:24" hidden="1">
      <c r="E1803" s="221"/>
      <c r="F1803" s="221"/>
      <c r="X1803" s="232"/>
    </row>
    <row r="1804" spans="5:24" hidden="1">
      <c r="E1804" s="221"/>
      <c r="F1804" s="221"/>
      <c r="X1804" s="232"/>
    </row>
    <row r="1805" spans="5:24" hidden="1">
      <c r="E1805" s="221"/>
      <c r="F1805" s="221"/>
      <c r="X1805" s="232"/>
    </row>
    <row r="1806" spans="5:24" hidden="1">
      <c r="E1806" s="221"/>
      <c r="F1806" s="221"/>
      <c r="X1806" s="232"/>
    </row>
    <row r="1807" spans="5:24" hidden="1">
      <c r="E1807" s="221"/>
      <c r="F1807" s="221"/>
      <c r="X1807" s="232"/>
    </row>
    <row r="1808" spans="5:24" hidden="1">
      <c r="E1808" s="221"/>
      <c r="F1808" s="221"/>
      <c r="X1808" s="232"/>
    </row>
    <row r="1809" spans="5:24" hidden="1">
      <c r="E1809" s="221"/>
      <c r="F1809" s="221"/>
      <c r="X1809" s="232"/>
    </row>
    <row r="1810" spans="5:24" hidden="1">
      <c r="E1810" s="221"/>
      <c r="F1810" s="221"/>
      <c r="X1810" s="232"/>
    </row>
    <row r="1811" spans="5:24" hidden="1">
      <c r="E1811" s="221"/>
      <c r="F1811" s="221"/>
      <c r="X1811" s="232"/>
    </row>
    <row r="1812" spans="5:24" hidden="1">
      <c r="E1812" s="221"/>
      <c r="F1812" s="221"/>
      <c r="X1812" s="232"/>
    </row>
    <row r="1813" spans="5:24" hidden="1">
      <c r="E1813" s="221"/>
      <c r="F1813" s="221"/>
      <c r="X1813" s="232"/>
    </row>
    <row r="1814" spans="5:24" hidden="1">
      <c r="E1814" s="221"/>
      <c r="F1814" s="221"/>
      <c r="X1814" s="232"/>
    </row>
    <row r="1815" spans="5:24" hidden="1">
      <c r="E1815" s="221"/>
      <c r="F1815" s="221"/>
      <c r="X1815" s="232"/>
    </row>
    <row r="1816" spans="5:24" hidden="1">
      <c r="E1816" s="221"/>
      <c r="F1816" s="221"/>
      <c r="X1816" s="232"/>
    </row>
    <row r="1817" spans="5:24" hidden="1">
      <c r="E1817" s="221"/>
      <c r="F1817" s="221"/>
      <c r="X1817" s="232"/>
    </row>
    <row r="1818" spans="5:24" hidden="1">
      <c r="E1818" s="221"/>
      <c r="F1818" s="221"/>
      <c r="X1818" s="232"/>
    </row>
    <row r="1819" spans="5:24" hidden="1">
      <c r="E1819" s="221"/>
      <c r="F1819" s="221"/>
      <c r="X1819" s="232"/>
    </row>
    <row r="1820" spans="5:24" hidden="1">
      <c r="E1820" s="221"/>
      <c r="F1820" s="221"/>
      <c r="X1820" s="232"/>
    </row>
    <row r="1821" spans="5:24" hidden="1">
      <c r="E1821" s="221"/>
      <c r="F1821" s="221"/>
      <c r="X1821" s="232"/>
    </row>
    <row r="1822" spans="5:24" hidden="1">
      <c r="E1822" s="221"/>
      <c r="F1822" s="221"/>
      <c r="X1822" s="232"/>
    </row>
    <row r="1823" spans="5:24" hidden="1">
      <c r="E1823" s="221"/>
      <c r="F1823" s="221"/>
      <c r="X1823" s="232"/>
    </row>
    <row r="1824" spans="5:24" hidden="1">
      <c r="E1824" s="221"/>
      <c r="F1824" s="221"/>
      <c r="X1824" s="232"/>
    </row>
    <row r="1825" spans="5:24" hidden="1">
      <c r="E1825" s="221"/>
      <c r="F1825" s="221"/>
      <c r="X1825" s="232"/>
    </row>
    <row r="1826" spans="5:24" hidden="1">
      <c r="E1826" s="221"/>
      <c r="F1826" s="221"/>
      <c r="X1826" s="232"/>
    </row>
    <row r="1827" spans="5:24" hidden="1">
      <c r="E1827" s="221"/>
      <c r="F1827" s="221"/>
      <c r="X1827" s="232"/>
    </row>
    <row r="1828" spans="5:24" hidden="1">
      <c r="E1828" s="221"/>
      <c r="F1828" s="221"/>
      <c r="X1828" s="232"/>
    </row>
    <row r="1829" spans="5:24" hidden="1">
      <c r="E1829" s="221"/>
      <c r="F1829" s="221"/>
      <c r="X1829" s="232"/>
    </row>
    <row r="1830" spans="5:24" hidden="1">
      <c r="E1830" s="221"/>
      <c r="F1830" s="221"/>
      <c r="X1830" s="232"/>
    </row>
    <row r="1831" spans="5:24" hidden="1">
      <c r="E1831" s="221"/>
      <c r="F1831" s="221"/>
      <c r="X1831" s="232"/>
    </row>
    <row r="1832" spans="5:24" hidden="1">
      <c r="E1832" s="221"/>
      <c r="F1832" s="221"/>
      <c r="X1832" s="232"/>
    </row>
    <row r="1833" spans="5:24" hidden="1">
      <c r="E1833" s="221"/>
      <c r="F1833" s="221"/>
      <c r="X1833" s="232"/>
    </row>
    <row r="1834" spans="5:24" hidden="1">
      <c r="E1834" s="221"/>
      <c r="F1834" s="221"/>
      <c r="X1834" s="232"/>
    </row>
    <row r="1835" spans="5:24" hidden="1">
      <c r="E1835" s="221"/>
      <c r="F1835" s="221"/>
      <c r="X1835" s="232"/>
    </row>
    <row r="1836" spans="5:24" hidden="1">
      <c r="E1836" s="221"/>
      <c r="F1836" s="221"/>
      <c r="X1836" s="232"/>
    </row>
    <row r="1837" spans="5:24" hidden="1">
      <c r="E1837" s="221"/>
      <c r="F1837" s="221"/>
      <c r="X1837" s="232"/>
    </row>
    <row r="1838" spans="5:24" hidden="1">
      <c r="E1838" s="221"/>
      <c r="F1838" s="221"/>
      <c r="X1838" s="232"/>
    </row>
    <row r="1839" spans="5:24" hidden="1">
      <c r="E1839" s="221"/>
      <c r="F1839" s="221"/>
      <c r="X1839" s="232"/>
    </row>
    <row r="1840" spans="5:24" hidden="1">
      <c r="E1840" s="221"/>
      <c r="F1840" s="221"/>
      <c r="X1840" s="232"/>
    </row>
    <row r="1841" spans="5:24" hidden="1">
      <c r="E1841" s="221"/>
      <c r="F1841" s="221"/>
      <c r="X1841" s="232"/>
    </row>
    <row r="1842" spans="5:24" hidden="1">
      <c r="E1842" s="221"/>
      <c r="F1842" s="221"/>
      <c r="X1842" s="232"/>
    </row>
    <row r="1843" spans="5:24" hidden="1">
      <c r="E1843" s="221"/>
      <c r="F1843" s="221"/>
      <c r="X1843" s="232"/>
    </row>
    <row r="1844" spans="5:24" hidden="1">
      <c r="E1844" s="221"/>
      <c r="F1844" s="221"/>
      <c r="X1844" s="232"/>
    </row>
    <row r="1845" spans="5:24" hidden="1">
      <c r="E1845" s="221"/>
      <c r="F1845" s="221"/>
      <c r="X1845" s="232"/>
    </row>
    <row r="1846" spans="5:24" hidden="1">
      <c r="E1846" s="221"/>
      <c r="F1846" s="221"/>
      <c r="X1846" s="232"/>
    </row>
    <row r="1847" spans="5:24" hidden="1">
      <c r="E1847" s="221"/>
      <c r="F1847" s="221"/>
      <c r="X1847" s="232"/>
    </row>
    <row r="1848" spans="5:24" hidden="1">
      <c r="E1848" s="221"/>
      <c r="F1848" s="221"/>
      <c r="X1848" s="232"/>
    </row>
    <row r="1849" spans="5:24" hidden="1">
      <c r="E1849" s="221"/>
      <c r="F1849" s="221"/>
      <c r="X1849" s="232"/>
    </row>
    <row r="1850" spans="5:24" hidden="1">
      <c r="E1850" s="221"/>
      <c r="F1850" s="221"/>
      <c r="X1850" s="232"/>
    </row>
    <row r="1851" spans="5:24" hidden="1">
      <c r="E1851" s="221"/>
      <c r="F1851" s="221"/>
      <c r="X1851" s="232"/>
    </row>
    <row r="1852" spans="5:24" hidden="1">
      <c r="E1852" s="221"/>
      <c r="F1852" s="221"/>
      <c r="X1852" s="232"/>
    </row>
    <row r="1853" spans="5:24" hidden="1">
      <c r="E1853" s="221"/>
      <c r="F1853" s="221"/>
      <c r="X1853" s="232"/>
    </row>
    <row r="1854" spans="5:24" hidden="1">
      <c r="E1854" s="221"/>
      <c r="F1854" s="221"/>
      <c r="X1854" s="232"/>
    </row>
    <row r="1855" spans="5:24" hidden="1">
      <c r="E1855" s="221"/>
      <c r="F1855" s="221"/>
      <c r="X1855" s="232"/>
    </row>
    <row r="1856" spans="5:24" hidden="1">
      <c r="E1856" s="221"/>
      <c r="F1856" s="221"/>
      <c r="X1856" s="232"/>
    </row>
    <row r="1857" spans="5:24" hidden="1">
      <c r="E1857" s="221"/>
      <c r="F1857" s="221"/>
      <c r="X1857" s="232"/>
    </row>
    <row r="1858" spans="5:24" hidden="1">
      <c r="E1858" s="221"/>
      <c r="F1858" s="221"/>
      <c r="X1858" s="232"/>
    </row>
    <row r="1859" spans="5:24" hidden="1">
      <c r="E1859" s="221"/>
      <c r="F1859" s="221"/>
      <c r="X1859" s="232"/>
    </row>
    <row r="1860" spans="5:24" hidden="1">
      <c r="E1860" s="221"/>
      <c r="F1860" s="221"/>
      <c r="X1860" s="232"/>
    </row>
    <row r="1861" spans="5:24" hidden="1">
      <c r="E1861" s="221"/>
      <c r="F1861" s="221"/>
      <c r="X1861" s="232"/>
    </row>
    <row r="1862" spans="5:24" hidden="1">
      <c r="E1862" s="221"/>
      <c r="F1862" s="221"/>
      <c r="X1862" s="232"/>
    </row>
    <row r="1863" spans="5:24" hidden="1">
      <c r="E1863" s="221"/>
      <c r="F1863" s="221"/>
      <c r="X1863" s="232"/>
    </row>
    <row r="1864" spans="5:24" hidden="1">
      <c r="E1864" s="221"/>
      <c r="F1864" s="221"/>
      <c r="X1864" s="232"/>
    </row>
    <row r="1865" spans="5:24" hidden="1">
      <c r="E1865" s="221"/>
      <c r="F1865" s="221"/>
      <c r="X1865" s="232"/>
    </row>
    <row r="1866" spans="5:24" hidden="1">
      <c r="E1866" s="221"/>
      <c r="F1866" s="221"/>
      <c r="X1866" s="232"/>
    </row>
    <row r="1867" spans="5:24" hidden="1">
      <c r="E1867" s="221"/>
      <c r="F1867" s="221"/>
      <c r="X1867" s="232"/>
    </row>
    <row r="1868" spans="5:24" hidden="1">
      <c r="E1868" s="221"/>
      <c r="F1868" s="221"/>
      <c r="X1868" s="232"/>
    </row>
    <row r="1869" spans="5:24" hidden="1">
      <c r="E1869" s="221"/>
      <c r="F1869" s="221"/>
      <c r="X1869" s="232"/>
    </row>
    <row r="1870" spans="5:24" hidden="1">
      <c r="E1870" s="221"/>
      <c r="F1870" s="221"/>
      <c r="X1870" s="232"/>
    </row>
    <row r="1871" spans="5:24" hidden="1">
      <c r="E1871" s="221"/>
      <c r="F1871" s="221"/>
      <c r="X1871" s="232"/>
    </row>
    <row r="1872" spans="5:24" hidden="1">
      <c r="E1872" s="221"/>
      <c r="F1872" s="221"/>
      <c r="X1872" s="232"/>
    </row>
    <row r="1873" spans="5:24" hidden="1">
      <c r="E1873" s="221"/>
      <c r="F1873" s="221"/>
      <c r="X1873" s="232"/>
    </row>
    <row r="1874" spans="5:24" hidden="1">
      <c r="E1874" s="221"/>
      <c r="F1874" s="221"/>
      <c r="X1874" s="232"/>
    </row>
    <row r="1875" spans="5:24" hidden="1">
      <c r="E1875" s="221"/>
      <c r="F1875" s="221"/>
      <c r="X1875" s="232"/>
    </row>
    <row r="1876" spans="5:24" hidden="1">
      <c r="E1876" s="221"/>
      <c r="F1876" s="221"/>
      <c r="X1876" s="232"/>
    </row>
    <row r="1877" spans="5:24" hidden="1">
      <c r="E1877" s="221"/>
      <c r="F1877" s="221"/>
      <c r="X1877" s="232"/>
    </row>
    <row r="1878" spans="5:24" hidden="1">
      <c r="E1878" s="221"/>
      <c r="F1878" s="221"/>
      <c r="X1878" s="232"/>
    </row>
    <row r="1879" spans="5:24" hidden="1">
      <c r="E1879" s="221"/>
      <c r="F1879" s="221"/>
      <c r="X1879" s="232"/>
    </row>
    <row r="1880" spans="5:24" hidden="1">
      <c r="E1880" s="221"/>
      <c r="F1880" s="221"/>
      <c r="X1880" s="232"/>
    </row>
    <row r="1881" spans="5:24" hidden="1">
      <c r="E1881" s="221"/>
      <c r="F1881" s="221"/>
      <c r="X1881" s="232"/>
    </row>
    <row r="1882" spans="5:24" hidden="1">
      <c r="E1882" s="221"/>
      <c r="F1882" s="221"/>
      <c r="X1882" s="232"/>
    </row>
    <row r="1883" spans="5:24" hidden="1">
      <c r="E1883" s="221"/>
      <c r="F1883" s="221"/>
      <c r="X1883" s="232"/>
    </row>
    <row r="1884" spans="5:24" hidden="1">
      <c r="E1884" s="221"/>
      <c r="F1884" s="221"/>
      <c r="X1884" s="232"/>
    </row>
    <row r="1885" spans="5:24" hidden="1">
      <c r="E1885" s="221"/>
      <c r="F1885" s="221"/>
      <c r="X1885" s="232"/>
    </row>
    <row r="1886" spans="5:24" hidden="1">
      <c r="E1886" s="221"/>
      <c r="F1886" s="221"/>
      <c r="X1886" s="232"/>
    </row>
    <row r="1887" spans="5:24" hidden="1">
      <c r="E1887" s="221"/>
      <c r="F1887" s="221"/>
      <c r="X1887" s="232"/>
    </row>
    <row r="1888" spans="5:24" hidden="1">
      <c r="E1888" s="221"/>
      <c r="F1888" s="221"/>
      <c r="X1888" s="232"/>
    </row>
    <row r="1889" spans="5:24" hidden="1">
      <c r="E1889" s="221"/>
      <c r="F1889" s="221"/>
      <c r="X1889" s="232"/>
    </row>
    <row r="1890" spans="5:24" hidden="1">
      <c r="E1890" s="221"/>
      <c r="F1890" s="221"/>
      <c r="X1890" s="232"/>
    </row>
    <row r="1891" spans="5:24" hidden="1">
      <c r="E1891" s="221"/>
      <c r="F1891" s="221"/>
      <c r="X1891" s="232"/>
    </row>
    <row r="1892" spans="5:24" hidden="1">
      <c r="E1892" s="221"/>
      <c r="F1892" s="221"/>
      <c r="X1892" s="232"/>
    </row>
    <row r="1893" spans="5:24" hidden="1">
      <c r="E1893" s="221"/>
      <c r="F1893" s="221"/>
      <c r="X1893" s="232"/>
    </row>
    <row r="1894" spans="5:24" hidden="1">
      <c r="E1894" s="221"/>
      <c r="F1894" s="221"/>
      <c r="X1894" s="232"/>
    </row>
    <row r="1895" spans="5:24" hidden="1">
      <c r="E1895" s="221"/>
      <c r="F1895" s="221"/>
      <c r="X1895" s="232"/>
    </row>
    <row r="1896" spans="5:24" hidden="1">
      <c r="E1896" s="221"/>
      <c r="F1896" s="221"/>
      <c r="X1896" s="232"/>
    </row>
    <row r="1897" spans="5:24" hidden="1">
      <c r="E1897" s="221"/>
      <c r="F1897" s="221"/>
      <c r="X1897" s="232"/>
    </row>
    <row r="1898" spans="5:24" hidden="1">
      <c r="E1898" s="221"/>
      <c r="F1898" s="221"/>
      <c r="X1898" s="232"/>
    </row>
    <row r="1899" spans="5:24" hidden="1">
      <c r="E1899" s="221"/>
      <c r="F1899" s="221"/>
      <c r="X1899" s="232"/>
    </row>
    <row r="1900" spans="5:24" hidden="1">
      <c r="E1900" s="221"/>
      <c r="F1900" s="221"/>
      <c r="X1900" s="232"/>
    </row>
    <row r="1901" spans="5:24" hidden="1">
      <c r="E1901" s="221"/>
      <c r="F1901" s="221"/>
      <c r="X1901" s="232"/>
    </row>
    <row r="1902" spans="5:24" hidden="1">
      <c r="E1902" s="221"/>
      <c r="F1902" s="221"/>
      <c r="X1902" s="232"/>
    </row>
    <row r="1903" spans="5:24" hidden="1">
      <c r="E1903" s="221"/>
      <c r="F1903" s="221"/>
      <c r="X1903" s="232"/>
    </row>
    <row r="1904" spans="5:24" hidden="1">
      <c r="E1904" s="221"/>
      <c r="F1904" s="221"/>
      <c r="X1904" s="232"/>
    </row>
    <row r="1905" spans="5:24" hidden="1">
      <c r="E1905" s="221"/>
      <c r="F1905" s="221"/>
      <c r="X1905" s="232"/>
    </row>
    <row r="1906" spans="5:24" hidden="1">
      <c r="E1906" s="221"/>
      <c r="F1906" s="221"/>
      <c r="X1906" s="232"/>
    </row>
    <row r="1907" spans="5:24" hidden="1">
      <c r="E1907" s="221"/>
      <c r="F1907" s="221"/>
      <c r="X1907" s="232"/>
    </row>
    <row r="1908" spans="5:24" hidden="1">
      <c r="E1908" s="221"/>
      <c r="F1908" s="221"/>
      <c r="X1908" s="232"/>
    </row>
    <row r="1909" spans="5:24" hidden="1">
      <c r="E1909" s="221"/>
      <c r="F1909" s="221"/>
      <c r="X1909" s="232"/>
    </row>
    <row r="1910" spans="5:24" hidden="1">
      <c r="E1910" s="221"/>
      <c r="F1910" s="221"/>
      <c r="X1910" s="232"/>
    </row>
    <row r="1911" spans="5:24" hidden="1">
      <c r="E1911" s="221"/>
      <c r="F1911" s="221"/>
      <c r="X1911" s="232"/>
    </row>
    <row r="1912" spans="5:24" hidden="1">
      <c r="E1912" s="221"/>
      <c r="F1912" s="221"/>
      <c r="X1912" s="232"/>
    </row>
    <row r="1913" spans="5:24" hidden="1">
      <c r="E1913" s="221"/>
      <c r="F1913" s="221"/>
      <c r="X1913" s="232"/>
    </row>
    <row r="1914" spans="5:24" hidden="1">
      <c r="E1914" s="221"/>
      <c r="F1914" s="221"/>
      <c r="X1914" s="232"/>
    </row>
    <row r="1915" spans="5:24" hidden="1">
      <c r="E1915" s="221"/>
      <c r="F1915" s="221"/>
      <c r="X1915" s="232"/>
    </row>
    <row r="1916" spans="5:24" hidden="1">
      <c r="E1916" s="221"/>
      <c r="F1916" s="221"/>
      <c r="X1916" s="232"/>
    </row>
    <row r="1917" spans="5:24" hidden="1">
      <c r="E1917" s="221"/>
      <c r="F1917" s="221"/>
      <c r="X1917" s="232"/>
    </row>
    <row r="1918" spans="5:24" hidden="1">
      <c r="E1918" s="221"/>
      <c r="F1918" s="221"/>
      <c r="X1918" s="232"/>
    </row>
    <row r="1919" spans="5:24" hidden="1">
      <c r="E1919" s="221"/>
      <c r="F1919" s="221"/>
      <c r="X1919" s="232"/>
    </row>
    <row r="1920" spans="5:24" hidden="1">
      <c r="E1920" s="221"/>
      <c r="F1920" s="221"/>
      <c r="X1920" s="232"/>
    </row>
    <row r="1921" spans="5:24" hidden="1">
      <c r="E1921" s="221"/>
      <c r="F1921" s="221"/>
      <c r="X1921" s="232"/>
    </row>
    <row r="1922" spans="5:24" hidden="1">
      <c r="E1922" s="221"/>
      <c r="F1922" s="221"/>
      <c r="X1922" s="232"/>
    </row>
    <row r="1923" spans="5:24" hidden="1">
      <c r="E1923" s="221"/>
      <c r="F1923" s="221"/>
      <c r="X1923" s="232"/>
    </row>
    <row r="1924" spans="5:24" hidden="1">
      <c r="E1924" s="221"/>
      <c r="F1924" s="221"/>
      <c r="X1924" s="232"/>
    </row>
    <row r="1925" spans="5:24" hidden="1">
      <c r="E1925" s="221"/>
      <c r="F1925" s="221"/>
      <c r="X1925" s="232"/>
    </row>
    <row r="1926" spans="5:24" hidden="1">
      <c r="E1926" s="221"/>
      <c r="F1926" s="221"/>
      <c r="X1926" s="232"/>
    </row>
    <row r="1927" spans="5:24" hidden="1">
      <c r="E1927" s="221"/>
      <c r="F1927" s="221"/>
      <c r="X1927" s="232"/>
    </row>
    <row r="1928" spans="5:24" hidden="1">
      <c r="E1928" s="221"/>
      <c r="F1928" s="221"/>
      <c r="X1928" s="232"/>
    </row>
    <row r="1929" spans="5:24" hidden="1">
      <c r="E1929" s="221"/>
      <c r="F1929" s="221"/>
      <c r="X1929" s="232"/>
    </row>
    <row r="1930" spans="5:24" hidden="1">
      <c r="E1930" s="221"/>
      <c r="F1930" s="221"/>
      <c r="X1930" s="232"/>
    </row>
    <row r="1931" spans="5:24" hidden="1">
      <c r="E1931" s="221"/>
      <c r="F1931" s="221"/>
      <c r="X1931" s="232"/>
    </row>
    <row r="1932" spans="5:24" hidden="1">
      <c r="E1932" s="221"/>
      <c r="F1932" s="221"/>
      <c r="X1932" s="232"/>
    </row>
    <row r="1933" spans="5:24" hidden="1">
      <c r="E1933" s="221"/>
      <c r="F1933" s="221"/>
      <c r="X1933" s="232"/>
    </row>
    <row r="1934" spans="5:24" hidden="1">
      <c r="E1934" s="221"/>
      <c r="F1934" s="221"/>
      <c r="X1934" s="232"/>
    </row>
    <row r="1935" spans="5:24" hidden="1">
      <c r="E1935" s="221"/>
      <c r="F1935" s="221"/>
      <c r="X1935" s="232"/>
    </row>
    <row r="1936" spans="5:24" hidden="1">
      <c r="E1936" s="221"/>
      <c r="F1936" s="221"/>
      <c r="X1936" s="232"/>
    </row>
    <row r="1937" spans="5:24" hidden="1">
      <c r="E1937" s="221"/>
      <c r="F1937" s="221"/>
      <c r="X1937" s="232"/>
    </row>
    <row r="1938" spans="5:24" hidden="1">
      <c r="E1938" s="221"/>
      <c r="F1938" s="221"/>
      <c r="X1938" s="232"/>
    </row>
    <row r="1939" spans="5:24" hidden="1">
      <c r="E1939" s="221"/>
      <c r="F1939" s="221"/>
      <c r="X1939" s="232"/>
    </row>
    <row r="1940" spans="5:24" hidden="1">
      <c r="E1940" s="221"/>
      <c r="F1940" s="221"/>
      <c r="X1940" s="232"/>
    </row>
    <row r="1941" spans="5:24" hidden="1">
      <c r="E1941" s="221"/>
      <c r="F1941" s="221"/>
      <c r="X1941" s="232"/>
    </row>
    <row r="1942" spans="5:24" hidden="1">
      <c r="E1942" s="221"/>
      <c r="F1942" s="221"/>
      <c r="X1942" s="232"/>
    </row>
    <row r="1943" spans="5:24" hidden="1">
      <c r="E1943" s="221"/>
      <c r="F1943" s="221"/>
      <c r="X1943" s="232"/>
    </row>
    <row r="1944" spans="5:24" hidden="1">
      <c r="E1944" s="221"/>
      <c r="F1944" s="221"/>
      <c r="X1944" s="232"/>
    </row>
    <row r="1945" spans="5:24" hidden="1">
      <c r="E1945" s="221"/>
      <c r="F1945" s="221"/>
      <c r="X1945" s="232"/>
    </row>
    <row r="1946" spans="5:24" hidden="1">
      <c r="E1946" s="221"/>
      <c r="F1946" s="221"/>
      <c r="X1946" s="232"/>
    </row>
    <row r="1947" spans="5:24" hidden="1">
      <c r="E1947" s="221"/>
      <c r="F1947" s="221"/>
      <c r="X1947" s="232"/>
    </row>
    <row r="1948" spans="5:24" hidden="1">
      <c r="E1948" s="221"/>
      <c r="F1948" s="221"/>
      <c r="X1948" s="232"/>
    </row>
    <row r="1949" spans="5:24" hidden="1">
      <c r="E1949" s="221"/>
      <c r="F1949" s="221"/>
      <c r="X1949" s="232"/>
    </row>
    <row r="1950" spans="5:24" hidden="1">
      <c r="E1950" s="221"/>
      <c r="F1950" s="221"/>
      <c r="X1950" s="232"/>
    </row>
    <row r="1951" spans="5:24" hidden="1">
      <c r="E1951" s="221"/>
      <c r="F1951" s="221"/>
      <c r="X1951" s="232"/>
    </row>
    <row r="1952" spans="5:24" hidden="1">
      <c r="E1952" s="221"/>
      <c r="F1952" s="221"/>
      <c r="X1952" s="232"/>
    </row>
    <row r="1953" spans="5:24" hidden="1">
      <c r="E1953" s="221"/>
      <c r="F1953" s="221"/>
      <c r="X1953" s="232"/>
    </row>
    <row r="1954" spans="5:24" hidden="1">
      <c r="E1954" s="221"/>
      <c r="F1954" s="221"/>
      <c r="X1954" s="232"/>
    </row>
    <row r="1955" spans="5:24" hidden="1">
      <c r="E1955" s="221"/>
      <c r="F1955" s="221"/>
      <c r="X1955" s="232"/>
    </row>
    <row r="1956" spans="5:24" hidden="1">
      <c r="E1956" s="221"/>
      <c r="F1956" s="221"/>
      <c r="X1956" s="232"/>
    </row>
    <row r="1957" spans="5:24" hidden="1">
      <c r="E1957" s="221"/>
      <c r="F1957" s="221"/>
      <c r="X1957" s="232"/>
    </row>
    <row r="1958" spans="5:24" hidden="1">
      <c r="E1958" s="221"/>
      <c r="F1958" s="221"/>
      <c r="X1958" s="232"/>
    </row>
    <row r="1959" spans="5:24" hidden="1">
      <c r="E1959" s="221"/>
      <c r="F1959" s="221"/>
      <c r="X1959" s="232"/>
    </row>
    <row r="1960" spans="5:24" hidden="1">
      <c r="E1960" s="221"/>
      <c r="F1960" s="221"/>
      <c r="X1960" s="232"/>
    </row>
    <row r="1961" spans="5:24" hidden="1">
      <c r="E1961" s="221"/>
      <c r="F1961" s="221"/>
      <c r="X1961" s="232"/>
    </row>
    <row r="1962" spans="5:24" hidden="1">
      <c r="E1962" s="221"/>
      <c r="F1962" s="221"/>
      <c r="X1962" s="232"/>
    </row>
    <row r="1963" spans="5:24" hidden="1">
      <c r="E1963" s="221"/>
      <c r="F1963" s="221"/>
      <c r="X1963" s="232"/>
    </row>
    <row r="1964" spans="5:24" hidden="1">
      <c r="E1964" s="221"/>
      <c r="F1964" s="221"/>
      <c r="X1964" s="232"/>
    </row>
    <row r="1965" spans="5:24" hidden="1">
      <c r="E1965" s="221"/>
      <c r="F1965" s="221"/>
      <c r="X1965" s="232"/>
    </row>
    <row r="1966" spans="5:24" hidden="1">
      <c r="E1966" s="221"/>
      <c r="F1966" s="221"/>
      <c r="X1966" s="232"/>
    </row>
    <row r="1967" spans="5:24" hidden="1">
      <c r="E1967" s="221"/>
      <c r="F1967" s="221"/>
      <c r="X1967" s="232"/>
    </row>
    <row r="1968" spans="5:24" hidden="1">
      <c r="E1968" s="221"/>
      <c r="F1968" s="221"/>
      <c r="X1968" s="232"/>
    </row>
    <row r="1969" spans="5:24" hidden="1">
      <c r="E1969" s="221"/>
      <c r="F1969" s="221"/>
      <c r="X1969" s="232"/>
    </row>
    <row r="1970" spans="5:24" hidden="1">
      <c r="E1970" s="221"/>
      <c r="F1970" s="221"/>
      <c r="X1970" s="232"/>
    </row>
    <row r="1971" spans="5:24" hidden="1">
      <c r="E1971" s="221"/>
      <c r="F1971" s="221"/>
      <c r="X1971" s="232"/>
    </row>
    <row r="1972" spans="5:24" hidden="1">
      <c r="E1972" s="221"/>
      <c r="F1972" s="221"/>
      <c r="X1972" s="232"/>
    </row>
    <row r="1973" spans="5:24" hidden="1">
      <c r="E1973" s="221"/>
      <c r="F1973" s="221"/>
      <c r="X1973" s="232"/>
    </row>
    <row r="1974" spans="5:24" hidden="1">
      <c r="E1974" s="221"/>
      <c r="F1974" s="221"/>
      <c r="X1974" s="232"/>
    </row>
    <row r="1975" spans="5:24" hidden="1">
      <c r="E1975" s="221"/>
      <c r="F1975" s="221"/>
      <c r="X1975" s="232"/>
    </row>
    <row r="1976" spans="5:24" hidden="1">
      <c r="E1976" s="221"/>
      <c r="F1976" s="221"/>
      <c r="X1976" s="232"/>
    </row>
    <row r="1977" spans="5:24" hidden="1">
      <c r="E1977" s="221"/>
      <c r="F1977" s="221"/>
      <c r="X1977" s="232"/>
    </row>
    <row r="1978" spans="5:24" hidden="1">
      <c r="E1978" s="221"/>
      <c r="F1978" s="221"/>
      <c r="X1978" s="232"/>
    </row>
    <row r="1979" spans="5:24" hidden="1">
      <c r="E1979" s="221"/>
      <c r="F1979" s="221"/>
      <c r="X1979" s="232"/>
    </row>
    <row r="1980" spans="5:24" hidden="1">
      <c r="E1980" s="221"/>
      <c r="F1980" s="221"/>
      <c r="X1980" s="232"/>
    </row>
    <row r="1981" spans="5:24" hidden="1">
      <c r="E1981" s="221"/>
      <c r="F1981" s="221"/>
      <c r="X1981" s="232"/>
    </row>
    <row r="1982" spans="5:24" hidden="1">
      <c r="E1982" s="221"/>
      <c r="F1982" s="221"/>
      <c r="X1982" s="232"/>
    </row>
    <row r="1983" spans="5:24" hidden="1">
      <c r="E1983" s="221"/>
      <c r="F1983" s="221"/>
      <c r="X1983" s="232"/>
    </row>
    <row r="1984" spans="5:24" hidden="1">
      <c r="E1984" s="221"/>
      <c r="F1984" s="221"/>
      <c r="X1984" s="232"/>
    </row>
    <row r="1985" spans="5:24" hidden="1">
      <c r="E1985" s="221"/>
      <c r="F1985" s="221"/>
      <c r="X1985" s="232"/>
    </row>
    <row r="1986" spans="5:24" hidden="1">
      <c r="E1986" s="221"/>
      <c r="F1986" s="221"/>
      <c r="X1986" s="232"/>
    </row>
    <row r="1987" spans="5:24" hidden="1">
      <c r="E1987" s="221"/>
      <c r="F1987" s="221"/>
      <c r="X1987" s="232"/>
    </row>
    <row r="1988" spans="5:24" hidden="1">
      <c r="E1988" s="221"/>
      <c r="F1988" s="221"/>
      <c r="X1988" s="232"/>
    </row>
    <row r="1989" spans="5:24" hidden="1">
      <c r="E1989" s="221"/>
      <c r="F1989" s="221"/>
      <c r="X1989" s="232"/>
    </row>
    <row r="1990" spans="5:24" hidden="1">
      <c r="E1990" s="221"/>
      <c r="F1990" s="221"/>
      <c r="X1990" s="232"/>
    </row>
    <row r="1991" spans="5:24" hidden="1">
      <c r="E1991" s="221"/>
      <c r="F1991" s="221"/>
      <c r="X1991" s="232"/>
    </row>
    <row r="1992" spans="5:24" hidden="1">
      <c r="E1992" s="221"/>
      <c r="F1992" s="221"/>
      <c r="X1992" s="232"/>
    </row>
    <row r="1993" spans="5:24" hidden="1">
      <c r="E1993" s="221"/>
      <c r="F1993" s="221"/>
      <c r="X1993" s="232"/>
    </row>
    <row r="1994" spans="5:24" hidden="1">
      <c r="E1994" s="221"/>
      <c r="F1994" s="221"/>
      <c r="X1994" s="232"/>
    </row>
    <row r="1995" spans="5:24" hidden="1">
      <c r="E1995" s="221"/>
      <c r="F1995" s="221"/>
      <c r="X1995" s="232"/>
    </row>
    <row r="1996" spans="5:24" hidden="1">
      <c r="E1996" s="221"/>
      <c r="F1996" s="221"/>
      <c r="X1996" s="232"/>
    </row>
    <row r="1997" spans="5:24" hidden="1">
      <c r="E1997" s="221"/>
      <c r="F1997" s="221"/>
      <c r="X1997" s="232"/>
    </row>
    <row r="1998" spans="5:24" hidden="1">
      <c r="E1998" s="221"/>
      <c r="F1998" s="221"/>
      <c r="X1998" s="232"/>
    </row>
    <row r="1999" spans="5:24" hidden="1">
      <c r="E1999" s="221"/>
      <c r="F1999" s="221"/>
      <c r="X1999" s="232"/>
    </row>
    <row r="2000" spans="5:24" hidden="1">
      <c r="E2000" s="221"/>
      <c r="F2000" s="221"/>
      <c r="X2000" s="232"/>
    </row>
    <row r="2001" spans="5:24" hidden="1">
      <c r="E2001" s="221"/>
      <c r="F2001" s="221"/>
      <c r="X2001" s="232"/>
    </row>
    <row r="2002" spans="5:24" hidden="1">
      <c r="E2002" s="221"/>
      <c r="F2002" s="221"/>
      <c r="X2002" s="232"/>
    </row>
    <row r="2003" spans="5:24" hidden="1">
      <c r="E2003" s="221"/>
      <c r="F2003" s="221"/>
      <c r="X2003" s="232"/>
    </row>
    <row r="2004" spans="5:24" hidden="1">
      <c r="E2004" s="221"/>
      <c r="F2004" s="221"/>
      <c r="X2004" s="232"/>
    </row>
    <row r="2005" spans="5:24" hidden="1">
      <c r="E2005" s="221"/>
      <c r="F2005" s="221"/>
      <c r="X2005" s="232"/>
    </row>
    <row r="2006" spans="5:24" hidden="1">
      <c r="E2006" s="221"/>
      <c r="F2006" s="221"/>
      <c r="X2006" s="232"/>
    </row>
    <row r="2007" spans="5:24" hidden="1">
      <c r="E2007" s="221"/>
      <c r="F2007" s="221"/>
      <c r="X2007" s="232"/>
    </row>
    <row r="2008" spans="5:24" hidden="1">
      <c r="E2008" s="221"/>
      <c r="F2008" s="221"/>
      <c r="X2008" s="232"/>
    </row>
    <row r="2009" spans="5:24" hidden="1">
      <c r="E2009" s="221"/>
      <c r="F2009" s="221"/>
      <c r="X2009" s="232"/>
    </row>
    <row r="2010" spans="5:24" hidden="1">
      <c r="E2010" s="221"/>
      <c r="F2010" s="221"/>
      <c r="X2010" s="232"/>
    </row>
    <row r="2011" spans="5:24" hidden="1">
      <c r="E2011" s="221"/>
      <c r="F2011" s="221"/>
      <c r="X2011" s="232"/>
    </row>
    <row r="2012" spans="5:24" hidden="1">
      <c r="E2012" s="221"/>
      <c r="F2012" s="221"/>
      <c r="X2012" s="232"/>
    </row>
    <row r="2013" spans="5:24" hidden="1">
      <c r="E2013" s="221"/>
      <c r="F2013" s="221"/>
      <c r="X2013" s="232"/>
    </row>
    <row r="2014" spans="5:24" hidden="1">
      <c r="E2014" s="221"/>
      <c r="F2014" s="221"/>
      <c r="X2014" s="232"/>
    </row>
    <row r="2015" spans="5:24" hidden="1">
      <c r="E2015" s="221"/>
      <c r="F2015" s="221"/>
      <c r="X2015" s="232"/>
    </row>
    <row r="2016" spans="5:24" hidden="1">
      <c r="E2016" s="221"/>
      <c r="F2016" s="221"/>
      <c r="X2016" s="232"/>
    </row>
    <row r="2017" spans="5:24" hidden="1">
      <c r="E2017" s="221"/>
      <c r="F2017" s="221"/>
      <c r="X2017" s="232"/>
    </row>
    <row r="2018" spans="5:24" hidden="1">
      <c r="E2018" s="221"/>
      <c r="F2018" s="221"/>
      <c r="X2018" s="232"/>
    </row>
    <row r="2019" spans="5:24" hidden="1">
      <c r="E2019" s="221"/>
      <c r="F2019" s="221"/>
      <c r="X2019" s="232"/>
    </row>
    <row r="2020" spans="5:24" hidden="1">
      <c r="E2020" s="221"/>
      <c r="F2020" s="221"/>
      <c r="X2020" s="232"/>
    </row>
    <row r="2021" spans="5:24" hidden="1">
      <c r="E2021" s="221"/>
      <c r="F2021" s="221"/>
      <c r="X2021" s="232"/>
    </row>
    <row r="2022" spans="5:24" hidden="1">
      <c r="E2022" s="221"/>
      <c r="F2022" s="221"/>
      <c r="X2022" s="232"/>
    </row>
    <row r="2023" spans="5:24" hidden="1">
      <c r="E2023" s="221"/>
      <c r="F2023" s="221"/>
      <c r="X2023" s="232"/>
    </row>
    <row r="2024" spans="5:24" hidden="1">
      <c r="E2024" s="221"/>
      <c r="F2024" s="221"/>
      <c r="X2024" s="232"/>
    </row>
    <row r="2025" spans="5:24" hidden="1">
      <c r="E2025" s="221"/>
      <c r="F2025" s="221"/>
      <c r="X2025" s="232"/>
    </row>
    <row r="2026" spans="5:24" hidden="1">
      <c r="E2026" s="221"/>
      <c r="F2026" s="221"/>
      <c r="X2026" s="232"/>
    </row>
    <row r="2027" spans="5:24" hidden="1">
      <c r="E2027" s="221"/>
      <c r="F2027" s="221"/>
      <c r="X2027" s="232"/>
    </row>
    <row r="2028" spans="5:24" hidden="1">
      <c r="E2028" s="221"/>
      <c r="F2028" s="221"/>
      <c r="X2028" s="232"/>
    </row>
    <row r="2029" spans="5:24" hidden="1">
      <c r="E2029" s="221"/>
      <c r="F2029" s="221"/>
      <c r="X2029" s="232"/>
    </row>
    <row r="2030" spans="5:24" hidden="1">
      <c r="E2030" s="221"/>
      <c r="F2030" s="221"/>
      <c r="X2030" s="232"/>
    </row>
    <row r="2031" spans="5:24" hidden="1">
      <c r="E2031" s="221"/>
      <c r="F2031" s="221"/>
      <c r="X2031" s="232"/>
    </row>
    <row r="2032" spans="5:24" hidden="1">
      <c r="E2032" s="221"/>
      <c r="F2032" s="221"/>
      <c r="X2032" s="232"/>
    </row>
    <row r="2033" spans="5:24" hidden="1">
      <c r="E2033" s="221"/>
      <c r="F2033" s="221"/>
      <c r="X2033" s="232"/>
    </row>
    <row r="2034" spans="5:24" hidden="1">
      <c r="E2034" s="221"/>
      <c r="F2034" s="221"/>
      <c r="X2034" s="232"/>
    </row>
    <row r="2035" spans="5:24" hidden="1">
      <c r="E2035" s="221"/>
      <c r="F2035" s="221"/>
      <c r="X2035" s="232"/>
    </row>
    <row r="2036" spans="5:24" hidden="1">
      <c r="E2036" s="221"/>
      <c r="F2036" s="221"/>
      <c r="X2036" s="232"/>
    </row>
    <row r="2037" spans="5:24" hidden="1">
      <c r="E2037" s="221"/>
      <c r="F2037" s="221"/>
      <c r="X2037" s="232"/>
    </row>
    <row r="2038" spans="5:24" hidden="1">
      <c r="E2038" s="221"/>
      <c r="F2038" s="221"/>
      <c r="X2038" s="232"/>
    </row>
    <row r="2039" spans="5:24" hidden="1">
      <c r="E2039" s="221"/>
      <c r="F2039" s="221"/>
      <c r="X2039" s="232"/>
    </row>
    <row r="2040" spans="5:24" hidden="1">
      <c r="E2040" s="221"/>
      <c r="F2040" s="221"/>
      <c r="X2040" s="232"/>
    </row>
    <row r="2041" spans="5:24" hidden="1">
      <c r="E2041" s="221"/>
      <c r="F2041" s="221"/>
      <c r="X2041" s="232"/>
    </row>
    <row r="2042" spans="5:24" hidden="1">
      <c r="E2042" s="221"/>
      <c r="F2042" s="221"/>
      <c r="X2042" s="232"/>
    </row>
    <row r="2043" spans="5:24" hidden="1">
      <c r="E2043" s="221"/>
      <c r="F2043" s="221"/>
      <c r="X2043" s="232"/>
    </row>
    <row r="2044" spans="5:24" hidden="1">
      <c r="E2044" s="221"/>
      <c r="F2044" s="221"/>
      <c r="X2044" s="232"/>
    </row>
    <row r="2045" spans="5:24" hidden="1">
      <c r="E2045" s="221"/>
      <c r="F2045" s="221"/>
      <c r="X2045" s="232"/>
    </row>
    <row r="2046" spans="5:24" hidden="1">
      <c r="E2046" s="221"/>
      <c r="F2046" s="221"/>
      <c r="X2046" s="232"/>
    </row>
    <row r="2047" spans="5:24" hidden="1">
      <c r="E2047" s="221"/>
      <c r="F2047" s="221"/>
      <c r="X2047" s="232"/>
    </row>
    <row r="2048" spans="5:24" hidden="1">
      <c r="E2048" s="221"/>
      <c r="F2048" s="221"/>
      <c r="X2048" s="232"/>
    </row>
    <row r="2049" spans="5:24" hidden="1">
      <c r="E2049" s="221"/>
      <c r="F2049" s="221"/>
      <c r="X2049" s="232"/>
    </row>
    <row r="2050" spans="5:24" hidden="1">
      <c r="E2050" s="221"/>
      <c r="F2050" s="221"/>
      <c r="X2050" s="232"/>
    </row>
    <row r="2051" spans="5:24" hidden="1">
      <c r="E2051" s="221"/>
      <c r="F2051" s="221"/>
      <c r="X2051" s="232"/>
    </row>
    <row r="2052" spans="5:24" hidden="1">
      <c r="E2052" s="221"/>
      <c r="F2052" s="221"/>
      <c r="X2052" s="232"/>
    </row>
    <row r="2053" spans="5:24" hidden="1">
      <c r="E2053" s="221"/>
      <c r="F2053" s="221"/>
      <c r="X2053" s="232"/>
    </row>
    <row r="2054" spans="5:24" hidden="1">
      <c r="E2054" s="221"/>
      <c r="F2054" s="221"/>
      <c r="X2054" s="232"/>
    </row>
    <row r="2055" spans="5:24" hidden="1">
      <c r="E2055" s="221"/>
      <c r="F2055" s="221"/>
      <c r="X2055" s="232"/>
    </row>
    <row r="2056" spans="5:24" hidden="1">
      <c r="E2056" s="221"/>
      <c r="F2056" s="221"/>
      <c r="X2056" s="232"/>
    </row>
    <row r="2057" spans="5:24" hidden="1">
      <c r="E2057" s="221"/>
      <c r="F2057" s="221"/>
      <c r="X2057" s="232"/>
    </row>
    <row r="2058" spans="5:24" hidden="1">
      <c r="E2058" s="221"/>
      <c r="F2058" s="221"/>
      <c r="X2058" s="232"/>
    </row>
    <row r="2059" spans="5:24" hidden="1">
      <c r="E2059" s="221"/>
      <c r="F2059" s="221"/>
      <c r="X2059" s="232"/>
    </row>
    <row r="2060" spans="5:24" hidden="1">
      <c r="E2060" s="221"/>
      <c r="F2060" s="221"/>
      <c r="X2060" s="232"/>
    </row>
    <row r="2061" spans="5:24" hidden="1">
      <c r="E2061" s="221"/>
      <c r="F2061" s="221"/>
      <c r="X2061" s="232"/>
    </row>
    <row r="2062" spans="5:24" hidden="1">
      <c r="E2062" s="221"/>
      <c r="F2062" s="221"/>
      <c r="X2062" s="232"/>
    </row>
    <row r="2063" spans="5:24" hidden="1">
      <c r="E2063" s="221"/>
      <c r="F2063" s="221"/>
      <c r="X2063" s="232"/>
    </row>
    <row r="2064" spans="5:24" hidden="1">
      <c r="E2064" s="221"/>
      <c r="F2064" s="221"/>
      <c r="X2064" s="232"/>
    </row>
    <row r="2065" spans="5:24" hidden="1">
      <c r="E2065" s="221"/>
      <c r="F2065" s="221"/>
      <c r="X2065" s="232"/>
    </row>
    <row r="2066" spans="5:24" hidden="1">
      <c r="E2066" s="221"/>
      <c r="F2066" s="221"/>
      <c r="X2066" s="232"/>
    </row>
    <row r="2067" spans="5:24" hidden="1">
      <c r="E2067" s="221"/>
      <c r="F2067" s="221"/>
      <c r="X2067" s="232"/>
    </row>
    <row r="2068" spans="5:24" hidden="1">
      <c r="E2068" s="221"/>
      <c r="F2068" s="221"/>
      <c r="X2068" s="232"/>
    </row>
    <row r="2069" spans="5:24" hidden="1">
      <c r="E2069" s="221"/>
      <c r="F2069" s="221"/>
      <c r="X2069" s="232"/>
    </row>
    <row r="2070" spans="5:24" hidden="1">
      <c r="E2070" s="221"/>
      <c r="F2070" s="221"/>
      <c r="X2070" s="232"/>
    </row>
    <row r="2071" spans="5:24" hidden="1">
      <c r="E2071" s="221"/>
      <c r="F2071" s="221"/>
      <c r="X2071" s="232"/>
    </row>
    <row r="2072" spans="5:24" hidden="1">
      <c r="E2072" s="221"/>
      <c r="F2072" s="221"/>
      <c r="X2072" s="232"/>
    </row>
    <row r="2073" spans="5:24" hidden="1">
      <c r="E2073" s="221"/>
      <c r="F2073" s="221"/>
      <c r="X2073" s="232"/>
    </row>
    <row r="2074" spans="5:24" hidden="1">
      <c r="E2074" s="221"/>
      <c r="F2074" s="221"/>
      <c r="X2074" s="232"/>
    </row>
    <row r="2075" spans="5:24" hidden="1">
      <c r="E2075" s="221"/>
      <c r="F2075" s="221"/>
      <c r="X2075" s="232"/>
    </row>
    <row r="2076" spans="5:24" hidden="1">
      <c r="E2076" s="221"/>
      <c r="F2076" s="221"/>
      <c r="X2076" s="232"/>
    </row>
    <row r="2077" spans="5:24" hidden="1">
      <c r="E2077" s="221"/>
      <c r="F2077" s="221"/>
      <c r="X2077" s="232"/>
    </row>
    <row r="2078" spans="5:24" hidden="1">
      <c r="E2078" s="221"/>
      <c r="F2078" s="221"/>
      <c r="X2078" s="232"/>
    </row>
    <row r="2079" spans="5:24" hidden="1">
      <c r="E2079" s="221"/>
      <c r="F2079" s="221"/>
      <c r="X2079" s="232"/>
    </row>
    <row r="2080" spans="5:24" hidden="1">
      <c r="E2080" s="221"/>
      <c r="F2080" s="221"/>
      <c r="X2080" s="232"/>
    </row>
    <row r="2081" spans="5:24" hidden="1">
      <c r="E2081" s="221"/>
      <c r="F2081" s="221"/>
      <c r="X2081" s="232"/>
    </row>
    <row r="2082" spans="5:24" hidden="1">
      <c r="E2082" s="221"/>
      <c r="F2082" s="221"/>
      <c r="X2082" s="232"/>
    </row>
    <row r="2083" spans="5:24" hidden="1">
      <c r="E2083" s="221"/>
      <c r="F2083" s="221"/>
      <c r="X2083" s="232"/>
    </row>
    <row r="2084" spans="5:24" hidden="1">
      <c r="E2084" s="221"/>
      <c r="F2084" s="221"/>
      <c r="X2084" s="232"/>
    </row>
    <row r="2085" spans="5:24" hidden="1">
      <c r="E2085" s="221"/>
      <c r="F2085" s="221"/>
      <c r="X2085" s="232"/>
    </row>
    <row r="2086" spans="5:24" hidden="1">
      <c r="E2086" s="221"/>
      <c r="F2086" s="221"/>
      <c r="X2086" s="232"/>
    </row>
    <row r="2087" spans="5:24" hidden="1">
      <c r="E2087" s="221"/>
      <c r="F2087" s="221"/>
      <c r="X2087" s="232"/>
    </row>
    <row r="2088" spans="5:24" hidden="1">
      <c r="E2088" s="221"/>
      <c r="F2088" s="221"/>
      <c r="X2088" s="232"/>
    </row>
    <row r="2089" spans="5:24" hidden="1">
      <c r="E2089" s="221"/>
      <c r="F2089" s="221"/>
      <c r="X2089" s="232"/>
    </row>
    <row r="2090" spans="5:24" hidden="1">
      <c r="E2090" s="221"/>
      <c r="F2090" s="221"/>
      <c r="X2090" s="232"/>
    </row>
    <row r="2091" spans="5:24" hidden="1">
      <c r="E2091" s="221"/>
      <c r="F2091" s="221"/>
      <c r="X2091" s="232"/>
    </row>
    <row r="2092" spans="5:24" hidden="1">
      <c r="E2092" s="221"/>
      <c r="F2092" s="221"/>
      <c r="X2092" s="232"/>
    </row>
    <row r="2093" spans="5:24" hidden="1">
      <c r="E2093" s="221"/>
      <c r="F2093" s="221"/>
      <c r="X2093" s="232"/>
    </row>
    <row r="2094" spans="5:24" hidden="1">
      <c r="E2094" s="221"/>
      <c r="F2094" s="221"/>
      <c r="X2094" s="232"/>
    </row>
    <row r="2095" spans="5:24" hidden="1">
      <c r="E2095" s="221"/>
      <c r="F2095" s="221"/>
      <c r="X2095" s="232"/>
    </row>
    <row r="2096" spans="5:24" hidden="1">
      <c r="E2096" s="221"/>
      <c r="F2096" s="221"/>
      <c r="X2096" s="232"/>
    </row>
    <row r="2097" spans="5:24" hidden="1">
      <c r="E2097" s="221"/>
      <c r="F2097" s="221"/>
      <c r="X2097" s="232"/>
    </row>
    <row r="2098" spans="5:24" hidden="1">
      <c r="E2098" s="221"/>
      <c r="F2098" s="221"/>
      <c r="X2098" s="232"/>
    </row>
    <row r="2099" spans="5:24" hidden="1">
      <c r="E2099" s="221"/>
      <c r="F2099" s="221"/>
      <c r="X2099" s="232"/>
    </row>
    <row r="2100" spans="5:24" hidden="1">
      <c r="E2100" s="221"/>
      <c r="F2100" s="221"/>
      <c r="X2100" s="232"/>
    </row>
    <row r="2101" spans="5:24" hidden="1">
      <c r="E2101" s="221"/>
      <c r="F2101" s="221"/>
      <c r="X2101" s="232"/>
    </row>
    <row r="2102" spans="5:24" hidden="1">
      <c r="E2102" s="221"/>
      <c r="F2102" s="221"/>
      <c r="X2102" s="232"/>
    </row>
    <row r="2103" spans="5:24" hidden="1">
      <c r="E2103" s="221"/>
      <c r="F2103" s="221"/>
      <c r="X2103" s="232"/>
    </row>
    <row r="2104" spans="5:24" hidden="1">
      <c r="E2104" s="221"/>
      <c r="F2104" s="221"/>
      <c r="X2104" s="232"/>
    </row>
    <row r="2105" spans="5:24" hidden="1">
      <c r="E2105" s="221"/>
      <c r="F2105" s="221"/>
      <c r="X2105" s="232"/>
    </row>
    <row r="2106" spans="5:24" hidden="1">
      <c r="E2106" s="221"/>
      <c r="F2106" s="221"/>
      <c r="X2106" s="232"/>
    </row>
    <row r="2107" spans="5:24" hidden="1">
      <c r="E2107" s="221"/>
      <c r="F2107" s="221"/>
      <c r="X2107" s="232"/>
    </row>
    <row r="2108" spans="5:24" hidden="1">
      <c r="E2108" s="221"/>
      <c r="F2108" s="221"/>
      <c r="X2108" s="232"/>
    </row>
    <row r="2109" spans="5:24" hidden="1">
      <c r="E2109" s="221"/>
      <c r="F2109" s="221"/>
      <c r="X2109" s="232"/>
    </row>
    <row r="2110" spans="5:24" hidden="1">
      <c r="E2110" s="221"/>
      <c r="F2110" s="221"/>
      <c r="X2110" s="232"/>
    </row>
    <row r="2111" spans="5:24" hidden="1">
      <c r="E2111" s="221"/>
      <c r="F2111" s="221"/>
      <c r="X2111" s="232"/>
    </row>
    <row r="2112" spans="5:24" hidden="1">
      <c r="E2112" s="221"/>
      <c r="F2112" s="221"/>
      <c r="X2112" s="232"/>
    </row>
    <row r="2113" spans="5:24" hidden="1">
      <c r="E2113" s="221"/>
      <c r="F2113" s="221"/>
      <c r="X2113" s="232"/>
    </row>
    <row r="2114" spans="5:24" hidden="1">
      <c r="E2114" s="221"/>
      <c r="F2114" s="221"/>
      <c r="X2114" s="232"/>
    </row>
    <row r="2115" spans="5:24" hidden="1">
      <c r="E2115" s="221"/>
      <c r="F2115" s="221"/>
      <c r="X2115" s="232"/>
    </row>
    <row r="2116" spans="5:24" hidden="1">
      <c r="E2116" s="221"/>
      <c r="F2116" s="221"/>
      <c r="X2116" s="232"/>
    </row>
    <row r="2117" spans="5:24" hidden="1">
      <c r="E2117" s="221"/>
      <c r="F2117" s="221"/>
      <c r="X2117" s="232"/>
    </row>
    <row r="2118" spans="5:24" hidden="1">
      <c r="E2118" s="221"/>
      <c r="F2118" s="221"/>
      <c r="X2118" s="232"/>
    </row>
    <row r="2119" spans="5:24" hidden="1">
      <c r="E2119" s="221"/>
      <c r="F2119" s="221"/>
      <c r="X2119" s="232"/>
    </row>
    <row r="2120" spans="5:24" hidden="1">
      <c r="E2120" s="221"/>
      <c r="F2120" s="221"/>
      <c r="X2120" s="232"/>
    </row>
    <row r="2121" spans="5:24" hidden="1">
      <c r="E2121" s="221"/>
      <c r="F2121" s="221"/>
      <c r="X2121" s="232"/>
    </row>
    <row r="2122" spans="5:24" hidden="1">
      <c r="E2122" s="221"/>
      <c r="F2122" s="221"/>
      <c r="X2122" s="232"/>
    </row>
    <row r="2123" spans="5:24" hidden="1">
      <c r="E2123" s="221"/>
      <c r="F2123" s="221"/>
      <c r="X2123" s="232"/>
    </row>
    <row r="2124" spans="5:24" hidden="1">
      <c r="E2124" s="221"/>
      <c r="F2124" s="221"/>
      <c r="X2124" s="232"/>
    </row>
    <row r="2125" spans="5:24" hidden="1">
      <c r="E2125" s="221"/>
      <c r="F2125" s="221"/>
      <c r="X2125" s="232"/>
    </row>
    <row r="2126" spans="5:24" hidden="1">
      <c r="E2126" s="221"/>
      <c r="F2126" s="221"/>
      <c r="X2126" s="232"/>
    </row>
    <row r="2127" spans="5:24" hidden="1">
      <c r="E2127" s="221"/>
      <c r="F2127" s="221"/>
      <c r="X2127" s="232"/>
    </row>
    <row r="2128" spans="5:24" hidden="1">
      <c r="E2128" s="221"/>
      <c r="F2128" s="221"/>
      <c r="X2128" s="232"/>
    </row>
    <row r="2129" spans="5:24" hidden="1">
      <c r="E2129" s="221"/>
      <c r="F2129" s="221"/>
      <c r="X2129" s="232"/>
    </row>
    <row r="2130" spans="5:24" hidden="1">
      <c r="E2130" s="221"/>
      <c r="F2130" s="221"/>
      <c r="X2130" s="232"/>
    </row>
    <row r="2131" spans="5:24" hidden="1">
      <c r="E2131" s="221"/>
      <c r="F2131" s="221"/>
      <c r="X2131" s="232"/>
    </row>
    <row r="2132" spans="5:24" hidden="1">
      <c r="E2132" s="221"/>
      <c r="F2132" s="221"/>
      <c r="X2132" s="232"/>
    </row>
    <row r="2133" spans="5:24" hidden="1">
      <c r="E2133" s="221"/>
      <c r="F2133" s="221"/>
      <c r="X2133" s="232"/>
    </row>
    <row r="2134" spans="5:24" hidden="1">
      <c r="E2134" s="221"/>
      <c r="F2134" s="221"/>
      <c r="X2134" s="232"/>
    </row>
    <row r="2135" spans="5:24" hidden="1">
      <c r="E2135" s="221"/>
      <c r="F2135" s="221"/>
      <c r="X2135" s="232"/>
    </row>
    <row r="2136" spans="5:24" hidden="1">
      <c r="E2136" s="221"/>
      <c r="F2136" s="221"/>
      <c r="X2136" s="232"/>
    </row>
    <row r="2137" spans="5:24" hidden="1">
      <c r="E2137" s="221"/>
      <c r="F2137" s="221"/>
      <c r="X2137" s="232"/>
    </row>
    <row r="2138" spans="5:24" hidden="1">
      <c r="E2138" s="221"/>
      <c r="F2138" s="221"/>
      <c r="X2138" s="232"/>
    </row>
    <row r="2139" spans="5:24" hidden="1">
      <c r="E2139" s="221"/>
      <c r="F2139" s="221"/>
      <c r="X2139" s="232"/>
    </row>
    <row r="2140" spans="5:24" hidden="1">
      <c r="E2140" s="221"/>
      <c r="F2140" s="221"/>
      <c r="X2140" s="232"/>
    </row>
    <row r="2141" spans="5:24" hidden="1">
      <c r="E2141" s="221"/>
      <c r="F2141" s="221"/>
      <c r="X2141" s="232"/>
    </row>
    <row r="2142" spans="5:24" hidden="1">
      <c r="E2142" s="221"/>
      <c r="F2142" s="221"/>
      <c r="X2142" s="232"/>
    </row>
    <row r="2143" spans="5:24" hidden="1">
      <c r="E2143" s="221"/>
      <c r="F2143" s="221"/>
      <c r="X2143" s="232"/>
    </row>
    <row r="2144" spans="5:24" hidden="1">
      <c r="E2144" s="221"/>
      <c r="F2144" s="221"/>
      <c r="X2144" s="232"/>
    </row>
    <row r="2145" spans="5:24" hidden="1">
      <c r="E2145" s="221"/>
      <c r="F2145" s="221"/>
      <c r="X2145" s="232"/>
    </row>
    <row r="2146" spans="5:24" hidden="1">
      <c r="E2146" s="221"/>
      <c r="F2146" s="221"/>
      <c r="X2146" s="232"/>
    </row>
    <row r="2147" spans="5:24" hidden="1">
      <c r="E2147" s="221"/>
      <c r="F2147" s="221"/>
      <c r="X2147" s="232"/>
    </row>
    <row r="2148" spans="5:24" hidden="1">
      <c r="E2148" s="221"/>
      <c r="F2148" s="221"/>
      <c r="X2148" s="232"/>
    </row>
    <row r="2149" spans="5:24" hidden="1">
      <c r="E2149" s="221"/>
      <c r="F2149" s="221"/>
      <c r="X2149" s="232"/>
    </row>
    <row r="2150" spans="5:24" hidden="1">
      <c r="E2150" s="221"/>
      <c r="F2150" s="221"/>
      <c r="X2150" s="232"/>
    </row>
    <row r="2151" spans="5:24" hidden="1">
      <c r="E2151" s="221"/>
      <c r="F2151" s="221"/>
      <c r="X2151" s="232"/>
    </row>
    <row r="2152" spans="5:24" hidden="1">
      <c r="E2152" s="221"/>
      <c r="F2152" s="221"/>
      <c r="X2152" s="232"/>
    </row>
    <row r="2153" spans="5:24" hidden="1">
      <c r="E2153" s="221"/>
      <c r="F2153" s="221"/>
      <c r="X2153" s="232"/>
    </row>
    <row r="2154" spans="5:24" hidden="1">
      <c r="E2154" s="221"/>
      <c r="F2154" s="221"/>
      <c r="X2154" s="232"/>
    </row>
    <row r="2155" spans="5:24" hidden="1">
      <c r="E2155" s="221"/>
      <c r="F2155" s="221"/>
      <c r="X2155" s="232"/>
    </row>
    <row r="2156" spans="5:24" hidden="1">
      <c r="E2156" s="221"/>
      <c r="F2156" s="221"/>
      <c r="X2156" s="232"/>
    </row>
    <row r="2157" spans="5:24" hidden="1">
      <c r="E2157" s="221"/>
      <c r="F2157" s="221"/>
      <c r="X2157" s="232"/>
    </row>
    <row r="2158" spans="5:24" hidden="1">
      <c r="E2158" s="221"/>
      <c r="F2158" s="221"/>
      <c r="X2158" s="232"/>
    </row>
    <row r="2159" spans="5:24" hidden="1">
      <c r="E2159" s="221"/>
      <c r="F2159" s="221"/>
      <c r="X2159" s="232"/>
    </row>
    <row r="2160" spans="5:24" hidden="1">
      <c r="E2160" s="221"/>
      <c r="F2160" s="221"/>
      <c r="X2160" s="232"/>
    </row>
    <row r="2161" spans="5:24" hidden="1">
      <c r="E2161" s="221"/>
      <c r="F2161" s="221"/>
      <c r="X2161" s="232"/>
    </row>
    <row r="2162" spans="5:24" hidden="1">
      <c r="E2162" s="221"/>
      <c r="F2162" s="221"/>
      <c r="X2162" s="232"/>
    </row>
    <row r="2163" spans="5:24" hidden="1">
      <c r="E2163" s="221"/>
      <c r="F2163" s="221"/>
      <c r="X2163" s="232"/>
    </row>
    <row r="2164" spans="5:24" hidden="1">
      <c r="E2164" s="221"/>
      <c r="F2164" s="221"/>
      <c r="X2164" s="232"/>
    </row>
    <row r="2165" spans="5:24" hidden="1">
      <c r="E2165" s="221"/>
      <c r="F2165" s="221"/>
      <c r="X2165" s="232"/>
    </row>
    <row r="2166" spans="5:24" hidden="1">
      <c r="E2166" s="221"/>
      <c r="F2166" s="221"/>
      <c r="X2166" s="232"/>
    </row>
    <row r="2167" spans="5:24" hidden="1">
      <c r="E2167" s="221"/>
      <c r="F2167" s="221"/>
      <c r="X2167" s="232"/>
    </row>
    <row r="2168" spans="5:24" hidden="1">
      <c r="E2168" s="221"/>
      <c r="F2168" s="221"/>
      <c r="X2168" s="232"/>
    </row>
    <row r="2169" spans="5:24" hidden="1">
      <c r="E2169" s="221"/>
      <c r="F2169" s="221"/>
      <c r="X2169" s="232"/>
    </row>
    <row r="2170" spans="5:24" hidden="1">
      <c r="E2170" s="221"/>
      <c r="F2170" s="221"/>
      <c r="X2170" s="232"/>
    </row>
    <row r="2171" spans="5:24" hidden="1">
      <c r="E2171" s="221"/>
      <c r="F2171" s="221"/>
      <c r="X2171" s="232"/>
    </row>
    <row r="2172" spans="5:24" hidden="1">
      <c r="E2172" s="221"/>
      <c r="F2172" s="221"/>
      <c r="X2172" s="232"/>
    </row>
    <row r="2173" spans="5:24" hidden="1">
      <c r="E2173" s="221"/>
      <c r="F2173" s="221"/>
      <c r="X2173" s="232"/>
    </row>
    <row r="2174" spans="5:24" hidden="1">
      <c r="E2174" s="221"/>
      <c r="F2174" s="221"/>
      <c r="X2174" s="232"/>
    </row>
    <row r="2175" spans="5:24" hidden="1">
      <c r="E2175" s="221"/>
      <c r="F2175" s="221"/>
      <c r="X2175" s="232"/>
    </row>
    <row r="2176" spans="5:24" hidden="1">
      <c r="E2176" s="221"/>
      <c r="F2176" s="221"/>
      <c r="X2176" s="232"/>
    </row>
    <row r="2177" spans="5:24" hidden="1">
      <c r="E2177" s="221"/>
      <c r="F2177" s="221"/>
      <c r="X2177" s="232"/>
    </row>
    <row r="2178" spans="5:24" hidden="1">
      <c r="E2178" s="221"/>
      <c r="F2178" s="221"/>
      <c r="X2178" s="232"/>
    </row>
    <row r="2179" spans="5:24" hidden="1">
      <c r="E2179" s="221"/>
      <c r="F2179" s="221"/>
      <c r="X2179" s="232"/>
    </row>
    <row r="2180" spans="5:24" hidden="1">
      <c r="E2180" s="221"/>
      <c r="F2180" s="221"/>
      <c r="X2180" s="232"/>
    </row>
    <row r="2181" spans="5:24" hidden="1">
      <c r="E2181" s="221"/>
      <c r="F2181" s="221"/>
      <c r="X2181" s="232"/>
    </row>
    <row r="2182" spans="5:24" hidden="1">
      <c r="E2182" s="221"/>
      <c r="F2182" s="221"/>
      <c r="X2182" s="232"/>
    </row>
    <row r="2183" spans="5:24" hidden="1">
      <c r="E2183" s="221"/>
      <c r="F2183" s="221"/>
      <c r="X2183" s="232"/>
    </row>
    <row r="2184" spans="5:24" hidden="1">
      <c r="E2184" s="221"/>
      <c r="F2184" s="221"/>
      <c r="X2184" s="232"/>
    </row>
    <row r="2185" spans="5:24" hidden="1">
      <c r="E2185" s="221"/>
      <c r="F2185" s="221"/>
      <c r="X2185" s="232"/>
    </row>
    <row r="2186" spans="5:24" hidden="1">
      <c r="E2186" s="221"/>
      <c r="F2186" s="221"/>
      <c r="X2186" s="232"/>
    </row>
    <row r="2187" spans="5:24" hidden="1">
      <c r="E2187" s="221"/>
      <c r="F2187" s="221"/>
      <c r="X2187" s="232"/>
    </row>
    <row r="2188" spans="5:24" hidden="1">
      <c r="E2188" s="221"/>
      <c r="F2188" s="221"/>
      <c r="X2188" s="232"/>
    </row>
    <row r="2189" spans="5:24" hidden="1">
      <c r="E2189" s="221"/>
      <c r="F2189" s="221"/>
      <c r="X2189" s="232"/>
    </row>
    <row r="2190" spans="5:24" hidden="1">
      <c r="E2190" s="221"/>
      <c r="F2190" s="221"/>
      <c r="X2190" s="232"/>
    </row>
    <row r="2191" spans="5:24" hidden="1">
      <c r="E2191" s="221"/>
      <c r="F2191" s="221"/>
      <c r="X2191" s="232"/>
    </row>
    <row r="2192" spans="5:24" hidden="1">
      <c r="E2192" s="221"/>
      <c r="F2192" s="221"/>
      <c r="X2192" s="232"/>
    </row>
    <row r="2193" spans="5:24" hidden="1">
      <c r="E2193" s="221"/>
      <c r="F2193" s="221"/>
      <c r="X2193" s="232"/>
    </row>
    <row r="2194" spans="5:24" hidden="1">
      <c r="E2194" s="221"/>
      <c r="F2194" s="221"/>
      <c r="X2194" s="232"/>
    </row>
    <row r="2195" spans="5:24" hidden="1">
      <c r="E2195" s="221"/>
      <c r="F2195" s="221"/>
      <c r="X2195" s="232"/>
    </row>
    <row r="2196" spans="5:24" hidden="1">
      <c r="E2196" s="221"/>
      <c r="F2196" s="221"/>
      <c r="X2196" s="232"/>
    </row>
    <row r="2197" spans="5:24" hidden="1">
      <c r="E2197" s="221"/>
      <c r="F2197" s="221"/>
      <c r="X2197" s="232"/>
    </row>
    <row r="2198" spans="5:24" hidden="1">
      <c r="E2198" s="221"/>
      <c r="F2198" s="221"/>
      <c r="X2198" s="232"/>
    </row>
    <row r="2199" spans="5:24" hidden="1">
      <c r="E2199" s="221"/>
      <c r="F2199" s="221"/>
      <c r="X2199" s="232"/>
    </row>
    <row r="2200" spans="5:24" hidden="1">
      <c r="E2200" s="221"/>
      <c r="F2200" s="221"/>
      <c r="X2200" s="232"/>
    </row>
    <row r="2201" spans="5:24" hidden="1">
      <c r="E2201" s="221"/>
      <c r="F2201" s="221"/>
      <c r="X2201" s="232"/>
    </row>
    <row r="2202" spans="5:24" hidden="1">
      <c r="E2202" s="221"/>
      <c r="F2202" s="221"/>
      <c r="X2202" s="232"/>
    </row>
    <row r="2203" spans="5:24" hidden="1">
      <c r="E2203" s="221"/>
      <c r="F2203" s="221"/>
      <c r="X2203" s="232"/>
    </row>
    <row r="2204" spans="5:24" hidden="1">
      <c r="E2204" s="221"/>
      <c r="F2204" s="221"/>
      <c r="X2204" s="232"/>
    </row>
    <row r="2205" spans="5:24" hidden="1">
      <c r="E2205" s="221"/>
      <c r="F2205" s="221"/>
      <c r="X2205" s="232"/>
    </row>
    <row r="2206" spans="5:24" hidden="1">
      <c r="E2206" s="221"/>
      <c r="F2206" s="221"/>
      <c r="X2206" s="232"/>
    </row>
    <row r="2207" spans="5:24" hidden="1">
      <c r="E2207" s="221"/>
      <c r="F2207" s="221"/>
      <c r="X2207" s="232"/>
    </row>
    <row r="2208" spans="5:24" hidden="1">
      <c r="E2208" s="221"/>
      <c r="F2208" s="221"/>
      <c r="X2208" s="232"/>
    </row>
    <row r="2209" spans="5:24" hidden="1">
      <c r="E2209" s="221"/>
      <c r="F2209" s="221"/>
      <c r="X2209" s="232"/>
    </row>
    <row r="2210" spans="5:24" hidden="1">
      <c r="E2210" s="221"/>
      <c r="F2210" s="221"/>
      <c r="X2210" s="232"/>
    </row>
    <row r="2211" spans="5:24" hidden="1">
      <c r="E2211" s="221"/>
      <c r="F2211" s="221"/>
      <c r="X2211" s="232"/>
    </row>
    <row r="2212" spans="5:24" hidden="1">
      <c r="E2212" s="221"/>
      <c r="F2212" s="221"/>
      <c r="X2212" s="232"/>
    </row>
    <row r="2213" spans="5:24" hidden="1">
      <c r="E2213" s="221"/>
      <c r="F2213" s="221"/>
      <c r="X2213" s="232"/>
    </row>
    <row r="2214" spans="5:24" hidden="1">
      <c r="E2214" s="221"/>
      <c r="F2214" s="221"/>
      <c r="X2214" s="232"/>
    </row>
    <row r="2215" spans="5:24" hidden="1">
      <c r="E2215" s="221"/>
      <c r="F2215" s="221"/>
      <c r="X2215" s="232"/>
    </row>
    <row r="2216" spans="5:24" hidden="1">
      <c r="E2216" s="221"/>
      <c r="F2216" s="221"/>
      <c r="X2216" s="232"/>
    </row>
    <row r="2217" spans="5:24" hidden="1">
      <c r="E2217" s="221"/>
      <c r="F2217" s="221"/>
      <c r="X2217" s="232"/>
    </row>
    <row r="2218" spans="5:24" hidden="1">
      <c r="E2218" s="221"/>
      <c r="F2218" s="221"/>
      <c r="X2218" s="232"/>
    </row>
    <row r="2219" spans="5:24" hidden="1">
      <c r="E2219" s="221"/>
      <c r="F2219" s="221"/>
      <c r="X2219" s="232"/>
    </row>
    <row r="2220" spans="5:24" hidden="1">
      <c r="E2220" s="221"/>
      <c r="F2220" s="221"/>
      <c r="X2220" s="232"/>
    </row>
    <row r="2221" spans="5:24" hidden="1">
      <c r="E2221" s="221"/>
      <c r="F2221" s="221"/>
      <c r="X2221" s="232"/>
    </row>
    <row r="2222" spans="5:24" hidden="1">
      <c r="E2222" s="221"/>
      <c r="F2222" s="221"/>
      <c r="X2222" s="232"/>
    </row>
    <row r="2223" spans="5:24" hidden="1">
      <c r="E2223" s="221"/>
      <c r="F2223" s="221"/>
      <c r="X2223" s="232"/>
    </row>
    <row r="2224" spans="5:24" hidden="1">
      <c r="E2224" s="221"/>
      <c r="F2224" s="221"/>
      <c r="X2224" s="232"/>
    </row>
    <row r="2225" spans="5:24" hidden="1">
      <c r="E2225" s="221"/>
      <c r="F2225" s="221"/>
      <c r="X2225" s="232"/>
    </row>
    <row r="2226" spans="5:24" hidden="1">
      <c r="E2226" s="221"/>
      <c r="F2226" s="221"/>
      <c r="X2226" s="232"/>
    </row>
    <row r="2227" spans="5:24" hidden="1">
      <c r="E2227" s="221"/>
      <c r="F2227" s="221"/>
      <c r="X2227" s="232"/>
    </row>
    <row r="2228" spans="5:24" hidden="1">
      <c r="E2228" s="221"/>
      <c r="F2228" s="221"/>
      <c r="X2228" s="232"/>
    </row>
    <row r="2229" spans="5:24" hidden="1">
      <c r="E2229" s="221"/>
      <c r="F2229" s="221"/>
      <c r="X2229" s="232"/>
    </row>
    <row r="2230" spans="5:24" hidden="1">
      <c r="E2230" s="221"/>
      <c r="F2230" s="221"/>
      <c r="X2230" s="232"/>
    </row>
    <row r="2231" spans="5:24" hidden="1">
      <c r="E2231" s="221"/>
      <c r="F2231" s="221"/>
      <c r="X2231" s="232"/>
    </row>
    <row r="2232" spans="5:24" hidden="1">
      <c r="E2232" s="221"/>
      <c r="F2232" s="221"/>
      <c r="X2232" s="232"/>
    </row>
    <row r="2233" spans="5:24" hidden="1">
      <c r="E2233" s="221"/>
      <c r="F2233" s="221"/>
      <c r="X2233" s="232"/>
    </row>
    <row r="2234" spans="5:24" hidden="1">
      <c r="E2234" s="221"/>
      <c r="F2234" s="221"/>
      <c r="X2234" s="232"/>
    </row>
    <row r="2235" spans="5:24" hidden="1">
      <c r="E2235" s="221"/>
      <c r="F2235" s="221"/>
      <c r="X2235" s="232"/>
    </row>
    <row r="2236" spans="5:24" hidden="1">
      <c r="E2236" s="221"/>
      <c r="F2236" s="221"/>
      <c r="X2236" s="232"/>
    </row>
    <row r="2237" spans="5:24" hidden="1">
      <c r="E2237" s="221"/>
      <c r="F2237" s="221"/>
      <c r="X2237" s="232"/>
    </row>
    <row r="2238" spans="5:24" hidden="1">
      <c r="E2238" s="221"/>
      <c r="F2238" s="221"/>
      <c r="X2238" s="232"/>
    </row>
    <row r="2239" spans="5:24" hidden="1">
      <c r="E2239" s="221"/>
      <c r="F2239" s="221"/>
      <c r="X2239" s="232"/>
    </row>
    <row r="2240" spans="5:24" hidden="1">
      <c r="E2240" s="221"/>
      <c r="F2240" s="221"/>
      <c r="X2240" s="232"/>
    </row>
    <row r="2241" spans="5:24" hidden="1">
      <c r="E2241" s="221"/>
      <c r="F2241" s="221"/>
      <c r="X2241" s="232"/>
    </row>
    <row r="2242" spans="5:24" hidden="1">
      <c r="E2242" s="221"/>
      <c r="F2242" s="221"/>
      <c r="X2242" s="232"/>
    </row>
    <row r="2243" spans="5:24" hidden="1">
      <c r="E2243" s="221"/>
      <c r="F2243" s="221"/>
      <c r="X2243" s="232"/>
    </row>
    <row r="2244" spans="5:24" hidden="1">
      <c r="E2244" s="221"/>
      <c r="F2244" s="221"/>
      <c r="X2244" s="232"/>
    </row>
    <row r="2245" spans="5:24">
      <c r="E2245" s="221"/>
      <c r="F2245" s="221"/>
      <c r="X2245" s="233"/>
    </row>
    <row r="2246" spans="5:24">
      <c r="E2246" s="221"/>
      <c r="F2246" s="221"/>
      <c r="X2246" s="233"/>
    </row>
    <row r="2247" spans="5:24">
      <c r="E2247" s="221"/>
      <c r="F2247" s="221"/>
      <c r="X2247" s="233"/>
    </row>
    <row r="2248" spans="5:24">
      <c r="E2248" s="221"/>
      <c r="F2248" s="221"/>
      <c r="X2248" s="233"/>
    </row>
    <row r="2249" spans="5:24">
      <c r="E2249" s="221"/>
      <c r="F2249" s="221"/>
      <c r="X2249" s="233"/>
    </row>
    <row r="2250" spans="5:24">
      <c r="E2250" s="221"/>
      <c r="F2250" s="221"/>
      <c r="X2250" s="233"/>
    </row>
    <row r="2251" spans="5:24">
      <c r="E2251" s="221"/>
      <c r="F2251" s="221"/>
      <c r="X2251" s="233"/>
    </row>
    <row r="2252" spans="5:24">
      <c r="E2252" s="221"/>
      <c r="F2252" s="221"/>
      <c r="X2252" s="233"/>
    </row>
    <row r="2253" spans="5:24">
      <c r="E2253" s="221"/>
      <c r="F2253" s="221"/>
      <c r="X2253" s="233"/>
    </row>
    <row r="2254" spans="5:24">
      <c r="E2254" s="221"/>
      <c r="F2254" s="221"/>
      <c r="X2254" s="233"/>
    </row>
    <row r="2255" spans="5:24">
      <c r="E2255" s="221"/>
      <c r="F2255" s="221"/>
      <c r="X2255" s="233"/>
    </row>
    <row r="2256" spans="5:24">
      <c r="E2256" s="221"/>
      <c r="F2256" s="221"/>
      <c r="X2256" s="233"/>
    </row>
    <row r="2257" spans="5:24">
      <c r="E2257" s="221"/>
      <c r="F2257" s="221"/>
      <c r="X2257" s="233"/>
    </row>
    <row r="2258" spans="5:24">
      <c r="E2258" s="221"/>
      <c r="F2258" s="221"/>
      <c r="X2258" s="233"/>
    </row>
    <row r="2259" spans="5:24">
      <c r="E2259" s="221"/>
      <c r="F2259" s="221"/>
      <c r="X2259" s="233"/>
    </row>
    <row r="2260" spans="5:24">
      <c r="E2260" s="221"/>
      <c r="F2260" s="221"/>
      <c r="X2260" s="233"/>
    </row>
    <row r="2261" spans="5:24">
      <c r="E2261" s="221"/>
      <c r="F2261" s="221"/>
      <c r="X2261" s="233"/>
    </row>
    <row r="2262" spans="5:24">
      <c r="E2262" s="221"/>
      <c r="F2262" s="221"/>
      <c r="X2262" s="233"/>
    </row>
    <row r="2263" spans="5:24">
      <c r="E2263" s="221"/>
      <c r="F2263" s="221"/>
      <c r="X2263" s="233"/>
    </row>
    <row r="2264" spans="5:24">
      <c r="E2264" s="221"/>
      <c r="F2264" s="221"/>
      <c r="X2264" s="233"/>
    </row>
    <row r="2265" spans="5:24">
      <c r="E2265" s="221"/>
      <c r="F2265" s="221"/>
      <c r="X2265" s="233"/>
    </row>
    <row r="2266" spans="5:24">
      <c r="E2266" s="221"/>
      <c r="F2266" s="221"/>
      <c r="X2266" s="233"/>
    </row>
    <row r="2267" spans="5:24">
      <c r="E2267" s="221"/>
      <c r="F2267" s="221"/>
      <c r="X2267" s="233"/>
    </row>
    <row r="2268" spans="5:24">
      <c r="E2268" s="221"/>
      <c r="F2268" s="221"/>
      <c r="X2268" s="233"/>
    </row>
    <row r="2269" spans="5:24">
      <c r="E2269" s="221"/>
      <c r="F2269" s="221"/>
      <c r="X2269" s="233"/>
    </row>
    <row r="2270" spans="5:24">
      <c r="E2270" s="221"/>
      <c r="F2270" s="221"/>
      <c r="X2270" s="233"/>
    </row>
    <row r="2271" spans="5:24">
      <c r="E2271" s="221"/>
      <c r="F2271" s="221"/>
      <c r="X2271" s="233"/>
    </row>
    <row r="2272" spans="5:24">
      <c r="E2272" s="221"/>
      <c r="F2272" s="221"/>
      <c r="X2272" s="233"/>
    </row>
    <row r="2273" spans="5:24">
      <c r="E2273" s="221"/>
      <c r="F2273" s="221"/>
      <c r="X2273" s="233"/>
    </row>
    <row r="2274" spans="5:24">
      <c r="E2274" s="221"/>
      <c r="F2274" s="221"/>
      <c r="X2274" s="233"/>
    </row>
    <row r="2275" spans="5:24">
      <c r="E2275" s="221"/>
      <c r="F2275" s="221"/>
      <c r="X2275" s="233"/>
    </row>
    <row r="2276" spans="5:24">
      <c r="E2276" s="221"/>
      <c r="F2276" s="221"/>
      <c r="X2276" s="233"/>
    </row>
    <row r="2277" spans="5:24">
      <c r="E2277" s="221"/>
      <c r="F2277" s="221"/>
      <c r="X2277" s="233"/>
    </row>
    <row r="2278" spans="5:24">
      <c r="E2278" s="221"/>
      <c r="F2278" s="221"/>
      <c r="X2278" s="233"/>
    </row>
    <row r="2279" spans="5:24">
      <c r="E2279" s="221"/>
      <c r="F2279" s="221"/>
      <c r="X2279" s="233"/>
    </row>
    <row r="2280" spans="5:24">
      <c r="E2280" s="221"/>
      <c r="F2280" s="221"/>
      <c r="X2280" s="233"/>
    </row>
    <row r="2281" spans="5:24">
      <c r="E2281" s="221"/>
      <c r="F2281" s="221"/>
      <c r="X2281" s="233"/>
    </row>
    <row r="2282" spans="5:24">
      <c r="E2282" s="221"/>
      <c r="F2282" s="221"/>
      <c r="X2282" s="233"/>
    </row>
    <row r="2283" spans="5:24">
      <c r="E2283" s="221"/>
      <c r="F2283" s="221"/>
      <c r="X2283" s="233"/>
    </row>
    <row r="2284" spans="5:24">
      <c r="E2284" s="221"/>
      <c r="F2284" s="221"/>
      <c r="X2284" s="233"/>
    </row>
    <row r="2285" spans="5:24">
      <c r="E2285" s="221"/>
      <c r="F2285" s="221"/>
      <c r="X2285" s="233"/>
    </row>
    <row r="2286" spans="5:24">
      <c r="E2286" s="221"/>
      <c r="F2286" s="221"/>
      <c r="X2286" s="233"/>
    </row>
    <row r="2287" spans="5:24">
      <c r="E2287" s="221"/>
      <c r="F2287" s="221"/>
      <c r="X2287" s="233"/>
    </row>
    <row r="2288" spans="5:24">
      <c r="E2288" s="221"/>
      <c r="F2288" s="221"/>
      <c r="X2288" s="233"/>
    </row>
    <row r="2289" spans="5:24">
      <c r="E2289" s="221"/>
      <c r="F2289" s="221"/>
      <c r="X2289" s="233"/>
    </row>
    <row r="2290" spans="5:24">
      <c r="E2290" s="221"/>
      <c r="F2290" s="221"/>
      <c r="X2290" s="233"/>
    </row>
    <row r="2291" spans="5:24">
      <c r="E2291" s="221"/>
      <c r="F2291" s="221"/>
      <c r="X2291" s="233"/>
    </row>
    <row r="2292" spans="5:24">
      <c r="E2292" s="221"/>
      <c r="F2292" s="221"/>
      <c r="X2292" s="233"/>
    </row>
    <row r="2293" spans="5:24">
      <c r="E2293" s="221"/>
      <c r="F2293" s="221"/>
      <c r="X2293" s="233"/>
    </row>
    <row r="2294" spans="5:24">
      <c r="E2294" s="221"/>
      <c r="F2294" s="221"/>
      <c r="X2294" s="233"/>
    </row>
    <row r="2295" spans="5:24">
      <c r="E2295" s="221"/>
      <c r="F2295" s="221"/>
      <c r="X2295" s="233"/>
    </row>
    <row r="2296" spans="5:24">
      <c r="E2296" s="221"/>
      <c r="F2296" s="221"/>
      <c r="X2296" s="233"/>
    </row>
    <row r="2297" spans="5:24">
      <c r="E2297" s="221"/>
      <c r="F2297" s="221"/>
      <c r="X2297" s="233"/>
    </row>
    <row r="2298" spans="5:24">
      <c r="E2298" s="221"/>
      <c r="F2298" s="221"/>
      <c r="X2298" s="233"/>
    </row>
    <row r="2299" spans="5:24">
      <c r="E2299" s="221"/>
      <c r="F2299" s="221"/>
      <c r="X2299" s="233"/>
    </row>
    <row r="2300" spans="5:24">
      <c r="E2300" s="221"/>
      <c r="F2300" s="221"/>
      <c r="X2300" s="233"/>
    </row>
    <row r="2301" spans="5:24">
      <c r="E2301" s="221"/>
      <c r="F2301" s="221"/>
      <c r="X2301" s="233"/>
    </row>
    <row r="2302" spans="5:24">
      <c r="E2302" s="221"/>
      <c r="F2302" s="221"/>
      <c r="X2302" s="233"/>
    </row>
    <row r="2303" spans="5:24">
      <c r="E2303" s="221"/>
      <c r="F2303" s="221"/>
      <c r="X2303" s="233"/>
    </row>
    <row r="2304" spans="5:24">
      <c r="E2304" s="221"/>
      <c r="F2304" s="221"/>
      <c r="X2304" s="233"/>
    </row>
    <row r="2305" spans="5:24">
      <c r="E2305" s="221"/>
      <c r="F2305" s="221"/>
      <c r="X2305" s="233"/>
    </row>
    <row r="2306" spans="5:24">
      <c r="E2306" s="221"/>
      <c r="F2306" s="221"/>
      <c r="X2306" s="233"/>
    </row>
    <row r="2307" spans="5:24">
      <c r="E2307" s="221"/>
      <c r="F2307" s="221"/>
      <c r="X2307" s="233"/>
    </row>
    <row r="2308" spans="5:24">
      <c r="E2308" s="221"/>
      <c r="F2308" s="221"/>
      <c r="X2308" s="233"/>
    </row>
    <row r="2309" spans="5:24">
      <c r="E2309" s="221"/>
      <c r="F2309" s="221"/>
      <c r="X2309" s="233"/>
    </row>
    <row r="2310" spans="5:24">
      <c r="E2310" s="221"/>
      <c r="F2310" s="221"/>
      <c r="X2310" s="233"/>
    </row>
    <row r="2311" spans="5:24">
      <c r="E2311" s="221"/>
      <c r="F2311" s="221"/>
      <c r="X2311" s="233"/>
    </row>
    <row r="2312" spans="5:24">
      <c r="E2312" s="221"/>
      <c r="F2312" s="221"/>
      <c r="X2312" s="233"/>
    </row>
    <row r="2313" spans="5:24">
      <c r="E2313" s="221"/>
      <c r="F2313" s="221"/>
      <c r="X2313" s="233"/>
    </row>
    <row r="2314" spans="5:24">
      <c r="E2314" s="221"/>
      <c r="F2314" s="221"/>
      <c r="X2314" s="233"/>
    </row>
    <row r="2315" spans="5:24">
      <c r="E2315" s="221"/>
      <c r="F2315" s="221"/>
      <c r="X2315" s="233"/>
    </row>
    <row r="2316" spans="5:24">
      <c r="E2316" s="221"/>
      <c r="F2316" s="221"/>
      <c r="X2316" s="233"/>
    </row>
    <row r="2317" spans="5:24">
      <c r="E2317" s="221"/>
      <c r="F2317" s="221"/>
      <c r="X2317" s="233"/>
    </row>
    <row r="2318" spans="5:24">
      <c r="E2318" s="221"/>
      <c r="F2318" s="221"/>
      <c r="X2318" s="233"/>
    </row>
    <row r="2319" spans="5:24">
      <c r="E2319" s="221"/>
      <c r="F2319" s="221"/>
      <c r="X2319" s="233"/>
    </row>
    <row r="2320" spans="5:24">
      <c r="E2320" s="221"/>
      <c r="F2320" s="221"/>
      <c r="X2320" s="233"/>
    </row>
    <row r="2321" spans="5:24">
      <c r="E2321" s="221"/>
      <c r="F2321" s="221"/>
      <c r="X2321" s="233"/>
    </row>
    <row r="2322" spans="5:24">
      <c r="E2322" s="221"/>
      <c r="F2322" s="221"/>
      <c r="X2322" s="233"/>
    </row>
    <row r="2323" spans="5:24">
      <c r="E2323" s="221"/>
      <c r="F2323" s="221"/>
      <c r="X2323" s="233"/>
    </row>
    <row r="2324" spans="5:24">
      <c r="E2324" s="221"/>
      <c r="F2324" s="221"/>
      <c r="X2324" s="233"/>
    </row>
    <row r="2325" spans="5:24">
      <c r="E2325" s="221"/>
      <c r="F2325" s="221"/>
      <c r="X2325" s="233"/>
    </row>
    <row r="2326" spans="5:24">
      <c r="E2326" s="221"/>
      <c r="F2326" s="221"/>
      <c r="X2326" s="233"/>
    </row>
    <row r="2327" spans="5:24">
      <c r="E2327" s="221"/>
      <c r="F2327" s="221"/>
      <c r="X2327" s="233"/>
    </row>
    <row r="2328" spans="5:24">
      <c r="E2328" s="221"/>
      <c r="F2328" s="221"/>
      <c r="X2328" s="233"/>
    </row>
    <row r="2329" spans="5:24">
      <c r="E2329" s="221"/>
      <c r="F2329" s="221"/>
      <c r="X2329" s="233"/>
    </row>
    <row r="2330" spans="5:24">
      <c r="E2330" s="221"/>
      <c r="F2330" s="221"/>
      <c r="X2330" s="233"/>
    </row>
    <row r="2331" spans="5:24">
      <c r="E2331" s="221"/>
      <c r="F2331" s="221"/>
      <c r="X2331" s="233"/>
    </row>
    <row r="2332" spans="5:24">
      <c r="E2332" s="221"/>
      <c r="F2332" s="221"/>
      <c r="X2332" s="233"/>
    </row>
    <row r="2333" spans="5:24">
      <c r="E2333" s="221"/>
      <c r="F2333" s="221"/>
      <c r="X2333" s="233"/>
    </row>
    <row r="2334" spans="5:24">
      <c r="E2334" s="221"/>
      <c r="F2334" s="221"/>
      <c r="X2334" s="233"/>
    </row>
    <row r="2335" spans="5:24">
      <c r="E2335" s="221"/>
      <c r="F2335" s="221"/>
      <c r="X2335" s="233"/>
    </row>
    <row r="2336" spans="5:24">
      <c r="E2336" s="221"/>
      <c r="F2336" s="221"/>
      <c r="X2336" s="233"/>
    </row>
    <row r="2337" spans="5:24">
      <c r="E2337" s="221"/>
      <c r="F2337" s="221"/>
      <c r="X2337" s="233"/>
    </row>
    <row r="2338" spans="5:24">
      <c r="E2338" s="221"/>
      <c r="F2338" s="221"/>
      <c r="X2338" s="233"/>
    </row>
    <row r="2339" spans="5:24">
      <c r="E2339" s="221"/>
      <c r="F2339" s="221"/>
      <c r="X2339" s="233"/>
    </row>
    <row r="2340" spans="5:24">
      <c r="E2340" s="221"/>
      <c r="F2340" s="221"/>
      <c r="X2340" s="233"/>
    </row>
    <row r="2341" spans="5:24">
      <c r="E2341" s="221"/>
      <c r="F2341" s="221"/>
      <c r="X2341" s="233"/>
    </row>
    <row r="2342" spans="5:24">
      <c r="E2342" s="221"/>
      <c r="F2342" s="221"/>
      <c r="X2342" s="233"/>
    </row>
    <row r="2343" spans="5:24">
      <c r="E2343" s="221"/>
      <c r="F2343" s="221"/>
      <c r="X2343" s="233"/>
    </row>
    <row r="2344" spans="5:24">
      <c r="E2344" s="221"/>
      <c r="F2344" s="221"/>
      <c r="X2344" s="233"/>
    </row>
    <row r="2345" spans="5:24">
      <c r="E2345" s="221"/>
      <c r="F2345" s="221"/>
      <c r="X2345" s="233"/>
    </row>
    <row r="2346" spans="5:24">
      <c r="E2346" s="221"/>
      <c r="F2346" s="221"/>
      <c r="X2346" s="233"/>
    </row>
    <row r="2347" spans="5:24">
      <c r="E2347" s="221"/>
      <c r="F2347" s="221"/>
      <c r="X2347" s="233"/>
    </row>
    <row r="2348" spans="5:24">
      <c r="E2348" s="221"/>
      <c r="F2348" s="221"/>
      <c r="X2348" s="233"/>
    </row>
    <row r="2349" spans="5:24">
      <c r="E2349" s="221"/>
      <c r="F2349" s="221"/>
      <c r="X2349" s="233"/>
    </row>
    <row r="2350" spans="5:24">
      <c r="E2350" s="221"/>
      <c r="F2350" s="221"/>
      <c r="X2350" s="233"/>
    </row>
    <row r="2351" spans="5:24">
      <c r="E2351" s="221"/>
      <c r="F2351" s="221"/>
      <c r="X2351" s="233"/>
    </row>
    <row r="2352" spans="5:24">
      <c r="E2352" s="221"/>
      <c r="F2352" s="221"/>
      <c r="X2352" s="233"/>
    </row>
    <row r="2353" spans="5:24">
      <c r="E2353" s="221"/>
      <c r="F2353" s="221"/>
      <c r="X2353" s="233"/>
    </row>
    <row r="2354" spans="5:24">
      <c r="E2354" s="221"/>
      <c r="F2354" s="221"/>
      <c r="X2354" s="233"/>
    </row>
    <row r="2355" spans="5:24">
      <c r="E2355" s="221"/>
      <c r="F2355" s="221"/>
      <c r="X2355" s="233"/>
    </row>
    <row r="2356" spans="5:24">
      <c r="E2356" s="221"/>
      <c r="F2356" s="221"/>
      <c r="X2356" s="233"/>
    </row>
    <row r="2357" spans="5:24">
      <c r="E2357" s="221"/>
      <c r="F2357" s="221"/>
      <c r="X2357" s="233"/>
    </row>
    <row r="2358" spans="5:24">
      <c r="E2358" s="221"/>
      <c r="F2358" s="221"/>
      <c r="X2358" s="233"/>
    </row>
    <row r="2359" spans="5:24">
      <c r="E2359" s="221"/>
      <c r="F2359" s="221"/>
      <c r="X2359" s="233"/>
    </row>
    <row r="2360" spans="5:24">
      <c r="E2360" s="221"/>
      <c r="F2360" s="221"/>
      <c r="X2360" s="233"/>
    </row>
    <row r="2361" spans="5:24">
      <c r="E2361" s="221"/>
      <c r="F2361" s="221"/>
      <c r="X2361" s="233"/>
    </row>
    <row r="2362" spans="5:24">
      <c r="E2362" s="221"/>
      <c r="F2362" s="221"/>
      <c r="X2362" s="233"/>
    </row>
    <row r="2363" spans="5:24">
      <c r="E2363" s="221"/>
      <c r="F2363" s="221"/>
      <c r="X2363" s="233"/>
    </row>
    <row r="2364" spans="5:24">
      <c r="E2364" s="221"/>
      <c r="F2364" s="221"/>
      <c r="X2364" s="233"/>
    </row>
    <row r="2365" spans="5:24">
      <c r="E2365" s="221"/>
      <c r="F2365" s="221"/>
      <c r="X2365" s="233"/>
    </row>
    <row r="2366" spans="5:24">
      <c r="E2366" s="221"/>
      <c r="F2366" s="221"/>
      <c r="X2366" s="233"/>
    </row>
    <row r="2367" spans="5:24">
      <c r="E2367" s="221"/>
      <c r="F2367" s="221"/>
      <c r="X2367" s="233"/>
    </row>
    <row r="2368" spans="5:24">
      <c r="E2368" s="221"/>
      <c r="F2368" s="221"/>
      <c r="X2368" s="233"/>
    </row>
    <row r="2369" spans="5:24">
      <c r="E2369" s="221"/>
      <c r="F2369" s="221"/>
      <c r="X2369" s="233"/>
    </row>
    <row r="2370" spans="5:24">
      <c r="E2370" s="221"/>
      <c r="F2370" s="221"/>
      <c r="X2370" s="233"/>
    </row>
    <row r="2371" spans="5:24">
      <c r="E2371" s="221"/>
      <c r="F2371" s="221"/>
      <c r="X2371" s="233"/>
    </row>
    <row r="2372" spans="5:24">
      <c r="E2372" s="221"/>
      <c r="F2372" s="221"/>
      <c r="X2372" s="233"/>
    </row>
    <row r="2373" spans="5:24">
      <c r="E2373" s="221"/>
      <c r="F2373" s="221"/>
      <c r="X2373" s="233"/>
    </row>
    <row r="2374" spans="5:24">
      <c r="E2374" s="221"/>
      <c r="F2374" s="221"/>
      <c r="X2374" s="233"/>
    </row>
    <row r="2375" spans="5:24">
      <c r="E2375" s="221"/>
      <c r="F2375" s="221"/>
      <c r="X2375" s="233"/>
    </row>
    <row r="2376" spans="5:24">
      <c r="E2376" s="221"/>
      <c r="F2376" s="221"/>
      <c r="X2376" s="233"/>
    </row>
    <row r="2377" spans="5:24">
      <c r="E2377" s="221"/>
      <c r="F2377" s="221"/>
      <c r="X2377" s="233"/>
    </row>
    <row r="2378" spans="5:24">
      <c r="E2378" s="221"/>
      <c r="F2378" s="221"/>
      <c r="X2378" s="233"/>
    </row>
    <row r="2379" spans="5:24">
      <c r="E2379" s="221"/>
      <c r="F2379" s="221"/>
      <c r="X2379" s="233"/>
    </row>
    <row r="2380" spans="5:24">
      <c r="E2380" s="221"/>
      <c r="F2380" s="221"/>
      <c r="X2380" s="233"/>
    </row>
    <row r="2381" spans="5:24">
      <c r="E2381" s="221"/>
      <c r="F2381" s="221"/>
      <c r="X2381" s="233"/>
    </row>
    <row r="2382" spans="5:24">
      <c r="E2382" s="221"/>
      <c r="F2382" s="221"/>
      <c r="X2382" s="233"/>
    </row>
    <row r="2383" spans="5:24">
      <c r="E2383" s="221"/>
      <c r="F2383" s="221"/>
      <c r="X2383" s="233"/>
    </row>
    <row r="2384" spans="5:24">
      <c r="E2384" s="221"/>
      <c r="F2384" s="221"/>
      <c r="X2384" s="233"/>
    </row>
    <row r="2385" spans="5:24">
      <c r="E2385" s="221"/>
      <c r="F2385" s="221"/>
      <c r="X2385" s="233"/>
    </row>
    <row r="2386" spans="5:24">
      <c r="E2386" s="221"/>
      <c r="F2386" s="221"/>
      <c r="X2386" s="233"/>
    </row>
    <row r="2387" spans="5:24">
      <c r="E2387" s="221"/>
      <c r="F2387" s="221"/>
      <c r="X2387" s="233"/>
    </row>
    <row r="2388" spans="5:24">
      <c r="E2388" s="221"/>
      <c r="F2388" s="221"/>
      <c r="X2388" s="233"/>
    </row>
    <row r="2389" spans="5:24">
      <c r="E2389" s="221"/>
      <c r="F2389" s="221"/>
      <c r="X2389" s="233"/>
    </row>
    <row r="2390" spans="5:24">
      <c r="E2390" s="221"/>
      <c r="F2390" s="221"/>
      <c r="X2390" s="233"/>
    </row>
    <row r="2391" spans="5:24">
      <c r="E2391" s="221"/>
      <c r="F2391" s="221"/>
      <c r="X2391" s="233"/>
    </row>
    <row r="2392" spans="5:24">
      <c r="E2392" s="221"/>
      <c r="F2392" s="221"/>
      <c r="X2392" s="233"/>
    </row>
    <row r="2393" spans="5:24">
      <c r="E2393" s="221"/>
      <c r="F2393" s="221"/>
      <c r="X2393" s="233"/>
    </row>
    <row r="2394" spans="5:24">
      <c r="E2394" s="221"/>
      <c r="F2394" s="221"/>
      <c r="X2394" s="233"/>
    </row>
    <row r="2395" spans="5:24">
      <c r="E2395" s="221"/>
      <c r="F2395" s="221"/>
      <c r="X2395" s="233"/>
    </row>
    <row r="2396" spans="5:24">
      <c r="E2396" s="221"/>
      <c r="F2396" s="221"/>
      <c r="X2396" s="233"/>
    </row>
    <row r="2397" spans="5:24">
      <c r="E2397" s="221"/>
      <c r="F2397" s="221"/>
      <c r="X2397" s="233"/>
    </row>
    <row r="2398" spans="5:24">
      <c r="E2398" s="221"/>
      <c r="F2398" s="221"/>
      <c r="X2398" s="233"/>
    </row>
    <row r="2399" spans="5:24">
      <c r="E2399" s="221"/>
      <c r="F2399" s="221"/>
      <c r="X2399" s="233"/>
    </row>
    <row r="2400" spans="5:24">
      <c r="E2400" s="221"/>
      <c r="F2400" s="221"/>
      <c r="X2400" s="233"/>
    </row>
    <row r="2401" spans="5:24">
      <c r="E2401" s="221"/>
      <c r="F2401" s="221"/>
      <c r="X2401" s="233"/>
    </row>
    <row r="2402" spans="5:24">
      <c r="E2402" s="221"/>
      <c r="F2402" s="221"/>
      <c r="X2402" s="233"/>
    </row>
    <row r="2403" spans="5:24">
      <c r="E2403" s="221"/>
      <c r="F2403" s="221"/>
      <c r="X2403" s="233"/>
    </row>
    <row r="2404" spans="5:24">
      <c r="E2404" s="221"/>
      <c r="F2404" s="221"/>
      <c r="X2404" s="233"/>
    </row>
    <row r="2405" spans="5:24">
      <c r="E2405" s="221"/>
      <c r="F2405" s="221"/>
      <c r="X2405" s="233"/>
    </row>
    <row r="2406" spans="5:24">
      <c r="E2406" s="221"/>
      <c r="F2406" s="221"/>
      <c r="X2406" s="233"/>
    </row>
    <row r="2407" spans="5:24">
      <c r="E2407" s="221"/>
      <c r="F2407" s="221"/>
      <c r="X2407" s="233"/>
    </row>
    <row r="2408" spans="5:24">
      <c r="E2408" s="221"/>
      <c r="F2408" s="221"/>
      <c r="X2408" s="233"/>
    </row>
    <row r="2409" spans="5:24">
      <c r="E2409" s="221"/>
      <c r="F2409" s="221"/>
      <c r="X2409" s="233"/>
    </row>
    <row r="2410" spans="5:24">
      <c r="E2410" s="221"/>
      <c r="F2410" s="221"/>
      <c r="X2410" s="233"/>
    </row>
    <row r="2411" spans="5:24">
      <c r="E2411" s="221"/>
      <c r="F2411" s="221"/>
      <c r="X2411" s="233"/>
    </row>
    <row r="2412" spans="5:24">
      <c r="E2412" s="221"/>
      <c r="F2412" s="221"/>
      <c r="X2412" s="233"/>
    </row>
    <row r="2413" spans="5:24">
      <c r="E2413" s="221"/>
      <c r="F2413" s="221"/>
      <c r="X2413" s="233"/>
    </row>
    <row r="2414" spans="5:24">
      <c r="E2414" s="221"/>
      <c r="F2414" s="221"/>
      <c r="X2414" s="233"/>
    </row>
    <row r="2415" spans="5:24">
      <c r="E2415" s="221"/>
      <c r="F2415" s="221"/>
      <c r="X2415" s="233"/>
    </row>
    <row r="2416" spans="5:24">
      <c r="E2416" s="221"/>
      <c r="F2416" s="221"/>
      <c r="X2416" s="233"/>
    </row>
    <row r="2417" spans="5:24">
      <c r="E2417" s="221"/>
      <c r="F2417" s="221"/>
      <c r="X2417" s="233"/>
    </row>
    <row r="2418" spans="5:24">
      <c r="E2418" s="221"/>
      <c r="F2418" s="221"/>
      <c r="X2418" s="233"/>
    </row>
    <row r="2419" spans="5:24">
      <c r="E2419" s="221"/>
      <c r="F2419" s="221"/>
      <c r="X2419" s="233"/>
    </row>
    <row r="2420" spans="5:24">
      <c r="E2420" s="221"/>
      <c r="F2420" s="221"/>
      <c r="X2420" s="233"/>
    </row>
    <row r="2421" spans="5:24">
      <c r="E2421" s="221"/>
      <c r="F2421" s="221"/>
      <c r="X2421" s="233"/>
    </row>
    <row r="2422" spans="5:24">
      <c r="E2422" s="221"/>
      <c r="F2422" s="221"/>
      <c r="X2422" s="233"/>
    </row>
    <row r="2423" spans="5:24">
      <c r="E2423" s="221"/>
      <c r="F2423" s="221"/>
      <c r="X2423" s="233"/>
    </row>
    <row r="2424" spans="5:24">
      <c r="E2424" s="221"/>
      <c r="F2424" s="221"/>
      <c r="X2424" s="233"/>
    </row>
    <row r="2425" spans="5:24">
      <c r="E2425" s="221"/>
      <c r="F2425" s="221"/>
      <c r="X2425" s="233"/>
    </row>
    <row r="2426" spans="5:24">
      <c r="E2426" s="221"/>
      <c r="F2426" s="221"/>
      <c r="X2426" s="233"/>
    </row>
    <row r="2427" spans="5:24">
      <c r="E2427" s="221"/>
      <c r="F2427" s="221"/>
      <c r="X2427" s="233"/>
    </row>
    <row r="2428" spans="5:24">
      <c r="E2428" s="221"/>
      <c r="F2428" s="221"/>
      <c r="X2428" s="233"/>
    </row>
    <row r="2429" spans="5:24">
      <c r="E2429" s="221"/>
      <c r="F2429" s="221"/>
      <c r="X2429" s="233"/>
    </row>
    <row r="2430" spans="5:24">
      <c r="E2430" s="221"/>
      <c r="F2430" s="221"/>
      <c r="X2430" s="233"/>
    </row>
    <row r="2431" spans="5:24">
      <c r="E2431" s="221"/>
      <c r="F2431" s="221"/>
      <c r="X2431" s="233"/>
    </row>
    <row r="2432" spans="5:24">
      <c r="E2432" s="221"/>
      <c r="F2432" s="221"/>
      <c r="X2432" s="233"/>
    </row>
    <row r="2433" spans="5:24">
      <c r="E2433" s="221"/>
      <c r="F2433" s="221"/>
      <c r="X2433" s="233"/>
    </row>
    <row r="2434" spans="5:24">
      <c r="E2434" s="221"/>
      <c r="F2434" s="221"/>
      <c r="X2434" s="233"/>
    </row>
    <row r="2435" spans="5:24">
      <c r="E2435" s="221"/>
      <c r="F2435" s="221"/>
      <c r="X2435" s="233"/>
    </row>
    <row r="2436" spans="5:24">
      <c r="E2436" s="221"/>
      <c r="F2436" s="221"/>
      <c r="X2436" s="233"/>
    </row>
    <row r="2437" spans="5:24">
      <c r="E2437" s="221"/>
      <c r="F2437" s="221"/>
      <c r="X2437" s="233"/>
    </row>
    <row r="2438" spans="5:24">
      <c r="E2438" s="221"/>
      <c r="F2438" s="221"/>
      <c r="X2438" s="233"/>
    </row>
    <row r="2439" spans="5:24">
      <c r="E2439" s="221"/>
      <c r="F2439" s="221"/>
      <c r="X2439" s="233"/>
    </row>
    <row r="2440" spans="5:24">
      <c r="E2440" s="221"/>
      <c r="F2440" s="221"/>
      <c r="X2440" s="233"/>
    </row>
    <row r="2441" spans="5:24">
      <c r="E2441" s="221"/>
      <c r="F2441" s="221"/>
      <c r="X2441" s="233"/>
    </row>
    <row r="2442" spans="5:24">
      <c r="E2442" s="221"/>
      <c r="F2442" s="221"/>
      <c r="X2442" s="233"/>
    </row>
    <row r="2443" spans="5:24">
      <c r="E2443" s="221"/>
      <c r="F2443" s="221"/>
      <c r="X2443" s="233"/>
    </row>
    <row r="2444" spans="5:24">
      <c r="E2444" s="221"/>
      <c r="F2444" s="221"/>
      <c r="X2444" s="233"/>
    </row>
    <row r="2445" spans="5:24">
      <c r="E2445" s="221"/>
      <c r="F2445" s="221"/>
      <c r="X2445" s="233"/>
    </row>
    <row r="2446" spans="5:24">
      <c r="E2446" s="221"/>
      <c r="F2446" s="221"/>
      <c r="X2446" s="233"/>
    </row>
    <row r="2447" spans="5:24">
      <c r="E2447" s="221"/>
      <c r="F2447" s="221"/>
      <c r="X2447" s="233"/>
    </row>
    <row r="2448" spans="5:24">
      <c r="E2448" s="221"/>
      <c r="F2448" s="221"/>
      <c r="X2448" s="233"/>
    </row>
    <row r="2449" spans="5:24">
      <c r="E2449" s="221"/>
      <c r="F2449" s="221"/>
      <c r="X2449" s="233"/>
    </row>
    <row r="2450" spans="5:24">
      <c r="E2450" s="221"/>
      <c r="F2450" s="221"/>
      <c r="X2450" s="233"/>
    </row>
    <row r="2451" spans="5:24">
      <c r="E2451" s="221"/>
      <c r="F2451" s="221"/>
      <c r="X2451" s="233"/>
    </row>
    <row r="2452" spans="5:24">
      <c r="E2452" s="221"/>
      <c r="F2452" s="221"/>
      <c r="X2452" s="233"/>
    </row>
    <row r="2453" spans="5:24">
      <c r="E2453" s="221"/>
      <c r="F2453" s="221"/>
      <c r="X2453" s="233"/>
    </row>
    <row r="2454" spans="5:24">
      <c r="E2454" s="221"/>
      <c r="F2454" s="221"/>
      <c r="X2454" s="233"/>
    </row>
    <row r="2455" spans="5:24">
      <c r="E2455" s="221"/>
      <c r="F2455" s="221"/>
      <c r="X2455" s="233"/>
    </row>
    <row r="2456" spans="5:24">
      <c r="E2456" s="221"/>
      <c r="F2456" s="221"/>
      <c r="X2456" s="233"/>
    </row>
    <row r="2457" spans="5:24">
      <c r="E2457" s="221"/>
      <c r="F2457" s="221"/>
      <c r="X2457" s="233"/>
    </row>
    <row r="2458" spans="5:24">
      <c r="E2458" s="221"/>
      <c r="F2458" s="221"/>
      <c r="X2458" s="233"/>
    </row>
    <row r="2459" spans="5:24">
      <c r="E2459" s="221"/>
      <c r="F2459" s="221"/>
      <c r="X2459" s="233"/>
    </row>
    <row r="2460" spans="5:24">
      <c r="E2460" s="221"/>
      <c r="F2460" s="221"/>
      <c r="X2460" s="233"/>
    </row>
    <row r="2461" spans="5:24">
      <c r="E2461" s="221"/>
      <c r="F2461" s="221"/>
      <c r="X2461" s="233"/>
    </row>
    <row r="2462" spans="5:24">
      <c r="E2462" s="221"/>
      <c r="F2462" s="221"/>
      <c r="X2462" s="233"/>
    </row>
    <row r="2463" spans="5:24">
      <c r="E2463" s="221"/>
      <c r="F2463" s="221"/>
      <c r="X2463" s="233"/>
    </row>
    <row r="2464" spans="5:24">
      <c r="E2464" s="221"/>
      <c r="F2464" s="221"/>
      <c r="X2464" s="233"/>
    </row>
    <row r="2465" spans="5:24">
      <c r="E2465" s="221"/>
      <c r="F2465" s="221"/>
      <c r="X2465" s="233"/>
    </row>
    <row r="2466" spans="5:24">
      <c r="E2466" s="221"/>
      <c r="F2466" s="221"/>
      <c r="X2466" s="233"/>
    </row>
    <row r="2467" spans="5:24">
      <c r="E2467" s="221"/>
      <c r="F2467" s="221"/>
      <c r="X2467" s="233"/>
    </row>
    <row r="2468" spans="5:24">
      <c r="E2468" s="221"/>
      <c r="F2468" s="221"/>
      <c r="X2468" s="233"/>
    </row>
    <row r="2469" spans="5:24">
      <c r="E2469" s="221"/>
      <c r="F2469" s="221"/>
      <c r="X2469" s="233"/>
    </row>
    <row r="2470" spans="5:24">
      <c r="E2470" s="221"/>
      <c r="F2470" s="221"/>
      <c r="X2470" s="233"/>
    </row>
    <row r="2471" spans="5:24">
      <c r="E2471" s="221"/>
      <c r="F2471" s="221"/>
      <c r="X2471" s="233"/>
    </row>
    <row r="2472" spans="5:24">
      <c r="E2472" s="221"/>
      <c r="F2472" s="221"/>
      <c r="X2472" s="233"/>
    </row>
    <row r="2473" spans="5:24">
      <c r="E2473" s="221"/>
      <c r="F2473" s="221"/>
      <c r="X2473" s="233"/>
    </row>
    <row r="2474" spans="5:24">
      <c r="E2474" s="221"/>
      <c r="F2474" s="221"/>
      <c r="X2474" s="233"/>
    </row>
    <row r="2475" spans="5:24">
      <c r="E2475" s="221"/>
      <c r="F2475" s="221"/>
      <c r="X2475" s="233"/>
    </row>
    <row r="2476" spans="5:24">
      <c r="E2476" s="221"/>
      <c r="F2476" s="221"/>
      <c r="X2476" s="233"/>
    </row>
    <row r="2477" spans="5:24">
      <c r="E2477" s="221"/>
      <c r="F2477" s="221"/>
      <c r="X2477" s="233"/>
    </row>
    <row r="2478" spans="5:24">
      <c r="E2478" s="221"/>
      <c r="F2478" s="221"/>
      <c r="X2478" s="233"/>
    </row>
    <row r="2479" spans="5:24">
      <c r="E2479" s="221"/>
      <c r="F2479" s="221"/>
      <c r="X2479" s="233"/>
    </row>
    <row r="2480" spans="5:24">
      <c r="E2480" s="221"/>
      <c r="F2480" s="221"/>
      <c r="X2480" s="233"/>
    </row>
    <row r="2481" spans="5:24">
      <c r="E2481" s="221"/>
      <c r="F2481" s="221"/>
      <c r="X2481" s="233"/>
    </row>
    <row r="2482" spans="5:24">
      <c r="E2482" s="221"/>
      <c r="F2482" s="221"/>
      <c r="X2482" s="233"/>
    </row>
    <row r="2483" spans="5:24">
      <c r="E2483" s="221"/>
      <c r="F2483" s="221"/>
      <c r="X2483" s="233"/>
    </row>
    <row r="2484" spans="5:24">
      <c r="E2484" s="221"/>
      <c r="F2484" s="221"/>
      <c r="X2484" s="233"/>
    </row>
    <row r="2485" spans="5:24">
      <c r="E2485" s="221"/>
      <c r="F2485" s="221"/>
      <c r="X2485" s="233"/>
    </row>
    <row r="2486" spans="5:24">
      <c r="E2486" s="221"/>
      <c r="F2486" s="221"/>
      <c r="X2486" s="233"/>
    </row>
    <row r="2487" spans="5:24">
      <c r="E2487" s="221"/>
      <c r="F2487" s="221"/>
      <c r="X2487" s="233"/>
    </row>
    <row r="2488" spans="5:24">
      <c r="E2488" s="221"/>
      <c r="F2488" s="221"/>
      <c r="X2488" s="233"/>
    </row>
    <row r="2489" spans="5:24">
      <c r="E2489" s="221"/>
      <c r="F2489" s="221"/>
      <c r="X2489" s="233"/>
    </row>
    <row r="2490" spans="5:24">
      <c r="E2490" s="221"/>
      <c r="F2490" s="221"/>
      <c r="X2490" s="233"/>
    </row>
    <row r="2491" spans="5:24">
      <c r="E2491" s="221"/>
      <c r="F2491" s="221"/>
      <c r="X2491" s="233"/>
    </row>
    <row r="2492" spans="5:24">
      <c r="E2492" s="221"/>
      <c r="F2492" s="221"/>
      <c r="X2492" s="233"/>
    </row>
    <row r="2493" spans="5:24">
      <c r="E2493" s="221"/>
      <c r="F2493" s="221"/>
      <c r="X2493" s="233"/>
    </row>
    <row r="2494" spans="5:24">
      <c r="E2494" s="221"/>
      <c r="F2494" s="221"/>
      <c r="X2494" s="233"/>
    </row>
    <row r="2495" spans="5:24">
      <c r="E2495" s="221"/>
      <c r="F2495" s="221"/>
      <c r="X2495" s="233"/>
    </row>
    <row r="2496" spans="5:24">
      <c r="E2496" s="221"/>
      <c r="F2496" s="221"/>
      <c r="X2496" s="233"/>
    </row>
    <row r="2497" spans="5:24">
      <c r="E2497" s="221"/>
      <c r="F2497" s="221"/>
      <c r="X2497" s="233"/>
    </row>
    <row r="2498" spans="5:24">
      <c r="E2498" s="221"/>
      <c r="F2498" s="221"/>
      <c r="X2498" s="233"/>
    </row>
    <row r="2499" spans="5:24">
      <c r="E2499" s="221"/>
      <c r="F2499" s="221"/>
      <c r="X2499" s="233"/>
    </row>
    <row r="2500" spans="5:24">
      <c r="E2500" s="221"/>
      <c r="F2500" s="221"/>
      <c r="X2500" s="233"/>
    </row>
    <row r="2501" spans="5:24">
      <c r="E2501" s="221"/>
      <c r="F2501" s="221"/>
      <c r="X2501" s="233"/>
    </row>
    <row r="2502" spans="5:24">
      <c r="E2502" s="221"/>
      <c r="F2502" s="221"/>
      <c r="X2502" s="233"/>
    </row>
    <row r="2503" spans="5:24">
      <c r="E2503" s="221"/>
      <c r="F2503" s="221"/>
      <c r="X2503" s="233"/>
    </row>
    <row r="2504" spans="5:24">
      <c r="E2504" s="221"/>
      <c r="F2504" s="221"/>
      <c r="X2504" s="233"/>
    </row>
    <row r="2505" spans="5:24">
      <c r="E2505" s="221"/>
      <c r="F2505" s="221"/>
      <c r="X2505" s="233"/>
    </row>
    <row r="2506" spans="5:24">
      <c r="E2506" s="221"/>
      <c r="F2506" s="221"/>
      <c r="X2506" s="233"/>
    </row>
    <row r="2507" spans="5:24">
      <c r="E2507" s="221"/>
      <c r="F2507" s="221"/>
      <c r="X2507" s="233"/>
    </row>
    <row r="2508" spans="5:24">
      <c r="E2508" s="221"/>
      <c r="F2508" s="221"/>
      <c r="X2508" s="233"/>
    </row>
    <row r="2509" spans="5:24">
      <c r="E2509" s="221"/>
      <c r="F2509" s="221"/>
      <c r="X2509" s="233"/>
    </row>
    <row r="2510" spans="5:24">
      <c r="E2510" s="221"/>
      <c r="F2510" s="221"/>
      <c r="X2510" s="233"/>
    </row>
    <row r="2511" spans="5:24">
      <c r="E2511" s="221"/>
      <c r="F2511" s="221"/>
      <c r="X2511" s="233"/>
    </row>
    <row r="2512" spans="5:24">
      <c r="E2512" s="221"/>
      <c r="F2512" s="221"/>
      <c r="X2512" s="233"/>
    </row>
    <row r="2513" spans="5:24">
      <c r="E2513" s="221"/>
      <c r="F2513" s="221"/>
      <c r="X2513" s="233"/>
    </row>
    <row r="2514" spans="5:24">
      <c r="E2514" s="221"/>
      <c r="F2514" s="221"/>
      <c r="X2514" s="233"/>
    </row>
    <row r="2515" spans="5:24">
      <c r="E2515" s="221"/>
      <c r="F2515" s="221"/>
      <c r="X2515" s="233"/>
    </row>
    <row r="2516" spans="5:24">
      <c r="E2516" s="221"/>
      <c r="F2516" s="221"/>
      <c r="X2516" s="233"/>
    </row>
    <row r="2517" spans="5:24">
      <c r="E2517" s="221"/>
      <c r="F2517" s="221"/>
      <c r="X2517" s="233"/>
    </row>
    <row r="2518" spans="5:24">
      <c r="E2518" s="221"/>
      <c r="F2518" s="221"/>
      <c r="X2518" s="233"/>
    </row>
    <row r="2519" spans="5:24">
      <c r="E2519" s="221"/>
      <c r="F2519" s="221"/>
      <c r="X2519" s="233"/>
    </row>
    <row r="2520" spans="5:24">
      <c r="E2520" s="221"/>
      <c r="F2520" s="221"/>
      <c r="X2520" s="233"/>
    </row>
    <row r="2521" spans="5:24">
      <c r="E2521" s="221"/>
      <c r="F2521" s="221"/>
      <c r="X2521" s="233"/>
    </row>
    <row r="2522" spans="5:24">
      <c r="E2522" s="221"/>
      <c r="F2522" s="221"/>
      <c r="X2522" s="233"/>
    </row>
    <row r="2523" spans="5:24">
      <c r="E2523" s="221"/>
      <c r="F2523" s="221"/>
      <c r="X2523" s="233"/>
    </row>
    <row r="2524" spans="5:24">
      <c r="E2524" s="221"/>
      <c r="F2524" s="221"/>
      <c r="X2524" s="233"/>
    </row>
    <row r="2525" spans="5:24">
      <c r="E2525" s="221"/>
      <c r="F2525" s="221"/>
      <c r="X2525" s="233"/>
    </row>
    <row r="2526" spans="5:24">
      <c r="E2526" s="221"/>
      <c r="F2526" s="221"/>
      <c r="X2526" s="233"/>
    </row>
    <row r="2527" spans="5:24">
      <c r="E2527" s="221"/>
      <c r="F2527" s="221"/>
      <c r="X2527" s="233"/>
    </row>
    <row r="2528" spans="5:24">
      <c r="E2528" s="221"/>
      <c r="F2528" s="221"/>
      <c r="X2528" s="233"/>
    </row>
    <row r="2529" spans="5:24">
      <c r="E2529" s="221"/>
      <c r="F2529" s="221"/>
      <c r="X2529" s="233"/>
    </row>
    <row r="2530" spans="5:24">
      <c r="E2530" s="221"/>
      <c r="F2530" s="221"/>
      <c r="X2530" s="233"/>
    </row>
    <row r="2531" spans="5:24">
      <c r="E2531" s="221"/>
      <c r="F2531" s="221"/>
      <c r="X2531" s="233"/>
    </row>
    <row r="2532" spans="5:24">
      <c r="E2532" s="221"/>
      <c r="F2532" s="221"/>
      <c r="X2532" s="233"/>
    </row>
    <row r="2533" spans="5:24">
      <c r="E2533" s="221"/>
      <c r="F2533" s="221"/>
      <c r="X2533" s="233"/>
    </row>
    <row r="2534" spans="5:24">
      <c r="E2534" s="221"/>
      <c r="F2534" s="221"/>
      <c r="X2534" s="233"/>
    </row>
    <row r="2535" spans="5:24">
      <c r="E2535" s="221"/>
      <c r="F2535" s="221"/>
      <c r="X2535" s="233"/>
    </row>
    <row r="2536" spans="5:24">
      <c r="E2536" s="221"/>
      <c r="F2536" s="221"/>
      <c r="X2536" s="233"/>
    </row>
    <row r="2537" spans="5:24">
      <c r="E2537" s="221"/>
      <c r="F2537" s="221"/>
      <c r="X2537" s="233"/>
    </row>
    <row r="2538" spans="5:24">
      <c r="E2538" s="221"/>
      <c r="F2538" s="221"/>
      <c r="X2538" s="233"/>
    </row>
    <row r="2539" spans="5:24">
      <c r="E2539" s="221"/>
      <c r="F2539" s="221"/>
      <c r="X2539" s="233"/>
    </row>
    <row r="2540" spans="5:24">
      <c r="E2540" s="221"/>
      <c r="F2540" s="221"/>
      <c r="X2540" s="233"/>
    </row>
    <row r="2541" spans="5:24">
      <c r="E2541" s="221"/>
      <c r="F2541" s="221"/>
      <c r="X2541" s="233"/>
    </row>
    <row r="2542" spans="5:24">
      <c r="E2542" s="221"/>
      <c r="F2542" s="221"/>
      <c r="X2542" s="233"/>
    </row>
    <row r="2543" spans="5:24">
      <c r="E2543" s="221"/>
      <c r="F2543" s="221"/>
      <c r="X2543" s="233"/>
    </row>
    <row r="2544" spans="5:24">
      <c r="E2544" s="221"/>
      <c r="F2544" s="221"/>
      <c r="X2544" s="233"/>
    </row>
    <row r="2545" spans="2:24">
      <c r="E2545" s="221"/>
      <c r="F2545" s="221"/>
      <c r="X2545" s="233"/>
    </row>
    <row r="2546" spans="2:24">
      <c r="E2546" s="221"/>
      <c r="F2546" s="221"/>
      <c r="X2546" s="233"/>
    </row>
    <row r="2547" spans="2:24">
      <c r="E2547" s="221"/>
      <c r="F2547" s="221"/>
      <c r="X2547" s="233"/>
    </row>
    <row r="2548" spans="2:24">
      <c r="E2548" s="221"/>
      <c r="F2548" s="221"/>
      <c r="X2548" s="233"/>
    </row>
    <row r="2549" spans="2:24">
      <c r="E2549" s="221"/>
      <c r="F2549" s="221"/>
      <c r="X2549" s="233"/>
    </row>
    <row r="2550" spans="2:24">
      <c r="E2550" s="221"/>
      <c r="F2550" s="221"/>
      <c r="X2550" s="233"/>
    </row>
    <row r="2551" spans="2:24">
      <c r="E2551" s="221"/>
      <c r="F2551" s="221"/>
      <c r="X2551" s="233"/>
    </row>
    <row r="2552" spans="2:24">
      <c r="E2552" s="221"/>
      <c r="F2552" s="221"/>
      <c r="X2552" s="233"/>
    </row>
    <row r="2553" spans="2:24">
      <c r="B2553" s="223"/>
      <c r="E2553" s="234"/>
      <c r="F2553" s="234"/>
      <c r="X2553" s="233"/>
    </row>
    <row r="2554" spans="2:24">
      <c r="B2554" s="223"/>
      <c r="E2554" s="234"/>
      <c r="F2554" s="234"/>
      <c r="X2554" s="233"/>
    </row>
    <row r="2555" spans="2:24">
      <c r="B2555" s="223"/>
      <c r="E2555" s="234"/>
      <c r="F2555" s="234"/>
      <c r="X2555" s="233"/>
    </row>
    <row r="2556" spans="2:24">
      <c r="B2556" s="223"/>
      <c r="E2556" s="234"/>
      <c r="F2556" s="234"/>
      <c r="X2556" s="233"/>
    </row>
    <row r="2557" spans="2:24">
      <c r="B2557" s="223"/>
      <c r="E2557" s="234"/>
      <c r="F2557" s="234"/>
      <c r="X2557" s="233"/>
    </row>
    <row r="2558" spans="2:24">
      <c r="B2558" s="223"/>
      <c r="E2558" s="234"/>
      <c r="F2558" s="234"/>
      <c r="X2558" s="233"/>
    </row>
    <row r="2559" spans="2:24">
      <c r="B2559" s="223"/>
      <c r="E2559" s="234"/>
      <c r="F2559" s="234"/>
      <c r="X2559" s="233"/>
    </row>
    <row r="2560" spans="2:24">
      <c r="B2560" s="223"/>
      <c r="E2560" s="234"/>
      <c r="F2560" s="234"/>
      <c r="X2560" s="233"/>
    </row>
    <row r="2561" spans="2:24">
      <c r="B2561" s="223"/>
      <c r="E2561" s="234"/>
      <c r="F2561" s="234"/>
      <c r="X2561" s="233"/>
    </row>
    <row r="2562" spans="2:24">
      <c r="B2562" s="223"/>
      <c r="E2562" s="234"/>
      <c r="F2562" s="234"/>
      <c r="X2562" s="233"/>
    </row>
    <row r="2563" spans="2:24">
      <c r="B2563" s="223"/>
      <c r="E2563" s="234"/>
      <c r="F2563" s="234"/>
      <c r="X2563" s="233"/>
    </row>
    <row r="2564" spans="2:24">
      <c r="B2564" s="223"/>
      <c r="E2564" s="234"/>
      <c r="F2564" s="234"/>
      <c r="X2564" s="233"/>
    </row>
    <row r="2565" spans="2:24">
      <c r="B2565" s="223"/>
      <c r="E2565" s="234"/>
      <c r="F2565" s="234"/>
      <c r="X2565" s="233"/>
    </row>
    <row r="2566" spans="2:24">
      <c r="B2566" s="223"/>
      <c r="E2566" s="234"/>
      <c r="F2566" s="234"/>
      <c r="X2566" s="233"/>
    </row>
    <row r="2567" spans="2:24">
      <c r="B2567" s="223"/>
      <c r="E2567" s="234"/>
      <c r="F2567" s="234"/>
      <c r="X2567" s="233"/>
    </row>
    <row r="2568" spans="2:24">
      <c r="B2568" s="223"/>
      <c r="E2568" s="234"/>
      <c r="F2568" s="234"/>
      <c r="X2568" s="233"/>
    </row>
    <row r="2569" spans="2:24">
      <c r="B2569" s="223"/>
      <c r="E2569" s="234"/>
      <c r="F2569" s="234"/>
      <c r="X2569" s="233"/>
    </row>
    <row r="2570" spans="2:24">
      <c r="B2570" s="223"/>
      <c r="E2570" s="234"/>
      <c r="F2570" s="234"/>
      <c r="X2570" s="233"/>
    </row>
    <row r="2571" spans="2:24">
      <c r="B2571" s="223"/>
      <c r="E2571" s="234"/>
      <c r="F2571" s="234"/>
      <c r="X2571" s="233"/>
    </row>
    <row r="2572" spans="2:24">
      <c r="B2572" s="223"/>
      <c r="E2572" s="234"/>
      <c r="F2572" s="234"/>
      <c r="X2572" s="233"/>
    </row>
    <row r="2573" spans="2:24">
      <c r="B2573" s="223"/>
      <c r="E2573" s="234"/>
      <c r="F2573" s="234"/>
      <c r="X2573" s="233"/>
    </row>
    <row r="2574" spans="2:24">
      <c r="B2574" s="223"/>
      <c r="E2574" s="234"/>
      <c r="F2574" s="234"/>
      <c r="X2574" s="233"/>
    </row>
    <row r="2575" spans="2:24">
      <c r="B2575" s="223"/>
      <c r="E2575" s="234"/>
      <c r="F2575" s="234"/>
      <c r="X2575" s="233"/>
    </row>
    <row r="2576" spans="2:24">
      <c r="B2576" s="223"/>
      <c r="E2576" s="234"/>
      <c r="F2576" s="234"/>
      <c r="X2576" s="233"/>
    </row>
    <row r="2577" spans="2:24">
      <c r="B2577" s="223"/>
      <c r="E2577" s="234"/>
      <c r="F2577" s="234"/>
      <c r="X2577" s="233"/>
    </row>
    <row r="2578" spans="2:24">
      <c r="B2578" s="223"/>
      <c r="E2578" s="234"/>
      <c r="F2578" s="234"/>
      <c r="X2578" s="233"/>
    </row>
    <row r="2579" spans="2:24">
      <c r="B2579" s="223"/>
      <c r="E2579" s="234"/>
      <c r="F2579" s="234"/>
      <c r="X2579" s="233"/>
    </row>
    <row r="2580" spans="2:24">
      <c r="B2580" s="223"/>
      <c r="E2580" s="234"/>
      <c r="F2580" s="234"/>
      <c r="X2580" s="233"/>
    </row>
    <row r="2581" spans="2:24">
      <c r="B2581" s="223"/>
      <c r="E2581" s="234"/>
      <c r="F2581" s="234"/>
      <c r="X2581" s="233"/>
    </row>
    <row r="2582" spans="2:24">
      <c r="B2582" s="223"/>
      <c r="E2582" s="234"/>
      <c r="F2582" s="234"/>
      <c r="X2582" s="233"/>
    </row>
    <row r="2583" spans="2:24">
      <c r="B2583" s="223"/>
      <c r="E2583" s="234"/>
      <c r="F2583" s="234"/>
      <c r="X2583" s="233"/>
    </row>
    <row r="2584" spans="2:24">
      <c r="B2584" s="223"/>
      <c r="E2584" s="234"/>
      <c r="F2584" s="234"/>
      <c r="X2584" s="233"/>
    </row>
    <row r="2585" spans="2:24">
      <c r="B2585" s="223"/>
      <c r="E2585" s="234"/>
      <c r="F2585" s="234"/>
      <c r="X2585" s="233"/>
    </row>
    <row r="2586" spans="2:24">
      <c r="B2586" s="223"/>
      <c r="E2586" s="234"/>
      <c r="F2586" s="234"/>
      <c r="X2586" s="233"/>
    </row>
    <row r="2587" spans="2:24">
      <c r="B2587" s="223"/>
      <c r="E2587" s="234"/>
      <c r="F2587" s="234"/>
      <c r="X2587" s="233"/>
    </row>
    <row r="2588" spans="2:24">
      <c r="B2588" s="223"/>
      <c r="E2588" s="234"/>
      <c r="F2588" s="234"/>
      <c r="X2588" s="233"/>
    </row>
    <row r="2589" spans="2:24">
      <c r="B2589" s="223"/>
      <c r="E2589" s="234"/>
      <c r="F2589" s="234"/>
      <c r="X2589" s="233"/>
    </row>
    <row r="2590" spans="2:24">
      <c r="B2590" s="223"/>
      <c r="E2590" s="234"/>
      <c r="F2590" s="234"/>
      <c r="X2590" s="233"/>
    </row>
    <row r="2591" spans="2:24">
      <c r="B2591" s="223"/>
      <c r="E2591" s="234"/>
      <c r="F2591" s="234"/>
      <c r="X2591" s="233"/>
    </row>
    <row r="2592" spans="2:24">
      <c r="B2592" s="223"/>
      <c r="E2592" s="234"/>
      <c r="F2592" s="234"/>
      <c r="X2592" s="233"/>
    </row>
    <row r="2593" spans="2:24">
      <c r="B2593" s="223"/>
      <c r="E2593" s="234"/>
      <c r="F2593" s="234"/>
      <c r="X2593" s="233"/>
    </row>
    <row r="2594" spans="2:24">
      <c r="B2594" s="223"/>
      <c r="E2594" s="234"/>
      <c r="F2594" s="234"/>
      <c r="X2594" s="233"/>
    </row>
    <row r="2595" spans="2:24">
      <c r="B2595" s="223"/>
      <c r="E2595" s="234"/>
      <c r="F2595" s="234"/>
      <c r="X2595" s="233"/>
    </row>
    <row r="2596" spans="2:24">
      <c r="B2596" s="223"/>
      <c r="E2596" s="234"/>
      <c r="F2596" s="234"/>
      <c r="X2596" s="233"/>
    </row>
    <row r="2597" spans="2:24">
      <c r="B2597" s="223"/>
      <c r="E2597" s="234"/>
      <c r="F2597" s="234"/>
      <c r="X2597" s="233"/>
    </row>
    <row r="2598" spans="2:24">
      <c r="B2598" s="223"/>
      <c r="E2598" s="234"/>
      <c r="F2598" s="234"/>
      <c r="X2598" s="233"/>
    </row>
    <row r="2599" spans="2:24">
      <c r="B2599" s="223"/>
      <c r="E2599" s="234"/>
      <c r="F2599" s="234"/>
      <c r="X2599" s="233"/>
    </row>
    <row r="2600" spans="2:24">
      <c r="B2600" s="223"/>
      <c r="E2600" s="234"/>
      <c r="F2600" s="234"/>
      <c r="X2600" s="233"/>
    </row>
    <row r="2601" spans="2:24">
      <c r="B2601" s="223"/>
      <c r="E2601" s="234"/>
      <c r="F2601" s="234"/>
      <c r="X2601" s="233"/>
    </row>
    <row r="2602" spans="2:24">
      <c r="B2602" s="223"/>
      <c r="E2602" s="234"/>
      <c r="F2602" s="234"/>
      <c r="X2602" s="233"/>
    </row>
    <row r="2603" spans="2:24">
      <c r="B2603" s="223"/>
      <c r="E2603" s="234"/>
      <c r="F2603" s="234"/>
      <c r="X2603" s="233"/>
    </row>
    <row r="2604" spans="2:24">
      <c r="B2604" s="223"/>
      <c r="E2604" s="234"/>
      <c r="F2604" s="234"/>
      <c r="X2604" s="233"/>
    </row>
    <row r="2605" spans="2:24">
      <c r="B2605" s="223"/>
      <c r="E2605" s="234"/>
      <c r="F2605" s="234"/>
      <c r="X2605" s="233"/>
    </row>
    <row r="2606" spans="2:24">
      <c r="B2606" s="223"/>
      <c r="E2606" s="234"/>
      <c r="F2606" s="234"/>
      <c r="X2606" s="233"/>
    </row>
    <row r="2607" spans="2:24">
      <c r="B2607" s="223"/>
      <c r="E2607" s="234"/>
      <c r="F2607" s="234"/>
      <c r="X2607" s="233"/>
    </row>
    <row r="2608" spans="2:24">
      <c r="B2608" s="223"/>
      <c r="E2608" s="234"/>
      <c r="F2608" s="234"/>
      <c r="X2608" s="233"/>
    </row>
    <row r="2609" spans="2:24">
      <c r="B2609" s="223"/>
      <c r="E2609" s="234"/>
      <c r="F2609" s="234"/>
      <c r="X2609" s="233"/>
    </row>
    <row r="2610" spans="2:24">
      <c r="B2610" s="223"/>
      <c r="E2610" s="234"/>
      <c r="F2610" s="234"/>
      <c r="X2610" s="233"/>
    </row>
    <row r="2611" spans="2:24">
      <c r="B2611" s="223"/>
      <c r="E2611" s="234"/>
      <c r="F2611" s="234"/>
      <c r="X2611" s="233"/>
    </row>
    <row r="2612" spans="2:24">
      <c r="B2612" s="223"/>
      <c r="E2612" s="234"/>
      <c r="F2612" s="234"/>
      <c r="X2612" s="233"/>
    </row>
    <row r="2613" spans="2:24">
      <c r="B2613" s="223"/>
      <c r="E2613" s="234"/>
      <c r="F2613" s="234"/>
      <c r="X2613" s="233"/>
    </row>
    <row r="2614" spans="2:24">
      <c r="B2614" s="223"/>
      <c r="E2614" s="234"/>
      <c r="F2614" s="234"/>
      <c r="X2614" s="233"/>
    </row>
    <row r="2615" spans="2:24">
      <c r="B2615" s="223"/>
      <c r="E2615" s="234"/>
      <c r="F2615" s="234"/>
      <c r="X2615" s="233"/>
    </row>
    <row r="2616" spans="2:24">
      <c r="B2616" s="223"/>
      <c r="E2616" s="234"/>
      <c r="F2616" s="234"/>
      <c r="X2616" s="233"/>
    </row>
    <row r="2617" spans="2:24">
      <c r="B2617" s="223"/>
      <c r="E2617" s="234"/>
      <c r="F2617" s="234"/>
      <c r="X2617" s="233"/>
    </row>
    <row r="2618" spans="2:24">
      <c r="B2618" s="223"/>
      <c r="E2618" s="234"/>
      <c r="F2618" s="234"/>
      <c r="X2618" s="233"/>
    </row>
    <row r="2619" spans="2:24">
      <c r="B2619" s="223"/>
      <c r="E2619" s="234"/>
      <c r="F2619" s="234"/>
      <c r="X2619" s="233"/>
    </row>
    <row r="2620" spans="2:24">
      <c r="B2620" s="223"/>
      <c r="E2620" s="234"/>
      <c r="F2620" s="234"/>
      <c r="X2620" s="233"/>
    </row>
    <row r="2621" spans="2:24">
      <c r="B2621" s="223"/>
      <c r="E2621" s="234"/>
      <c r="F2621" s="234"/>
      <c r="X2621" s="233"/>
    </row>
    <row r="2622" spans="2:24">
      <c r="B2622" s="223"/>
      <c r="E2622" s="234"/>
      <c r="F2622" s="234"/>
      <c r="X2622" s="233"/>
    </row>
    <row r="2623" spans="2:24">
      <c r="B2623" s="223"/>
      <c r="E2623" s="234"/>
      <c r="F2623" s="234"/>
      <c r="X2623" s="233"/>
    </row>
    <row r="2624" spans="2:24">
      <c r="B2624" s="223"/>
      <c r="E2624" s="234"/>
      <c r="F2624" s="234"/>
      <c r="X2624" s="233"/>
    </row>
    <row r="2625" spans="2:24">
      <c r="B2625" s="223"/>
      <c r="E2625" s="234"/>
      <c r="F2625" s="234"/>
      <c r="X2625" s="233"/>
    </row>
    <row r="2626" spans="2:24">
      <c r="B2626" s="223"/>
      <c r="E2626" s="234"/>
      <c r="F2626" s="234"/>
      <c r="X2626" s="233"/>
    </row>
    <row r="2627" spans="2:24">
      <c r="B2627" s="223"/>
      <c r="E2627" s="234"/>
      <c r="F2627" s="234"/>
      <c r="X2627" s="233"/>
    </row>
    <row r="2628" spans="2:24">
      <c r="B2628" s="223"/>
      <c r="E2628" s="234"/>
      <c r="F2628" s="234"/>
      <c r="X2628" s="233"/>
    </row>
    <row r="2629" spans="2:24">
      <c r="B2629" s="223"/>
      <c r="E2629" s="234"/>
      <c r="F2629" s="234"/>
      <c r="X2629" s="233"/>
    </row>
    <row r="2630" spans="2:24">
      <c r="B2630" s="223"/>
      <c r="E2630" s="234"/>
      <c r="F2630" s="234"/>
      <c r="X2630" s="233"/>
    </row>
    <row r="2631" spans="2:24">
      <c r="B2631" s="223"/>
      <c r="E2631" s="234"/>
      <c r="F2631" s="234"/>
      <c r="X2631" s="233"/>
    </row>
    <row r="2632" spans="2:24">
      <c r="B2632" s="223"/>
      <c r="E2632" s="234"/>
      <c r="F2632" s="234"/>
      <c r="X2632" s="233"/>
    </row>
    <row r="2633" spans="2:24">
      <c r="B2633" s="223"/>
      <c r="E2633" s="234"/>
      <c r="F2633" s="234"/>
      <c r="X2633" s="233"/>
    </row>
    <row r="2634" spans="2:24">
      <c r="B2634" s="223"/>
      <c r="E2634" s="234"/>
      <c r="F2634" s="234"/>
      <c r="X2634" s="233"/>
    </row>
    <row r="2635" spans="2:24">
      <c r="B2635" s="223"/>
      <c r="E2635" s="234"/>
      <c r="F2635" s="234"/>
      <c r="X2635" s="233"/>
    </row>
    <row r="2636" spans="2:24">
      <c r="B2636" s="223"/>
      <c r="E2636" s="234"/>
      <c r="F2636" s="234"/>
      <c r="X2636" s="233"/>
    </row>
    <row r="2637" spans="2:24">
      <c r="B2637" s="223"/>
      <c r="E2637" s="234"/>
      <c r="F2637" s="234"/>
      <c r="X2637" s="233"/>
    </row>
    <row r="2638" spans="2:24">
      <c r="B2638" s="223"/>
      <c r="E2638" s="234"/>
      <c r="F2638" s="234"/>
      <c r="X2638" s="233"/>
    </row>
    <row r="2639" spans="2:24">
      <c r="B2639" s="223"/>
      <c r="E2639" s="234"/>
      <c r="F2639" s="234"/>
      <c r="X2639" s="233"/>
    </row>
    <row r="2640" spans="2:24">
      <c r="B2640" s="223"/>
      <c r="E2640" s="234"/>
      <c r="F2640" s="234"/>
      <c r="X2640" s="233"/>
    </row>
    <row r="2641" spans="2:24">
      <c r="B2641" s="223"/>
      <c r="E2641" s="234"/>
      <c r="F2641" s="234"/>
      <c r="X2641" s="233"/>
    </row>
    <row r="2642" spans="2:24">
      <c r="B2642" s="223"/>
      <c r="E2642" s="234"/>
      <c r="F2642" s="234"/>
      <c r="X2642" s="233"/>
    </row>
    <row r="2643" spans="2:24">
      <c r="B2643" s="223"/>
      <c r="E2643" s="234"/>
      <c r="F2643" s="234"/>
      <c r="X2643" s="233"/>
    </row>
    <row r="2644" spans="2:24">
      <c r="B2644" s="223"/>
      <c r="E2644" s="234"/>
      <c r="F2644" s="234"/>
      <c r="X2644" s="233"/>
    </row>
    <row r="2645" spans="2:24">
      <c r="B2645" s="223"/>
      <c r="E2645" s="234"/>
      <c r="F2645" s="234"/>
      <c r="X2645" s="233"/>
    </row>
    <row r="2646" spans="2:24">
      <c r="B2646" s="223"/>
      <c r="E2646" s="234"/>
      <c r="F2646" s="234"/>
      <c r="X2646" s="233"/>
    </row>
    <row r="2647" spans="2:24">
      <c r="B2647" s="223"/>
      <c r="E2647" s="234"/>
      <c r="F2647" s="234"/>
      <c r="X2647" s="233"/>
    </row>
    <row r="2648" spans="2:24">
      <c r="B2648" s="223"/>
      <c r="E2648" s="234"/>
      <c r="F2648" s="234"/>
      <c r="X2648" s="233"/>
    </row>
    <row r="2649" spans="2:24">
      <c r="B2649" s="223"/>
      <c r="E2649" s="234"/>
      <c r="F2649" s="234"/>
      <c r="X2649" s="233"/>
    </row>
    <row r="2650" spans="2:24">
      <c r="B2650" s="223"/>
      <c r="E2650" s="234"/>
      <c r="F2650" s="234"/>
      <c r="X2650" s="233"/>
    </row>
    <row r="2651" spans="2:24">
      <c r="B2651" s="223"/>
      <c r="E2651" s="234"/>
      <c r="F2651" s="234"/>
      <c r="X2651" s="233"/>
    </row>
    <row r="2652" spans="2:24">
      <c r="B2652" s="223"/>
      <c r="E2652" s="234"/>
      <c r="F2652" s="234"/>
      <c r="X2652" s="233"/>
    </row>
    <row r="2653" spans="2:24">
      <c r="B2653" s="223"/>
      <c r="E2653" s="234"/>
      <c r="F2653" s="234"/>
      <c r="X2653" s="233"/>
    </row>
    <row r="2654" spans="2:24">
      <c r="B2654" s="223"/>
      <c r="E2654" s="234"/>
      <c r="F2654" s="234"/>
      <c r="X2654" s="233"/>
    </row>
    <row r="2655" spans="2:24">
      <c r="B2655" s="223"/>
      <c r="E2655" s="234"/>
      <c r="F2655" s="234"/>
      <c r="X2655" s="233"/>
    </row>
    <row r="2656" spans="2:24">
      <c r="B2656" s="223"/>
      <c r="E2656" s="234"/>
      <c r="F2656" s="234"/>
      <c r="X2656" s="233"/>
    </row>
    <row r="2657" spans="2:24">
      <c r="B2657" s="223"/>
      <c r="E2657" s="234"/>
      <c r="F2657" s="234"/>
      <c r="X2657" s="233"/>
    </row>
    <row r="2658" spans="2:24">
      <c r="B2658" s="223"/>
      <c r="E2658" s="234"/>
      <c r="F2658" s="234"/>
      <c r="X2658" s="233"/>
    </row>
    <row r="2659" spans="2:24">
      <c r="B2659" s="223"/>
      <c r="E2659" s="234"/>
      <c r="F2659" s="234"/>
      <c r="X2659" s="233"/>
    </row>
    <row r="2660" spans="2:24">
      <c r="B2660" s="223"/>
      <c r="E2660" s="234"/>
      <c r="F2660" s="234"/>
      <c r="X2660" s="233"/>
    </row>
    <row r="2661" spans="2:24">
      <c r="B2661" s="223"/>
      <c r="E2661" s="234"/>
      <c r="F2661" s="234"/>
      <c r="X2661" s="233"/>
    </row>
    <row r="2662" spans="2:24">
      <c r="B2662" s="223"/>
      <c r="E2662" s="234"/>
      <c r="F2662" s="234"/>
      <c r="X2662" s="233"/>
    </row>
    <row r="2663" spans="2:24">
      <c r="B2663" s="223"/>
      <c r="E2663" s="234"/>
      <c r="F2663" s="234"/>
      <c r="X2663" s="233"/>
    </row>
    <row r="2664" spans="2:24">
      <c r="B2664" s="223"/>
      <c r="E2664" s="234"/>
      <c r="F2664" s="234"/>
      <c r="X2664" s="233"/>
    </row>
    <row r="2665" spans="2:24">
      <c r="B2665" s="223"/>
      <c r="E2665" s="234"/>
      <c r="F2665" s="234"/>
      <c r="X2665" s="233"/>
    </row>
    <row r="2666" spans="2:24">
      <c r="B2666" s="223"/>
      <c r="E2666" s="234"/>
      <c r="F2666" s="234"/>
      <c r="X2666" s="233"/>
    </row>
    <row r="2667" spans="2:24">
      <c r="B2667" s="223"/>
      <c r="E2667" s="234"/>
      <c r="F2667" s="234"/>
      <c r="X2667" s="233"/>
    </row>
    <row r="2668" spans="2:24">
      <c r="B2668" s="223"/>
      <c r="E2668" s="234"/>
      <c r="F2668" s="234"/>
      <c r="X2668" s="233"/>
    </row>
    <row r="2669" spans="2:24">
      <c r="B2669" s="223"/>
      <c r="E2669" s="234"/>
      <c r="F2669" s="234"/>
      <c r="X2669" s="233"/>
    </row>
    <row r="2670" spans="2:24">
      <c r="B2670" s="223"/>
      <c r="E2670" s="234"/>
      <c r="F2670" s="234"/>
      <c r="X2670" s="233"/>
    </row>
    <row r="2671" spans="2:24">
      <c r="B2671" s="223"/>
      <c r="E2671" s="234"/>
      <c r="F2671" s="234"/>
      <c r="X2671" s="233"/>
    </row>
    <row r="2672" spans="2:24">
      <c r="B2672" s="223"/>
      <c r="E2672" s="234"/>
      <c r="F2672" s="234"/>
      <c r="X2672" s="233"/>
    </row>
    <row r="2673" spans="2:24">
      <c r="B2673" s="223"/>
      <c r="E2673" s="234"/>
      <c r="F2673" s="234"/>
      <c r="X2673" s="233"/>
    </row>
    <row r="2674" spans="2:24">
      <c r="B2674" s="223"/>
      <c r="E2674" s="234"/>
      <c r="F2674" s="234"/>
      <c r="X2674" s="233"/>
    </row>
    <row r="2675" spans="2:24">
      <c r="B2675" s="223"/>
      <c r="E2675" s="234"/>
      <c r="F2675" s="234"/>
      <c r="X2675" s="233"/>
    </row>
    <row r="2676" spans="2:24">
      <c r="B2676" s="223"/>
      <c r="E2676" s="234"/>
      <c r="F2676" s="234"/>
      <c r="X2676" s="233"/>
    </row>
    <row r="2677" spans="2:24">
      <c r="B2677" s="223"/>
      <c r="E2677" s="234"/>
      <c r="F2677" s="234"/>
      <c r="X2677" s="233"/>
    </row>
    <row r="2678" spans="2:24">
      <c r="B2678" s="223"/>
      <c r="E2678" s="234"/>
      <c r="F2678" s="234"/>
      <c r="X2678" s="233"/>
    </row>
    <row r="2679" spans="2:24">
      <c r="B2679" s="223"/>
      <c r="E2679" s="234"/>
      <c r="F2679" s="234"/>
      <c r="X2679" s="233"/>
    </row>
    <row r="2680" spans="2:24">
      <c r="B2680" s="223"/>
      <c r="E2680" s="234"/>
      <c r="F2680" s="234"/>
      <c r="X2680" s="233"/>
    </row>
    <row r="2681" spans="2:24">
      <c r="B2681" s="223"/>
      <c r="E2681" s="234"/>
      <c r="F2681" s="234"/>
      <c r="X2681" s="233"/>
    </row>
    <row r="2682" spans="2:24">
      <c r="B2682" s="223"/>
      <c r="E2682" s="234"/>
      <c r="F2682" s="234"/>
      <c r="X2682" s="233"/>
    </row>
    <row r="2683" spans="2:24">
      <c r="B2683" s="223"/>
      <c r="E2683" s="234"/>
      <c r="F2683" s="234"/>
      <c r="X2683" s="233"/>
    </row>
    <row r="2684" spans="2:24">
      <c r="B2684" s="223"/>
      <c r="E2684" s="234"/>
      <c r="F2684" s="234"/>
      <c r="X2684" s="233"/>
    </row>
    <row r="2685" spans="2:24">
      <c r="B2685" s="223"/>
      <c r="E2685" s="234"/>
      <c r="F2685" s="234"/>
      <c r="X2685" s="233"/>
    </row>
    <row r="2686" spans="2:24">
      <c r="B2686" s="223"/>
      <c r="E2686" s="234"/>
      <c r="F2686" s="234"/>
      <c r="X2686" s="233"/>
    </row>
    <row r="2687" spans="2:24">
      <c r="B2687" s="223"/>
      <c r="E2687" s="234"/>
      <c r="F2687" s="234"/>
      <c r="X2687" s="233"/>
    </row>
    <row r="2688" spans="2:24">
      <c r="B2688" s="223"/>
      <c r="E2688" s="234"/>
      <c r="F2688" s="234"/>
      <c r="X2688" s="233"/>
    </row>
    <row r="2689" spans="2:24">
      <c r="B2689" s="223"/>
      <c r="E2689" s="234"/>
      <c r="F2689" s="234"/>
      <c r="X2689" s="233"/>
    </row>
    <row r="2690" spans="2:24">
      <c r="B2690" s="223"/>
      <c r="E2690" s="234"/>
      <c r="F2690" s="234"/>
      <c r="X2690" s="233"/>
    </row>
    <row r="2691" spans="2:24">
      <c r="B2691" s="223"/>
      <c r="E2691" s="234"/>
      <c r="F2691" s="234"/>
      <c r="X2691" s="233"/>
    </row>
    <row r="2692" spans="2:24">
      <c r="B2692" s="223"/>
      <c r="E2692" s="234"/>
      <c r="F2692" s="234"/>
      <c r="X2692" s="233"/>
    </row>
    <row r="2693" spans="2:24">
      <c r="B2693" s="223"/>
      <c r="E2693" s="234"/>
      <c r="F2693" s="234"/>
      <c r="X2693" s="233"/>
    </row>
    <row r="2694" spans="2:24">
      <c r="B2694" s="223"/>
      <c r="E2694" s="234"/>
      <c r="F2694" s="234"/>
      <c r="X2694" s="233"/>
    </row>
    <row r="2695" spans="2:24">
      <c r="B2695" s="223"/>
      <c r="E2695" s="234"/>
      <c r="F2695" s="234"/>
      <c r="X2695" s="233"/>
    </row>
    <row r="2696" spans="2:24">
      <c r="B2696" s="223"/>
      <c r="E2696" s="234"/>
      <c r="F2696" s="234"/>
      <c r="X2696" s="233"/>
    </row>
    <row r="2697" spans="2:24">
      <c r="B2697" s="223"/>
      <c r="E2697" s="234"/>
      <c r="F2697" s="234"/>
      <c r="X2697" s="233"/>
    </row>
    <row r="2698" spans="2:24">
      <c r="B2698" s="223"/>
      <c r="E2698" s="234"/>
      <c r="F2698" s="234"/>
      <c r="X2698" s="233"/>
    </row>
    <row r="2699" spans="2:24">
      <c r="B2699" s="223"/>
      <c r="E2699" s="234"/>
      <c r="F2699" s="234"/>
      <c r="X2699" s="233"/>
    </row>
    <row r="2700" spans="2:24">
      <c r="B2700" s="223"/>
      <c r="E2700" s="234"/>
      <c r="F2700" s="234"/>
      <c r="X2700" s="233"/>
    </row>
    <row r="2701" spans="2:24">
      <c r="B2701" s="223"/>
      <c r="E2701" s="234"/>
      <c r="F2701" s="234"/>
      <c r="X2701" s="233"/>
    </row>
    <row r="2702" spans="2:24">
      <c r="B2702" s="223"/>
      <c r="E2702" s="234"/>
      <c r="F2702" s="234"/>
      <c r="X2702" s="233"/>
    </row>
    <row r="2703" spans="2:24">
      <c r="B2703" s="223"/>
      <c r="E2703" s="234"/>
      <c r="F2703" s="234"/>
      <c r="X2703" s="233"/>
    </row>
    <row r="2704" spans="2:24">
      <c r="B2704" s="223"/>
      <c r="E2704" s="234"/>
      <c r="F2704" s="234"/>
      <c r="X2704" s="233"/>
    </row>
    <row r="2705" spans="2:24">
      <c r="B2705" s="223"/>
      <c r="E2705" s="234"/>
      <c r="F2705" s="234"/>
      <c r="X2705" s="233"/>
    </row>
    <row r="2706" spans="2:24">
      <c r="B2706" s="223"/>
      <c r="E2706" s="234"/>
      <c r="F2706" s="234"/>
      <c r="X2706" s="233"/>
    </row>
    <row r="2707" spans="2:24">
      <c r="B2707" s="223"/>
      <c r="E2707" s="234"/>
      <c r="F2707" s="234"/>
      <c r="X2707" s="233"/>
    </row>
    <row r="2708" spans="2:24">
      <c r="B2708" s="223"/>
      <c r="E2708" s="234"/>
      <c r="F2708" s="234"/>
      <c r="X2708" s="233"/>
    </row>
    <row r="2709" spans="2:24">
      <c r="B2709" s="223"/>
      <c r="E2709" s="234"/>
      <c r="F2709" s="234"/>
      <c r="X2709" s="233"/>
    </row>
    <row r="2710" spans="2:24">
      <c r="B2710" s="223"/>
      <c r="E2710" s="234"/>
      <c r="F2710" s="234"/>
      <c r="X2710" s="233"/>
    </row>
    <row r="2711" spans="2:24">
      <c r="B2711" s="223"/>
      <c r="E2711" s="234"/>
      <c r="F2711" s="234"/>
      <c r="X2711" s="233"/>
    </row>
    <row r="2712" spans="2:24">
      <c r="B2712" s="223"/>
      <c r="E2712" s="234"/>
      <c r="F2712" s="234"/>
      <c r="X2712" s="233"/>
    </row>
    <row r="2713" spans="2:24">
      <c r="B2713" s="223"/>
      <c r="E2713" s="234"/>
      <c r="F2713" s="234"/>
      <c r="X2713" s="233"/>
    </row>
    <row r="2714" spans="2:24">
      <c r="B2714" s="223"/>
      <c r="E2714" s="234"/>
      <c r="F2714" s="234"/>
      <c r="X2714" s="233"/>
    </row>
    <row r="2715" spans="2:24">
      <c r="B2715" s="223"/>
      <c r="E2715" s="234"/>
      <c r="F2715" s="234"/>
      <c r="X2715" s="233"/>
    </row>
    <row r="2716" spans="2:24">
      <c r="B2716" s="223"/>
      <c r="E2716" s="234"/>
      <c r="F2716" s="234"/>
      <c r="X2716" s="233"/>
    </row>
    <row r="2717" spans="2:24">
      <c r="B2717" s="223"/>
      <c r="E2717" s="234"/>
      <c r="F2717" s="234"/>
      <c r="X2717" s="233"/>
    </row>
    <row r="2718" spans="2:24">
      <c r="B2718" s="223"/>
      <c r="E2718" s="234"/>
      <c r="F2718" s="234"/>
      <c r="X2718" s="233"/>
    </row>
    <row r="2719" spans="2:24">
      <c r="B2719" s="223"/>
      <c r="E2719" s="234"/>
      <c r="F2719" s="234"/>
      <c r="X2719" s="233"/>
    </row>
    <row r="2720" spans="2:24">
      <c r="B2720" s="223"/>
      <c r="E2720" s="234"/>
      <c r="F2720" s="234"/>
      <c r="X2720" s="233"/>
    </row>
    <row r="2721" spans="2:24">
      <c r="B2721" s="223"/>
      <c r="E2721" s="234"/>
      <c r="F2721" s="234"/>
      <c r="X2721" s="233"/>
    </row>
    <row r="2722" spans="2:24">
      <c r="B2722" s="223"/>
      <c r="E2722" s="234"/>
      <c r="F2722" s="234"/>
      <c r="X2722" s="233"/>
    </row>
    <row r="2723" spans="2:24">
      <c r="B2723" s="223"/>
      <c r="E2723" s="234"/>
      <c r="F2723" s="234"/>
      <c r="X2723" s="233"/>
    </row>
    <row r="2724" spans="2:24">
      <c r="B2724" s="223"/>
      <c r="E2724" s="234"/>
      <c r="F2724" s="234"/>
      <c r="X2724" s="233"/>
    </row>
    <row r="2725" spans="2:24">
      <c r="B2725" s="223"/>
      <c r="E2725" s="234"/>
      <c r="F2725" s="234"/>
      <c r="X2725" s="233"/>
    </row>
    <row r="2726" spans="2:24">
      <c r="B2726" s="223"/>
      <c r="E2726" s="234"/>
      <c r="F2726" s="234"/>
      <c r="X2726" s="233"/>
    </row>
    <row r="2727" spans="2:24">
      <c r="B2727" s="223"/>
      <c r="E2727" s="234"/>
      <c r="F2727" s="234"/>
      <c r="X2727" s="233"/>
    </row>
    <row r="2728" spans="2:24">
      <c r="B2728" s="223"/>
      <c r="E2728" s="234"/>
      <c r="F2728" s="234"/>
      <c r="X2728" s="233"/>
    </row>
    <row r="2729" spans="2:24">
      <c r="B2729" s="223"/>
      <c r="E2729" s="234"/>
      <c r="F2729" s="234"/>
      <c r="X2729" s="233"/>
    </row>
    <row r="2730" spans="2:24">
      <c r="B2730" s="223"/>
      <c r="E2730" s="234"/>
      <c r="F2730" s="234"/>
      <c r="X2730" s="233"/>
    </row>
    <row r="2731" spans="2:24">
      <c r="B2731" s="223"/>
      <c r="E2731" s="234"/>
      <c r="F2731" s="234"/>
      <c r="X2731" s="233"/>
    </row>
    <row r="2732" spans="2:24">
      <c r="B2732" s="223"/>
      <c r="E2732" s="234"/>
      <c r="F2732" s="234"/>
      <c r="X2732" s="233"/>
    </row>
    <row r="2733" spans="2:24">
      <c r="B2733" s="223"/>
      <c r="E2733" s="234"/>
      <c r="F2733" s="234"/>
      <c r="X2733" s="233"/>
    </row>
    <row r="2734" spans="2:24">
      <c r="B2734" s="223"/>
      <c r="E2734" s="234"/>
      <c r="F2734" s="234"/>
      <c r="X2734" s="233"/>
    </row>
    <row r="2735" spans="2:24">
      <c r="B2735" s="223"/>
      <c r="E2735" s="234"/>
      <c r="F2735" s="234"/>
      <c r="X2735" s="233"/>
    </row>
    <row r="2736" spans="2:24">
      <c r="B2736" s="223"/>
      <c r="E2736" s="234"/>
      <c r="F2736" s="234"/>
      <c r="X2736" s="233"/>
    </row>
    <row r="2737" spans="2:24">
      <c r="B2737" s="223"/>
      <c r="E2737" s="234"/>
      <c r="F2737" s="234"/>
      <c r="X2737" s="233"/>
    </row>
    <row r="2738" spans="2:24">
      <c r="B2738" s="223"/>
      <c r="E2738" s="234"/>
      <c r="F2738" s="234"/>
      <c r="X2738" s="233"/>
    </row>
    <row r="2739" spans="2:24">
      <c r="B2739" s="223"/>
      <c r="E2739" s="234"/>
      <c r="F2739" s="234"/>
      <c r="X2739" s="233"/>
    </row>
    <row r="2740" spans="2:24">
      <c r="B2740" s="223"/>
      <c r="E2740" s="234"/>
      <c r="F2740" s="234"/>
      <c r="X2740" s="233"/>
    </row>
    <row r="2741" spans="2:24">
      <c r="B2741" s="223"/>
      <c r="E2741" s="234"/>
      <c r="F2741" s="234"/>
      <c r="X2741" s="233"/>
    </row>
    <row r="2742" spans="2:24">
      <c r="B2742" s="223"/>
      <c r="E2742" s="234"/>
      <c r="F2742" s="234"/>
      <c r="X2742" s="233"/>
    </row>
    <row r="2743" spans="2:24">
      <c r="B2743" s="223"/>
      <c r="E2743" s="234"/>
      <c r="F2743" s="234"/>
      <c r="X2743" s="233"/>
    </row>
    <row r="2744" spans="2:24">
      <c r="B2744" s="223"/>
      <c r="E2744" s="234"/>
      <c r="F2744" s="234"/>
      <c r="X2744" s="233"/>
    </row>
    <row r="2745" spans="2:24">
      <c r="B2745" s="223"/>
      <c r="E2745" s="234"/>
      <c r="F2745" s="234"/>
      <c r="X2745" s="233"/>
    </row>
    <row r="2746" spans="2:24">
      <c r="B2746" s="223"/>
      <c r="E2746" s="234"/>
      <c r="F2746" s="234"/>
      <c r="X2746" s="233"/>
    </row>
    <row r="2747" spans="2:24">
      <c r="B2747" s="223"/>
      <c r="E2747" s="234"/>
      <c r="F2747" s="234"/>
      <c r="X2747" s="233"/>
    </row>
    <row r="2748" spans="2:24">
      <c r="B2748" s="223"/>
      <c r="E2748" s="234"/>
      <c r="F2748" s="234"/>
      <c r="X2748" s="233"/>
    </row>
    <row r="2749" spans="2:24">
      <c r="B2749" s="223"/>
      <c r="E2749" s="234"/>
      <c r="F2749" s="234"/>
      <c r="X2749" s="233"/>
    </row>
    <row r="2750" spans="2:24">
      <c r="B2750" s="223"/>
      <c r="E2750" s="234"/>
      <c r="F2750" s="234"/>
      <c r="X2750" s="233"/>
    </row>
    <row r="2751" spans="2:24">
      <c r="B2751" s="223"/>
      <c r="E2751" s="234"/>
      <c r="F2751" s="234"/>
      <c r="X2751" s="233"/>
    </row>
    <row r="2752" spans="2:24">
      <c r="B2752" s="223"/>
      <c r="E2752" s="234"/>
      <c r="F2752" s="234"/>
      <c r="X2752" s="233"/>
    </row>
    <row r="2753" spans="2:24">
      <c r="B2753" s="223"/>
      <c r="E2753" s="234"/>
      <c r="F2753" s="234"/>
      <c r="X2753" s="233"/>
    </row>
    <row r="2754" spans="2:24">
      <c r="B2754" s="223"/>
      <c r="E2754" s="234"/>
      <c r="F2754" s="234"/>
      <c r="X2754" s="233"/>
    </row>
    <row r="2755" spans="2:24">
      <c r="B2755" s="223"/>
      <c r="E2755" s="234"/>
      <c r="F2755" s="234"/>
      <c r="X2755" s="233"/>
    </row>
    <row r="2756" spans="2:24">
      <c r="B2756" s="223"/>
      <c r="E2756" s="234"/>
      <c r="F2756" s="234"/>
      <c r="X2756" s="233"/>
    </row>
    <row r="2757" spans="2:24">
      <c r="B2757" s="223"/>
      <c r="E2757" s="234"/>
      <c r="F2757" s="234"/>
      <c r="X2757" s="233"/>
    </row>
    <row r="2758" spans="2:24">
      <c r="B2758" s="223"/>
      <c r="E2758" s="234"/>
      <c r="F2758" s="234"/>
      <c r="X2758" s="233"/>
    </row>
    <row r="2759" spans="2:24">
      <c r="B2759" s="223"/>
      <c r="E2759" s="234"/>
      <c r="F2759" s="234"/>
      <c r="X2759" s="233"/>
    </row>
    <row r="2760" spans="2:24">
      <c r="B2760" s="223"/>
      <c r="E2760" s="234"/>
      <c r="F2760" s="234"/>
      <c r="X2760" s="233"/>
    </row>
    <row r="2761" spans="2:24">
      <c r="B2761" s="223"/>
      <c r="E2761" s="234"/>
      <c r="F2761" s="234"/>
      <c r="X2761" s="233"/>
    </row>
    <row r="2762" spans="2:24">
      <c r="B2762" s="223"/>
      <c r="E2762" s="234"/>
      <c r="F2762" s="234"/>
      <c r="X2762" s="233"/>
    </row>
    <row r="2763" spans="2:24">
      <c r="B2763" s="223"/>
      <c r="E2763" s="234"/>
      <c r="F2763" s="234"/>
      <c r="X2763" s="233"/>
    </row>
    <row r="2764" spans="2:24">
      <c r="B2764" s="223"/>
      <c r="E2764" s="234"/>
      <c r="F2764" s="234"/>
      <c r="X2764" s="233"/>
    </row>
    <row r="2765" spans="2:24">
      <c r="B2765" s="223"/>
      <c r="E2765" s="234"/>
      <c r="F2765" s="234"/>
      <c r="X2765" s="233"/>
    </row>
    <row r="2766" spans="2:24">
      <c r="B2766" s="223"/>
      <c r="E2766" s="234"/>
      <c r="F2766" s="234"/>
      <c r="X2766" s="233"/>
    </row>
    <row r="2767" spans="2:24">
      <c r="B2767" s="223"/>
      <c r="E2767" s="234"/>
      <c r="F2767" s="234"/>
      <c r="X2767" s="233"/>
    </row>
    <row r="2768" spans="2:24">
      <c r="B2768" s="223"/>
      <c r="E2768" s="234"/>
      <c r="F2768" s="234"/>
      <c r="X2768" s="233"/>
    </row>
    <row r="2769" spans="2:24">
      <c r="B2769" s="223"/>
      <c r="E2769" s="234"/>
      <c r="F2769" s="234"/>
      <c r="X2769" s="233"/>
    </row>
    <row r="2770" spans="2:24">
      <c r="B2770" s="223"/>
      <c r="E2770" s="234"/>
      <c r="F2770" s="234"/>
      <c r="X2770" s="233"/>
    </row>
    <row r="2771" spans="2:24">
      <c r="B2771" s="223"/>
      <c r="E2771" s="234"/>
      <c r="F2771" s="234"/>
      <c r="X2771" s="233"/>
    </row>
    <row r="2772" spans="2:24">
      <c r="B2772" s="223"/>
      <c r="E2772" s="234"/>
      <c r="F2772" s="234"/>
      <c r="X2772" s="233"/>
    </row>
    <row r="2773" spans="2:24">
      <c r="B2773" s="223"/>
      <c r="E2773" s="234"/>
      <c r="F2773" s="234"/>
      <c r="X2773" s="233"/>
    </row>
    <row r="2774" spans="2:24">
      <c r="B2774" s="223"/>
      <c r="E2774" s="234"/>
      <c r="F2774" s="234"/>
      <c r="X2774" s="233"/>
    </row>
    <row r="2775" spans="2:24">
      <c r="B2775" s="223"/>
      <c r="E2775" s="234"/>
      <c r="F2775" s="234"/>
      <c r="X2775" s="233"/>
    </row>
    <row r="2776" spans="2:24">
      <c r="B2776" s="223"/>
      <c r="E2776" s="234"/>
      <c r="F2776" s="234"/>
      <c r="X2776" s="233"/>
    </row>
    <row r="2777" spans="2:24">
      <c r="B2777" s="223"/>
      <c r="E2777" s="234"/>
      <c r="F2777" s="234"/>
      <c r="X2777" s="233"/>
    </row>
    <row r="2778" spans="2:24">
      <c r="B2778" s="223"/>
      <c r="E2778" s="234"/>
      <c r="F2778" s="234"/>
      <c r="X2778" s="233"/>
    </row>
    <row r="2779" spans="2:24">
      <c r="B2779" s="223"/>
      <c r="E2779" s="234"/>
      <c r="F2779" s="234"/>
      <c r="X2779" s="233"/>
    </row>
    <row r="2780" spans="2:24">
      <c r="B2780" s="223"/>
      <c r="E2780" s="234"/>
      <c r="F2780" s="234"/>
      <c r="X2780" s="233"/>
    </row>
    <row r="2781" spans="2:24">
      <c r="B2781" s="223"/>
      <c r="E2781" s="234"/>
      <c r="F2781" s="234"/>
      <c r="X2781" s="233"/>
    </row>
    <row r="2782" spans="2:24">
      <c r="B2782" s="223"/>
      <c r="E2782" s="234"/>
      <c r="F2782" s="234"/>
      <c r="X2782" s="233"/>
    </row>
    <row r="2783" spans="2:24">
      <c r="B2783" s="223"/>
      <c r="E2783" s="234"/>
      <c r="F2783" s="234"/>
      <c r="X2783" s="233"/>
    </row>
    <row r="2784" spans="2:24">
      <c r="B2784" s="223"/>
      <c r="E2784" s="234"/>
      <c r="F2784" s="234"/>
      <c r="X2784" s="233"/>
    </row>
    <row r="2785" spans="2:24">
      <c r="B2785" s="223"/>
      <c r="E2785" s="234"/>
      <c r="F2785" s="234"/>
      <c r="X2785" s="233"/>
    </row>
    <row r="2786" spans="2:24">
      <c r="B2786" s="223"/>
      <c r="E2786" s="234"/>
      <c r="F2786" s="234"/>
      <c r="X2786" s="233"/>
    </row>
    <row r="2787" spans="2:24">
      <c r="B2787" s="223"/>
      <c r="E2787" s="234"/>
      <c r="F2787" s="234"/>
      <c r="X2787" s="233"/>
    </row>
    <row r="2788" spans="2:24">
      <c r="B2788" s="223"/>
      <c r="E2788" s="234"/>
      <c r="F2788" s="234"/>
      <c r="X2788" s="233"/>
    </row>
    <row r="2789" spans="2:24">
      <c r="B2789" s="223"/>
      <c r="E2789" s="234"/>
      <c r="F2789" s="234"/>
      <c r="X2789" s="233"/>
    </row>
    <row r="2790" spans="2:24">
      <c r="B2790" s="223"/>
      <c r="E2790" s="234"/>
      <c r="F2790" s="234"/>
      <c r="X2790" s="233"/>
    </row>
    <row r="2791" spans="2:24">
      <c r="B2791" s="223"/>
      <c r="E2791" s="234"/>
      <c r="F2791" s="234"/>
      <c r="X2791" s="233"/>
    </row>
    <row r="2792" spans="2:24">
      <c r="B2792" s="223"/>
      <c r="E2792" s="234"/>
      <c r="F2792" s="234"/>
      <c r="X2792" s="233"/>
    </row>
    <row r="2793" spans="2:24">
      <c r="B2793" s="223"/>
      <c r="E2793" s="234"/>
      <c r="F2793" s="234"/>
      <c r="X2793" s="233"/>
    </row>
    <row r="2794" spans="2:24">
      <c r="B2794" s="223"/>
      <c r="E2794" s="234"/>
      <c r="F2794" s="234"/>
      <c r="X2794" s="233"/>
    </row>
    <row r="2795" spans="2:24">
      <c r="B2795" s="223"/>
      <c r="E2795" s="234"/>
      <c r="F2795" s="234"/>
      <c r="X2795" s="233"/>
    </row>
    <row r="2796" spans="2:24">
      <c r="B2796" s="223"/>
      <c r="E2796" s="234"/>
      <c r="F2796" s="234"/>
      <c r="X2796" s="233"/>
    </row>
    <row r="2797" spans="2:24">
      <c r="B2797" s="223"/>
      <c r="E2797" s="234"/>
      <c r="F2797" s="234"/>
      <c r="X2797" s="233"/>
    </row>
    <row r="2798" spans="2:24">
      <c r="B2798" s="223"/>
      <c r="E2798" s="234"/>
      <c r="F2798" s="234"/>
      <c r="X2798" s="233"/>
    </row>
    <row r="2799" spans="2:24">
      <c r="B2799" s="223"/>
      <c r="E2799" s="234"/>
      <c r="F2799" s="234"/>
      <c r="X2799" s="233"/>
    </row>
    <row r="2800" spans="2:24">
      <c r="B2800" s="223"/>
      <c r="E2800" s="234"/>
      <c r="F2800" s="234"/>
      <c r="X2800" s="233"/>
    </row>
    <row r="2801" spans="2:24">
      <c r="B2801" s="223"/>
      <c r="E2801" s="234"/>
      <c r="F2801" s="234"/>
      <c r="X2801" s="233"/>
    </row>
    <row r="2802" spans="2:24">
      <c r="B2802" s="223"/>
      <c r="E2802" s="234"/>
      <c r="F2802" s="234"/>
      <c r="X2802" s="233"/>
    </row>
    <row r="2803" spans="2:24">
      <c r="B2803" s="223"/>
      <c r="E2803" s="234"/>
      <c r="F2803" s="234"/>
      <c r="X2803" s="233"/>
    </row>
    <row r="2804" spans="2:24">
      <c r="B2804" s="223"/>
      <c r="E2804" s="234"/>
      <c r="F2804" s="234"/>
      <c r="X2804" s="233"/>
    </row>
    <row r="2805" spans="2:24">
      <c r="B2805" s="223"/>
      <c r="E2805" s="234"/>
      <c r="F2805" s="234"/>
      <c r="X2805" s="233"/>
    </row>
    <row r="2806" spans="2:24">
      <c r="B2806" s="223"/>
      <c r="E2806" s="234"/>
      <c r="F2806" s="234"/>
      <c r="X2806" s="233"/>
    </row>
    <row r="2807" spans="2:24">
      <c r="B2807" s="223"/>
      <c r="E2807" s="234"/>
      <c r="F2807" s="234"/>
      <c r="X2807" s="233"/>
    </row>
    <row r="2808" spans="2:24">
      <c r="B2808" s="223"/>
      <c r="E2808" s="234"/>
      <c r="F2808" s="234"/>
      <c r="X2808" s="233"/>
    </row>
    <row r="2809" spans="2:24">
      <c r="B2809" s="223"/>
      <c r="E2809" s="234"/>
      <c r="F2809" s="234"/>
      <c r="X2809" s="233"/>
    </row>
    <row r="2810" spans="2:24">
      <c r="B2810" s="223"/>
      <c r="E2810" s="234"/>
      <c r="F2810" s="234"/>
      <c r="X2810" s="233"/>
    </row>
    <row r="2811" spans="2:24">
      <c r="B2811" s="223"/>
      <c r="E2811" s="234"/>
      <c r="F2811" s="234"/>
      <c r="X2811" s="233"/>
    </row>
    <row r="2812" spans="2:24">
      <c r="B2812" s="223"/>
      <c r="E2812" s="234"/>
      <c r="F2812" s="234"/>
      <c r="X2812" s="233"/>
    </row>
    <row r="2813" spans="2:24">
      <c r="B2813" s="223"/>
      <c r="E2813" s="234"/>
      <c r="F2813" s="234"/>
      <c r="X2813" s="233"/>
    </row>
    <row r="2814" spans="2:24">
      <c r="B2814" s="223"/>
      <c r="E2814" s="234"/>
      <c r="F2814" s="234"/>
      <c r="X2814" s="233"/>
    </row>
    <row r="2815" spans="2:24">
      <c r="B2815" s="223"/>
      <c r="E2815" s="234"/>
      <c r="F2815" s="234"/>
      <c r="X2815" s="233"/>
    </row>
    <row r="2816" spans="2:24">
      <c r="B2816" s="223"/>
      <c r="E2816" s="234"/>
      <c r="F2816" s="234"/>
      <c r="X2816" s="233"/>
    </row>
    <row r="2817" spans="2:24">
      <c r="B2817" s="223"/>
      <c r="E2817" s="234"/>
      <c r="F2817" s="234"/>
      <c r="X2817" s="233"/>
    </row>
    <row r="2818" spans="2:24">
      <c r="B2818" s="223"/>
      <c r="E2818" s="234"/>
      <c r="F2818" s="234"/>
      <c r="X2818" s="233"/>
    </row>
    <row r="2819" spans="2:24">
      <c r="B2819" s="223"/>
      <c r="E2819" s="234"/>
      <c r="F2819" s="234"/>
      <c r="X2819" s="233"/>
    </row>
    <row r="2820" spans="2:24">
      <c r="B2820" s="223"/>
      <c r="E2820" s="234"/>
      <c r="F2820" s="234"/>
      <c r="X2820" s="233"/>
    </row>
    <row r="2821" spans="2:24">
      <c r="B2821" s="223"/>
      <c r="E2821" s="234"/>
      <c r="F2821" s="234"/>
      <c r="X2821" s="233"/>
    </row>
    <row r="2822" spans="2:24">
      <c r="B2822" s="223"/>
      <c r="E2822" s="234"/>
      <c r="F2822" s="234"/>
      <c r="X2822" s="233"/>
    </row>
    <row r="2823" spans="2:24">
      <c r="B2823" s="223"/>
      <c r="E2823" s="234"/>
      <c r="F2823" s="234"/>
      <c r="X2823" s="233"/>
    </row>
    <row r="2824" spans="2:24">
      <c r="B2824" s="223"/>
      <c r="E2824" s="234"/>
      <c r="F2824" s="234"/>
      <c r="X2824" s="233"/>
    </row>
    <row r="2825" spans="2:24">
      <c r="B2825" s="223"/>
      <c r="E2825" s="234"/>
      <c r="F2825" s="234"/>
      <c r="X2825" s="233"/>
    </row>
    <row r="2826" spans="2:24">
      <c r="B2826" s="223"/>
      <c r="E2826" s="234"/>
      <c r="F2826" s="234"/>
      <c r="X2826" s="233"/>
    </row>
    <row r="2827" spans="2:24">
      <c r="B2827" s="223"/>
      <c r="E2827" s="234"/>
      <c r="F2827" s="234"/>
      <c r="X2827" s="233"/>
    </row>
    <row r="2828" spans="2:24">
      <c r="B2828" s="223"/>
      <c r="E2828" s="234"/>
      <c r="F2828" s="234"/>
      <c r="X2828" s="233"/>
    </row>
    <row r="2829" spans="2:24">
      <c r="B2829" s="223"/>
      <c r="E2829" s="234"/>
      <c r="F2829" s="234"/>
      <c r="X2829" s="233"/>
    </row>
    <row r="2830" spans="2:24">
      <c r="E2830" s="234"/>
      <c r="F2830" s="234"/>
      <c r="X2830" s="233"/>
    </row>
    <row r="2831" spans="2:24">
      <c r="E2831" s="234"/>
      <c r="F2831" s="234"/>
      <c r="X2831" s="233"/>
    </row>
    <row r="2832" spans="2:24">
      <c r="E2832" s="234"/>
      <c r="F2832" s="234"/>
      <c r="X2832" s="233"/>
    </row>
    <row r="2833" spans="5:24">
      <c r="E2833" s="234"/>
      <c r="F2833" s="234"/>
      <c r="X2833" s="233"/>
    </row>
    <row r="2834" spans="5:24">
      <c r="E2834" s="234"/>
      <c r="F2834" s="234"/>
      <c r="X2834" s="233"/>
    </row>
    <row r="2835" spans="5:24">
      <c r="E2835" s="234"/>
      <c r="F2835" s="234"/>
      <c r="X2835" s="233"/>
    </row>
    <row r="2836" spans="5:24">
      <c r="E2836" s="234"/>
      <c r="F2836" s="234"/>
      <c r="X2836" s="233"/>
    </row>
    <row r="2837" spans="5:24">
      <c r="E2837" s="234"/>
      <c r="F2837" s="234"/>
      <c r="X2837" s="233"/>
    </row>
    <row r="2838" spans="5:24">
      <c r="E2838" s="234"/>
      <c r="F2838" s="234"/>
      <c r="X2838" s="233"/>
    </row>
    <row r="2839" spans="5:24">
      <c r="E2839" s="234"/>
      <c r="F2839" s="234"/>
      <c r="X2839" s="233"/>
    </row>
    <row r="2840" spans="5:24">
      <c r="E2840" s="234"/>
      <c r="F2840" s="234"/>
      <c r="X2840" s="233"/>
    </row>
    <row r="2841" spans="5:24">
      <c r="E2841" s="234"/>
      <c r="F2841" s="234"/>
      <c r="X2841" s="233"/>
    </row>
    <row r="2842" spans="5:24">
      <c r="E2842" s="234"/>
      <c r="F2842" s="234"/>
      <c r="X2842" s="233"/>
    </row>
    <row r="2843" spans="5:24">
      <c r="E2843" s="234"/>
      <c r="F2843" s="234"/>
      <c r="X2843" s="233"/>
    </row>
    <row r="2844" spans="5:24">
      <c r="E2844" s="234"/>
      <c r="F2844" s="234"/>
      <c r="X2844" s="233"/>
    </row>
    <row r="2845" spans="5:24">
      <c r="E2845" s="234"/>
      <c r="F2845" s="234"/>
      <c r="X2845" s="233"/>
    </row>
    <row r="2846" spans="5:24">
      <c r="E2846" s="234"/>
      <c r="F2846" s="234"/>
      <c r="X2846" s="233"/>
    </row>
    <row r="2847" spans="5:24">
      <c r="E2847" s="234"/>
      <c r="F2847" s="234"/>
      <c r="X2847" s="233"/>
    </row>
    <row r="2848" spans="5:24">
      <c r="E2848" s="234"/>
      <c r="F2848" s="234"/>
      <c r="X2848" s="233"/>
    </row>
    <row r="2849" spans="5:24">
      <c r="E2849" s="234"/>
      <c r="F2849" s="234"/>
      <c r="X2849" s="233"/>
    </row>
    <row r="2850" spans="5:24">
      <c r="E2850" s="234"/>
      <c r="F2850" s="234"/>
      <c r="X2850" s="233"/>
    </row>
    <row r="2851" spans="5:24">
      <c r="E2851" s="234"/>
      <c r="F2851" s="234"/>
      <c r="X2851" s="233"/>
    </row>
    <row r="2852" spans="5:24">
      <c r="E2852" s="234"/>
      <c r="F2852" s="234"/>
      <c r="X2852" s="233"/>
    </row>
    <row r="2853" spans="5:24">
      <c r="E2853" s="234"/>
      <c r="F2853" s="234"/>
      <c r="X2853" s="233"/>
    </row>
    <row r="2854" spans="5:24">
      <c r="E2854" s="234"/>
      <c r="F2854" s="234"/>
      <c r="X2854" s="233"/>
    </row>
    <row r="2855" spans="5:24">
      <c r="E2855" s="234"/>
      <c r="F2855" s="234"/>
      <c r="X2855" s="233"/>
    </row>
    <row r="2856" spans="5:24">
      <c r="E2856" s="234"/>
      <c r="F2856" s="234"/>
      <c r="X2856" s="233"/>
    </row>
    <row r="2857" spans="5:24">
      <c r="E2857" s="234"/>
      <c r="F2857" s="234"/>
      <c r="X2857" s="233"/>
    </row>
    <row r="2858" spans="5:24">
      <c r="E2858" s="234"/>
      <c r="F2858" s="234"/>
      <c r="X2858" s="233"/>
    </row>
    <row r="2859" spans="5:24">
      <c r="E2859" s="234"/>
      <c r="F2859" s="234"/>
      <c r="X2859" s="233"/>
    </row>
    <row r="2860" spans="5:24">
      <c r="E2860" s="234"/>
      <c r="F2860" s="234"/>
      <c r="X2860" s="233"/>
    </row>
    <row r="2861" spans="5:24">
      <c r="E2861" s="234"/>
      <c r="F2861" s="234"/>
      <c r="X2861" s="233"/>
    </row>
    <row r="2862" spans="5:24">
      <c r="E2862" s="234"/>
      <c r="F2862" s="234"/>
      <c r="X2862" s="233"/>
    </row>
    <row r="2863" spans="5:24">
      <c r="E2863" s="234"/>
      <c r="F2863" s="234"/>
      <c r="X2863" s="233"/>
    </row>
    <row r="2864" spans="5:24">
      <c r="E2864" s="234"/>
      <c r="F2864" s="234"/>
      <c r="X2864" s="233"/>
    </row>
    <row r="2865" spans="5:24">
      <c r="E2865" s="234"/>
      <c r="F2865" s="234"/>
      <c r="X2865" s="233"/>
    </row>
    <row r="2866" spans="5:24">
      <c r="E2866" s="234"/>
      <c r="F2866" s="234"/>
      <c r="X2866" s="233"/>
    </row>
    <row r="2867" spans="5:24">
      <c r="E2867" s="234"/>
      <c r="F2867" s="234"/>
      <c r="X2867" s="233"/>
    </row>
    <row r="2868" spans="5:24">
      <c r="E2868" s="234"/>
      <c r="F2868" s="234"/>
      <c r="X2868" s="233"/>
    </row>
    <row r="2869" spans="5:24">
      <c r="E2869" s="234"/>
      <c r="F2869" s="234"/>
      <c r="X2869" s="233"/>
    </row>
    <row r="2870" spans="5:24">
      <c r="E2870" s="234"/>
      <c r="F2870" s="234"/>
      <c r="X2870" s="233"/>
    </row>
    <row r="2871" spans="5:24">
      <c r="E2871" s="234"/>
      <c r="F2871" s="234"/>
      <c r="X2871" s="233"/>
    </row>
    <row r="2872" spans="5:24">
      <c r="E2872" s="234"/>
      <c r="F2872" s="234"/>
      <c r="X2872" s="233"/>
    </row>
    <row r="2873" spans="5:24">
      <c r="E2873" s="234"/>
      <c r="F2873" s="234"/>
      <c r="X2873" s="233"/>
    </row>
    <row r="2874" spans="5:24">
      <c r="E2874" s="234"/>
      <c r="F2874" s="234"/>
      <c r="X2874" s="233"/>
    </row>
    <row r="2875" spans="5:24">
      <c r="E2875" s="234"/>
      <c r="F2875" s="234"/>
      <c r="X2875" s="233"/>
    </row>
    <row r="2876" spans="5:24">
      <c r="E2876" s="234"/>
      <c r="F2876" s="234"/>
      <c r="X2876" s="233"/>
    </row>
    <row r="2877" spans="5:24">
      <c r="E2877" s="234"/>
      <c r="F2877" s="234"/>
      <c r="X2877" s="233"/>
    </row>
    <row r="2878" spans="5:24">
      <c r="E2878" s="234"/>
      <c r="F2878" s="234"/>
      <c r="X2878" s="233"/>
    </row>
    <row r="2879" spans="5:24">
      <c r="E2879" s="234"/>
      <c r="F2879" s="234"/>
      <c r="X2879" s="233"/>
    </row>
    <row r="2880" spans="5:24">
      <c r="E2880" s="234"/>
      <c r="F2880" s="234"/>
      <c r="X2880" s="233"/>
    </row>
    <row r="2881" spans="5:24">
      <c r="E2881" s="234"/>
      <c r="F2881" s="234"/>
      <c r="X2881" s="233"/>
    </row>
    <row r="2882" spans="5:24">
      <c r="E2882" s="234"/>
      <c r="F2882" s="234"/>
      <c r="X2882" s="233"/>
    </row>
    <row r="2883" spans="5:24">
      <c r="E2883" s="234"/>
      <c r="F2883" s="234"/>
      <c r="X2883" s="233"/>
    </row>
    <row r="2884" spans="5:24">
      <c r="E2884" s="234"/>
      <c r="F2884" s="234"/>
      <c r="X2884" s="233"/>
    </row>
    <row r="2885" spans="5:24">
      <c r="E2885" s="234"/>
      <c r="F2885" s="234"/>
      <c r="X2885" s="233"/>
    </row>
    <row r="2886" spans="5:24">
      <c r="E2886" s="234"/>
      <c r="F2886" s="234"/>
      <c r="X2886" s="233"/>
    </row>
    <row r="2887" spans="5:24">
      <c r="E2887" s="234"/>
      <c r="F2887" s="234"/>
      <c r="X2887" s="233"/>
    </row>
    <row r="2888" spans="5:24">
      <c r="E2888" s="234"/>
      <c r="F2888" s="234"/>
      <c r="X2888" s="233"/>
    </row>
    <row r="2889" spans="5:24">
      <c r="E2889" s="234"/>
      <c r="F2889" s="234"/>
      <c r="X2889" s="233"/>
    </row>
    <row r="2890" spans="5:24">
      <c r="E2890" s="234"/>
      <c r="F2890" s="234"/>
      <c r="X2890" s="233"/>
    </row>
    <row r="2891" spans="5:24">
      <c r="E2891" s="234"/>
      <c r="F2891" s="234"/>
      <c r="X2891" s="233"/>
    </row>
    <row r="2892" spans="5:24">
      <c r="E2892" s="234"/>
      <c r="F2892" s="234"/>
      <c r="X2892" s="233"/>
    </row>
    <row r="2893" spans="5:24">
      <c r="E2893" s="234"/>
      <c r="F2893" s="234"/>
      <c r="X2893" s="233"/>
    </row>
    <row r="2894" spans="5:24">
      <c r="E2894" s="234"/>
      <c r="F2894" s="234"/>
      <c r="X2894" s="233"/>
    </row>
    <row r="2895" spans="5:24">
      <c r="E2895" s="234"/>
      <c r="F2895" s="234"/>
      <c r="X2895" s="233"/>
    </row>
    <row r="2896" spans="5:24">
      <c r="E2896" s="234"/>
      <c r="F2896" s="234"/>
      <c r="X2896" s="233"/>
    </row>
    <row r="2897" spans="5:24">
      <c r="E2897" s="234"/>
      <c r="F2897" s="234"/>
      <c r="X2897" s="233"/>
    </row>
    <row r="2898" spans="5:24">
      <c r="E2898" s="234"/>
      <c r="F2898" s="234"/>
      <c r="X2898" s="233"/>
    </row>
    <row r="2899" spans="5:24">
      <c r="E2899" s="234"/>
      <c r="F2899" s="234"/>
      <c r="X2899" s="233"/>
    </row>
    <row r="2900" spans="5:24">
      <c r="E2900" s="234"/>
      <c r="F2900" s="234"/>
      <c r="X2900" s="233"/>
    </row>
    <row r="2901" spans="5:24">
      <c r="E2901" s="234"/>
      <c r="F2901" s="234"/>
      <c r="X2901" s="233"/>
    </row>
    <row r="2902" spans="5:24">
      <c r="E2902" s="234"/>
      <c r="F2902" s="234"/>
      <c r="X2902" s="233"/>
    </row>
    <row r="2903" spans="5:24">
      <c r="E2903" s="234"/>
      <c r="F2903" s="234"/>
      <c r="X2903" s="233"/>
    </row>
    <row r="2904" spans="5:24">
      <c r="E2904" s="234"/>
      <c r="F2904" s="234"/>
      <c r="X2904" s="233"/>
    </row>
    <row r="2905" spans="5:24">
      <c r="E2905" s="234"/>
      <c r="F2905" s="234"/>
      <c r="X2905" s="233"/>
    </row>
    <row r="2906" spans="5:24">
      <c r="E2906" s="234"/>
      <c r="F2906" s="234"/>
      <c r="X2906" s="233"/>
    </row>
    <row r="2907" spans="5:24">
      <c r="E2907" s="234"/>
      <c r="F2907" s="234"/>
      <c r="X2907" s="233"/>
    </row>
    <row r="2908" spans="5:24">
      <c r="E2908" s="234"/>
      <c r="F2908" s="234"/>
      <c r="X2908" s="233"/>
    </row>
    <row r="2909" spans="5:24">
      <c r="E2909" s="234"/>
      <c r="F2909" s="234"/>
      <c r="X2909" s="233"/>
    </row>
    <row r="2910" spans="5:24">
      <c r="E2910" s="234"/>
      <c r="F2910" s="234"/>
      <c r="X2910" s="233"/>
    </row>
    <row r="2911" spans="5:24">
      <c r="E2911" s="234"/>
      <c r="F2911" s="234"/>
      <c r="X2911" s="233"/>
    </row>
    <row r="2912" spans="5:24">
      <c r="E2912" s="234"/>
      <c r="F2912" s="234"/>
      <c r="X2912" s="233"/>
    </row>
    <row r="2913" spans="5:24">
      <c r="E2913" s="234"/>
      <c r="F2913" s="234"/>
      <c r="X2913" s="233"/>
    </row>
    <row r="2914" spans="5:24">
      <c r="E2914" s="234"/>
      <c r="F2914" s="234"/>
      <c r="X2914" s="233"/>
    </row>
    <row r="2915" spans="5:24">
      <c r="E2915" s="234"/>
      <c r="F2915" s="234"/>
      <c r="X2915" s="233"/>
    </row>
    <row r="2916" spans="5:24">
      <c r="E2916" s="234"/>
      <c r="F2916" s="234"/>
      <c r="X2916" s="233"/>
    </row>
    <row r="2917" spans="5:24">
      <c r="E2917" s="234"/>
      <c r="F2917" s="234"/>
      <c r="X2917" s="233"/>
    </row>
    <row r="2918" spans="5:24">
      <c r="E2918" s="234"/>
      <c r="F2918" s="234"/>
      <c r="X2918" s="233"/>
    </row>
    <row r="2919" spans="5:24">
      <c r="E2919" s="234"/>
      <c r="F2919" s="234"/>
      <c r="X2919" s="233"/>
    </row>
    <row r="2920" spans="5:24">
      <c r="E2920" s="234"/>
      <c r="F2920" s="234"/>
      <c r="X2920" s="233"/>
    </row>
    <row r="2921" spans="5:24">
      <c r="E2921" s="234"/>
      <c r="F2921" s="234"/>
      <c r="X2921" s="233"/>
    </row>
    <row r="2922" spans="5:24">
      <c r="E2922" s="234"/>
      <c r="F2922" s="234"/>
      <c r="X2922" s="233"/>
    </row>
    <row r="2923" spans="5:24">
      <c r="E2923" s="234"/>
      <c r="F2923" s="234"/>
      <c r="X2923" s="233"/>
    </row>
    <row r="2924" spans="5:24">
      <c r="E2924" s="234"/>
      <c r="F2924" s="234"/>
      <c r="X2924" s="233"/>
    </row>
    <row r="2925" spans="5:24">
      <c r="E2925" s="234"/>
      <c r="F2925" s="234"/>
      <c r="X2925" s="233"/>
    </row>
    <row r="2926" spans="5:24">
      <c r="E2926" s="234"/>
      <c r="F2926" s="234"/>
      <c r="X2926" s="233"/>
    </row>
    <row r="2927" spans="5:24">
      <c r="E2927" s="234"/>
      <c r="F2927" s="234"/>
      <c r="X2927" s="233"/>
    </row>
    <row r="2928" spans="5:24">
      <c r="E2928" s="234"/>
      <c r="F2928" s="234"/>
      <c r="X2928" s="233"/>
    </row>
    <row r="2929" spans="5:24">
      <c r="E2929" s="234"/>
      <c r="F2929" s="234"/>
      <c r="X2929" s="233"/>
    </row>
    <row r="2930" spans="5:24">
      <c r="E2930" s="234"/>
      <c r="F2930" s="234"/>
      <c r="X2930" s="233"/>
    </row>
    <row r="2931" spans="5:24">
      <c r="E2931" s="234"/>
      <c r="F2931" s="234"/>
      <c r="X2931" s="233"/>
    </row>
    <row r="2932" spans="5:24">
      <c r="E2932" s="234"/>
      <c r="F2932" s="234"/>
      <c r="X2932" s="233"/>
    </row>
    <row r="2933" spans="5:24">
      <c r="E2933" s="234"/>
      <c r="F2933" s="234"/>
      <c r="X2933" s="233"/>
    </row>
    <row r="2934" spans="5:24">
      <c r="E2934" s="234"/>
      <c r="F2934" s="234"/>
      <c r="X2934" s="233"/>
    </row>
    <row r="2935" spans="5:24">
      <c r="E2935" s="234"/>
      <c r="F2935" s="234"/>
      <c r="X2935" s="233"/>
    </row>
    <row r="2936" spans="5:24">
      <c r="E2936" s="234"/>
      <c r="F2936" s="234"/>
      <c r="X2936" s="233"/>
    </row>
    <row r="2937" spans="5:24">
      <c r="E2937" s="234"/>
      <c r="F2937" s="234"/>
      <c r="X2937" s="233"/>
    </row>
    <row r="2938" spans="5:24">
      <c r="E2938" s="234"/>
      <c r="F2938" s="234"/>
      <c r="X2938" s="233"/>
    </row>
    <row r="2939" spans="5:24">
      <c r="E2939" s="234"/>
      <c r="F2939" s="234"/>
      <c r="X2939" s="233"/>
    </row>
    <row r="2940" spans="5:24">
      <c r="E2940" s="234"/>
      <c r="F2940" s="234"/>
      <c r="X2940" s="233"/>
    </row>
    <row r="2941" spans="5:24">
      <c r="E2941" s="234"/>
      <c r="F2941" s="234"/>
      <c r="X2941" s="233"/>
    </row>
    <row r="2942" spans="5:24">
      <c r="E2942" s="234"/>
      <c r="F2942" s="234"/>
      <c r="X2942" s="233"/>
    </row>
    <row r="2943" spans="5:24">
      <c r="E2943" s="234"/>
      <c r="F2943" s="234"/>
      <c r="X2943" s="233"/>
    </row>
    <row r="2944" spans="5:24">
      <c r="E2944" s="234"/>
      <c r="F2944" s="234"/>
      <c r="X2944" s="233"/>
    </row>
    <row r="2945" spans="5:24">
      <c r="E2945" s="234"/>
      <c r="F2945" s="234"/>
      <c r="X2945" s="233"/>
    </row>
    <row r="2946" spans="5:24">
      <c r="E2946" s="234"/>
      <c r="F2946" s="234"/>
      <c r="X2946" s="233"/>
    </row>
    <row r="2947" spans="5:24">
      <c r="E2947" s="234"/>
      <c r="F2947" s="234"/>
      <c r="X2947" s="233"/>
    </row>
    <row r="2948" spans="5:24">
      <c r="E2948" s="234"/>
      <c r="F2948" s="234"/>
      <c r="X2948" s="233"/>
    </row>
    <row r="2949" spans="5:24">
      <c r="E2949" s="234"/>
      <c r="F2949" s="234"/>
      <c r="X2949" s="233"/>
    </row>
    <row r="2950" spans="5:24">
      <c r="E2950" s="234"/>
      <c r="F2950" s="234"/>
      <c r="X2950" s="233"/>
    </row>
    <row r="2951" spans="5:24">
      <c r="E2951" s="234"/>
      <c r="F2951" s="234"/>
      <c r="X2951" s="233"/>
    </row>
    <row r="2952" spans="5:24">
      <c r="E2952" s="234"/>
      <c r="F2952" s="234"/>
      <c r="X2952" s="233"/>
    </row>
    <row r="2953" spans="5:24">
      <c r="E2953" s="234"/>
      <c r="F2953" s="234"/>
      <c r="X2953" s="233"/>
    </row>
    <row r="2954" spans="5:24">
      <c r="E2954" s="234"/>
      <c r="F2954" s="234"/>
      <c r="X2954" s="233"/>
    </row>
    <row r="2955" spans="5:24">
      <c r="E2955" s="234"/>
      <c r="F2955" s="234"/>
      <c r="X2955" s="233"/>
    </row>
    <row r="2956" spans="5:24">
      <c r="E2956" s="234"/>
      <c r="F2956" s="234"/>
      <c r="X2956" s="233"/>
    </row>
    <row r="2957" spans="5:24">
      <c r="E2957" s="234"/>
      <c r="F2957" s="234"/>
      <c r="X2957" s="233"/>
    </row>
    <row r="2958" spans="5:24">
      <c r="E2958" s="234"/>
      <c r="F2958" s="234"/>
      <c r="X2958" s="233"/>
    </row>
    <row r="2959" spans="5:24">
      <c r="E2959" s="234"/>
      <c r="F2959" s="234"/>
      <c r="X2959" s="233"/>
    </row>
    <row r="2960" spans="5:24">
      <c r="E2960" s="234"/>
      <c r="F2960" s="234"/>
      <c r="X2960" s="233"/>
    </row>
    <row r="2961" spans="5:24">
      <c r="E2961" s="234"/>
      <c r="F2961" s="234"/>
      <c r="X2961" s="233"/>
    </row>
    <row r="2962" spans="5:24">
      <c r="E2962" s="234"/>
      <c r="F2962" s="234"/>
      <c r="X2962" s="233"/>
    </row>
    <row r="2963" spans="5:24">
      <c r="E2963" s="234"/>
      <c r="F2963" s="234"/>
      <c r="X2963" s="233"/>
    </row>
    <row r="2964" spans="5:24">
      <c r="E2964" s="234"/>
      <c r="F2964" s="234"/>
      <c r="X2964" s="233"/>
    </row>
    <row r="2965" spans="5:24">
      <c r="E2965" s="234"/>
      <c r="F2965" s="234"/>
      <c r="X2965" s="233"/>
    </row>
    <row r="2966" spans="5:24">
      <c r="E2966" s="234"/>
      <c r="F2966" s="234"/>
      <c r="X2966" s="233"/>
    </row>
    <row r="2967" spans="5:24">
      <c r="E2967" s="234"/>
      <c r="F2967" s="234"/>
      <c r="X2967" s="233"/>
    </row>
    <row r="2968" spans="5:24">
      <c r="E2968" s="234"/>
      <c r="F2968" s="234"/>
      <c r="X2968" s="233"/>
    </row>
    <row r="2969" spans="5:24">
      <c r="E2969" s="234"/>
      <c r="F2969" s="234"/>
      <c r="X2969" s="233"/>
    </row>
    <row r="2970" spans="5:24">
      <c r="E2970" s="234"/>
      <c r="F2970" s="234"/>
      <c r="X2970" s="233"/>
    </row>
    <row r="2971" spans="5:24">
      <c r="E2971" s="234"/>
      <c r="F2971" s="234"/>
      <c r="X2971" s="233"/>
    </row>
    <row r="2972" spans="5:24">
      <c r="E2972" s="234"/>
      <c r="F2972" s="234"/>
      <c r="X2972" s="233"/>
    </row>
    <row r="2973" spans="5:24">
      <c r="E2973" s="234"/>
      <c r="F2973" s="234"/>
      <c r="X2973" s="233"/>
    </row>
    <row r="2974" spans="5:24">
      <c r="E2974" s="234"/>
      <c r="F2974" s="234"/>
      <c r="X2974" s="233"/>
    </row>
    <row r="2975" spans="5:24">
      <c r="E2975" s="234"/>
      <c r="F2975" s="234"/>
      <c r="X2975" s="233"/>
    </row>
    <row r="2976" spans="5:24">
      <c r="E2976" s="234"/>
      <c r="F2976" s="234"/>
      <c r="X2976" s="233"/>
    </row>
    <row r="2977" spans="5:24">
      <c r="E2977" s="234"/>
      <c r="F2977" s="234"/>
      <c r="X2977" s="233"/>
    </row>
    <row r="2978" spans="5:24">
      <c r="E2978" s="234"/>
      <c r="F2978" s="234"/>
      <c r="X2978" s="233"/>
    </row>
    <row r="2979" spans="5:24">
      <c r="E2979" s="234"/>
      <c r="F2979" s="234"/>
      <c r="X2979" s="233"/>
    </row>
    <row r="2980" spans="5:24">
      <c r="E2980" s="234"/>
      <c r="F2980" s="234"/>
      <c r="X2980" s="233"/>
    </row>
    <row r="2981" spans="5:24">
      <c r="E2981" s="234"/>
      <c r="F2981" s="234"/>
      <c r="X2981" s="233"/>
    </row>
    <row r="2982" spans="5:24">
      <c r="E2982" s="234"/>
      <c r="F2982" s="234"/>
      <c r="X2982" s="233"/>
    </row>
    <row r="2983" spans="5:24">
      <c r="E2983" s="234"/>
      <c r="F2983" s="234"/>
      <c r="X2983" s="233"/>
    </row>
    <row r="2984" spans="5:24">
      <c r="E2984" s="234"/>
      <c r="F2984" s="234"/>
      <c r="X2984" s="233"/>
    </row>
    <row r="2985" spans="5:24">
      <c r="E2985" s="234"/>
      <c r="F2985" s="234"/>
      <c r="X2985" s="233"/>
    </row>
    <row r="2986" spans="5:24">
      <c r="E2986" s="234"/>
      <c r="F2986" s="234"/>
      <c r="X2986" s="233"/>
    </row>
    <row r="2987" spans="5:24">
      <c r="E2987" s="234"/>
      <c r="F2987" s="234"/>
      <c r="X2987" s="233"/>
    </row>
    <row r="2988" spans="5:24">
      <c r="E2988" s="234"/>
      <c r="F2988" s="234"/>
      <c r="X2988" s="233"/>
    </row>
    <row r="2989" spans="5:24">
      <c r="E2989" s="234"/>
      <c r="F2989" s="234"/>
      <c r="X2989" s="233"/>
    </row>
    <row r="2990" spans="5:24">
      <c r="E2990" s="234"/>
      <c r="F2990" s="234"/>
      <c r="X2990" s="233"/>
    </row>
    <row r="2991" spans="5:24">
      <c r="E2991" s="234"/>
      <c r="F2991" s="234"/>
      <c r="X2991" s="233"/>
    </row>
    <row r="2992" spans="5:24">
      <c r="E2992" s="234"/>
      <c r="F2992" s="234"/>
      <c r="X2992" s="233"/>
    </row>
    <row r="2993" spans="5:24">
      <c r="E2993" s="234"/>
      <c r="F2993" s="234"/>
      <c r="X2993" s="233"/>
    </row>
    <row r="2994" spans="5:24">
      <c r="E2994" s="234"/>
      <c r="F2994" s="234"/>
      <c r="X2994" s="233"/>
    </row>
    <row r="2995" spans="5:24">
      <c r="E2995" s="234"/>
      <c r="F2995" s="234"/>
      <c r="X2995" s="233"/>
    </row>
    <row r="2996" spans="5:24">
      <c r="E2996" s="234"/>
      <c r="F2996" s="234"/>
      <c r="X2996" s="233"/>
    </row>
    <row r="2997" spans="5:24">
      <c r="E2997" s="234"/>
      <c r="F2997" s="234"/>
      <c r="X2997" s="233"/>
    </row>
    <row r="2998" spans="5:24">
      <c r="E2998" s="234"/>
      <c r="F2998" s="234"/>
      <c r="X2998" s="233"/>
    </row>
    <row r="2999" spans="5:24">
      <c r="E2999" s="234"/>
      <c r="F2999" s="234"/>
      <c r="X2999" s="233"/>
    </row>
    <row r="3000" spans="5:24">
      <c r="E3000" s="234"/>
      <c r="F3000" s="234"/>
      <c r="X3000" s="233"/>
    </row>
    <row r="3001" spans="5:24">
      <c r="E3001" s="234"/>
      <c r="F3001" s="234"/>
      <c r="X3001" s="233"/>
    </row>
    <row r="3002" spans="5:24">
      <c r="E3002" s="234"/>
      <c r="F3002" s="234"/>
      <c r="X3002" s="233"/>
    </row>
    <row r="3003" spans="5:24">
      <c r="E3003" s="234"/>
      <c r="F3003" s="234"/>
      <c r="X3003" s="233"/>
    </row>
    <row r="3004" spans="5:24">
      <c r="E3004" s="234"/>
      <c r="F3004" s="234"/>
      <c r="X3004" s="233"/>
    </row>
    <row r="3005" spans="5:24">
      <c r="E3005" s="234"/>
      <c r="F3005" s="234"/>
      <c r="X3005" s="233"/>
    </row>
    <row r="3006" spans="5:24">
      <c r="E3006" s="234"/>
      <c r="F3006" s="234"/>
      <c r="X3006" s="233"/>
    </row>
    <row r="3007" spans="5:24">
      <c r="E3007" s="234"/>
      <c r="F3007" s="234"/>
      <c r="X3007" s="233"/>
    </row>
    <row r="3008" spans="5:24">
      <c r="E3008" s="234"/>
      <c r="F3008" s="234"/>
      <c r="X3008" s="233"/>
    </row>
    <row r="3009" spans="5:24">
      <c r="E3009" s="234"/>
      <c r="F3009" s="234"/>
      <c r="X3009" s="233"/>
    </row>
    <row r="3010" spans="5:24">
      <c r="E3010" s="234"/>
      <c r="F3010" s="234"/>
      <c r="X3010" s="233"/>
    </row>
    <row r="3011" spans="5:24">
      <c r="E3011" s="234"/>
      <c r="F3011" s="234"/>
      <c r="X3011" s="233"/>
    </row>
    <row r="3012" spans="5:24">
      <c r="E3012" s="234"/>
      <c r="F3012" s="234"/>
      <c r="X3012" s="233"/>
    </row>
    <row r="3013" spans="5:24">
      <c r="E3013" s="234"/>
      <c r="F3013" s="234"/>
      <c r="X3013" s="233"/>
    </row>
    <row r="3014" spans="5:24">
      <c r="E3014" s="234"/>
      <c r="F3014" s="234"/>
      <c r="X3014" s="233"/>
    </row>
    <row r="3015" spans="5:24">
      <c r="E3015" s="234"/>
      <c r="F3015" s="234"/>
      <c r="X3015" s="233"/>
    </row>
    <row r="3016" spans="5:24">
      <c r="E3016" s="234"/>
      <c r="F3016" s="234"/>
      <c r="X3016" s="233"/>
    </row>
    <row r="3017" spans="5:24">
      <c r="E3017" s="234"/>
      <c r="F3017" s="234"/>
      <c r="X3017" s="233"/>
    </row>
    <row r="3018" spans="5:24">
      <c r="E3018" s="234"/>
      <c r="F3018" s="234"/>
      <c r="X3018" s="233"/>
    </row>
    <row r="3019" spans="5:24">
      <c r="E3019" s="234"/>
      <c r="F3019" s="234"/>
      <c r="X3019" s="233"/>
    </row>
    <row r="3020" spans="5:24">
      <c r="E3020" s="234"/>
      <c r="F3020" s="234"/>
      <c r="X3020" s="233"/>
    </row>
    <row r="3021" spans="5:24">
      <c r="E3021" s="234"/>
      <c r="F3021" s="234"/>
      <c r="X3021" s="233"/>
    </row>
    <row r="3022" spans="5:24">
      <c r="E3022" s="234"/>
      <c r="F3022" s="234"/>
      <c r="X3022" s="233"/>
    </row>
    <row r="3023" spans="5:24">
      <c r="E3023" s="234"/>
      <c r="F3023" s="234"/>
      <c r="X3023" s="233"/>
    </row>
    <row r="3024" spans="5:24">
      <c r="E3024" s="234"/>
      <c r="F3024" s="234"/>
      <c r="X3024" s="233"/>
    </row>
    <row r="3025" spans="5:24">
      <c r="E3025" s="234"/>
      <c r="F3025" s="234"/>
      <c r="X3025" s="233"/>
    </row>
    <row r="3026" spans="5:24">
      <c r="E3026" s="234"/>
      <c r="F3026" s="234"/>
      <c r="X3026" s="233"/>
    </row>
    <row r="3027" spans="5:24">
      <c r="E3027" s="234"/>
      <c r="F3027" s="234"/>
      <c r="X3027" s="233"/>
    </row>
    <row r="3028" spans="5:24">
      <c r="E3028" s="234"/>
      <c r="F3028" s="234"/>
      <c r="X3028" s="233"/>
    </row>
    <row r="3029" spans="5:24">
      <c r="E3029" s="234"/>
      <c r="F3029" s="234"/>
      <c r="X3029" s="233"/>
    </row>
    <row r="3030" spans="5:24">
      <c r="E3030" s="234"/>
      <c r="F3030" s="234"/>
      <c r="X3030" s="233"/>
    </row>
    <row r="3031" spans="5:24">
      <c r="E3031" s="234"/>
      <c r="F3031" s="234"/>
      <c r="X3031" s="233"/>
    </row>
    <row r="3032" spans="5:24">
      <c r="E3032" s="234"/>
      <c r="F3032" s="234"/>
      <c r="X3032" s="233"/>
    </row>
    <row r="3033" spans="5:24">
      <c r="E3033" s="234"/>
      <c r="F3033" s="234"/>
      <c r="X3033" s="233"/>
    </row>
    <row r="3034" spans="5:24">
      <c r="E3034" s="234"/>
      <c r="F3034" s="234"/>
      <c r="X3034" s="233"/>
    </row>
    <row r="3035" spans="5:24">
      <c r="E3035" s="234"/>
      <c r="F3035" s="234"/>
      <c r="X3035" s="233"/>
    </row>
    <row r="3036" spans="5:24">
      <c r="E3036" s="234"/>
      <c r="F3036" s="234"/>
      <c r="X3036" s="233"/>
    </row>
    <row r="3037" spans="5:24">
      <c r="E3037" s="234"/>
      <c r="F3037" s="234"/>
      <c r="X3037" s="233"/>
    </row>
    <row r="3038" spans="5:24">
      <c r="E3038" s="234"/>
      <c r="F3038" s="234"/>
      <c r="X3038" s="233"/>
    </row>
    <row r="3039" spans="5:24">
      <c r="E3039" s="234"/>
      <c r="F3039" s="234"/>
      <c r="X3039" s="233"/>
    </row>
    <row r="3040" spans="5:24">
      <c r="E3040" s="234"/>
      <c r="F3040" s="234"/>
      <c r="X3040" s="233"/>
    </row>
    <row r="3041" spans="5:24">
      <c r="E3041" s="234"/>
      <c r="F3041" s="234"/>
      <c r="X3041" s="233"/>
    </row>
    <row r="3042" spans="5:24">
      <c r="E3042" s="234"/>
      <c r="F3042" s="234"/>
      <c r="X3042" s="233"/>
    </row>
    <row r="3043" spans="5:24">
      <c r="E3043" s="234"/>
      <c r="F3043" s="234"/>
      <c r="X3043" s="233"/>
    </row>
    <row r="3044" spans="5:24">
      <c r="E3044" s="234"/>
      <c r="F3044" s="234"/>
      <c r="X3044" s="233"/>
    </row>
    <row r="3045" spans="5:24">
      <c r="E3045" s="234"/>
      <c r="F3045" s="234"/>
      <c r="X3045" s="233"/>
    </row>
    <row r="3046" spans="5:24">
      <c r="E3046" s="234"/>
      <c r="F3046" s="234"/>
      <c r="X3046" s="233"/>
    </row>
    <row r="3047" spans="5:24">
      <c r="E3047" s="234"/>
      <c r="F3047" s="234"/>
      <c r="X3047" s="233"/>
    </row>
    <row r="3048" spans="5:24">
      <c r="E3048" s="234"/>
      <c r="F3048" s="234"/>
      <c r="X3048" s="233"/>
    </row>
    <row r="3049" spans="5:24">
      <c r="E3049" s="234"/>
      <c r="F3049" s="234"/>
      <c r="X3049" s="233"/>
    </row>
    <row r="3050" spans="5:24">
      <c r="E3050" s="234"/>
      <c r="F3050" s="234"/>
      <c r="X3050" s="233"/>
    </row>
    <row r="3051" spans="5:24">
      <c r="E3051" s="234"/>
      <c r="F3051" s="234"/>
      <c r="X3051" s="233"/>
    </row>
    <row r="3052" spans="5:24">
      <c r="E3052" s="234"/>
      <c r="F3052" s="234"/>
      <c r="X3052" s="233"/>
    </row>
    <row r="3053" spans="5:24">
      <c r="E3053" s="234"/>
      <c r="F3053" s="234"/>
      <c r="X3053" s="233"/>
    </row>
    <row r="3054" spans="5:24">
      <c r="E3054" s="234"/>
      <c r="F3054" s="234"/>
      <c r="X3054" s="233"/>
    </row>
    <row r="3055" spans="5:24">
      <c r="E3055" s="234"/>
      <c r="F3055" s="234"/>
      <c r="X3055" s="233"/>
    </row>
    <row r="3056" spans="5:24">
      <c r="E3056" s="234"/>
      <c r="F3056" s="234"/>
      <c r="X3056" s="233"/>
    </row>
    <row r="3057" spans="5:24">
      <c r="E3057" s="234"/>
      <c r="F3057" s="234"/>
      <c r="X3057" s="233"/>
    </row>
    <row r="3058" spans="5:24">
      <c r="E3058" s="234"/>
      <c r="F3058" s="234"/>
      <c r="X3058" s="233"/>
    </row>
    <row r="3059" spans="5:24">
      <c r="E3059" s="234"/>
      <c r="F3059" s="234"/>
      <c r="X3059" s="233"/>
    </row>
    <row r="3060" spans="5:24">
      <c r="E3060" s="234"/>
      <c r="F3060" s="234"/>
      <c r="X3060" s="233"/>
    </row>
    <row r="3061" spans="5:24">
      <c r="E3061" s="234"/>
      <c r="F3061" s="234"/>
      <c r="X3061" s="233"/>
    </row>
    <row r="3062" spans="5:24">
      <c r="E3062" s="234"/>
      <c r="F3062" s="234"/>
      <c r="X3062" s="233"/>
    </row>
    <row r="3063" spans="5:24">
      <c r="E3063" s="234"/>
      <c r="F3063" s="234"/>
      <c r="X3063" s="233"/>
    </row>
    <row r="3064" spans="5:24">
      <c r="E3064" s="234"/>
      <c r="F3064" s="234"/>
      <c r="X3064" s="233"/>
    </row>
    <row r="3065" spans="5:24">
      <c r="E3065" s="234"/>
      <c r="F3065" s="234"/>
      <c r="X3065" s="233"/>
    </row>
    <row r="3066" spans="5:24">
      <c r="E3066" s="234"/>
      <c r="F3066" s="234"/>
      <c r="X3066" s="233"/>
    </row>
    <row r="3067" spans="5:24">
      <c r="E3067" s="234"/>
      <c r="F3067" s="234"/>
      <c r="X3067" s="233"/>
    </row>
    <row r="3068" spans="5:24">
      <c r="E3068" s="234"/>
      <c r="F3068" s="234"/>
      <c r="X3068" s="233"/>
    </row>
    <row r="3069" spans="5:24">
      <c r="E3069" s="234"/>
      <c r="F3069" s="234"/>
      <c r="X3069" s="233"/>
    </row>
    <row r="3070" spans="5:24">
      <c r="E3070" s="234"/>
      <c r="F3070" s="234"/>
      <c r="X3070" s="233"/>
    </row>
    <row r="3071" spans="5:24">
      <c r="E3071" s="234"/>
      <c r="F3071" s="234"/>
      <c r="X3071" s="233"/>
    </row>
    <row r="3072" spans="5:24">
      <c r="E3072" s="234"/>
      <c r="F3072" s="234"/>
      <c r="X3072" s="233"/>
    </row>
    <row r="3073" spans="5:24">
      <c r="E3073" s="234"/>
      <c r="F3073" s="234"/>
      <c r="X3073" s="233"/>
    </row>
    <row r="3074" spans="5:24">
      <c r="E3074" s="234"/>
      <c r="F3074" s="234"/>
      <c r="X3074" s="233"/>
    </row>
    <row r="3075" spans="5:24">
      <c r="E3075" s="234"/>
      <c r="F3075" s="234"/>
      <c r="X3075" s="233"/>
    </row>
    <row r="3076" spans="5:24">
      <c r="E3076" s="234"/>
      <c r="F3076" s="234"/>
      <c r="X3076" s="233"/>
    </row>
    <row r="3077" spans="5:24">
      <c r="E3077" s="234"/>
      <c r="F3077" s="234"/>
      <c r="X3077" s="233"/>
    </row>
    <row r="3078" spans="5:24">
      <c r="E3078" s="234"/>
      <c r="F3078" s="234"/>
      <c r="X3078" s="233"/>
    </row>
    <row r="3079" spans="5:24">
      <c r="E3079" s="234"/>
      <c r="F3079" s="234"/>
      <c r="X3079" s="233"/>
    </row>
    <row r="3080" spans="5:24">
      <c r="E3080" s="234"/>
      <c r="F3080" s="234"/>
      <c r="X3080" s="233"/>
    </row>
    <row r="3081" spans="5:24">
      <c r="E3081" s="234"/>
      <c r="F3081" s="234"/>
      <c r="X3081" s="233"/>
    </row>
    <row r="3082" spans="5:24">
      <c r="E3082" s="234"/>
      <c r="F3082" s="234"/>
      <c r="X3082" s="233"/>
    </row>
    <row r="3083" spans="5:24">
      <c r="E3083" s="234"/>
      <c r="F3083" s="234"/>
      <c r="X3083" s="233"/>
    </row>
    <row r="3084" spans="5:24">
      <c r="E3084" s="234"/>
      <c r="F3084" s="234"/>
      <c r="X3084" s="233"/>
    </row>
    <row r="3085" spans="5:24">
      <c r="E3085" s="234"/>
      <c r="F3085" s="234"/>
      <c r="X3085" s="233"/>
    </row>
    <row r="3086" spans="5:24">
      <c r="E3086" s="234"/>
      <c r="F3086" s="234"/>
      <c r="X3086" s="233"/>
    </row>
    <row r="3087" spans="5:24">
      <c r="E3087" s="234"/>
      <c r="F3087" s="234"/>
      <c r="X3087" s="233"/>
    </row>
    <row r="3088" spans="5:24">
      <c r="E3088" s="234"/>
      <c r="F3088" s="234"/>
      <c r="X3088" s="233"/>
    </row>
    <row r="3089" spans="5:24">
      <c r="E3089" s="234"/>
      <c r="F3089" s="234"/>
      <c r="X3089" s="233"/>
    </row>
    <row r="3090" spans="5:24">
      <c r="E3090" s="234"/>
      <c r="F3090" s="234"/>
      <c r="X3090" s="233"/>
    </row>
    <row r="3091" spans="5:24">
      <c r="E3091" s="234"/>
      <c r="F3091" s="234"/>
      <c r="X3091" s="233"/>
    </row>
    <row r="3092" spans="5:24">
      <c r="E3092" s="234"/>
      <c r="F3092" s="234"/>
      <c r="X3092" s="233"/>
    </row>
    <row r="3093" spans="5:24">
      <c r="E3093" s="234"/>
      <c r="F3093" s="234"/>
      <c r="X3093" s="233"/>
    </row>
    <row r="3094" spans="5:24">
      <c r="E3094" s="234"/>
      <c r="F3094" s="234"/>
      <c r="X3094" s="233"/>
    </row>
    <row r="3095" spans="5:24">
      <c r="E3095" s="234"/>
      <c r="F3095" s="234"/>
      <c r="X3095" s="233"/>
    </row>
    <row r="3096" spans="5:24">
      <c r="E3096" s="234"/>
      <c r="F3096" s="234"/>
      <c r="X3096" s="233"/>
    </row>
    <row r="3097" spans="5:24">
      <c r="E3097" s="234"/>
      <c r="F3097" s="234"/>
      <c r="X3097" s="233"/>
    </row>
    <row r="3098" spans="5:24">
      <c r="E3098" s="234"/>
      <c r="F3098" s="234"/>
      <c r="X3098" s="233"/>
    </row>
    <row r="3099" spans="5:24">
      <c r="E3099" s="234"/>
      <c r="F3099" s="234"/>
      <c r="X3099" s="233"/>
    </row>
    <row r="3100" spans="5:24">
      <c r="E3100" s="234"/>
      <c r="F3100" s="234"/>
      <c r="X3100" s="233"/>
    </row>
    <row r="3101" spans="5:24">
      <c r="E3101" s="234"/>
      <c r="F3101" s="234"/>
      <c r="X3101" s="233"/>
    </row>
    <row r="3102" spans="5:24">
      <c r="E3102" s="234"/>
      <c r="F3102" s="234"/>
      <c r="X3102" s="233"/>
    </row>
    <row r="3103" spans="5:24">
      <c r="E3103" s="234"/>
      <c r="F3103" s="234"/>
      <c r="X3103" s="233"/>
    </row>
    <row r="3104" spans="5:24">
      <c r="E3104" s="234"/>
      <c r="F3104" s="234"/>
      <c r="X3104" s="233"/>
    </row>
    <row r="3105" spans="5:24">
      <c r="E3105" s="234"/>
      <c r="F3105" s="234"/>
      <c r="X3105" s="233"/>
    </row>
    <row r="3106" spans="5:24">
      <c r="E3106" s="234"/>
      <c r="F3106" s="234"/>
      <c r="X3106" s="233"/>
    </row>
    <row r="3107" spans="5:24">
      <c r="E3107" s="234"/>
      <c r="F3107" s="234"/>
      <c r="X3107" s="233"/>
    </row>
    <row r="3108" spans="5:24">
      <c r="E3108" s="234"/>
      <c r="F3108" s="234"/>
      <c r="X3108" s="233"/>
    </row>
    <row r="3109" spans="5:24">
      <c r="E3109" s="234"/>
      <c r="F3109" s="234"/>
      <c r="X3109" s="233"/>
    </row>
    <row r="3110" spans="5:24">
      <c r="E3110" s="234"/>
      <c r="F3110" s="234"/>
      <c r="X3110" s="233"/>
    </row>
    <row r="3111" spans="5:24">
      <c r="E3111" s="234"/>
      <c r="F3111" s="234"/>
      <c r="X3111" s="233"/>
    </row>
    <row r="3112" spans="5:24">
      <c r="E3112" s="234"/>
      <c r="F3112" s="234"/>
      <c r="X3112" s="233"/>
    </row>
    <row r="3113" spans="5:24">
      <c r="E3113" s="234"/>
      <c r="F3113" s="234"/>
      <c r="X3113" s="233"/>
    </row>
    <row r="3114" spans="5:24">
      <c r="E3114" s="234"/>
      <c r="F3114" s="234"/>
      <c r="X3114" s="233"/>
    </row>
    <row r="3115" spans="5:24">
      <c r="E3115" s="234"/>
      <c r="F3115" s="234"/>
      <c r="X3115" s="233"/>
    </row>
    <row r="3116" spans="5:24">
      <c r="E3116" s="234"/>
      <c r="F3116" s="234"/>
      <c r="X3116" s="233"/>
    </row>
    <row r="3117" spans="5:24">
      <c r="E3117" s="234"/>
      <c r="F3117" s="234"/>
      <c r="X3117" s="233"/>
    </row>
    <row r="3118" spans="5:24">
      <c r="E3118" s="234"/>
      <c r="F3118" s="234"/>
      <c r="X3118" s="233"/>
    </row>
    <row r="3119" spans="5:24">
      <c r="E3119" s="234"/>
      <c r="F3119" s="234"/>
      <c r="X3119" s="233"/>
    </row>
    <row r="3120" spans="5:24">
      <c r="E3120" s="234"/>
      <c r="F3120" s="234"/>
      <c r="X3120" s="233"/>
    </row>
    <row r="3121" spans="5:24">
      <c r="E3121" s="234"/>
      <c r="F3121" s="234"/>
      <c r="X3121" s="233"/>
    </row>
    <row r="3122" spans="5:24">
      <c r="E3122" s="234"/>
      <c r="F3122" s="234"/>
      <c r="X3122" s="233"/>
    </row>
    <row r="3123" spans="5:24">
      <c r="E3123" s="234"/>
      <c r="F3123" s="234"/>
      <c r="X3123" s="233"/>
    </row>
    <row r="3124" spans="5:24">
      <c r="E3124" s="234"/>
      <c r="F3124" s="234"/>
      <c r="X3124" s="233"/>
    </row>
    <row r="3125" spans="5:24">
      <c r="E3125" s="234"/>
      <c r="F3125" s="234"/>
      <c r="X3125" s="233"/>
    </row>
    <row r="3126" spans="5:24">
      <c r="E3126" s="234"/>
      <c r="F3126" s="234"/>
      <c r="X3126" s="233"/>
    </row>
    <row r="3127" spans="5:24">
      <c r="E3127" s="234"/>
      <c r="F3127" s="234"/>
      <c r="X3127" s="233"/>
    </row>
    <row r="3128" spans="5:24">
      <c r="E3128" s="234"/>
      <c r="F3128" s="234"/>
      <c r="X3128" s="233"/>
    </row>
    <row r="3129" spans="5:24">
      <c r="E3129" s="234"/>
      <c r="F3129" s="234"/>
      <c r="X3129" s="233"/>
    </row>
    <row r="3130" spans="5:24">
      <c r="E3130" s="234"/>
      <c r="F3130" s="234"/>
      <c r="X3130" s="233"/>
    </row>
    <row r="3131" spans="5:24">
      <c r="E3131" s="234"/>
      <c r="F3131" s="234"/>
      <c r="X3131" s="233"/>
    </row>
    <row r="3132" spans="5:24">
      <c r="E3132" s="234"/>
      <c r="F3132" s="234"/>
      <c r="X3132" s="233"/>
    </row>
    <row r="3133" spans="5:24">
      <c r="E3133" s="234"/>
      <c r="F3133" s="234"/>
      <c r="X3133" s="233"/>
    </row>
    <row r="3134" spans="5:24">
      <c r="E3134" s="234"/>
      <c r="F3134" s="234"/>
      <c r="X3134" s="233"/>
    </row>
    <row r="3135" spans="5:24">
      <c r="E3135" s="234"/>
      <c r="F3135" s="234"/>
      <c r="X3135" s="233"/>
    </row>
    <row r="3136" spans="5:24">
      <c r="E3136" s="234"/>
      <c r="F3136" s="234"/>
      <c r="X3136" s="233"/>
    </row>
    <row r="3137" spans="5:24">
      <c r="E3137" s="234"/>
      <c r="F3137" s="234"/>
      <c r="X3137" s="233"/>
    </row>
    <row r="3138" spans="5:24">
      <c r="E3138" s="234"/>
      <c r="F3138" s="234"/>
      <c r="X3138" s="233"/>
    </row>
    <row r="3139" spans="5:24">
      <c r="E3139" s="234"/>
      <c r="F3139" s="234"/>
      <c r="X3139" s="233"/>
    </row>
    <row r="3140" spans="5:24">
      <c r="E3140" s="234"/>
      <c r="F3140" s="234"/>
      <c r="X3140" s="233"/>
    </row>
    <row r="3141" spans="5:24">
      <c r="E3141" s="234"/>
      <c r="F3141" s="234"/>
      <c r="X3141" s="233"/>
    </row>
    <row r="3142" spans="5:24">
      <c r="E3142" s="234"/>
      <c r="F3142" s="234"/>
      <c r="X3142" s="233"/>
    </row>
    <row r="3143" spans="5:24">
      <c r="E3143" s="234"/>
      <c r="F3143" s="234"/>
      <c r="X3143" s="233"/>
    </row>
    <row r="3144" spans="5:24">
      <c r="E3144" s="234"/>
      <c r="F3144" s="234"/>
      <c r="X3144" s="233"/>
    </row>
    <row r="3145" spans="5:24">
      <c r="E3145" s="234"/>
      <c r="F3145" s="234"/>
      <c r="X3145" s="233"/>
    </row>
    <row r="3146" spans="5:24">
      <c r="E3146" s="234"/>
      <c r="F3146" s="234"/>
      <c r="X3146" s="233"/>
    </row>
    <row r="3147" spans="5:24">
      <c r="E3147" s="234"/>
      <c r="F3147" s="234"/>
      <c r="X3147" s="233"/>
    </row>
    <row r="3148" spans="5:24">
      <c r="E3148" s="234"/>
      <c r="F3148" s="234"/>
      <c r="X3148" s="233"/>
    </row>
    <row r="3149" spans="5:24">
      <c r="E3149" s="234"/>
      <c r="F3149" s="234"/>
      <c r="X3149" s="233"/>
    </row>
    <row r="3150" spans="5:24">
      <c r="E3150" s="234"/>
      <c r="F3150" s="234"/>
      <c r="X3150" s="233"/>
    </row>
    <row r="3151" spans="5:24">
      <c r="E3151" s="234"/>
      <c r="F3151" s="234"/>
      <c r="X3151" s="233"/>
    </row>
    <row r="3152" spans="5:24">
      <c r="E3152" s="234"/>
      <c r="F3152" s="234"/>
      <c r="X3152" s="233"/>
    </row>
    <row r="3153" spans="5:24">
      <c r="E3153" s="234"/>
      <c r="F3153" s="234"/>
      <c r="X3153" s="233"/>
    </row>
    <row r="3154" spans="5:24">
      <c r="E3154" s="234"/>
      <c r="F3154" s="234"/>
      <c r="X3154" s="233"/>
    </row>
    <row r="3155" spans="5:24">
      <c r="E3155" s="234"/>
      <c r="F3155" s="234"/>
      <c r="X3155" s="233"/>
    </row>
    <row r="3156" spans="5:24">
      <c r="E3156" s="234"/>
      <c r="F3156" s="234"/>
      <c r="X3156" s="233"/>
    </row>
    <row r="3157" spans="5:24">
      <c r="E3157" s="234"/>
      <c r="F3157" s="234"/>
      <c r="X3157" s="233"/>
    </row>
    <row r="3158" spans="5:24">
      <c r="E3158" s="234"/>
      <c r="F3158" s="234"/>
      <c r="X3158" s="233"/>
    </row>
    <row r="3159" spans="5:24">
      <c r="E3159" s="234"/>
      <c r="F3159" s="234"/>
      <c r="X3159" s="233"/>
    </row>
    <row r="3160" spans="5:24">
      <c r="E3160" s="234"/>
      <c r="F3160" s="234"/>
      <c r="X3160" s="233"/>
    </row>
    <row r="3161" spans="5:24">
      <c r="E3161" s="234"/>
      <c r="F3161" s="234"/>
      <c r="X3161" s="233"/>
    </row>
    <row r="3162" spans="5:24">
      <c r="E3162" s="234"/>
      <c r="F3162" s="234"/>
      <c r="X3162" s="233"/>
    </row>
    <row r="3163" spans="5:24">
      <c r="E3163" s="234"/>
      <c r="F3163" s="234"/>
      <c r="X3163" s="233"/>
    </row>
    <row r="3164" spans="5:24">
      <c r="E3164" s="234"/>
      <c r="F3164" s="234"/>
      <c r="X3164" s="233"/>
    </row>
    <row r="3165" spans="5:24">
      <c r="E3165" s="234"/>
      <c r="F3165" s="234"/>
      <c r="X3165" s="233"/>
    </row>
    <row r="3166" spans="5:24">
      <c r="E3166" s="234"/>
      <c r="F3166" s="234"/>
      <c r="X3166" s="233"/>
    </row>
    <row r="3167" spans="5:24">
      <c r="E3167" s="234"/>
      <c r="F3167" s="234"/>
      <c r="X3167" s="233"/>
    </row>
    <row r="3168" spans="5:24">
      <c r="E3168" s="234"/>
      <c r="F3168" s="234"/>
      <c r="X3168" s="233"/>
    </row>
    <row r="3169" spans="5:24">
      <c r="E3169" s="234"/>
      <c r="F3169" s="234"/>
      <c r="X3169" s="233"/>
    </row>
    <row r="3170" spans="5:24">
      <c r="E3170" s="234"/>
      <c r="F3170" s="234"/>
      <c r="X3170" s="233"/>
    </row>
    <row r="3171" spans="5:24">
      <c r="E3171" s="234"/>
      <c r="F3171" s="234"/>
      <c r="X3171" s="233"/>
    </row>
    <row r="3172" spans="5:24">
      <c r="E3172" s="234"/>
      <c r="F3172" s="234"/>
      <c r="X3172" s="233"/>
    </row>
    <row r="3173" spans="5:24">
      <c r="E3173" s="234"/>
      <c r="F3173" s="234"/>
      <c r="X3173" s="233"/>
    </row>
    <row r="3174" spans="5:24">
      <c r="E3174" s="234"/>
      <c r="F3174" s="234"/>
      <c r="X3174" s="233"/>
    </row>
    <row r="3175" spans="5:24">
      <c r="E3175" s="234"/>
      <c r="F3175" s="234"/>
      <c r="X3175" s="233"/>
    </row>
    <row r="3176" spans="5:24">
      <c r="E3176" s="234"/>
      <c r="F3176" s="234"/>
      <c r="X3176" s="233"/>
    </row>
    <row r="3177" spans="5:24">
      <c r="E3177" s="234"/>
      <c r="F3177" s="234"/>
      <c r="X3177" s="233"/>
    </row>
    <row r="3178" spans="5:24">
      <c r="E3178" s="234"/>
      <c r="F3178" s="234"/>
      <c r="X3178" s="233"/>
    </row>
    <row r="3179" spans="5:24">
      <c r="E3179" s="234"/>
      <c r="F3179" s="234"/>
      <c r="X3179" s="233"/>
    </row>
    <row r="3180" spans="5:24">
      <c r="E3180" s="234"/>
      <c r="F3180" s="234"/>
      <c r="X3180" s="233"/>
    </row>
    <row r="3181" spans="5:24">
      <c r="E3181" s="234"/>
      <c r="F3181" s="234"/>
      <c r="X3181" s="233"/>
    </row>
    <row r="3182" spans="5:24">
      <c r="E3182" s="234"/>
      <c r="F3182" s="234"/>
      <c r="X3182" s="233"/>
    </row>
    <row r="3183" spans="5:24">
      <c r="E3183" s="234"/>
      <c r="F3183" s="234"/>
      <c r="X3183" s="233"/>
    </row>
    <row r="3184" spans="5:24">
      <c r="E3184" s="234"/>
      <c r="F3184" s="234"/>
      <c r="X3184" s="233"/>
    </row>
    <row r="3185" spans="5:24">
      <c r="E3185" s="234"/>
      <c r="F3185" s="234"/>
      <c r="X3185" s="233"/>
    </row>
    <row r="3186" spans="5:24">
      <c r="E3186" s="234"/>
      <c r="F3186" s="234"/>
      <c r="X3186" s="233"/>
    </row>
    <row r="3187" spans="5:24">
      <c r="E3187" s="234"/>
      <c r="F3187" s="234"/>
      <c r="X3187" s="233"/>
    </row>
    <row r="3188" spans="5:24">
      <c r="E3188" s="234"/>
      <c r="F3188" s="234"/>
      <c r="X3188" s="233"/>
    </row>
    <row r="3189" spans="5:24">
      <c r="E3189" s="234"/>
      <c r="F3189" s="234"/>
      <c r="X3189" s="233"/>
    </row>
    <row r="3190" spans="5:24">
      <c r="E3190" s="234"/>
      <c r="F3190" s="234"/>
      <c r="X3190" s="233"/>
    </row>
    <row r="3191" spans="5:24">
      <c r="E3191" s="234"/>
      <c r="F3191" s="234"/>
      <c r="X3191" s="233"/>
    </row>
    <row r="3192" spans="5:24">
      <c r="E3192" s="234"/>
      <c r="F3192" s="234"/>
      <c r="X3192" s="233"/>
    </row>
  </sheetData>
  <autoFilter ref="A9:X2244">
    <filterColumn colId="1">
      <filters>
        <filter val="2025/04"/>
      </filters>
    </filterColumn>
  </autoFilter>
  <mergeCells count="1">
    <mergeCell ref="A1:D1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scale="10" orientation="landscape" r:id="rId2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9:H38"/>
  <sheetViews>
    <sheetView workbookViewId="0">
      <selection activeCell="C38" sqref="C38"/>
    </sheetView>
  </sheetViews>
  <sheetFormatPr defaultRowHeight="17"/>
  <cols>
    <col min="4" max="4" width="12" bestFit="1" customWidth="1"/>
    <col min="8" max="8" width="12" bestFit="1" customWidth="1"/>
  </cols>
  <sheetData>
    <row r="29" spans="4:4">
      <c r="D29" s="139"/>
    </row>
    <row r="30" spans="4:4">
      <c r="D30" s="139"/>
    </row>
    <row r="31" spans="4:4">
      <c r="D31" s="139"/>
    </row>
    <row r="32" spans="4:4">
      <c r="D32" s="139"/>
    </row>
    <row r="33" spans="2:8">
      <c r="D33" s="139"/>
    </row>
    <row r="34" spans="2:8">
      <c r="D34" s="139"/>
    </row>
    <row r="35" spans="2:8">
      <c r="C35" s="141"/>
      <c r="D35" s="140"/>
    </row>
    <row r="36" spans="2:8">
      <c r="B36" t="s">
        <v>1831</v>
      </c>
      <c r="C36" t="s">
        <v>1832</v>
      </c>
    </row>
    <row r="37" spans="2:8">
      <c r="C37" t="s">
        <v>1833</v>
      </c>
      <c r="H37" s="139">
        <f>33000+72490+121220+110000</f>
        <v>336710</v>
      </c>
    </row>
    <row r="38" spans="2:8">
      <c r="C38" t="s">
        <v>1834</v>
      </c>
    </row>
  </sheetData>
  <phoneticPr fontId="31" type="noConversion"/>
  <pageMargins left="0.7" right="0.7" top="0.75" bottom="0.75" header="0.3" footer="0.3"/>
  <pageSetup paperSize="9" scale="8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3"/>
  <sheetViews>
    <sheetView topLeftCell="A151" workbookViewId="0">
      <selection activeCell="E33" sqref="E33"/>
    </sheetView>
  </sheetViews>
  <sheetFormatPr defaultColWidth="10.90625" defaultRowHeight="12.5"/>
  <cols>
    <col min="1" max="1" width="8.453125" style="4" bestFit="1" customWidth="1"/>
    <col min="2" max="2" width="9.08984375" style="4" bestFit="1" customWidth="1"/>
    <col min="3" max="3" width="11.36328125" style="4" bestFit="1" customWidth="1"/>
    <col min="4" max="4" width="8.453125" style="4" bestFit="1" customWidth="1"/>
    <col min="5" max="6" width="10.36328125" style="4" bestFit="1" customWidth="1"/>
    <col min="7" max="7" width="9.26953125" style="4" bestFit="1" customWidth="1"/>
    <col min="8" max="8" width="6.7265625" style="4" bestFit="1" customWidth="1"/>
    <col min="9" max="9" width="7.26953125" style="4" bestFit="1" customWidth="1"/>
    <col min="10" max="11" width="8.453125" style="4" bestFit="1" customWidth="1"/>
    <col min="12" max="12" width="12.36328125" style="4" bestFit="1" customWidth="1"/>
    <col min="13" max="13" width="5.7265625" style="4" bestFit="1" customWidth="1"/>
    <col min="14" max="14" width="20.08984375" style="159" bestFit="1" customWidth="1"/>
    <col min="15" max="15" width="4.90625" style="4" bestFit="1" customWidth="1"/>
    <col min="16" max="17" width="8.453125" style="4" bestFit="1" customWidth="1"/>
    <col min="18" max="18" width="43.6328125" style="4" bestFit="1" customWidth="1"/>
    <col min="19" max="19" width="11.36328125" style="4" bestFit="1" customWidth="1"/>
    <col min="20" max="20" width="9.36328125" style="4" bestFit="1" customWidth="1"/>
    <col min="21" max="21" width="8.453125" style="4" bestFit="1" customWidth="1"/>
    <col min="22" max="22" width="9.453125" style="4" bestFit="1" customWidth="1"/>
    <col min="23" max="23" width="17.26953125" style="4" bestFit="1" customWidth="1"/>
    <col min="24" max="16384" width="10.90625" style="4"/>
  </cols>
  <sheetData>
    <row r="1" spans="1:23">
      <c r="A1" s="163" t="s">
        <v>191</v>
      </c>
      <c r="B1" s="163" t="s">
        <v>192</v>
      </c>
      <c r="C1" s="163" t="s">
        <v>193</v>
      </c>
      <c r="D1" s="163" t="s">
        <v>194</v>
      </c>
      <c r="E1" s="163" t="s">
        <v>195</v>
      </c>
      <c r="F1" s="163" t="s">
        <v>196</v>
      </c>
      <c r="G1" s="163" t="s">
        <v>197</v>
      </c>
      <c r="H1" s="163" t="s">
        <v>198</v>
      </c>
      <c r="I1" s="163" t="s">
        <v>199</v>
      </c>
      <c r="J1" s="163" t="s">
        <v>200</v>
      </c>
      <c r="K1" s="163" t="s">
        <v>201</v>
      </c>
      <c r="L1" s="163" t="s">
        <v>202</v>
      </c>
      <c r="M1" s="163" t="s">
        <v>203</v>
      </c>
      <c r="N1" s="164" t="s">
        <v>204</v>
      </c>
      <c r="O1" s="163" t="s">
        <v>205</v>
      </c>
      <c r="P1" s="163" t="s">
        <v>206</v>
      </c>
      <c r="Q1" s="163" t="s">
        <v>207</v>
      </c>
      <c r="R1" s="163" t="s">
        <v>208</v>
      </c>
      <c r="S1" s="163" t="s">
        <v>209</v>
      </c>
      <c r="T1" s="163" t="s">
        <v>210</v>
      </c>
      <c r="U1" s="163" t="s">
        <v>211</v>
      </c>
      <c r="V1" s="163" t="s">
        <v>212</v>
      </c>
      <c r="W1" s="163" t="s">
        <v>1835</v>
      </c>
    </row>
    <row r="2" spans="1:23">
      <c r="A2" s="4" t="s">
        <v>215</v>
      </c>
      <c r="B2" s="4" t="s">
        <v>1836</v>
      </c>
      <c r="C2" s="4" t="s">
        <v>1837</v>
      </c>
      <c r="D2" s="4" t="s">
        <v>227</v>
      </c>
      <c r="E2" s="5">
        <v>44706</v>
      </c>
      <c r="F2" s="5">
        <v>44706</v>
      </c>
      <c r="G2" s="4" t="s">
        <v>1838</v>
      </c>
      <c r="I2" s="4" t="s">
        <v>1839</v>
      </c>
      <c r="J2" s="4" t="s">
        <v>1840</v>
      </c>
      <c r="K2" s="4" t="s">
        <v>220</v>
      </c>
      <c r="L2" s="12">
        <v>42780</v>
      </c>
      <c r="M2" s="4" t="s">
        <v>220</v>
      </c>
      <c r="N2" s="165">
        <v>42780</v>
      </c>
      <c r="P2" s="4" t="s">
        <v>697</v>
      </c>
      <c r="R2" s="4" t="s">
        <v>1841</v>
      </c>
      <c r="T2" s="5"/>
      <c r="V2" s="4" t="s">
        <v>1839</v>
      </c>
      <c r="W2" s="4" t="s">
        <v>1842</v>
      </c>
    </row>
    <row r="3" spans="1:23">
      <c r="A3" s="4" t="s">
        <v>215</v>
      </c>
      <c r="B3" s="4" t="s">
        <v>1843</v>
      </c>
      <c r="C3" s="4" t="s">
        <v>1844</v>
      </c>
      <c r="D3" s="4" t="s">
        <v>227</v>
      </c>
      <c r="E3" s="5">
        <v>44669</v>
      </c>
      <c r="F3" s="5">
        <v>44669</v>
      </c>
      <c r="G3" s="4" t="s">
        <v>1838</v>
      </c>
      <c r="I3" s="4" t="s">
        <v>225</v>
      </c>
      <c r="J3" s="4" t="s">
        <v>182</v>
      </c>
      <c r="K3" s="4" t="s">
        <v>220</v>
      </c>
      <c r="L3" s="12">
        <v>2710306</v>
      </c>
      <c r="M3" s="4" t="s">
        <v>220</v>
      </c>
      <c r="N3" s="165">
        <v>2710306</v>
      </c>
      <c r="P3" s="4" t="s">
        <v>1845</v>
      </c>
      <c r="R3" s="4" t="s">
        <v>1846</v>
      </c>
      <c r="T3" s="5"/>
      <c r="V3" s="4" t="s">
        <v>225</v>
      </c>
      <c r="W3" s="4" t="s">
        <v>1847</v>
      </c>
    </row>
    <row r="4" spans="1:23">
      <c r="A4" s="4" t="s">
        <v>215</v>
      </c>
      <c r="B4" s="4" t="s">
        <v>1843</v>
      </c>
      <c r="C4" s="4" t="s">
        <v>1848</v>
      </c>
      <c r="D4" s="4" t="s">
        <v>227</v>
      </c>
      <c r="E4" s="5">
        <v>44669</v>
      </c>
      <c r="F4" s="5">
        <v>44669</v>
      </c>
      <c r="G4" s="4" t="s">
        <v>1838</v>
      </c>
      <c r="I4" s="4" t="s">
        <v>225</v>
      </c>
      <c r="J4" s="4" t="s">
        <v>182</v>
      </c>
      <c r="K4" s="4" t="s">
        <v>220</v>
      </c>
      <c r="L4" s="12">
        <v>2318811</v>
      </c>
      <c r="M4" s="4" t="s">
        <v>220</v>
      </c>
      <c r="N4" s="165">
        <v>2318811</v>
      </c>
      <c r="P4" s="4" t="s">
        <v>1849</v>
      </c>
      <c r="R4" s="4" t="s">
        <v>1850</v>
      </c>
      <c r="T4" s="5"/>
      <c r="V4" s="4" t="s">
        <v>225</v>
      </c>
      <c r="W4" s="4" t="s">
        <v>1851</v>
      </c>
    </row>
    <row r="5" spans="1:23">
      <c r="A5" s="4" t="s">
        <v>215</v>
      </c>
      <c r="B5" s="4" t="s">
        <v>1843</v>
      </c>
      <c r="C5" s="4" t="s">
        <v>1852</v>
      </c>
      <c r="D5" s="4" t="s">
        <v>227</v>
      </c>
      <c r="E5" s="5">
        <v>44671</v>
      </c>
      <c r="F5" s="5">
        <v>44671</v>
      </c>
      <c r="G5" s="4" t="s">
        <v>1838</v>
      </c>
      <c r="I5" s="4" t="s">
        <v>225</v>
      </c>
      <c r="J5" s="4" t="s">
        <v>182</v>
      </c>
      <c r="K5" s="4" t="s">
        <v>220</v>
      </c>
      <c r="L5" s="12">
        <v>162750</v>
      </c>
      <c r="M5" s="4" t="s">
        <v>220</v>
      </c>
      <c r="N5" s="165">
        <v>162750</v>
      </c>
      <c r="P5" s="4" t="s">
        <v>1853</v>
      </c>
      <c r="R5" s="4" t="s">
        <v>1854</v>
      </c>
      <c r="T5" s="5"/>
      <c r="V5" s="4" t="s">
        <v>225</v>
      </c>
      <c r="W5" s="4" t="s">
        <v>1855</v>
      </c>
    </row>
    <row r="6" spans="1:23">
      <c r="A6" s="4" t="s">
        <v>215</v>
      </c>
      <c r="B6" s="4" t="s">
        <v>1843</v>
      </c>
      <c r="C6" s="4" t="s">
        <v>1856</v>
      </c>
      <c r="D6" s="4" t="s">
        <v>227</v>
      </c>
      <c r="E6" s="5">
        <v>44677</v>
      </c>
      <c r="F6" s="5">
        <v>44677</v>
      </c>
      <c r="G6" s="4" t="s">
        <v>1838</v>
      </c>
      <c r="I6" s="4" t="s">
        <v>225</v>
      </c>
      <c r="J6" s="4" t="s">
        <v>182</v>
      </c>
      <c r="K6" s="4" t="s">
        <v>220</v>
      </c>
      <c r="L6" s="12">
        <v>1474449</v>
      </c>
      <c r="M6" s="4" t="s">
        <v>220</v>
      </c>
      <c r="N6" s="165">
        <v>1474449</v>
      </c>
      <c r="P6" s="4" t="s">
        <v>1853</v>
      </c>
      <c r="R6" s="4" t="s">
        <v>1857</v>
      </c>
      <c r="T6" s="5"/>
      <c r="V6" s="4" t="s">
        <v>225</v>
      </c>
      <c r="W6" s="4" t="s">
        <v>1858</v>
      </c>
    </row>
    <row r="7" spans="1:23">
      <c r="A7" s="4" t="s">
        <v>215</v>
      </c>
      <c r="B7" s="4" t="s">
        <v>1843</v>
      </c>
      <c r="C7" s="4" t="s">
        <v>1859</v>
      </c>
      <c r="D7" s="4" t="s">
        <v>227</v>
      </c>
      <c r="E7" s="5">
        <v>44677</v>
      </c>
      <c r="F7" s="5">
        <v>44677</v>
      </c>
      <c r="G7" s="4" t="s">
        <v>1838</v>
      </c>
      <c r="I7" s="4" t="s">
        <v>225</v>
      </c>
      <c r="J7" s="4" t="s">
        <v>182</v>
      </c>
      <c r="K7" s="4" t="s">
        <v>220</v>
      </c>
      <c r="L7" s="12">
        <v>1813358</v>
      </c>
      <c r="M7" s="4" t="s">
        <v>220</v>
      </c>
      <c r="N7" s="165">
        <v>1813358</v>
      </c>
      <c r="P7" s="4" t="s">
        <v>1853</v>
      </c>
      <c r="R7" s="4" t="s">
        <v>1860</v>
      </c>
      <c r="T7" s="5"/>
      <c r="V7" s="4" t="s">
        <v>225</v>
      </c>
      <c r="W7" s="4" t="s">
        <v>1861</v>
      </c>
    </row>
    <row r="8" spans="1:23">
      <c r="A8" s="4" t="s">
        <v>215</v>
      </c>
      <c r="B8" s="4" t="s">
        <v>1836</v>
      </c>
      <c r="C8" s="4" t="s">
        <v>1862</v>
      </c>
      <c r="D8" s="4" t="s">
        <v>227</v>
      </c>
      <c r="E8" s="5">
        <v>44700</v>
      </c>
      <c r="F8" s="5">
        <v>44700</v>
      </c>
      <c r="G8" s="4" t="s">
        <v>1838</v>
      </c>
      <c r="I8" s="4" t="s">
        <v>225</v>
      </c>
      <c r="J8" s="4" t="s">
        <v>182</v>
      </c>
      <c r="K8" s="4" t="s">
        <v>220</v>
      </c>
      <c r="L8" s="12">
        <v>2535616</v>
      </c>
      <c r="M8" s="4" t="s">
        <v>220</v>
      </c>
      <c r="N8" s="165">
        <v>2535616</v>
      </c>
      <c r="P8" s="4" t="s">
        <v>1849</v>
      </c>
      <c r="R8" s="4" t="s">
        <v>1863</v>
      </c>
      <c r="T8" s="5"/>
      <c r="V8" s="4" t="s">
        <v>225</v>
      </c>
      <c r="W8" s="4" t="s">
        <v>1864</v>
      </c>
    </row>
    <row r="9" spans="1:23">
      <c r="A9" s="4" t="s">
        <v>215</v>
      </c>
      <c r="B9" s="4" t="s">
        <v>1836</v>
      </c>
      <c r="C9" s="4" t="s">
        <v>1865</v>
      </c>
      <c r="D9" s="4" t="s">
        <v>227</v>
      </c>
      <c r="E9" s="5">
        <v>44700</v>
      </c>
      <c r="F9" s="5">
        <v>44700</v>
      </c>
      <c r="G9" s="4" t="s">
        <v>1838</v>
      </c>
      <c r="I9" s="4" t="s">
        <v>225</v>
      </c>
      <c r="J9" s="4" t="s">
        <v>182</v>
      </c>
      <c r="K9" s="4" t="s">
        <v>220</v>
      </c>
      <c r="L9" s="12">
        <v>2657951</v>
      </c>
      <c r="M9" s="4" t="s">
        <v>220</v>
      </c>
      <c r="N9" s="165">
        <v>2657951</v>
      </c>
      <c r="P9" s="4" t="s">
        <v>1845</v>
      </c>
      <c r="R9" s="4" t="s">
        <v>1866</v>
      </c>
      <c r="T9" s="5"/>
      <c r="V9" s="4" t="s">
        <v>225</v>
      </c>
      <c r="W9" s="4" t="s">
        <v>1867</v>
      </c>
    </row>
    <row r="10" spans="1:23">
      <c r="A10" s="4" t="s">
        <v>215</v>
      </c>
      <c r="B10" s="4" t="s">
        <v>1836</v>
      </c>
      <c r="C10" s="4" t="s">
        <v>1868</v>
      </c>
      <c r="D10" s="4" t="s">
        <v>227</v>
      </c>
      <c r="E10" s="5">
        <v>44700</v>
      </c>
      <c r="F10" s="5">
        <v>44700</v>
      </c>
      <c r="G10" s="4" t="s">
        <v>1838</v>
      </c>
      <c r="I10" s="4" t="s">
        <v>225</v>
      </c>
      <c r="J10" s="4" t="s">
        <v>182</v>
      </c>
      <c r="K10" s="4" t="s">
        <v>220</v>
      </c>
      <c r="L10" s="12">
        <v>162750</v>
      </c>
      <c r="M10" s="4" t="s">
        <v>220</v>
      </c>
      <c r="N10" s="165">
        <v>162750</v>
      </c>
      <c r="P10" s="4" t="s">
        <v>1853</v>
      </c>
      <c r="R10" s="4" t="s">
        <v>1869</v>
      </c>
      <c r="T10" s="5"/>
      <c r="V10" s="4" t="s">
        <v>225</v>
      </c>
      <c r="W10" s="4" t="s">
        <v>1870</v>
      </c>
    </row>
    <row r="11" spans="1:23">
      <c r="A11" s="4" t="s">
        <v>215</v>
      </c>
      <c r="B11" s="4" t="s">
        <v>1836</v>
      </c>
      <c r="C11" s="4" t="s">
        <v>1871</v>
      </c>
      <c r="D11" s="4" t="s">
        <v>227</v>
      </c>
      <c r="E11" s="5">
        <v>44701</v>
      </c>
      <c r="F11" s="5">
        <v>44701</v>
      </c>
      <c r="G11" s="4" t="s">
        <v>1838</v>
      </c>
      <c r="I11" s="4" t="s">
        <v>225</v>
      </c>
      <c r="J11" s="4" t="s">
        <v>182</v>
      </c>
      <c r="K11" s="4" t="s">
        <v>220</v>
      </c>
      <c r="L11" s="12">
        <v>15363348</v>
      </c>
      <c r="M11" s="4" t="s">
        <v>220</v>
      </c>
      <c r="N11" s="165">
        <v>15363348</v>
      </c>
      <c r="R11" s="4" t="s">
        <v>1872</v>
      </c>
      <c r="T11" s="5"/>
      <c r="V11" s="4" t="s">
        <v>225</v>
      </c>
      <c r="W11" s="4" t="s">
        <v>1873</v>
      </c>
    </row>
    <row r="12" spans="1:23">
      <c r="A12" s="4" t="s">
        <v>215</v>
      </c>
      <c r="B12" s="4" t="s">
        <v>1836</v>
      </c>
      <c r="C12" s="4" t="s">
        <v>1874</v>
      </c>
      <c r="D12" s="4" t="s">
        <v>227</v>
      </c>
      <c r="E12" s="5">
        <v>44706</v>
      </c>
      <c r="F12" s="5">
        <v>44706</v>
      </c>
      <c r="G12" s="4" t="s">
        <v>1838</v>
      </c>
      <c r="I12" s="4" t="s">
        <v>225</v>
      </c>
      <c r="J12" s="4" t="s">
        <v>182</v>
      </c>
      <c r="K12" s="4" t="s">
        <v>220</v>
      </c>
      <c r="L12" s="12">
        <v>1709619</v>
      </c>
      <c r="M12" s="4" t="s">
        <v>220</v>
      </c>
      <c r="N12" s="165">
        <v>1709619</v>
      </c>
      <c r="P12" s="4" t="s">
        <v>1853</v>
      </c>
      <c r="R12" s="4" t="s">
        <v>1875</v>
      </c>
      <c r="T12" s="5"/>
      <c r="V12" s="4" t="s">
        <v>225</v>
      </c>
      <c r="W12" s="4" t="s">
        <v>1876</v>
      </c>
    </row>
    <row r="13" spans="1:23">
      <c r="A13" s="4" t="s">
        <v>215</v>
      </c>
      <c r="B13" s="4" t="s">
        <v>1836</v>
      </c>
      <c r="C13" s="4" t="s">
        <v>1877</v>
      </c>
      <c r="D13" s="4" t="s">
        <v>227</v>
      </c>
      <c r="E13" s="5">
        <v>44706</v>
      </c>
      <c r="F13" s="5">
        <v>44706</v>
      </c>
      <c r="G13" s="4" t="s">
        <v>1838</v>
      </c>
      <c r="I13" s="4" t="s">
        <v>225</v>
      </c>
      <c r="J13" s="4" t="s">
        <v>182</v>
      </c>
      <c r="K13" s="4" t="s">
        <v>220</v>
      </c>
      <c r="L13" s="12">
        <v>2102190</v>
      </c>
      <c r="M13" s="4" t="s">
        <v>220</v>
      </c>
      <c r="N13" s="165">
        <v>2102190</v>
      </c>
      <c r="P13" s="4" t="s">
        <v>1853</v>
      </c>
      <c r="R13" s="4" t="s">
        <v>1878</v>
      </c>
      <c r="T13" s="5"/>
      <c r="V13" s="4" t="s">
        <v>225</v>
      </c>
      <c r="W13" s="4" t="s">
        <v>1879</v>
      </c>
    </row>
    <row r="14" spans="1:23">
      <c r="A14" s="4" t="s">
        <v>215</v>
      </c>
      <c r="B14" s="4" t="s">
        <v>1843</v>
      </c>
      <c r="C14" s="4" t="s">
        <v>1880</v>
      </c>
      <c r="D14" s="4" t="s">
        <v>227</v>
      </c>
      <c r="E14" s="5">
        <v>44666</v>
      </c>
      <c r="F14" s="5">
        <v>44666</v>
      </c>
      <c r="G14" s="4" t="s">
        <v>1838</v>
      </c>
      <c r="I14" s="4" t="s">
        <v>252</v>
      </c>
      <c r="J14" s="4" t="s">
        <v>185</v>
      </c>
      <c r="K14" s="4" t="s">
        <v>220</v>
      </c>
      <c r="L14" s="12">
        <v>231000</v>
      </c>
      <c r="M14" s="4" t="s">
        <v>220</v>
      </c>
      <c r="N14" s="165">
        <v>231000</v>
      </c>
      <c r="P14" s="4" t="s">
        <v>1881</v>
      </c>
      <c r="R14" s="4" t="s">
        <v>1882</v>
      </c>
      <c r="T14" s="5"/>
      <c r="V14" s="4" t="s">
        <v>252</v>
      </c>
      <c r="W14" s="4" t="s">
        <v>1883</v>
      </c>
    </row>
    <row r="15" spans="1:23">
      <c r="A15" s="4" t="s">
        <v>215</v>
      </c>
      <c r="B15" s="4" t="s">
        <v>1843</v>
      </c>
      <c r="C15" s="4" t="s">
        <v>1884</v>
      </c>
      <c r="D15" s="4" t="s">
        <v>227</v>
      </c>
      <c r="E15" s="5">
        <v>44666</v>
      </c>
      <c r="F15" s="5">
        <v>44666</v>
      </c>
      <c r="G15" s="4" t="s">
        <v>1838</v>
      </c>
      <c r="I15" s="4" t="s">
        <v>252</v>
      </c>
      <c r="J15" s="4" t="s">
        <v>185</v>
      </c>
      <c r="K15" s="4" t="s">
        <v>220</v>
      </c>
      <c r="L15" s="12">
        <v>246131</v>
      </c>
      <c r="M15" s="4" t="s">
        <v>220</v>
      </c>
      <c r="N15" s="165">
        <v>246131</v>
      </c>
      <c r="P15" s="4" t="s">
        <v>1881</v>
      </c>
      <c r="R15" s="4" t="s">
        <v>1885</v>
      </c>
      <c r="T15" s="5"/>
      <c r="V15" s="4" t="s">
        <v>252</v>
      </c>
      <c r="W15" s="4" t="s">
        <v>1886</v>
      </c>
    </row>
    <row r="16" spans="1:23">
      <c r="A16" s="4" t="s">
        <v>215</v>
      </c>
      <c r="B16" s="4" t="s">
        <v>1843</v>
      </c>
      <c r="C16" s="4" t="s">
        <v>1887</v>
      </c>
      <c r="D16" s="4" t="s">
        <v>227</v>
      </c>
      <c r="E16" s="5">
        <v>44666</v>
      </c>
      <c r="F16" s="5">
        <v>44666</v>
      </c>
      <c r="G16" s="4" t="s">
        <v>1838</v>
      </c>
      <c r="I16" s="4">
        <v>100726</v>
      </c>
      <c r="J16" s="4" t="s">
        <v>185</v>
      </c>
      <c r="K16" s="4" t="s">
        <v>220</v>
      </c>
      <c r="L16" s="12">
        <v>33665</v>
      </c>
      <c r="M16" s="4" t="s">
        <v>220</v>
      </c>
      <c r="N16" s="165">
        <v>33665</v>
      </c>
      <c r="P16" s="4" t="s">
        <v>1881</v>
      </c>
      <c r="R16" s="4" t="s">
        <v>1888</v>
      </c>
      <c r="T16" s="5"/>
      <c r="V16" s="4" t="s">
        <v>252</v>
      </c>
      <c r="W16" s="4" t="s">
        <v>1889</v>
      </c>
    </row>
    <row r="17" spans="1:23">
      <c r="A17" s="4" t="s">
        <v>215</v>
      </c>
      <c r="B17" s="4" t="s">
        <v>1843</v>
      </c>
      <c r="C17" s="4" t="s">
        <v>739</v>
      </c>
      <c r="D17" s="4" t="s">
        <v>227</v>
      </c>
      <c r="E17" s="5">
        <v>44669</v>
      </c>
      <c r="F17" s="5">
        <v>44669</v>
      </c>
      <c r="G17" s="4" t="s">
        <v>1838</v>
      </c>
      <c r="I17" s="4" t="s">
        <v>252</v>
      </c>
      <c r="J17" s="4" t="s">
        <v>185</v>
      </c>
      <c r="K17" s="4" t="s">
        <v>220</v>
      </c>
      <c r="L17" s="12">
        <v>4274</v>
      </c>
      <c r="M17" s="4" t="s">
        <v>220</v>
      </c>
      <c r="N17" s="165">
        <v>4274</v>
      </c>
      <c r="P17" s="4" t="s">
        <v>1881</v>
      </c>
      <c r="R17" s="4" t="s">
        <v>1890</v>
      </c>
      <c r="T17" s="5"/>
      <c r="V17" s="4" t="s">
        <v>252</v>
      </c>
      <c r="W17" s="4" t="s">
        <v>1891</v>
      </c>
    </row>
    <row r="18" spans="1:23">
      <c r="A18" s="4" t="s">
        <v>215</v>
      </c>
      <c r="B18" s="4" t="s">
        <v>1843</v>
      </c>
      <c r="C18" s="4" t="s">
        <v>1892</v>
      </c>
      <c r="D18" s="4" t="s">
        <v>227</v>
      </c>
      <c r="E18" s="5">
        <v>44669</v>
      </c>
      <c r="F18" s="5">
        <v>44669</v>
      </c>
      <c r="G18" s="4" t="s">
        <v>1838</v>
      </c>
      <c r="I18" s="4" t="s">
        <v>252</v>
      </c>
      <c r="J18" s="4" t="s">
        <v>185</v>
      </c>
      <c r="K18" s="4" t="s">
        <v>220</v>
      </c>
      <c r="L18" s="12">
        <v>115500</v>
      </c>
      <c r="M18" s="4" t="s">
        <v>220</v>
      </c>
      <c r="N18" s="165">
        <v>115500</v>
      </c>
      <c r="P18" s="4" t="s">
        <v>1881</v>
      </c>
      <c r="R18" s="4" t="s">
        <v>1893</v>
      </c>
      <c r="T18" s="5"/>
      <c r="V18" s="4" t="s">
        <v>252</v>
      </c>
      <c r="W18" s="4" t="s">
        <v>1894</v>
      </c>
    </row>
    <row r="19" spans="1:23">
      <c r="A19" s="4" t="s">
        <v>215</v>
      </c>
      <c r="B19" s="4" t="s">
        <v>1843</v>
      </c>
      <c r="C19" s="4" t="s">
        <v>1895</v>
      </c>
      <c r="D19" s="4" t="s">
        <v>227</v>
      </c>
      <c r="E19" s="5">
        <v>44669</v>
      </c>
      <c r="F19" s="5">
        <v>44669</v>
      </c>
      <c r="G19" s="4" t="s">
        <v>1838</v>
      </c>
      <c r="I19" s="4" t="s">
        <v>252</v>
      </c>
      <c r="J19" s="4" t="s">
        <v>185</v>
      </c>
      <c r="K19" s="4" t="s">
        <v>220</v>
      </c>
      <c r="L19" s="12">
        <v>109841</v>
      </c>
      <c r="M19" s="4" t="s">
        <v>220</v>
      </c>
      <c r="N19" s="165">
        <v>109841</v>
      </c>
      <c r="P19" s="4" t="s">
        <v>1881</v>
      </c>
      <c r="R19" s="4" t="s">
        <v>1896</v>
      </c>
      <c r="T19" s="5"/>
      <c r="V19" s="4" t="s">
        <v>252</v>
      </c>
      <c r="W19" s="4" t="s">
        <v>1897</v>
      </c>
    </row>
    <row r="20" spans="1:23">
      <c r="A20" s="4" t="s">
        <v>215</v>
      </c>
      <c r="B20" s="4" t="s">
        <v>1836</v>
      </c>
      <c r="C20" s="4" t="s">
        <v>1898</v>
      </c>
      <c r="D20" s="4" t="s">
        <v>227</v>
      </c>
      <c r="E20" s="5">
        <v>44690</v>
      </c>
      <c r="F20" s="5">
        <v>44690</v>
      </c>
      <c r="G20" s="4" t="s">
        <v>1838</v>
      </c>
      <c r="I20" s="4" t="s">
        <v>252</v>
      </c>
      <c r="J20" s="4" t="s">
        <v>185</v>
      </c>
      <c r="K20" s="4" t="s">
        <v>220</v>
      </c>
      <c r="L20" s="12">
        <v>115500</v>
      </c>
      <c r="M20" s="4" t="s">
        <v>220</v>
      </c>
      <c r="N20" s="165">
        <v>115500</v>
      </c>
      <c r="P20" s="4" t="s">
        <v>1881</v>
      </c>
      <c r="R20" s="4" t="s">
        <v>1899</v>
      </c>
      <c r="T20" s="5"/>
      <c r="V20" s="4" t="s">
        <v>252</v>
      </c>
      <c r="W20" s="4" t="s">
        <v>1900</v>
      </c>
    </row>
    <row r="21" spans="1:23">
      <c r="A21" s="4" t="s">
        <v>215</v>
      </c>
      <c r="B21" s="4" t="s">
        <v>1836</v>
      </c>
      <c r="C21" s="4" t="s">
        <v>1901</v>
      </c>
      <c r="D21" s="4" t="s">
        <v>227</v>
      </c>
      <c r="E21" s="5">
        <v>44690</v>
      </c>
      <c r="F21" s="5">
        <v>44690</v>
      </c>
      <c r="G21" s="4" t="s">
        <v>1838</v>
      </c>
      <c r="I21" s="4" t="s">
        <v>252</v>
      </c>
      <c r="J21" s="4" t="s">
        <v>185</v>
      </c>
      <c r="K21" s="4" t="s">
        <v>220</v>
      </c>
      <c r="L21" s="12">
        <v>8316</v>
      </c>
      <c r="M21" s="4" t="s">
        <v>220</v>
      </c>
      <c r="N21" s="165">
        <v>8316</v>
      </c>
      <c r="P21" s="4" t="s">
        <v>1881</v>
      </c>
      <c r="R21" s="4" t="s">
        <v>1902</v>
      </c>
      <c r="T21" s="5"/>
      <c r="V21" s="4" t="s">
        <v>252</v>
      </c>
      <c r="W21" s="4" t="s">
        <v>1903</v>
      </c>
    </row>
    <row r="22" spans="1:23">
      <c r="A22" s="4" t="s">
        <v>215</v>
      </c>
      <c r="B22" s="4" t="s">
        <v>1836</v>
      </c>
      <c r="C22" s="4" t="s">
        <v>1904</v>
      </c>
      <c r="D22" s="4" t="s">
        <v>227</v>
      </c>
      <c r="E22" s="5">
        <v>44690</v>
      </c>
      <c r="F22" s="5">
        <v>44690</v>
      </c>
      <c r="G22" s="4" t="s">
        <v>1838</v>
      </c>
      <c r="I22" s="4" t="s">
        <v>252</v>
      </c>
      <c r="J22" s="4" t="s">
        <v>185</v>
      </c>
      <c r="K22" s="4" t="s">
        <v>220</v>
      </c>
      <c r="L22" s="12">
        <v>91130</v>
      </c>
      <c r="M22" s="4" t="s">
        <v>220</v>
      </c>
      <c r="N22" s="165">
        <v>91130</v>
      </c>
      <c r="P22" s="4" t="s">
        <v>1881</v>
      </c>
      <c r="R22" s="4" t="s">
        <v>1905</v>
      </c>
      <c r="T22" s="5"/>
      <c r="V22" s="4" t="s">
        <v>252</v>
      </c>
      <c r="W22" s="4" t="s">
        <v>1906</v>
      </c>
    </row>
    <row r="23" spans="1:23">
      <c r="A23" s="4" t="s">
        <v>215</v>
      </c>
      <c r="B23" s="4" t="s">
        <v>1836</v>
      </c>
      <c r="C23" s="4" t="s">
        <v>1907</v>
      </c>
      <c r="D23" s="4" t="s">
        <v>227</v>
      </c>
      <c r="E23" s="5">
        <v>44690</v>
      </c>
      <c r="F23" s="5">
        <v>44690</v>
      </c>
      <c r="G23" s="4" t="s">
        <v>1838</v>
      </c>
      <c r="I23" s="4" t="s">
        <v>252</v>
      </c>
      <c r="J23" s="4" t="s">
        <v>185</v>
      </c>
      <c r="K23" s="4" t="s">
        <v>220</v>
      </c>
      <c r="L23" s="12">
        <v>218873</v>
      </c>
      <c r="M23" s="4" t="s">
        <v>220</v>
      </c>
      <c r="N23" s="165">
        <v>218873</v>
      </c>
      <c r="P23" s="4" t="s">
        <v>1881</v>
      </c>
      <c r="R23" s="4" t="s">
        <v>1908</v>
      </c>
      <c r="T23" s="5"/>
      <c r="V23" s="4" t="s">
        <v>252</v>
      </c>
      <c r="W23" s="4" t="s">
        <v>1909</v>
      </c>
    </row>
    <row r="24" spans="1:23">
      <c r="A24" s="4" t="s">
        <v>215</v>
      </c>
      <c r="B24" s="4" t="s">
        <v>1836</v>
      </c>
      <c r="C24" s="4" t="s">
        <v>1910</v>
      </c>
      <c r="D24" s="4" t="s">
        <v>227</v>
      </c>
      <c r="E24" s="5">
        <v>44690</v>
      </c>
      <c r="F24" s="5">
        <v>44690</v>
      </c>
      <c r="G24" s="4" t="s">
        <v>1838</v>
      </c>
      <c r="I24" s="4" t="s">
        <v>252</v>
      </c>
      <c r="J24" s="4" t="s">
        <v>185</v>
      </c>
      <c r="K24" s="4" t="s">
        <v>220</v>
      </c>
      <c r="L24" s="12">
        <v>328252</v>
      </c>
      <c r="M24" s="4" t="s">
        <v>220</v>
      </c>
      <c r="N24" s="165">
        <v>328252</v>
      </c>
      <c r="P24" s="4" t="s">
        <v>1881</v>
      </c>
      <c r="R24" s="4" t="s">
        <v>1911</v>
      </c>
      <c r="T24" s="5"/>
      <c r="V24" s="4" t="s">
        <v>252</v>
      </c>
      <c r="W24" s="4" t="s">
        <v>1912</v>
      </c>
    </row>
    <row r="25" spans="1:23">
      <c r="A25" s="4" t="s">
        <v>215</v>
      </c>
      <c r="B25" s="4" t="s">
        <v>1836</v>
      </c>
      <c r="C25" s="4" t="s">
        <v>1913</v>
      </c>
      <c r="D25" s="4" t="s">
        <v>227</v>
      </c>
      <c r="E25" s="5">
        <v>44693</v>
      </c>
      <c r="F25" s="5">
        <v>44693</v>
      </c>
      <c r="G25" s="4" t="s">
        <v>1838</v>
      </c>
      <c r="I25" s="4" t="s">
        <v>252</v>
      </c>
      <c r="J25" s="4" t="s">
        <v>185</v>
      </c>
      <c r="K25" s="4" t="s">
        <v>220</v>
      </c>
      <c r="L25" s="12">
        <v>86100</v>
      </c>
      <c r="M25" s="4" t="s">
        <v>220</v>
      </c>
      <c r="N25" s="165">
        <v>86100</v>
      </c>
      <c r="P25" s="4" t="s">
        <v>1881</v>
      </c>
      <c r="R25" s="4" t="s">
        <v>1914</v>
      </c>
      <c r="T25" s="5"/>
      <c r="V25" s="4" t="s">
        <v>252</v>
      </c>
      <c r="W25" s="4" t="s">
        <v>1915</v>
      </c>
    </row>
    <row r="26" spans="1:23">
      <c r="A26" s="4" t="s">
        <v>215</v>
      </c>
      <c r="B26" s="4" t="s">
        <v>1836</v>
      </c>
      <c r="C26" s="4" t="s">
        <v>1916</v>
      </c>
      <c r="D26" s="4" t="s">
        <v>1917</v>
      </c>
      <c r="E26" s="5">
        <v>44712</v>
      </c>
      <c r="F26" s="5">
        <v>44712</v>
      </c>
      <c r="G26" s="4" t="s">
        <v>1838</v>
      </c>
      <c r="I26" s="4" t="s">
        <v>1918</v>
      </c>
      <c r="J26" s="4" t="s">
        <v>1918</v>
      </c>
      <c r="K26" s="4" t="s">
        <v>1919</v>
      </c>
      <c r="L26" s="108">
        <v>33078.410000000003</v>
      </c>
      <c r="M26" s="4" t="s">
        <v>220</v>
      </c>
      <c r="N26" s="165">
        <v>960782</v>
      </c>
      <c r="P26" s="4" t="s">
        <v>1920</v>
      </c>
      <c r="R26" s="4" t="s">
        <v>1921</v>
      </c>
      <c r="S26" s="4" t="s">
        <v>1922</v>
      </c>
      <c r="T26" s="5">
        <v>44720</v>
      </c>
      <c r="V26" s="4" t="s">
        <v>1918</v>
      </c>
      <c r="W26" s="4" t="s">
        <v>1923</v>
      </c>
    </row>
    <row r="27" spans="1:23">
      <c r="A27" s="4" t="s">
        <v>215</v>
      </c>
      <c r="B27" s="4" t="s">
        <v>1836</v>
      </c>
      <c r="C27" s="4" t="s">
        <v>1916</v>
      </c>
      <c r="D27" s="4" t="s">
        <v>1917</v>
      </c>
      <c r="E27" s="5">
        <v>44712</v>
      </c>
      <c r="F27" s="5">
        <v>44712</v>
      </c>
      <c r="G27" s="4" t="s">
        <v>1838</v>
      </c>
      <c r="I27" s="4" t="s">
        <v>1918</v>
      </c>
      <c r="J27" s="4" t="s">
        <v>1918</v>
      </c>
      <c r="K27" s="4" t="s">
        <v>1919</v>
      </c>
      <c r="L27" s="108">
        <v>18478.72</v>
      </c>
      <c r="M27" s="4" t="s">
        <v>220</v>
      </c>
      <c r="N27" s="165">
        <v>536726</v>
      </c>
      <c r="P27" s="4" t="s">
        <v>1920</v>
      </c>
      <c r="R27" s="4" t="s">
        <v>1921</v>
      </c>
      <c r="S27" s="4" t="s">
        <v>1922</v>
      </c>
      <c r="T27" s="5">
        <v>44720</v>
      </c>
      <c r="V27" s="4" t="s">
        <v>1918</v>
      </c>
      <c r="W27" s="4" t="s">
        <v>1923</v>
      </c>
    </row>
    <row r="28" spans="1:23">
      <c r="A28" s="4" t="s">
        <v>215</v>
      </c>
      <c r="B28" s="4" t="s">
        <v>1836</v>
      </c>
      <c r="C28" s="4" t="s">
        <v>1924</v>
      </c>
      <c r="D28" s="4" t="s">
        <v>1917</v>
      </c>
      <c r="E28" s="5">
        <v>44712</v>
      </c>
      <c r="F28" s="5">
        <v>44712</v>
      </c>
      <c r="G28" s="4" t="s">
        <v>1838</v>
      </c>
      <c r="I28" s="4" t="s">
        <v>1918</v>
      </c>
      <c r="J28" s="4" t="s">
        <v>1918</v>
      </c>
      <c r="K28" s="4" t="s">
        <v>1919</v>
      </c>
      <c r="L28" s="108">
        <v>19724.82</v>
      </c>
      <c r="M28" s="4" t="s">
        <v>220</v>
      </c>
      <c r="N28" s="165">
        <v>572919</v>
      </c>
      <c r="P28" s="4" t="s">
        <v>1925</v>
      </c>
      <c r="R28" s="4" t="s">
        <v>1926</v>
      </c>
      <c r="S28" s="4" t="s">
        <v>1922</v>
      </c>
      <c r="T28" s="5">
        <v>44720</v>
      </c>
      <c r="V28" s="4" t="s">
        <v>1918</v>
      </c>
      <c r="W28" s="4" t="s">
        <v>1927</v>
      </c>
    </row>
    <row r="29" spans="1:23">
      <c r="A29" s="4" t="s">
        <v>215</v>
      </c>
      <c r="B29" s="4" t="s">
        <v>1836</v>
      </c>
      <c r="C29" s="4" t="s">
        <v>1924</v>
      </c>
      <c r="D29" s="4" t="s">
        <v>1917</v>
      </c>
      <c r="E29" s="5">
        <v>44712</v>
      </c>
      <c r="F29" s="5">
        <v>44712</v>
      </c>
      <c r="G29" s="4" t="s">
        <v>1838</v>
      </c>
      <c r="I29" s="4" t="s">
        <v>1918</v>
      </c>
      <c r="J29" s="4" t="s">
        <v>1918</v>
      </c>
      <c r="K29" s="4" t="s">
        <v>1919</v>
      </c>
      <c r="L29" s="108">
        <v>31768.52</v>
      </c>
      <c r="M29" s="4" t="s">
        <v>220</v>
      </c>
      <c r="N29" s="165">
        <v>922736</v>
      </c>
      <c r="P29" s="4" t="s">
        <v>1925</v>
      </c>
      <c r="R29" s="4" t="s">
        <v>1926</v>
      </c>
      <c r="S29" s="4" t="s">
        <v>1922</v>
      </c>
      <c r="T29" s="5">
        <v>44720</v>
      </c>
      <c r="V29" s="4" t="s">
        <v>1918</v>
      </c>
      <c r="W29" s="4" t="s">
        <v>1927</v>
      </c>
    </row>
    <row r="30" spans="1:23">
      <c r="A30" s="4" t="s">
        <v>215</v>
      </c>
      <c r="B30" s="4" t="s">
        <v>1836</v>
      </c>
      <c r="C30" s="4" t="s">
        <v>1924</v>
      </c>
      <c r="D30" s="4" t="s">
        <v>1917</v>
      </c>
      <c r="E30" s="5">
        <v>44712</v>
      </c>
      <c r="F30" s="5">
        <v>44712</v>
      </c>
      <c r="G30" s="4" t="s">
        <v>1838</v>
      </c>
      <c r="I30" s="4" t="s">
        <v>1918</v>
      </c>
      <c r="J30" s="4" t="s">
        <v>1918</v>
      </c>
      <c r="K30" s="4" t="s">
        <v>1919</v>
      </c>
      <c r="L30" s="108">
        <v>40269</v>
      </c>
      <c r="M30" s="4" t="s">
        <v>220</v>
      </c>
      <c r="N30" s="165">
        <v>1169637</v>
      </c>
      <c r="P30" s="4" t="s">
        <v>1925</v>
      </c>
      <c r="R30" s="4" t="s">
        <v>1926</v>
      </c>
      <c r="S30" s="4" t="s">
        <v>1922</v>
      </c>
      <c r="T30" s="5">
        <v>44720</v>
      </c>
      <c r="V30" s="4" t="s">
        <v>1918</v>
      </c>
      <c r="W30" s="4" t="s">
        <v>1927</v>
      </c>
    </row>
    <row r="31" spans="1:23">
      <c r="A31" s="4" t="s">
        <v>215</v>
      </c>
      <c r="B31" s="4" t="s">
        <v>1836</v>
      </c>
      <c r="C31" s="4" t="s">
        <v>1924</v>
      </c>
      <c r="D31" s="4" t="s">
        <v>1917</v>
      </c>
      <c r="E31" s="5">
        <v>44712</v>
      </c>
      <c r="F31" s="5">
        <v>44712</v>
      </c>
      <c r="G31" s="4" t="s">
        <v>1838</v>
      </c>
      <c r="I31" s="4" t="s">
        <v>1918</v>
      </c>
      <c r="J31" s="4" t="s">
        <v>1918</v>
      </c>
      <c r="K31" s="4" t="s">
        <v>1919</v>
      </c>
      <c r="L31" s="108">
        <v>12809.14</v>
      </c>
      <c r="M31" s="4" t="s">
        <v>220</v>
      </c>
      <c r="N31" s="165">
        <v>372049</v>
      </c>
      <c r="P31" s="4" t="s">
        <v>1928</v>
      </c>
      <c r="R31" s="4" t="s">
        <v>1926</v>
      </c>
      <c r="S31" s="4" t="s">
        <v>1922</v>
      </c>
      <c r="T31" s="5">
        <v>44720</v>
      </c>
      <c r="V31" s="4" t="s">
        <v>1918</v>
      </c>
      <c r="W31" s="4" t="s">
        <v>1927</v>
      </c>
    </row>
    <row r="32" spans="1:23">
      <c r="A32" s="4" t="s">
        <v>215</v>
      </c>
      <c r="B32" s="4" t="s">
        <v>1836</v>
      </c>
      <c r="C32" s="4" t="s">
        <v>1924</v>
      </c>
      <c r="D32" s="4" t="s">
        <v>1917</v>
      </c>
      <c r="E32" s="5">
        <v>44712</v>
      </c>
      <c r="F32" s="5">
        <v>44712</v>
      </c>
      <c r="G32" s="4" t="s">
        <v>1838</v>
      </c>
      <c r="I32" s="4" t="s">
        <v>1918</v>
      </c>
      <c r="J32" s="4" t="s">
        <v>1918</v>
      </c>
      <c r="K32" s="4" t="s">
        <v>1919</v>
      </c>
      <c r="L32" s="108">
        <v>3781.96</v>
      </c>
      <c r="M32" s="4" t="s">
        <v>220</v>
      </c>
      <c r="N32" s="165">
        <v>109849</v>
      </c>
      <c r="P32" s="4" t="s">
        <v>1928</v>
      </c>
      <c r="R32" s="4" t="s">
        <v>1926</v>
      </c>
      <c r="S32" s="4" t="s">
        <v>1922</v>
      </c>
      <c r="T32" s="5">
        <v>44720</v>
      </c>
      <c r="V32" s="4" t="s">
        <v>1918</v>
      </c>
      <c r="W32" s="4" t="s">
        <v>1927</v>
      </c>
    </row>
    <row r="33" spans="1:23">
      <c r="A33" s="4" t="s">
        <v>215</v>
      </c>
      <c r="B33" s="4" t="s">
        <v>1836</v>
      </c>
      <c r="C33" s="4" t="s">
        <v>1924</v>
      </c>
      <c r="D33" s="4" t="s">
        <v>1917</v>
      </c>
      <c r="E33" s="5">
        <v>44712</v>
      </c>
      <c r="F33" s="5">
        <v>44712</v>
      </c>
      <c r="G33" s="4" t="s">
        <v>1838</v>
      </c>
      <c r="I33" s="4" t="s">
        <v>1918</v>
      </c>
      <c r="J33" s="4" t="s">
        <v>1918</v>
      </c>
      <c r="K33" s="4" t="s">
        <v>1919</v>
      </c>
      <c r="L33" s="108">
        <v>26862.99</v>
      </c>
      <c r="M33" s="4" t="s">
        <v>220</v>
      </c>
      <c r="N33" s="165">
        <v>780252</v>
      </c>
      <c r="P33" s="4" t="s">
        <v>1929</v>
      </c>
      <c r="R33" s="4" t="s">
        <v>1926</v>
      </c>
      <c r="S33" s="4" t="s">
        <v>1922</v>
      </c>
      <c r="T33" s="5">
        <v>44720</v>
      </c>
      <c r="V33" s="4" t="s">
        <v>1918</v>
      </c>
      <c r="W33" s="4" t="s">
        <v>1927</v>
      </c>
    </row>
    <row r="34" spans="1:23">
      <c r="A34" s="4" t="s">
        <v>215</v>
      </c>
      <c r="B34" s="4" t="s">
        <v>1836</v>
      </c>
      <c r="C34" s="4" t="s">
        <v>1930</v>
      </c>
      <c r="D34" s="4" t="s">
        <v>1917</v>
      </c>
      <c r="E34" s="5">
        <v>44712</v>
      </c>
      <c r="F34" s="5">
        <v>44712</v>
      </c>
      <c r="G34" s="4" t="s">
        <v>1838</v>
      </c>
      <c r="I34" s="4" t="s">
        <v>1918</v>
      </c>
      <c r="J34" s="4" t="s">
        <v>1918</v>
      </c>
      <c r="K34" s="4" t="s">
        <v>1919</v>
      </c>
      <c r="L34" s="108">
        <v>30664.53</v>
      </c>
      <c r="M34" s="4" t="s">
        <v>220</v>
      </c>
      <c r="N34" s="165">
        <v>890670</v>
      </c>
      <c r="P34" s="4" t="s">
        <v>1931</v>
      </c>
      <c r="R34" s="4" t="s">
        <v>1932</v>
      </c>
      <c r="S34" s="4" t="s">
        <v>1922</v>
      </c>
      <c r="T34" s="5">
        <v>44720</v>
      </c>
      <c r="V34" s="4" t="s">
        <v>1933</v>
      </c>
      <c r="W34" s="4" t="s">
        <v>1934</v>
      </c>
    </row>
    <row r="35" spans="1:23">
      <c r="A35" s="4" t="s">
        <v>215</v>
      </c>
      <c r="B35" s="4" t="s">
        <v>1836</v>
      </c>
      <c r="C35" s="4" t="s">
        <v>1930</v>
      </c>
      <c r="D35" s="4" t="s">
        <v>1917</v>
      </c>
      <c r="E35" s="5">
        <v>44712</v>
      </c>
      <c r="F35" s="5">
        <v>44712</v>
      </c>
      <c r="G35" s="4" t="s">
        <v>1838</v>
      </c>
      <c r="I35" s="4" t="s">
        <v>1918</v>
      </c>
      <c r="J35" s="4" t="s">
        <v>1918</v>
      </c>
      <c r="K35" s="4" t="s">
        <v>1919</v>
      </c>
      <c r="L35" s="108">
        <v>45806.51</v>
      </c>
      <c r="M35" s="4" t="s">
        <v>220</v>
      </c>
      <c r="N35" s="165">
        <v>1330478</v>
      </c>
      <c r="P35" s="4" t="s">
        <v>1935</v>
      </c>
      <c r="R35" s="4" t="s">
        <v>1932</v>
      </c>
      <c r="S35" s="4" t="s">
        <v>1922</v>
      </c>
      <c r="T35" s="5">
        <v>44720</v>
      </c>
      <c r="V35" s="4" t="s">
        <v>1933</v>
      </c>
      <c r="W35" s="4" t="s">
        <v>1934</v>
      </c>
    </row>
    <row r="36" spans="1:23">
      <c r="A36" s="4" t="s">
        <v>215</v>
      </c>
      <c r="B36" s="4" t="s">
        <v>1836</v>
      </c>
      <c r="C36" s="4" t="s">
        <v>1930</v>
      </c>
      <c r="D36" s="4" t="s">
        <v>1917</v>
      </c>
      <c r="E36" s="5">
        <v>44712</v>
      </c>
      <c r="F36" s="5">
        <v>44712</v>
      </c>
      <c r="G36" s="4" t="s">
        <v>1838</v>
      </c>
      <c r="I36" s="4" t="s">
        <v>1918</v>
      </c>
      <c r="J36" s="4" t="s">
        <v>1918</v>
      </c>
      <c r="K36" s="4" t="s">
        <v>1919</v>
      </c>
      <c r="L36" s="108">
        <v>4045.07</v>
      </c>
      <c r="M36" s="4" t="s">
        <v>220</v>
      </c>
      <c r="N36" s="165">
        <v>117491</v>
      </c>
      <c r="P36" s="4" t="s">
        <v>1936</v>
      </c>
      <c r="R36" s="4" t="s">
        <v>1932</v>
      </c>
      <c r="S36" s="4" t="s">
        <v>1922</v>
      </c>
      <c r="T36" s="5">
        <v>44720</v>
      </c>
      <c r="V36" s="4" t="s">
        <v>1933</v>
      </c>
      <c r="W36" s="4" t="s">
        <v>1934</v>
      </c>
    </row>
    <row r="37" spans="1:23">
      <c r="A37" s="4" t="s">
        <v>215</v>
      </c>
      <c r="B37" s="4" t="s">
        <v>1836</v>
      </c>
      <c r="C37" s="4" t="s">
        <v>1937</v>
      </c>
      <c r="D37" s="4" t="s">
        <v>268</v>
      </c>
      <c r="E37" s="5">
        <v>44711</v>
      </c>
      <c r="F37" s="5">
        <v>44711</v>
      </c>
      <c r="G37" s="4" t="s">
        <v>1938</v>
      </c>
      <c r="I37" s="4" t="s">
        <v>225</v>
      </c>
      <c r="J37" s="4" t="s">
        <v>182</v>
      </c>
      <c r="K37" s="4" t="s">
        <v>220</v>
      </c>
      <c r="L37" s="12">
        <v>110000</v>
      </c>
      <c r="M37" s="4" t="s">
        <v>220</v>
      </c>
      <c r="N37" s="165">
        <v>110000</v>
      </c>
      <c r="P37" s="4" t="s">
        <v>1849</v>
      </c>
      <c r="R37" s="4" t="s">
        <v>1939</v>
      </c>
      <c r="T37" s="5"/>
      <c r="V37" s="4" t="s">
        <v>243</v>
      </c>
      <c r="W37" s="4" t="s">
        <v>1940</v>
      </c>
    </row>
    <row r="38" spans="1:23">
      <c r="A38" s="4" t="s">
        <v>215</v>
      </c>
      <c r="B38" s="4" t="s">
        <v>1836</v>
      </c>
      <c r="C38" s="4" t="s">
        <v>1941</v>
      </c>
      <c r="D38" s="4" t="s">
        <v>268</v>
      </c>
      <c r="E38" s="5">
        <v>44711</v>
      </c>
      <c r="F38" s="5">
        <v>44711</v>
      </c>
      <c r="G38" s="4" t="s">
        <v>1938</v>
      </c>
      <c r="I38" s="4" t="s">
        <v>225</v>
      </c>
      <c r="J38" s="4" t="s">
        <v>182</v>
      </c>
      <c r="K38" s="4" t="s">
        <v>220</v>
      </c>
      <c r="L38" s="12">
        <v>126505</v>
      </c>
      <c r="M38" s="4" t="s">
        <v>220</v>
      </c>
      <c r="N38" s="165">
        <v>126505</v>
      </c>
      <c r="P38" s="4" t="s">
        <v>1849</v>
      </c>
      <c r="R38" s="4" t="s">
        <v>1942</v>
      </c>
      <c r="T38" s="5"/>
      <c r="V38" s="4" t="s">
        <v>243</v>
      </c>
      <c r="W38" s="4" t="s">
        <v>1943</v>
      </c>
    </row>
    <row r="39" spans="1:23">
      <c r="A39" s="4" t="s">
        <v>215</v>
      </c>
      <c r="B39" s="4" t="s">
        <v>1836</v>
      </c>
      <c r="C39" s="4" t="s">
        <v>1944</v>
      </c>
      <c r="D39" s="4" t="s">
        <v>268</v>
      </c>
      <c r="E39" s="5">
        <v>44711</v>
      </c>
      <c r="F39" s="5">
        <v>44711</v>
      </c>
      <c r="G39" s="4" t="s">
        <v>1938</v>
      </c>
      <c r="I39" s="4" t="s">
        <v>225</v>
      </c>
      <c r="J39" s="4" t="s">
        <v>182</v>
      </c>
      <c r="K39" s="4" t="s">
        <v>220</v>
      </c>
      <c r="L39" s="12">
        <v>138000</v>
      </c>
      <c r="M39" s="4" t="s">
        <v>220</v>
      </c>
      <c r="N39" s="165">
        <v>138000</v>
      </c>
      <c r="P39" s="4" t="s">
        <v>1849</v>
      </c>
      <c r="R39" s="4" t="s">
        <v>1945</v>
      </c>
      <c r="T39" s="5"/>
      <c r="V39" s="4" t="s">
        <v>243</v>
      </c>
      <c r="W39" s="4" t="s">
        <v>1946</v>
      </c>
    </row>
    <row r="40" spans="1:23">
      <c r="A40" s="4" t="s">
        <v>215</v>
      </c>
      <c r="B40" s="4" t="s">
        <v>1836</v>
      </c>
      <c r="C40" s="4" t="s">
        <v>1947</v>
      </c>
      <c r="D40" s="4" t="s">
        <v>268</v>
      </c>
      <c r="E40" s="5">
        <v>44711</v>
      </c>
      <c r="F40" s="5">
        <v>44711</v>
      </c>
      <c r="G40" s="4" t="s">
        <v>1938</v>
      </c>
      <c r="I40" s="4" t="s">
        <v>225</v>
      </c>
      <c r="J40" s="4" t="s">
        <v>182</v>
      </c>
      <c r="K40" s="4" t="s">
        <v>220</v>
      </c>
      <c r="L40" s="12">
        <v>110000</v>
      </c>
      <c r="M40" s="4" t="s">
        <v>220</v>
      </c>
      <c r="N40" s="165">
        <v>110000</v>
      </c>
      <c r="P40" s="4" t="s">
        <v>1849</v>
      </c>
      <c r="R40" s="4" t="s">
        <v>1948</v>
      </c>
      <c r="T40" s="5"/>
      <c r="V40" s="4" t="s">
        <v>243</v>
      </c>
      <c r="W40" s="4" t="s">
        <v>1949</v>
      </c>
    </row>
    <row r="41" spans="1:23">
      <c r="A41" s="4" t="s">
        <v>215</v>
      </c>
      <c r="B41" s="4" t="s">
        <v>1836</v>
      </c>
      <c r="C41" s="4" t="s">
        <v>1950</v>
      </c>
      <c r="D41" s="4" t="s">
        <v>268</v>
      </c>
      <c r="E41" s="5">
        <v>44711</v>
      </c>
      <c r="F41" s="5">
        <v>44711</v>
      </c>
      <c r="G41" s="4" t="s">
        <v>1938</v>
      </c>
      <c r="I41" s="4" t="s">
        <v>225</v>
      </c>
      <c r="J41" s="4" t="s">
        <v>182</v>
      </c>
      <c r="K41" s="4" t="s">
        <v>220</v>
      </c>
      <c r="L41" s="12">
        <v>138000</v>
      </c>
      <c r="M41" s="4" t="s">
        <v>220</v>
      </c>
      <c r="N41" s="165">
        <v>138000</v>
      </c>
      <c r="P41" s="4" t="s">
        <v>1849</v>
      </c>
      <c r="R41" s="4" t="s">
        <v>1951</v>
      </c>
      <c r="T41" s="5"/>
      <c r="V41" s="4" t="s">
        <v>243</v>
      </c>
      <c r="W41" s="4" t="s">
        <v>1952</v>
      </c>
    </row>
    <row r="42" spans="1:23">
      <c r="A42" s="4" t="s">
        <v>215</v>
      </c>
      <c r="B42" s="4" t="s">
        <v>1836</v>
      </c>
      <c r="C42" s="4" t="s">
        <v>1953</v>
      </c>
      <c r="D42" s="4" t="s">
        <v>268</v>
      </c>
      <c r="E42" s="5">
        <v>44711</v>
      </c>
      <c r="F42" s="5">
        <v>44711</v>
      </c>
      <c r="G42" s="4" t="s">
        <v>1938</v>
      </c>
      <c r="I42" s="4" t="s">
        <v>225</v>
      </c>
      <c r="J42" s="4" t="s">
        <v>182</v>
      </c>
      <c r="K42" s="4" t="s">
        <v>220</v>
      </c>
      <c r="L42" s="12">
        <v>110000</v>
      </c>
      <c r="M42" s="4" t="s">
        <v>220</v>
      </c>
      <c r="N42" s="165">
        <v>110000</v>
      </c>
      <c r="P42" s="4" t="s">
        <v>1849</v>
      </c>
      <c r="R42" s="4" t="s">
        <v>1954</v>
      </c>
      <c r="T42" s="5"/>
      <c r="V42" s="4" t="s">
        <v>243</v>
      </c>
      <c r="W42" s="4" t="s">
        <v>1955</v>
      </c>
    </row>
    <row r="43" spans="1:23">
      <c r="A43" s="4" t="s">
        <v>215</v>
      </c>
      <c r="B43" s="4" t="s">
        <v>1836</v>
      </c>
      <c r="C43" s="4" t="s">
        <v>1956</v>
      </c>
      <c r="D43" s="4" t="s">
        <v>268</v>
      </c>
      <c r="E43" s="5">
        <v>44711</v>
      </c>
      <c r="F43" s="5">
        <v>44711</v>
      </c>
      <c r="G43" s="4" t="s">
        <v>1938</v>
      </c>
      <c r="I43" s="4" t="s">
        <v>225</v>
      </c>
      <c r="J43" s="4" t="s">
        <v>182</v>
      </c>
      <c r="K43" s="4" t="s">
        <v>220</v>
      </c>
      <c r="L43" s="12">
        <v>131721</v>
      </c>
      <c r="M43" s="4" t="s">
        <v>220</v>
      </c>
      <c r="N43" s="165">
        <v>131721</v>
      </c>
      <c r="P43" s="4" t="s">
        <v>1849</v>
      </c>
      <c r="R43" s="4" t="s">
        <v>1957</v>
      </c>
      <c r="T43" s="5"/>
      <c r="V43" s="4" t="s">
        <v>243</v>
      </c>
      <c r="W43" s="4" t="s">
        <v>1958</v>
      </c>
    </row>
    <row r="44" spans="1:23">
      <c r="A44" s="4" t="s">
        <v>215</v>
      </c>
      <c r="B44" s="4" t="s">
        <v>1836</v>
      </c>
      <c r="C44" s="4" t="s">
        <v>1959</v>
      </c>
      <c r="D44" s="4" t="s">
        <v>268</v>
      </c>
      <c r="E44" s="5">
        <v>44711</v>
      </c>
      <c r="F44" s="5">
        <v>44711</v>
      </c>
      <c r="G44" s="4" t="s">
        <v>1938</v>
      </c>
      <c r="I44" s="4" t="s">
        <v>225</v>
      </c>
      <c r="J44" s="4" t="s">
        <v>182</v>
      </c>
      <c r="K44" s="4" t="s">
        <v>220</v>
      </c>
      <c r="L44" s="12">
        <v>110000</v>
      </c>
      <c r="M44" s="4" t="s">
        <v>220</v>
      </c>
      <c r="N44" s="165">
        <v>110000</v>
      </c>
      <c r="P44" s="4" t="s">
        <v>1849</v>
      </c>
      <c r="R44" s="4" t="s">
        <v>1960</v>
      </c>
      <c r="T44" s="5"/>
      <c r="V44" s="4" t="s">
        <v>243</v>
      </c>
      <c r="W44" s="4" t="s">
        <v>1961</v>
      </c>
    </row>
    <row r="45" spans="1:23">
      <c r="A45" s="4" t="s">
        <v>215</v>
      </c>
      <c r="B45" s="4" t="s">
        <v>1836</v>
      </c>
      <c r="C45" s="4" t="s">
        <v>1962</v>
      </c>
      <c r="D45" s="4" t="s">
        <v>268</v>
      </c>
      <c r="E45" s="5">
        <v>44711</v>
      </c>
      <c r="F45" s="5">
        <v>44711</v>
      </c>
      <c r="G45" s="4" t="s">
        <v>1938</v>
      </c>
      <c r="I45" s="4" t="s">
        <v>225</v>
      </c>
      <c r="J45" s="4" t="s">
        <v>182</v>
      </c>
      <c r="K45" s="4" t="s">
        <v>220</v>
      </c>
      <c r="L45" s="12">
        <v>178000</v>
      </c>
      <c r="M45" s="4" t="s">
        <v>220</v>
      </c>
      <c r="N45" s="165">
        <v>178000</v>
      </c>
      <c r="P45" s="4" t="s">
        <v>1849</v>
      </c>
      <c r="R45" s="4" t="s">
        <v>1963</v>
      </c>
      <c r="T45" s="5"/>
      <c r="V45" s="4" t="s">
        <v>243</v>
      </c>
      <c r="W45" s="4" t="s">
        <v>1964</v>
      </c>
    </row>
    <row r="46" spans="1:23">
      <c r="A46" s="4" t="s">
        <v>215</v>
      </c>
      <c r="B46" s="4" t="s">
        <v>1836</v>
      </c>
      <c r="C46" s="4" t="s">
        <v>1965</v>
      </c>
      <c r="D46" s="4" t="s">
        <v>268</v>
      </c>
      <c r="E46" s="5">
        <v>44711</v>
      </c>
      <c r="F46" s="5">
        <v>44711</v>
      </c>
      <c r="G46" s="4" t="s">
        <v>1938</v>
      </c>
      <c r="I46" s="4" t="s">
        <v>225</v>
      </c>
      <c r="J46" s="4" t="s">
        <v>182</v>
      </c>
      <c r="K46" s="4" t="s">
        <v>220</v>
      </c>
      <c r="L46" s="12">
        <v>138000</v>
      </c>
      <c r="M46" s="4" t="s">
        <v>220</v>
      </c>
      <c r="N46" s="165">
        <v>138000</v>
      </c>
      <c r="P46" s="4" t="s">
        <v>1849</v>
      </c>
      <c r="R46" s="4" t="s">
        <v>1966</v>
      </c>
      <c r="T46" s="5"/>
      <c r="V46" s="4" t="s">
        <v>243</v>
      </c>
      <c r="W46" s="4" t="s">
        <v>1967</v>
      </c>
    </row>
    <row r="47" spans="1:23">
      <c r="A47" s="4" t="s">
        <v>215</v>
      </c>
      <c r="B47" s="4" t="s">
        <v>1836</v>
      </c>
      <c r="C47" s="4" t="s">
        <v>1968</v>
      </c>
      <c r="D47" s="4" t="s">
        <v>268</v>
      </c>
      <c r="E47" s="5">
        <v>44711</v>
      </c>
      <c r="F47" s="5">
        <v>44711</v>
      </c>
      <c r="G47" s="4" t="s">
        <v>1938</v>
      </c>
      <c r="I47" s="4" t="s">
        <v>225</v>
      </c>
      <c r="J47" s="4" t="s">
        <v>182</v>
      </c>
      <c r="K47" s="4" t="s">
        <v>220</v>
      </c>
      <c r="L47" s="12">
        <v>85716</v>
      </c>
      <c r="M47" s="4" t="s">
        <v>220</v>
      </c>
      <c r="N47" s="165">
        <v>85716</v>
      </c>
      <c r="P47" s="4" t="s">
        <v>1849</v>
      </c>
      <c r="R47" s="4" t="s">
        <v>1969</v>
      </c>
      <c r="T47" s="5"/>
      <c r="V47" s="4" t="s">
        <v>243</v>
      </c>
      <c r="W47" s="4" t="s">
        <v>1970</v>
      </c>
    </row>
    <row r="48" spans="1:23">
      <c r="A48" s="4" t="s">
        <v>215</v>
      </c>
      <c r="B48" s="4" t="s">
        <v>1836</v>
      </c>
      <c r="C48" s="4" t="s">
        <v>1971</v>
      </c>
      <c r="D48" s="4" t="s">
        <v>268</v>
      </c>
      <c r="E48" s="5">
        <v>44711</v>
      </c>
      <c r="F48" s="5">
        <v>44711</v>
      </c>
      <c r="G48" s="4" t="s">
        <v>1938</v>
      </c>
      <c r="I48" s="4" t="s">
        <v>225</v>
      </c>
      <c r="J48" s="4" t="s">
        <v>182</v>
      </c>
      <c r="K48" s="4" t="s">
        <v>220</v>
      </c>
      <c r="L48" s="12">
        <v>29997</v>
      </c>
      <c r="M48" s="4" t="s">
        <v>220</v>
      </c>
      <c r="N48" s="165">
        <v>29997</v>
      </c>
      <c r="P48" s="4" t="s">
        <v>1849</v>
      </c>
      <c r="R48" s="4" t="s">
        <v>1972</v>
      </c>
      <c r="T48" s="5"/>
      <c r="V48" s="4" t="s">
        <v>243</v>
      </c>
      <c r="W48" s="4" t="s">
        <v>1973</v>
      </c>
    </row>
    <row r="49" spans="1:23">
      <c r="A49" s="4" t="s">
        <v>215</v>
      </c>
      <c r="B49" s="4" t="s">
        <v>1836</v>
      </c>
      <c r="C49" s="4" t="s">
        <v>1974</v>
      </c>
      <c r="D49" s="4" t="s">
        <v>268</v>
      </c>
      <c r="E49" s="5">
        <v>44711</v>
      </c>
      <c r="F49" s="5">
        <v>44711</v>
      </c>
      <c r="G49" s="4" t="s">
        <v>1938</v>
      </c>
      <c r="I49" s="4" t="s">
        <v>225</v>
      </c>
      <c r="J49" s="4" t="s">
        <v>182</v>
      </c>
      <c r="K49" s="4" t="s">
        <v>220</v>
      </c>
      <c r="L49" s="12">
        <v>138000</v>
      </c>
      <c r="M49" s="4" t="s">
        <v>220</v>
      </c>
      <c r="N49" s="165">
        <v>138000</v>
      </c>
      <c r="P49" s="4" t="s">
        <v>1849</v>
      </c>
      <c r="R49" s="4" t="s">
        <v>1975</v>
      </c>
      <c r="T49" s="5"/>
      <c r="V49" s="4" t="s">
        <v>243</v>
      </c>
      <c r="W49" s="4" t="s">
        <v>1976</v>
      </c>
    </row>
    <row r="50" spans="1:23">
      <c r="A50" s="4" t="s">
        <v>215</v>
      </c>
      <c r="B50" s="4" t="s">
        <v>1836</v>
      </c>
      <c r="C50" s="4" t="s">
        <v>1977</v>
      </c>
      <c r="D50" s="4" t="s">
        <v>268</v>
      </c>
      <c r="E50" s="5">
        <v>44711</v>
      </c>
      <c r="F50" s="5">
        <v>44711</v>
      </c>
      <c r="G50" s="4" t="s">
        <v>1938</v>
      </c>
      <c r="I50" s="4" t="s">
        <v>225</v>
      </c>
      <c r="J50" s="4" t="s">
        <v>182</v>
      </c>
      <c r="K50" s="4" t="s">
        <v>220</v>
      </c>
      <c r="L50" s="12">
        <v>102146</v>
      </c>
      <c r="M50" s="4" t="s">
        <v>220</v>
      </c>
      <c r="N50" s="165">
        <v>102146</v>
      </c>
      <c r="P50" s="4" t="s">
        <v>1849</v>
      </c>
      <c r="R50" s="4" t="s">
        <v>1978</v>
      </c>
      <c r="T50" s="5"/>
      <c r="V50" s="4" t="s">
        <v>243</v>
      </c>
      <c r="W50" s="4" t="s">
        <v>1979</v>
      </c>
    </row>
    <row r="51" spans="1:23">
      <c r="A51" s="4" t="s">
        <v>215</v>
      </c>
      <c r="B51" s="4" t="s">
        <v>1836</v>
      </c>
      <c r="C51" s="4" t="s">
        <v>1980</v>
      </c>
      <c r="D51" s="4" t="s">
        <v>268</v>
      </c>
      <c r="E51" s="5">
        <v>44711</v>
      </c>
      <c r="F51" s="5">
        <v>44711</v>
      </c>
      <c r="G51" s="4" t="s">
        <v>1938</v>
      </c>
      <c r="I51" s="4" t="s">
        <v>225</v>
      </c>
      <c r="J51" s="4" t="s">
        <v>182</v>
      </c>
      <c r="K51" s="4" t="s">
        <v>220</v>
      </c>
      <c r="L51" s="12">
        <v>131721</v>
      </c>
      <c r="M51" s="4" t="s">
        <v>220</v>
      </c>
      <c r="N51" s="165">
        <v>131721</v>
      </c>
      <c r="P51" s="4" t="s">
        <v>1849</v>
      </c>
      <c r="R51" s="4" t="s">
        <v>1981</v>
      </c>
      <c r="T51" s="5"/>
      <c r="V51" s="4" t="s">
        <v>243</v>
      </c>
      <c r="W51" s="4" t="s">
        <v>1982</v>
      </c>
    </row>
    <row r="52" spans="1:23">
      <c r="A52" s="4" t="s">
        <v>215</v>
      </c>
      <c r="B52" s="4" t="s">
        <v>1836</v>
      </c>
      <c r="C52" s="4" t="s">
        <v>1983</v>
      </c>
      <c r="D52" s="4" t="s">
        <v>268</v>
      </c>
      <c r="E52" s="5">
        <v>44711</v>
      </c>
      <c r="F52" s="5">
        <v>44711</v>
      </c>
      <c r="G52" s="4" t="s">
        <v>1938</v>
      </c>
      <c r="I52" s="4" t="s">
        <v>225</v>
      </c>
      <c r="J52" s="4" t="s">
        <v>182</v>
      </c>
      <c r="K52" s="4" t="s">
        <v>220</v>
      </c>
      <c r="L52" s="12">
        <v>110000</v>
      </c>
      <c r="M52" s="4" t="s">
        <v>220</v>
      </c>
      <c r="N52" s="165">
        <v>110000</v>
      </c>
      <c r="P52" s="4" t="s">
        <v>1849</v>
      </c>
      <c r="R52" s="4" t="s">
        <v>1984</v>
      </c>
      <c r="T52" s="5"/>
      <c r="V52" s="4" t="s">
        <v>243</v>
      </c>
      <c r="W52" s="4" t="s">
        <v>1985</v>
      </c>
    </row>
    <row r="53" spans="1:23">
      <c r="A53" s="4" t="s">
        <v>215</v>
      </c>
      <c r="B53" s="4" t="s">
        <v>1836</v>
      </c>
      <c r="C53" s="4" t="s">
        <v>1986</v>
      </c>
      <c r="D53" s="4" t="s">
        <v>268</v>
      </c>
      <c r="E53" s="5">
        <v>44711</v>
      </c>
      <c r="F53" s="5">
        <v>44711</v>
      </c>
      <c r="G53" s="4" t="s">
        <v>1938</v>
      </c>
      <c r="I53" s="4" t="s">
        <v>225</v>
      </c>
      <c r="J53" s="4" t="s">
        <v>182</v>
      </c>
      <c r="K53" s="4" t="s">
        <v>220</v>
      </c>
      <c r="L53" s="12">
        <v>138000</v>
      </c>
      <c r="M53" s="4" t="s">
        <v>220</v>
      </c>
      <c r="N53" s="165">
        <v>138000</v>
      </c>
      <c r="P53" s="4" t="s">
        <v>1849</v>
      </c>
      <c r="R53" s="4" t="s">
        <v>1987</v>
      </c>
      <c r="T53" s="5"/>
      <c r="V53" s="4" t="s">
        <v>243</v>
      </c>
      <c r="W53" s="4" t="s">
        <v>1988</v>
      </c>
    </row>
    <row r="54" spans="1:23">
      <c r="A54" s="4" t="s">
        <v>215</v>
      </c>
      <c r="B54" s="4" t="s">
        <v>1836</v>
      </c>
      <c r="C54" s="4" t="s">
        <v>1989</v>
      </c>
      <c r="D54" s="4" t="s">
        <v>268</v>
      </c>
      <c r="E54" s="5">
        <v>44711</v>
      </c>
      <c r="F54" s="5">
        <v>44711</v>
      </c>
      <c r="G54" s="4" t="s">
        <v>1938</v>
      </c>
      <c r="I54" s="4" t="s">
        <v>225</v>
      </c>
      <c r="J54" s="4" t="s">
        <v>182</v>
      </c>
      <c r="K54" s="4" t="s">
        <v>220</v>
      </c>
      <c r="L54" s="12">
        <v>45995</v>
      </c>
      <c r="M54" s="4" t="s">
        <v>220</v>
      </c>
      <c r="N54" s="165">
        <v>45995</v>
      </c>
      <c r="P54" s="4" t="s">
        <v>1849</v>
      </c>
      <c r="R54" s="4" t="s">
        <v>1990</v>
      </c>
      <c r="T54" s="5"/>
      <c r="V54" s="4" t="s">
        <v>243</v>
      </c>
      <c r="W54" s="4" t="s">
        <v>1991</v>
      </c>
    </row>
    <row r="55" spans="1:23">
      <c r="A55" s="4" t="s">
        <v>215</v>
      </c>
      <c r="B55" s="4" t="s">
        <v>1836</v>
      </c>
      <c r="C55" s="4" t="s">
        <v>1992</v>
      </c>
      <c r="D55" s="4" t="s">
        <v>268</v>
      </c>
      <c r="E55" s="5">
        <v>44711</v>
      </c>
      <c r="F55" s="5">
        <v>44711</v>
      </c>
      <c r="G55" s="4" t="s">
        <v>1938</v>
      </c>
      <c r="I55" s="4" t="s">
        <v>225</v>
      </c>
      <c r="J55" s="4" t="s">
        <v>182</v>
      </c>
      <c r="K55" s="4" t="s">
        <v>220</v>
      </c>
      <c r="L55" s="12">
        <v>155000</v>
      </c>
      <c r="M55" s="4" t="s">
        <v>220</v>
      </c>
      <c r="N55" s="165">
        <v>155000</v>
      </c>
      <c r="P55" s="4" t="s">
        <v>1849</v>
      </c>
      <c r="R55" s="4" t="s">
        <v>1993</v>
      </c>
      <c r="T55" s="5"/>
      <c r="V55" s="4" t="s">
        <v>243</v>
      </c>
      <c r="W55" s="4" t="s">
        <v>1994</v>
      </c>
    </row>
    <row r="56" spans="1:23">
      <c r="A56" s="4" t="s">
        <v>215</v>
      </c>
      <c r="B56" s="4" t="s">
        <v>1836</v>
      </c>
      <c r="C56" s="4" t="s">
        <v>1995</v>
      </c>
      <c r="D56" s="4" t="s">
        <v>268</v>
      </c>
      <c r="E56" s="5">
        <v>44711</v>
      </c>
      <c r="F56" s="5">
        <v>44711</v>
      </c>
      <c r="G56" s="4" t="s">
        <v>1938</v>
      </c>
      <c r="I56" s="4" t="s">
        <v>225</v>
      </c>
      <c r="J56" s="4" t="s">
        <v>182</v>
      </c>
      <c r="K56" s="4" t="s">
        <v>220</v>
      </c>
      <c r="L56" s="12">
        <v>39427</v>
      </c>
      <c r="M56" s="4" t="s">
        <v>220</v>
      </c>
      <c r="N56" s="165">
        <v>39427</v>
      </c>
      <c r="P56" s="4" t="s">
        <v>1849</v>
      </c>
      <c r="R56" s="4" t="s">
        <v>1996</v>
      </c>
      <c r="T56" s="5"/>
      <c r="V56" s="4" t="s">
        <v>243</v>
      </c>
      <c r="W56" s="4" t="s">
        <v>1997</v>
      </c>
    </row>
    <row r="57" spans="1:23">
      <c r="A57" s="4" t="s">
        <v>215</v>
      </c>
      <c r="B57" s="4" t="s">
        <v>1836</v>
      </c>
      <c r="C57" s="4" t="s">
        <v>1998</v>
      </c>
      <c r="D57" s="4" t="s">
        <v>268</v>
      </c>
      <c r="E57" s="5">
        <v>44711</v>
      </c>
      <c r="F57" s="5">
        <v>44711</v>
      </c>
      <c r="G57" s="4" t="s">
        <v>1938</v>
      </c>
      <c r="I57" s="4" t="s">
        <v>225</v>
      </c>
      <c r="J57" s="4" t="s">
        <v>182</v>
      </c>
      <c r="K57" s="4" t="s">
        <v>220</v>
      </c>
      <c r="L57" s="12">
        <v>110000</v>
      </c>
      <c r="M57" s="4" t="s">
        <v>220</v>
      </c>
      <c r="N57" s="165">
        <v>110000</v>
      </c>
      <c r="P57" s="4" t="s">
        <v>1849</v>
      </c>
      <c r="R57" s="4" t="s">
        <v>1999</v>
      </c>
      <c r="T57" s="5"/>
      <c r="V57" s="4" t="s">
        <v>243</v>
      </c>
      <c r="W57" s="4" t="s">
        <v>2000</v>
      </c>
    </row>
    <row r="58" spans="1:23">
      <c r="A58" s="4" t="s">
        <v>215</v>
      </c>
      <c r="B58" s="4" t="s">
        <v>1836</v>
      </c>
      <c r="C58" s="4" t="s">
        <v>2001</v>
      </c>
      <c r="D58" s="4" t="s">
        <v>268</v>
      </c>
      <c r="E58" s="5">
        <v>44711</v>
      </c>
      <c r="F58" s="5">
        <v>44711</v>
      </c>
      <c r="G58" s="4" t="s">
        <v>1938</v>
      </c>
      <c r="I58" s="4" t="s">
        <v>225</v>
      </c>
      <c r="J58" s="4" t="s">
        <v>182</v>
      </c>
      <c r="K58" s="4" t="s">
        <v>220</v>
      </c>
      <c r="L58" s="12">
        <v>78853</v>
      </c>
      <c r="M58" s="4" t="s">
        <v>220</v>
      </c>
      <c r="N58" s="165">
        <v>78853</v>
      </c>
      <c r="P58" s="4" t="s">
        <v>1849</v>
      </c>
      <c r="R58" s="4" t="s">
        <v>2002</v>
      </c>
      <c r="T58" s="5"/>
      <c r="V58" s="4" t="s">
        <v>243</v>
      </c>
      <c r="W58" s="4" t="s">
        <v>2003</v>
      </c>
    </row>
    <row r="59" spans="1:23">
      <c r="A59" s="4" t="s">
        <v>215</v>
      </c>
      <c r="B59" s="4" t="s">
        <v>1836</v>
      </c>
      <c r="C59" s="4" t="s">
        <v>2004</v>
      </c>
      <c r="D59" s="4" t="s">
        <v>268</v>
      </c>
      <c r="E59" s="5">
        <v>44711</v>
      </c>
      <c r="F59" s="5">
        <v>44711</v>
      </c>
      <c r="G59" s="4" t="s">
        <v>1938</v>
      </c>
      <c r="I59" s="4" t="s">
        <v>225</v>
      </c>
      <c r="J59" s="4" t="s">
        <v>182</v>
      </c>
      <c r="K59" s="4" t="s">
        <v>220</v>
      </c>
      <c r="L59" s="12">
        <v>110000</v>
      </c>
      <c r="M59" s="4" t="s">
        <v>220</v>
      </c>
      <c r="N59" s="165">
        <v>110000</v>
      </c>
      <c r="P59" s="4" t="s">
        <v>1845</v>
      </c>
      <c r="R59" s="4" t="s">
        <v>2005</v>
      </c>
      <c r="T59" s="5"/>
      <c r="V59" s="4" t="s">
        <v>239</v>
      </c>
      <c r="W59" s="4" t="s">
        <v>2006</v>
      </c>
    </row>
    <row r="60" spans="1:23">
      <c r="A60" s="4" t="s">
        <v>215</v>
      </c>
      <c r="B60" s="4" t="s">
        <v>1836</v>
      </c>
      <c r="C60" s="4" t="s">
        <v>2007</v>
      </c>
      <c r="D60" s="4" t="s">
        <v>268</v>
      </c>
      <c r="E60" s="5">
        <v>44711</v>
      </c>
      <c r="F60" s="5">
        <v>44711</v>
      </c>
      <c r="G60" s="4" t="s">
        <v>1938</v>
      </c>
      <c r="I60" s="4" t="s">
        <v>225</v>
      </c>
      <c r="J60" s="4" t="s">
        <v>182</v>
      </c>
      <c r="K60" s="4" t="s">
        <v>220</v>
      </c>
      <c r="L60" s="12">
        <v>138000</v>
      </c>
      <c r="M60" s="4" t="s">
        <v>220</v>
      </c>
      <c r="N60" s="165">
        <v>138000</v>
      </c>
      <c r="P60" s="4" t="s">
        <v>1845</v>
      </c>
      <c r="R60" s="4" t="s">
        <v>2008</v>
      </c>
      <c r="T60" s="5"/>
      <c r="V60" s="4" t="s">
        <v>239</v>
      </c>
      <c r="W60" s="4" t="s">
        <v>2009</v>
      </c>
    </row>
    <row r="61" spans="1:23">
      <c r="A61" s="4" t="s">
        <v>215</v>
      </c>
      <c r="B61" s="4" t="s">
        <v>1836</v>
      </c>
      <c r="C61" s="4" t="s">
        <v>2010</v>
      </c>
      <c r="D61" s="4" t="s">
        <v>268</v>
      </c>
      <c r="E61" s="5">
        <v>44711</v>
      </c>
      <c r="F61" s="5">
        <v>44711</v>
      </c>
      <c r="G61" s="4" t="s">
        <v>1938</v>
      </c>
      <c r="I61" s="4" t="s">
        <v>225</v>
      </c>
      <c r="J61" s="4" t="s">
        <v>182</v>
      </c>
      <c r="K61" s="4" t="s">
        <v>220</v>
      </c>
      <c r="L61" s="12">
        <v>138000</v>
      </c>
      <c r="M61" s="4" t="s">
        <v>220</v>
      </c>
      <c r="N61" s="165">
        <v>138000</v>
      </c>
      <c r="P61" s="4" t="s">
        <v>1845</v>
      </c>
      <c r="R61" s="4" t="s">
        <v>2011</v>
      </c>
      <c r="T61" s="5"/>
      <c r="V61" s="4" t="s">
        <v>239</v>
      </c>
      <c r="W61" s="4" t="s">
        <v>2012</v>
      </c>
    </row>
    <row r="62" spans="1:23">
      <c r="A62" s="4" t="s">
        <v>215</v>
      </c>
      <c r="B62" s="4" t="s">
        <v>1836</v>
      </c>
      <c r="C62" s="4" t="s">
        <v>2013</v>
      </c>
      <c r="D62" s="4" t="s">
        <v>268</v>
      </c>
      <c r="E62" s="5">
        <v>44711</v>
      </c>
      <c r="F62" s="5">
        <v>44711</v>
      </c>
      <c r="G62" s="4" t="s">
        <v>1938</v>
      </c>
      <c r="I62" s="4" t="s">
        <v>225</v>
      </c>
      <c r="J62" s="4" t="s">
        <v>182</v>
      </c>
      <c r="K62" s="4" t="s">
        <v>220</v>
      </c>
      <c r="L62" s="12">
        <v>131431</v>
      </c>
      <c r="M62" s="4" t="s">
        <v>220</v>
      </c>
      <c r="N62" s="165">
        <v>131431</v>
      </c>
      <c r="P62" s="4" t="s">
        <v>1845</v>
      </c>
      <c r="R62" s="4" t="s">
        <v>2014</v>
      </c>
      <c r="T62" s="5"/>
      <c r="V62" s="4" t="s">
        <v>239</v>
      </c>
      <c r="W62" s="4" t="s">
        <v>2015</v>
      </c>
    </row>
    <row r="63" spans="1:23">
      <c r="A63" s="4" t="s">
        <v>215</v>
      </c>
      <c r="B63" s="4" t="s">
        <v>1836</v>
      </c>
      <c r="C63" s="4" t="s">
        <v>2016</v>
      </c>
      <c r="D63" s="4" t="s">
        <v>268</v>
      </c>
      <c r="E63" s="5">
        <v>44711</v>
      </c>
      <c r="F63" s="5">
        <v>44711</v>
      </c>
      <c r="G63" s="4" t="s">
        <v>1938</v>
      </c>
      <c r="I63" s="4" t="s">
        <v>225</v>
      </c>
      <c r="J63" s="4" t="s">
        <v>182</v>
      </c>
      <c r="K63" s="4" t="s">
        <v>220</v>
      </c>
      <c r="L63" s="12">
        <v>110000</v>
      </c>
      <c r="M63" s="4" t="s">
        <v>220</v>
      </c>
      <c r="N63" s="165">
        <v>110000</v>
      </c>
      <c r="P63" s="4" t="s">
        <v>1845</v>
      </c>
      <c r="R63" s="4" t="s">
        <v>2017</v>
      </c>
      <c r="T63" s="5"/>
      <c r="V63" s="4" t="s">
        <v>239</v>
      </c>
      <c r="W63" s="4" t="s">
        <v>2018</v>
      </c>
    </row>
    <row r="64" spans="1:23">
      <c r="A64" s="4" t="s">
        <v>215</v>
      </c>
      <c r="B64" s="4" t="s">
        <v>1836</v>
      </c>
      <c r="C64" s="4" t="s">
        <v>2019</v>
      </c>
      <c r="D64" s="4" t="s">
        <v>268</v>
      </c>
      <c r="E64" s="5">
        <v>44711</v>
      </c>
      <c r="F64" s="5">
        <v>44711</v>
      </c>
      <c r="G64" s="4" t="s">
        <v>1938</v>
      </c>
      <c r="I64" s="4" t="s">
        <v>225</v>
      </c>
      <c r="J64" s="4" t="s">
        <v>182</v>
      </c>
      <c r="K64" s="4" t="s">
        <v>220</v>
      </c>
      <c r="L64" s="12">
        <v>104764</v>
      </c>
      <c r="M64" s="4" t="s">
        <v>220</v>
      </c>
      <c r="N64" s="165">
        <v>104764</v>
      </c>
      <c r="P64" s="4" t="s">
        <v>1845</v>
      </c>
      <c r="R64" s="4" t="s">
        <v>2020</v>
      </c>
      <c r="T64" s="5"/>
      <c r="V64" s="4" t="s">
        <v>239</v>
      </c>
      <c r="W64" s="4" t="s">
        <v>2021</v>
      </c>
    </row>
    <row r="65" spans="1:23">
      <c r="A65" s="4" t="s">
        <v>215</v>
      </c>
      <c r="B65" s="4" t="s">
        <v>1836</v>
      </c>
      <c r="C65" s="4" t="s">
        <v>2022</v>
      </c>
      <c r="D65" s="4" t="s">
        <v>268</v>
      </c>
      <c r="E65" s="5">
        <v>44711</v>
      </c>
      <c r="F65" s="5">
        <v>44711</v>
      </c>
      <c r="G65" s="4" t="s">
        <v>1938</v>
      </c>
      <c r="I65" s="4" t="s">
        <v>225</v>
      </c>
      <c r="J65" s="4" t="s">
        <v>182</v>
      </c>
      <c r="K65" s="4" t="s">
        <v>220</v>
      </c>
      <c r="L65" s="12">
        <v>110000</v>
      </c>
      <c r="M65" s="4" t="s">
        <v>220</v>
      </c>
      <c r="N65" s="165">
        <v>110000</v>
      </c>
      <c r="P65" s="4" t="s">
        <v>1845</v>
      </c>
      <c r="R65" s="4" t="s">
        <v>2023</v>
      </c>
      <c r="T65" s="5"/>
      <c r="V65" s="4" t="s">
        <v>239</v>
      </c>
      <c r="W65" s="4" t="s">
        <v>2024</v>
      </c>
    </row>
    <row r="66" spans="1:23">
      <c r="A66" s="4" t="s">
        <v>215</v>
      </c>
      <c r="B66" s="4" t="s">
        <v>1836</v>
      </c>
      <c r="C66" s="4" t="s">
        <v>2025</v>
      </c>
      <c r="D66" s="4" t="s">
        <v>268</v>
      </c>
      <c r="E66" s="5">
        <v>44711</v>
      </c>
      <c r="F66" s="5">
        <v>44711</v>
      </c>
      <c r="G66" s="4" t="s">
        <v>1938</v>
      </c>
      <c r="I66" s="4" t="s">
        <v>225</v>
      </c>
      <c r="J66" s="4" t="s">
        <v>182</v>
      </c>
      <c r="K66" s="4" t="s">
        <v>220</v>
      </c>
      <c r="L66" s="12">
        <v>131431</v>
      </c>
      <c r="M66" s="4" t="s">
        <v>220</v>
      </c>
      <c r="N66" s="165">
        <v>131431</v>
      </c>
      <c r="P66" s="4" t="s">
        <v>1845</v>
      </c>
      <c r="R66" s="4" t="s">
        <v>2026</v>
      </c>
      <c r="T66" s="5"/>
      <c r="V66" s="4" t="s">
        <v>239</v>
      </c>
      <c r="W66" s="4" t="s">
        <v>2027</v>
      </c>
    </row>
    <row r="67" spans="1:23">
      <c r="A67" s="4" t="s">
        <v>215</v>
      </c>
      <c r="B67" s="4" t="s">
        <v>1836</v>
      </c>
      <c r="C67" s="4" t="s">
        <v>2028</v>
      </c>
      <c r="D67" s="4" t="s">
        <v>268</v>
      </c>
      <c r="E67" s="5">
        <v>44711</v>
      </c>
      <c r="F67" s="5">
        <v>44711</v>
      </c>
      <c r="G67" s="4" t="s">
        <v>1938</v>
      </c>
      <c r="I67" s="4" t="s">
        <v>225</v>
      </c>
      <c r="J67" s="4" t="s">
        <v>182</v>
      </c>
      <c r="K67" s="4" t="s">
        <v>220</v>
      </c>
      <c r="L67" s="12">
        <v>138000</v>
      </c>
      <c r="M67" s="4" t="s">
        <v>220</v>
      </c>
      <c r="N67" s="165">
        <v>138000</v>
      </c>
      <c r="P67" s="4" t="s">
        <v>1845</v>
      </c>
      <c r="R67" s="4" t="s">
        <v>2029</v>
      </c>
      <c r="T67" s="5"/>
      <c r="V67" s="4" t="s">
        <v>239</v>
      </c>
      <c r="W67" s="4" t="s">
        <v>2030</v>
      </c>
    </row>
    <row r="68" spans="1:23">
      <c r="A68" s="4" t="s">
        <v>215</v>
      </c>
      <c r="B68" s="4" t="s">
        <v>1836</v>
      </c>
      <c r="C68" s="4" t="s">
        <v>2031</v>
      </c>
      <c r="D68" s="4" t="s">
        <v>268</v>
      </c>
      <c r="E68" s="5">
        <v>44711</v>
      </c>
      <c r="F68" s="5">
        <v>44711</v>
      </c>
      <c r="G68" s="4" t="s">
        <v>1938</v>
      </c>
      <c r="I68" s="4" t="s">
        <v>225</v>
      </c>
      <c r="J68" s="4" t="s">
        <v>182</v>
      </c>
      <c r="K68" s="4" t="s">
        <v>220</v>
      </c>
      <c r="L68" s="12">
        <v>147622</v>
      </c>
      <c r="M68" s="4" t="s">
        <v>220</v>
      </c>
      <c r="N68" s="165">
        <v>147622</v>
      </c>
      <c r="P68" s="4" t="s">
        <v>1845</v>
      </c>
      <c r="R68" s="4" t="s">
        <v>2032</v>
      </c>
      <c r="T68" s="5"/>
      <c r="V68" s="4" t="s">
        <v>239</v>
      </c>
      <c r="W68" s="4" t="s">
        <v>2033</v>
      </c>
    </row>
    <row r="69" spans="1:23">
      <c r="A69" s="4" t="s">
        <v>215</v>
      </c>
      <c r="B69" s="4" t="s">
        <v>1836</v>
      </c>
      <c r="C69" s="4" t="s">
        <v>2034</v>
      </c>
      <c r="D69" s="4" t="s">
        <v>268</v>
      </c>
      <c r="E69" s="5">
        <v>44711</v>
      </c>
      <c r="F69" s="5">
        <v>44711</v>
      </c>
      <c r="G69" s="4" t="s">
        <v>1938</v>
      </c>
      <c r="I69" s="4" t="s">
        <v>225</v>
      </c>
      <c r="J69" s="4" t="s">
        <v>182</v>
      </c>
      <c r="K69" s="4" t="s">
        <v>220</v>
      </c>
      <c r="L69" s="12">
        <v>45995</v>
      </c>
      <c r="M69" s="4" t="s">
        <v>220</v>
      </c>
      <c r="N69" s="165">
        <v>45995</v>
      </c>
      <c r="P69" s="4" t="s">
        <v>1845</v>
      </c>
      <c r="R69" s="4" t="s">
        <v>2035</v>
      </c>
      <c r="T69" s="5"/>
      <c r="V69" s="4" t="s">
        <v>239</v>
      </c>
      <c r="W69" s="4" t="s">
        <v>2036</v>
      </c>
    </row>
    <row r="70" spans="1:23">
      <c r="A70" s="4" t="s">
        <v>215</v>
      </c>
      <c r="B70" s="4" t="s">
        <v>1836</v>
      </c>
      <c r="C70" s="4" t="s">
        <v>2037</v>
      </c>
      <c r="D70" s="4" t="s">
        <v>268</v>
      </c>
      <c r="E70" s="5">
        <v>44711</v>
      </c>
      <c r="F70" s="5">
        <v>44711</v>
      </c>
      <c r="G70" s="4" t="s">
        <v>1938</v>
      </c>
      <c r="I70" s="4" t="s">
        <v>225</v>
      </c>
      <c r="J70" s="4" t="s">
        <v>182</v>
      </c>
      <c r="K70" s="4" t="s">
        <v>220</v>
      </c>
      <c r="L70" s="12">
        <v>138000</v>
      </c>
      <c r="M70" s="4" t="s">
        <v>220</v>
      </c>
      <c r="N70" s="165">
        <v>138000</v>
      </c>
      <c r="P70" s="4" t="s">
        <v>1845</v>
      </c>
      <c r="R70" s="4" t="s">
        <v>2038</v>
      </c>
      <c r="T70" s="5"/>
      <c r="V70" s="4" t="s">
        <v>239</v>
      </c>
      <c r="W70" s="4" t="s">
        <v>2039</v>
      </c>
    </row>
    <row r="71" spans="1:23">
      <c r="A71" s="4" t="s">
        <v>215</v>
      </c>
      <c r="B71" s="4" t="s">
        <v>1836</v>
      </c>
      <c r="C71" s="4" t="s">
        <v>2040</v>
      </c>
      <c r="D71" s="4" t="s">
        <v>268</v>
      </c>
      <c r="E71" s="5">
        <v>44711</v>
      </c>
      <c r="F71" s="5">
        <v>44711</v>
      </c>
      <c r="G71" s="4" t="s">
        <v>1938</v>
      </c>
      <c r="I71" s="4" t="s">
        <v>225</v>
      </c>
      <c r="J71" s="4" t="s">
        <v>182</v>
      </c>
      <c r="K71" s="4" t="s">
        <v>220</v>
      </c>
      <c r="L71" s="12">
        <v>85422</v>
      </c>
      <c r="M71" s="4" t="s">
        <v>220</v>
      </c>
      <c r="N71" s="165">
        <v>85422</v>
      </c>
      <c r="P71" s="4" t="s">
        <v>1845</v>
      </c>
      <c r="R71" s="4" t="s">
        <v>2041</v>
      </c>
      <c r="T71" s="5"/>
      <c r="V71" s="4" t="s">
        <v>239</v>
      </c>
      <c r="W71" s="4" t="s">
        <v>2042</v>
      </c>
    </row>
    <row r="72" spans="1:23">
      <c r="A72" s="4" t="s">
        <v>215</v>
      </c>
      <c r="B72" s="4" t="s">
        <v>1836</v>
      </c>
      <c r="C72" s="4" t="s">
        <v>2043</v>
      </c>
      <c r="D72" s="4" t="s">
        <v>268</v>
      </c>
      <c r="E72" s="5">
        <v>44711</v>
      </c>
      <c r="F72" s="5">
        <v>44711</v>
      </c>
      <c r="G72" s="4" t="s">
        <v>1938</v>
      </c>
      <c r="I72" s="4" t="s">
        <v>225</v>
      </c>
      <c r="J72" s="4" t="s">
        <v>182</v>
      </c>
      <c r="K72" s="4" t="s">
        <v>220</v>
      </c>
      <c r="L72" s="12">
        <v>110000</v>
      </c>
      <c r="M72" s="4" t="s">
        <v>220</v>
      </c>
      <c r="N72" s="165">
        <v>110000</v>
      </c>
      <c r="P72" s="4" t="s">
        <v>1845</v>
      </c>
      <c r="R72" s="4" t="s">
        <v>2044</v>
      </c>
      <c r="T72" s="5"/>
      <c r="V72" s="4" t="s">
        <v>239</v>
      </c>
      <c r="W72" s="4" t="s">
        <v>2045</v>
      </c>
    </row>
    <row r="73" spans="1:23">
      <c r="A73" s="4" t="s">
        <v>215</v>
      </c>
      <c r="B73" s="4" t="s">
        <v>1836</v>
      </c>
      <c r="C73" s="4" t="s">
        <v>2046</v>
      </c>
      <c r="D73" s="4" t="s">
        <v>268</v>
      </c>
      <c r="E73" s="5">
        <v>44711</v>
      </c>
      <c r="F73" s="5">
        <v>44711</v>
      </c>
      <c r="G73" s="4" t="s">
        <v>1938</v>
      </c>
      <c r="I73" s="4" t="s">
        <v>225</v>
      </c>
      <c r="J73" s="4" t="s">
        <v>182</v>
      </c>
      <c r="K73" s="4" t="s">
        <v>220</v>
      </c>
      <c r="L73" s="12">
        <v>110000</v>
      </c>
      <c r="M73" s="4" t="s">
        <v>220</v>
      </c>
      <c r="N73" s="165">
        <v>110000</v>
      </c>
      <c r="P73" s="4" t="s">
        <v>1845</v>
      </c>
      <c r="R73" s="4" t="s">
        <v>2047</v>
      </c>
      <c r="T73" s="5"/>
      <c r="V73" s="4" t="s">
        <v>239</v>
      </c>
      <c r="W73" s="4" t="s">
        <v>2048</v>
      </c>
    </row>
    <row r="74" spans="1:23">
      <c r="A74" s="4" t="s">
        <v>215</v>
      </c>
      <c r="B74" s="4" t="s">
        <v>1836</v>
      </c>
      <c r="C74" s="4" t="s">
        <v>2049</v>
      </c>
      <c r="D74" s="4" t="s">
        <v>268</v>
      </c>
      <c r="E74" s="5">
        <v>44711</v>
      </c>
      <c r="F74" s="5">
        <v>44711</v>
      </c>
      <c r="G74" s="4" t="s">
        <v>1938</v>
      </c>
      <c r="I74" s="4" t="s">
        <v>225</v>
      </c>
      <c r="J74" s="4" t="s">
        <v>182</v>
      </c>
      <c r="K74" s="4" t="s">
        <v>220</v>
      </c>
      <c r="L74" s="12">
        <v>138000</v>
      </c>
      <c r="M74" s="4" t="s">
        <v>220</v>
      </c>
      <c r="N74" s="165">
        <v>138000</v>
      </c>
      <c r="P74" s="4" t="s">
        <v>1845</v>
      </c>
      <c r="R74" s="4" t="s">
        <v>2050</v>
      </c>
      <c r="T74" s="5"/>
      <c r="V74" s="4" t="s">
        <v>239</v>
      </c>
      <c r="W74" s="4" t="s">
        <v>2051</v>
      </c>
    </row>
    <row r="75" spans="1:23">
      <c r="A75" s="4" t="s">
        <v>215</v>
      </c>
      <c r="B75" s="4" t="s">
        <v>1836</v>
      </c>
      <c r="C75" s="4" t="s">
        <v>2052</v>
      </c>
      <c r="D75" s="4" t="s">
        <v>268</v>
      </c>
      <c r="E75" s="5">
        <v>44711</v>
      </c>
      <c r="F75" s="5">
        <v>44711</v>
      </c>
      <c r="G75" s="4" t="s">
        <v>1938</v>
      </c>
      <c r="I75" s="4" t="s">
        <v>225</v>
      </c>
      <c r="J75" s="4" t="s">
        <v>182</v>
      </c>
      <c r="K75" s="4" t="s">
        <v>220</v>
      </c>
      <c r="L75" s="12">
        <v>138000</v>
      </c>
      <c r="M75" s="4" t="s">
        <v>220</v>
      </c>
      <c r="N75" s="165">
        <v>138000</v>
      </c>
      <c r="P75" s="4" t="s">
        <v>1845</v>
      </c>
      <c r="R75" s="4" t="s">
        <v>2053</v>
      </c>
      <c r="T75" s="5"/>
      <c r="V75" s="4" t="s">
        <v>239</v>
      </c>
      <c r="W75" s="4" t="s">
        <v>2054</v>
      </c>
    </row>
    <row r="76" spans="1:23">
      <c r="A76" s="4" t="s">
        <v>215</v>
      </c>
      <c r="B76" s="4" t="s">
        <v>1836</v>
      </c>
      <c r="C76" s="4" t="s">
        <v>2055</v>
      </c>
      <c r="D76" s="4" t="s">
        <v>268</v>
      </c>
      <c r="E76" s="5">
        <v>44711</v>
      </c>
      <c r="F76" s="5">
        <v>44711</v>
      </c>
      <c r="G76" s="4" t="s">
        <v>1938</v>
      </c>
      <c r="I76" s="4" t="s">
        <v>225</v>
      </c>
      <c r="J76" s="4" t="s">
        <v>182</v>
      </c>
      <c r="K76" s="4" t="s">
        <v>220</v>
      </c>
      <c r="L76" s="12">
        <v>138000</v>
      </c>
      <c r="M76" s="4" t="s">
        <v>220</v>
      </c>
      <c r="N76" s="165">
        <v>138000</v>
      </c>
      <c r="P76" s="4" t="s">
        <v>1845</v>
      </c>
      <c r="R76" s="4" t="s">
        <v>2056</v>
      </c>
      <c r="T76" s="5"/>
      <c r="V76" s="4" t="s">
        <v>239</v>
      </c>
      <c r="W76" s="4" t="s">
        <v>2057</v>
      </c>
    </row>
    <row r="77" spans="1:23">
      <c r="A77" s="4" t="s">
        <v>215</v>
      </c>
      <c r="B77" s="4" t="s">
        <v>1836</v>
      </c>
      <c r="C77" s="4" t="s">
        <v>2058</v>
      </c>
      <c r="D77" s="4" t="s">
        <v>268</v>
      </c>
      <c r="E77" s="5">
        <v>44711</v>
      </c>
      <c r="F77" s="5">
        <v>44711</v>
      </c>
      <c r="G77" s="4" t="s">
        <v>1938</v>
      </c>
      <c r="I77" s="4" t="s">
        <v>225</v>
      </c>
      <c r="J77" s="4" t="s">
        <v>182</v>
      </c>
      <c r="K77" s="4" t="s">
        <v>220</v>
      </c>
      <c r="L77" s="12">
        <v>45995</v>
      </c>
      <c r="M77" s="4" t="s">
        <v>220</v>
      </c>
      <c r="N77" s="165">
        <v>45995</v>
      </c>
      <c r="P77" s="4" t="s">
        <v>1845</v>
      </c>
      <c r="R77" s="4" t="s">
        <v>2059</v>
      </c>
      <c r="T77" s="5"/>
      <c r="V77" s="4" t="s">
        <v>239</v>
      </c>
      <c r="W77" s="4" t="s">
        <v>2060</v>
      </c>
    </row>
    <row r="78" spans="1:23">
      <c r="A78" s="4" t="s">
        <v>215</v>
      </c>
      <c r="B78" s="4" t="s">
        <v>1836</v>
      </c>
      <c r="C78" s="4" t="s">
        <v>2061</v>
      </c>
      <c r="D78" s="4" t="s">
        <v>268</v>
      </c>
      <c r="E78" s="5">
        <v>44711</v>
      </c>
      <c r="F78" s="5">
        <v>44711</v>
      </c>
      <c r="G78" s="4" t="s">
        <v>1938</v>
      </c>
      <c r="I78" s="4" t="s">
        <v>225</v>
      </c>
      <c r="J78" s="4" t="s">
        <v>182</v>
      </c>
      <c r="K78" s="4" t="s">
        <v>220</v>
      </c>
      <c r="L78" s="12">
        <v>138000</v>
      </c>
      <c r="M78" s="4" t="s">
        <v>220</v>
      </c>
      <c r="N78" s="165">
        <v>138000</v>
      </c>
      <c r="P78" s="4" t="s">
        <v>1845</v>
      </c>
      <c r="R78" s="4" t="s">
        <v>2062</v>
      </c>
      <c r="T78" s="5"/>
      <c r="V78" s="4" t="s">
        <v>239</v>
      </c>
      <c r="W78" s="4" t="s">
        <v>2063</v>
      </c>
    </row>
    <row r="79" spans="1:23">
      <c r="A79" s="4" t="s">
        <v>215</v>
      </c>
      <c r="B79" s="4" t="s">
        <v>1836</v>
      </c>
      <c r="C79" s="4" t="s">
        <v>2064</v>
      </c>
      <c r="D79" s="4" t="s">
        <v>268</v>
      </c>
      <c r="E79" s="5">
        <v>44711</v>
      </c>
      <c r="F79" s="5">
        <v>44711</v>
      </c>
      <c r="G79" s="4" t="s">
        <v>1938</v>
      </c>
      <c r="I79" s="4" t="s">
        <v>225</v>
      </c>
      <c r="J79" s="4" t="s">
        <v>182</v>
      </c>
      <c r="K79" s="4" t="s">
        <v>220</v>
      </c>
      <c r="L79" s="12">
        <v>36663</v>
      </c>
      <c r="M79" s="4" t="s">
        <v>220</v>
      </c>
      <c r="N79" s="165">
        <v>36663</v>
      </c>
      <c r="P79" s="4" t="s">
        <v>1845</v>
      </c>
      <c r="R79" s="4" t="s">
        <v>2065</v>
      </c>
      <c r="T79" s="5"/>
      <c r="V79" s="4" t="s">
        <v>239</v>
      </c>
      <c r="W79" s="4" t="s">
        <v>2066</v>
      </c>
    </row>
    <row r="80" spans="1:23">
      <c r="A80" s="4" t="s">
        <v>215</v>
      </c>
      <c r="B80" s="4" t="s">
        <v>1836</v>
      </c>
      <c r="C80" s="4" t="s">
        <v>2067</v>
      </c>
      <c r="D80" s="4" t="s">
        <v>268</v>
      </c>
      <c r="E80" s="5">
        <v>44711</v>
      </c>
      <c r="F80" s="5">
        <v>44711</v>
      </c>
      <c r="G80" s="4" t="s">
        <v>1938</v>
      </c>
      <c r="I80" s="4" t="s">
        <v>225</v>
      </c>
      <c r="J80" s="4" t="s">
        <v>182</v>
      </c>
      <c r="K80" s="4" t="s">
        <v>220</v>
      </c>
      <c r="L80" s="12">
        <v>138000</v>
      </c>
      <c r="M80" s="4" t="s">
        <v>220</v>
      </c>
      <c r="N80" s="165">
        <v>138000</v>
      </c>
      <c r="P80" s="4" t="s">
        <v>1845</v>
      </c>
      <c r="R80" s="4" t="s">
        <v>2068</v>
      </c>
      <c r="T80" s="5"/>
      <c r="V80" s="4" t="s">
        <v>239</v>
      </c>
      <c r="W80" s="4" t="s">
        <v>2069</v>
      </c>
    </row>
    <row r="81" spans="1:23">
      <c r="A81" s="4" t="s">
        <v>215</v>
      </c>
      <c r="B81" s="4" t="s">
        <v>1836</v>
      </c>
      <c r="C81" s="4" t="s">
        <v>2070</v>
      </c>
      <c r="D81" s="4" t="s">
        <v>268</v>
      </c>
      <c r="E81" s="5">
        <v>44711</v>
      </c>
      <c r="F81" s="5">
        <v>44711</v>
      </c>
      <c r="G81" s="4" t="s">
        <v>1938</v>
      </c>
      <c r="I81" s="4" t="s">
        <v>225</v>
      </c>
      <c r="J81" s="4" t="s">
        <v>182</v>
      </c>
      <c r="K81" s="4" t="s">
        <v>220</v>
      </c>
      <c r="L81" s="12">
        <v>72284</v>
      </c>
      <c r="M81" s="4" t="s">
        <v>220</v>
      </c>
      <c r="N81" s="165">
        <v>72284</v>
      </c>
      <c r="P81" s="4" t="s">
        <v>1845</v>
      </c>
      <c r="R81" s="4" t="s">
        <v>2071</v>
      </c>
      <c r="T81" s="5"/>
      <c r="V81" s="4" t="s">
        <v>239</v>
      </c>
      <c r="W81" s="4" t="s">
        <v>2072</v>
      </c>
    </row>
    <row r="82" spans="1:23">
      <c r="A82" s="4" t="s">
        <v>215</v>
      </c>
      <c r="B82" s="4" t="s">
        <v>1836</v>
      </c>
      <c r="C82" s="4" t="s">
        <v>2073</v>
      </c>
      <c r="D82" s="4" t="s">
        <v>268</v>
      </c>
      <c r="E82" s="5">
        <v>44711</v>
      </c>
      <c r="F82" s="5">
        <v>44711</v>
      </c>
      <c r="G82" s="4" t="s">
        <v>1938</v>
      </c>
      <c r="I82" s="4" t="s">
        <v>225</v>
      </c>
      <c r="J82" s="4" t="s">
        <v>182</v>
      </c>
      <c r="K82" s="4" t="s">
        <v>220</v>
      </c>
      <c r="L82" s="12">
        <v>110000</v>
      </c>
      <c r="M82" s="4" t="s">
        <v>220</v>
      </c>
      <c r="N82" s="165">
        <v>110000</v>
      </c>
      <c r="P82" s="4" t="s">
        <v>1853</v>
      </c>
      <c r="R82" s="4" t="s">
        <v>2074</v>
      </c>
      <c r="T82" s="5"/>
      <c r="V82" s="4" t="s">
        <v>456</v>
      </c>
      <c r="W82" s="4" t="s">
        <v>2075</v>
      </c>
    </row>
    <row r="83" spans="1:23">
      <c r="A83" s="4" t="s">
        <v>215</v>
      </c>
      <c r="B83" s="4" t="s">
        <v>1836</v>
      </c>
      <c r="C83" s="4" t="s">
        <v>2076</v>
      </c>
      <c r="D83" s="4" t="s">
        <v>268</v>
      </c>
      <c r="E83" s="5">
        <v>44711</v>
      </c>
      <c r="F83" s="5">
        <v>44711</v>
      </c>
      <c r="G83" s="4" t="s">
        <v>1938</v>
      </c>
      <c r="I83" s="4" t="s">
        <v>225</v>
      </c>
      <c r="J83" s="4" t="s">
        <v>182</v>
      </c>
      <c r="K83" s="4" t="s">
        <v>220</v>
      </c>
      <c r="L83" s="12">
        <v>138000</v>
      </c>
      <c r="M83" s="4" t="s">
        <v>220</v>
      </c>
      <c r="N83" s="165">
        <v>138000</v>
      </c>
      <c r="P83" s="4" t="s">
        <v>1853</v>
      </c>
      <c r="R83" s="4" t="s">
        <v>2077</v>
      </c>
      <c r="T83" s="5"/>
      <c r="V83" s="4" t="s">
        <v>456</v>
      </c>
      <c r="W83" s="4" t="s">
        <v>2078</v>
      </c>
    </row>
    <row r="84" spans="1:23">
      <c r="A84" s="4" t="s">
        <v>215</v>
      </c>
      <c r="B84" s="4" t="s">
        <v>1836</v>
      </c>
      <c r="C84" s="4" t="s">
        <v>2079</v>
      </c>
      <c r="D84" s="4" t="s">
        <v>268</v>
      </c>
      <c r="E84" s="5">
        <v>44711</v>
      </c>
      <c r="F84" s="5">
        <v>44711</v>
      </c>
      <c r="G84" s="4" t="s">
        <v>1938</v>
      </c>
      <c r="I84" s="4" t="s">
        <v>225</v>
      </c>
      <c r="J84" s="4" t="s">
        <v>182</v>
      </c>
      <c r="K84" s="4" t="s">
        <v>220</v>
      </c>
      <c r="L84" s="12">
        <v>138000</v>
      </c>
      <c r="M84" s="4" t="s">
        <v>220</v>
      </c>
      <c r="N84" s="165">
        <v>138000</v>
      </c>
      <c r="P84" s="4" t="s">
        <v>1853</v>
      </c>
      <c r="R84" s="4" t="s">
        <v>2080</v>
      </c>
      <c r="T84" s="5"/>
      <c r="V84" s="4" t="s">
        <v>456</v>
      </c>
      <c r="W84" s="4" t="s">
        <v>2081</v>
      </c>
    </row>
    <row r="85" spans="1:23">
      <c r="A85" s="4" t="s">
        <v>215</v>
      </c>
      <c r="B85" s="4" t="s">
        <v>1836</v>
      </c>
      <c r="C85" s="4" t="s">
        <v>2082</v>
      </c>
      <c r="D85" s="4" t="s">
        <v>268</v>
      </c>
      <c r="E85" s="5">
        <v>44711</v>
      </c>
      <c r="F85" s="5">
        <v>44711</v>
      </c>
      <c r="G85" s="4" t="s">
        <v>1938</v>
      </c>
      <c r="I85" s="4" t="s">
        <v>225</v>
      </c>
      <c r="J85" s="4" t="s">
        <v>182</v>
      </c>
      <c r="K85" s="4" t="s">
        <v>220</v>
      </c>
      <c r="L85" s="12">
        <v>138000</v>
      </c>
      <c r="M85" s="4" t="s">
        <v>220</v>
      </c>
      <c r="N85" s="165">
        <v>138000</v>
      </c>
      <c r="P85" s="4" t="s">
        <v>1853</v>
      </c>
      <c r="R85" s="4" t="s">
        <v>2083</v>
      </c>
      <c r="T85" s="5"/>
      <c r="V85" s="4" t="s">
        <v>456</v>
      </c>
      <c r="W85" s="4" t="s">
        <v>2084</v>
      </c>
    </row>
    <row r="86" spans="1:23">
      <c r="A86" s="4" t="s">
        <v>215</v>
      </c>
      <c r="B86" s="4" t="s">
        <v>1836</v>
      </c>
      <c r="C86" s="4" t="s">
        <v>2085</v>
      </c>
      <c r="D86" s="4" t="s">
        <v>268</v>
      </c>
      <c r="E86" s="5">
        <v>44711</v>
      </c>
      <c r="F86" s="5">
        <v>44711</v>
      </c>
      <c r="G86" s="4" t="s">
        <v>1938</v>
      </c>
      <c r="I86" s="4" t="s">
        <v>225</v>
      </c>
      <c r="J86" s="4" t="s">
        <v>182</v>
      </c>
      <c r="K86" s="4" t="s">
        <v>220</v>
      </c>
      <c r="L86" s="12">
        <v>110000</v>
      </c>
      <c r="M86" s="4" t="s">
        <v>220</v>
      </c>
      <c r="N86" s="165">
        <v>110000</v>
      </c>
      <c r="P86" s="4" t="s">
        <v>1853</v>
      </c>
      <c r="R86" s="4" t="s">
        <v>2086</v>
      </c>
      <c r="T86" s="5"/>
      <c r="V86" s="4" t="s">
        <v>456</v>
      </c>
      <c r="W86" s="4" t="s">
        <v>2087</v>
      </c>
    </row>
    <row r="87" spans="1:23">
      <c r="A87" s="4" t="s">
        <v>215</v>
      </c>
      <c r="B87" s="4" t="s">
        <v>1836</v>
      </c>
      <c r="C87" s="4" t="s">
        <v>2088</v>
      </c>
      <c r="D87" s="4" t="s">
        <v>268</v>
      </c>
      <c r="E87" s="5">
        <v>44711</v>
      </c>
      <c r="F87" s="5">
        <v>44711</v>
      </c>
      <c r="G87" s="4" t="s">
        <v>1938</v>
      </c>
      <c r="I87" s="4" t="s">
        <v>225</v>
      </c>
      <c r="J87" s="4" t="s">
        <v>182</v>
      </c>
      <c r="K87" s="4" t="s">
        <v>220</v>
      </c>
      <c r="L87" s="12">
        <v>155000</v>
      </c>
      <c r="M87" s="4" t="s">
        <v>220</v>
      </c>
      <c r="N87" s="165">
        <v>155000</v>
      </c>
      <c r="P87" s="4" t="s">
        <v>1853</v>
      </c>
      <c r="R87" s="4" t="s">
        <v>2089</v>
      </c>
      <c r="T87" s="5"/>
      <c r="V87" s="4" t="s">
        <v>456</v>
      </c>
      <c r="W87" s="4" t="s">
        <v>2090</v>
      </c>
    </row>
    <row r="88" spans="1:23">
      <c r="A88" s="4" t="s">
        <v>215</v>
      </c>
      <c r="B88" s="4" t="s">
        <v>1836</v>
      </c>
      <c r="C88" s="4" t="s">
        <v>2091</v>
      </c>
      <c r="D88" s="4" t="s">
        <v>268</v>
      </c>
      <c r="E88" s="5">
        <v>44711</v>
      </c>
      <c r="F88" s="5">
        <v>44711</v>
      </c>
      <c r="G88" s="4" t="s">
        <v>1938</v>
      </c>
      <c r="I88" s="4" t="s">
        <v>225</v>
      </c>
      <c r="J88" s="4" t="s">
        <v>182</v>
      </c>
      <c r="K88" s="4" t="s">
        <v>220</v>
      </c>
      <c r="L88" s="12">
        <v>110000</v>
      </c>
      <c r="M88" s="4" t="s">
        <v>220</v>
      </c>
      <c r="N88" s="165">
        <v>110000</v>
      </c>
      <c r="P88" s="4" t="s">
        <v>1853</v>
      </c>
      <c r="R88" s="4" t="s">
        <v>2092</v>
      </c>
      <c r="T88" s="5"/>
      <c r="V88" s="4" t="s">
        <v>456</v>
      </c>
      <c r="W88" s="4" t="s">
        <v>2093</v>
      </c>
    </row>
    <row r="89" spans="1:23">
      <c r="A89" s="4" t="s">
        <v>215</v>
      </c>
      <c r="B89" s="4" t="s">
        <v>1836</v>
      </c>
      <c r="C89" s="4" t="s">
        <v>2094</v>
      </c>
      <c r="D89" s="4" t="s">
        <v>268</v>
      </c>
      <c r="E89" s="5">
        <v>44711</v>
      </c>
      <c r="F89" s="5">
        <v>44711</v>
      </c>
      <c r="G89" s="4" t="s">
        <v>1938</v>
      </c>
      <c r="I89" s="4" t="s">
        <v>225</v>
      </c>
      <c r="J89" s="4" t="s">
        <v>182</v>
      </c>
      <c r="K89" s="4" t="s">
        <v>220</v>
      </c>
      <c r="L89" s="12">
        <v>110000</v>
      </c>
      <c r="M89" s="4" t="s">
        <v>220</v>
      </c>
      <c r="N89" s="165">
        <v>110000</v>
      </c>
      <c r="P89" s="4" t="s">
        <v>1853</v>
      </c>
      <c r="R89" s="4" t="s">
        <v>2095</v>
      </c>
      <c r="T89" s="5"/>
      <c r="V89" s="4" t="s">
        <v>456</v>
      </c>
      <c r="W89" s="4" t="s">
        <v>2096</v>
      </c>
    </row>
    <row r="90" spans="1:23">
      <c r="A90" s="4" t="s">
        <v>215</v>
      </c>
      <c r="B90" s="4" t="s">
        <v>1836</v>
      </c>
      <c r="C90" s="4" t="s">
        <v>2097</v>
      </c>
      <c r="D90" s="4" t="s">
        <v>268</v>
      </c>
      <c r="E90" s="5">
        <v>44711</v>
      </c>
      <c r="F90" s="5">
        <v>44711</v>
      </c>
      <c r="G90" s="4" t="s">
        <v>1938</v>
      </c>
      <c r="I90" s="4" t="s">
        <v>225</v>
      </c>
      <c r="J90" s="4" t="s">
        <v>182</v>
      </c>
      <c r="K90" s="4" t="s">
        <v>220</v>
      </c>
      <c r="L90" s="12">
        <v>138000</v>
      </c>
      <c r="M90" s="4" t="s">
        <v>220</v>
      </c>
      <c r="N90" s="165">
        <v>138000</v>
      </c>
      <c r="P90" s="4" t="s">
        <v>1853</v>
      </c>
      <c r="R90" s="4" t="s">
        <v>2098</v>
      </c>
      <c r="T90" s="5"/>
      <c r="V90" s="4" t="s">
        <v>456</v>
      </c>
      <c r="W90" s="4" t="s">
        <v>2099</v>
      </c>
    </row>
    <row r="91" spans="1:23">
      <c r="A91" s="4" t="s">
        <v>215</v>
      </c>
      <c r="B91" s="4" t="s">
        <v>1836</v>
      </c>
      <c r="C91" s="4" t="s">
        <v>2100</v>
      </c>
      <c r="D91" s="4" t="s">
        <v>268</v>
      </c>
      <c r="E91" s="5">
        <v>44711</v>
      </c>
      <c r="F91" s="5">
        <v>44711</v>
      </c>
      <c r="G91" s="4" t="s">
        <v>1938</v>
      </c>
      <c r="I91" s="4" t="s">
        <v>225</v>
      </c>
      <c r="J91" s="4" t="s">
        <v>182</v>
      </c>
      <c r="K91" s="4" t="s">
        <v>220</v>
      </c>
      <c r="L91" s="12">
        <v>110000</v>
      </c>
      <c r="M91" s="4" t="s">
        <v>220</v>
      </c>
      <c r="N91" s="165">
        <v>110000</v>
      </c>
      <c r="P91" s="4" t="s">
        <v>1853</v>
      </c>
      <c r="R91" s="4" t="s">
        <v>2101</v>
      </c>
      <c r="T91" s="5"/>
      <c r="V91" s="4" t="s">
        <v>456</v>
      </c>
      <c r="W91" s="4" t="s">
        <v>2102</v>
      </c>
    </row>
    <row r="92" spans="1:23">
      <c r="A92" s="4" t="s">
        <v>215</v>
      </c>
      <c r="B92" s="4" t="s">
        <v>1836</v>
      </c>
      <c r="C92" s="4" t="s">
        <v>2103</v>
      </c>
      <c r="D92" s="4" t="s">
        <v>268</v>
      </c>
      <c r="E92" s="5">
        <v>44711</v>
      </c>
      <c r="F92" s="5">
        <v>44711</v>
      </c>
      <c r="G92" s="4" t="s">
        <v>1938</v>
      </c>
      <c r="I92" s="4" t="s">
        <v>225</v>
      </c>
      <c r="J92" s="4" t="s">
        <v>182</v>
      </c>
      <c r="K92" s="4" t="s">
        <v>220</v>
      </c>
      <c r="L92" s="12">
        <v>155000</v>
      </c>
      <c r="M92" s="4" t="s">
        <v>220</v>
      </c>
      <c r="N92" s="165">
        <v>155000</v>
      </c>
      <c r="P92" s="4" t="s">
        <v>1853</v>
      </c>
      <c r="R92" s="4" t="s">
        <v>2104</v>
      </c>
      <c r="T92" s="5"/>
      <c r="V92" s="4" t="s">
        <v>456</v>
      </c>
      <c r="W92" s="4" t="s">
        <v>2105</v>
      </c>
    </row>
    <row r="93" spans="1:23">
      <c r="A93" s="4" t="s">
        <v>215</v>
      </c>
      <c r="B93" s="4" t="s">
        <v>1836</v>
      </c>
      <c r="C93" s="4" t="s">
        <v>2106</v>
      </c>
      <c r="D93" s="4" t="s">
        <v>268</v>
      </c>
      <c r="E93" s="5">
        <v>44711</v>
      </c>
      <c r="F93" s="5">
        <v>44711</v>
      </c>
      <c r="G93" s="4" t="s">
        <v>1938</v>
      </c>
      <c r="I93" s="4" t="s">
        <v>225</v>
      </c>
      <c r="J93" s="4" t="s">
        <v>182</v>
      </c>
      <c r="K93" s="4" t="s">
        <v>220</v>
      </c>
      <c r="L93" s="12">
        <v>138000</v>
      </c>
      <c r="M93" s="4" t="s">
        <v>220</v>
      </c>
      <c r="N93" s="165">
        <v>138000</v>
      </c>
      <c r="P93" s="4" t="s">
        <v>1853</v>
      </c>
      <c r="R93" s="4" t="s">
        <v>2107</v>
      </c>
      <c r="T93" s="5"/>
      <c r="V93" s="4" t="s">
        <v>456</v>
      </c>
      <c r="W93" s="4" t="s">
        <v>2108</v>
      </c>
    </row>
    <row r="94" spans="1:23">
      <c r="A94" s="4" t="s">
        <v>215</v>
      </c>
      <c r="B94" s="4" t="s">
        <v>1836</v>
      </c>
      <c r="C94" s="4" t="s">
        <v>2109</v>
      </c>
      <c r="D94" s="4" t="s">
        <v>268</v>
      </c>
      <c r="E94" s="5">
        <v>44711</v>
      </c>
      <c r="F94" s="5">
        <v>44711</v>
      </c>
      <c r="G94" s="4" t="s">
        <v>1938</v>
      </c>
      <c r="I94" s="4" t="s">
        <v>225</v>
      </c>
      <c r="J94" s="4" t="s">
        <v>182</v>
      </c>
      <c r="K94" s="4" t="s">
        <v>220</v>
      </c>
      <c r="L94" s="12">
        <v>138000</v>
      </c>
      <c r="M94" s="4" t="s">
        <v>220</v>
      </c>
      <c r="N94" s="165">
        <v>138000</v>
      </c>
      <c r="P94" s="4" t="s">
        <v>1853</v>
      </c>
      <c r="R94" s="4" t="s">
        <v>2110</v>
      </c>
      <c r="T94" s="5"/>
      <c r="V94" s="4" t="s">
        <v>456</v>
      </c>
      <c r="W94" s="4" t="s">
        <v>2111</v>
      </c>
    </row>
    <row r="95" spans="1:23">
      <c r="A95" s="4" t="s">
        <v>215</v>
      </c>
      <c r="B95" s="4" t="s">
        <v>1836</v>
      </c>
      <c r="C95" s="4" t="s">
        <v>2112</v>
      </c>
      <c r="D95" s="4" t="s">
        <v>268</v>
      </c>
      <c r="E95" s="5">
        <v>44711</v>
      </c>
      <c r="F95" s="5">
        <v>44711</v>
      </c>
      <c r="G95" s="4" t="s">
        <v>1938</v>
      </c>
      <c r="I95" s="4" t="s">
        <v>225</v>
      </c>
      <c r="J95" s="4" t="s">
        <v>182</v>
      </c>
      <c r="K95" s="4" t="s">
        <v>220</v>
      </c>
      <c r="L95" s="12">
        <v>110000</v>
      </c>
      <c r="M95" s="4" t="s">
        <v>220</v>
      </c>
      <c r="N95" s="165">
        <v>110000</v>
      </c>
      <c r="P95" s="4" t="s">
        <v>1853</v>
      </c>
      <c r="R95" s="4" t="s">
        <v>2113</v>
      </c>
      <c r="T95" s="5"/>
      <c r="V95" s="4" t="s">
        <v>456</v>
      </c>
      <c r="W95" s="4" t="s">
        <v>2114</v>
      </c>
    </row>
    <row r="96" spans="1:23">
      <c r="A96" s="4" t="s">
        <v>215</v>
      </c>
      <c r="B96" s="4" t="s">
        <v>1836</v>
      </c>
      <c r="C96" s="4" t="s">
        <v>2115</v>
      </c>
      <c r="D96" s="4" t="s">
        <v>268</v>
      </c>
      <c r="E96" s="5">
        <v>44711</v>
      </c>
      <c r="F96" s="5">
        <v>44711</v>
      </c>
      <c r="G96" s="4" t="s">
        <v>1938</v>
      </c>
      <c r="I96" s="4" t="s">
        <v>225</v>
      </c>
      <c r="J96" s="4" t="s">
        <v>182</v>
      </c>
      <c r="K96" s="4" t="s">
        <v>220</v>
      </c>
      <c r="L96" s="12">
        <v>138000</v>
      </c>
      <c r="M96" s="4" t="s">
        <v>220</v>
      </c>
      <c r="N96" s="165">
        <v>138000</v>
      </c>
      <c r="P96" s="4" t="s">
        <v>1853</v>
      </c>
      <c r="R96" s="4" t="s">
        <v>2116</v>
      </c>
      <c r="T96" s="5"/>
      <c r="V96" s="4" t="s">
        <v>456</v>
      </c>
      <c r="W96" s="4" t="s">
        <v>2117</v>
      </c>
    </row>
    <row r="97" spans="1:23">
      <c r="A97" s="4" t="s">
        <v>215</v>
      </c>
      <c r="B97" s="4" t="s">
        <v>1836</v>
      </c>
      <c r="C97" s="4" t="s">
        <v>2118</v>
      </c>
      <c r="D97" s="4" t="s">
        <v>268</v>
      </c>
      <c r="E97" s="5">
        <v>44711</v>
      </c>
      <c r="F97" s="5">
        <v>44711</v>
      </c>
      <c r="G97" s="4" t="s">
        <v>1938</v>
      </c>
      <c r="I97" s="4" t="s">
        <v>225</v>
      </c>
      <c r="J97" s="4" t="s">
        <v>182</v>
      </c>
      <c r="K97" s="4" t="s">
        <v>220</v>
      </c>
      <c r="L97" s="12">
        <v>110000</v>
      </c>
      <c r="M97" s="4" t="s">
        <v>220</v>
      </c>
      <c r="N97" s="165">
        <v>110000</v>
      </c>
      <c r="P97" s="4" t="s">
        <v>1853</v>
      </c>
      <c r="R97" s="4" t="s">
        <v>2119</v>
      </c>
      <c r="T97" s="5"/>
      <c r="V97" s="4" t="s">
        <v>456</v>
      </c>
      <c r="W97" s="4" t="s">
        <v>2120</v>
      </c>
    </row>
    <row r="98" spans="1:23">
      <c r="A98" s="4" t="s">
        <v>215</v>
      </c>
      <c r="B98" s="4" t="s">
        <v>1836</v>
      </c>
      <c r="C98" s="4" t="s">
        <v>2121</v>
      </c>
      <c r="D98" s="4" t="s">
        <v>268</v>
      </c>
      <c r="E98" s="5">
        <v>44711</v>
      </c>
      <c r="F98" s="5">
        <v>44711</v>
      </c>
      <c r="G98" s="4" t="s">
        <v>1938</v>
      </c>
      <c r="I98" s="4" t="s">
        <v>225</v>
      </c>
      <c r="J98" s="4" t="s">
        <v>182</v>
      </c>
      <c r="K98" s="4" t="s">
        <v>220</v>
      </c>
      <c r="L98" s="12">
        <v>138000</v>
      </c>
      <c r="M98" s="4" t="s">
        <v>220</v>
      </c>
      <c r="N98" s="165">
        <v>138000</v>
      </c>
      <c r="P98" s="4" t="s">
        <v>1853</v>
      </c>
      <c r="R98" s="4" t="s">
        <v>2122</v>
      </c>
      <c r="T98" s="5"/>
      <c r="V98" s="4" t="s">
        <v>456</v>
      </c>
      <c r="W98" s="4" t="s">
        <v>2123</v>
      </c>
    </row>
    <row r="99" spans="1:23">
      <c r="A99" s="4" t="s">
        <v>215</v>
      </c>
      <c r="B99" s="4" t="s">
        <v>1836</v>
      </c>
      <c r="C99" s="4" t="s">
        <v>2124</v>
      </c>
      <c r="D99" s="4" t="s">
        <v>268</v>
      </c>
      <c r="E99" s="5">
        <v>44711</v>
      </c>
      <c r="F99" s="5">
        <v>44711</v>
      </c>
      <c r="G99" s="4" t="s">
        <v>1938</v>
      </c>
      <c r="I99" s="4" t="s">
        <v>225</v>
      </c>
      <c r="J99" s="4" t="s">
        <v>182</v>
      </c>
      <c r="K99" s="4" t="s">
        <v>220</v>
      </c>
      <c r="L99" s="12">
        <v>124862</v>
      </c>
      <c r="M99" s="4" t="s">
        <v>220</v>
      </c>
      <c r="N99" s="165">
        <v>124862</v>
      </c>
      <c r="P99" s="4" t="s">
        <v>1853</v>
      </c>
      <c r="R99" s="4" t="s">
        <v>2125</v>
      </c>
      <c r="T99" s="5"/>
      <c r="V99" s="4" t="s">
        <v>456</v>
      </c>
      <c r="W99" s="4" t="s">
        <v>2126</v>
      </c>
    </row>
    <row r="100" spans="1:23">
      <c r="A100" s="4" t="s">
        <v>215</v>
      </c>
      <c r="B100" s="4" t="s">
        <v>1836</v>
      </c>
      <c r="C100" s="4" t="s">
        <v>2127</v>
      </c>
      <c r="D100" s="4" t="s">
        <v>268</v>
      </c>
      <c r="E100" s="5">
        <v>44711</v>
      </c>
      <c r="F100" s="5">
        <v>44711</v>
      </c>
      <c r="G100" s="4" t="s">
        <v>1938</v>
      </c>
      <c r="I100" s="4" t="s">
        <v>225</v>
      </c>
      <c r="J100" s="4" t="s">
        <v>182</v>
      </c>
      <c r="K100" s="4" t="s">
        <v>220</v>
      </c>
      <c r="L100" s="12">
        <v>147622</v>
      </c>
      <c r="M100" s="4" t="s">
        <v>220</v>
      </c>
      <c r="N100" s="165">
        <v>147622</v>
      </c>
      <c r="P100" s="4" t="s">
        <v>1853</v>
      </c>
      <c r="R100" s="4" t="s">
        <v>2128</v>
      </c>
      <c r="T100" s="5"/>
      <c r="V100" s="4" t="s">
        <v>456</v>
      </c>
      <c r="W100" s="4" t="s">
        <v>2129</v>
      </c>
    </row>
    <row r="101" spans="1:23">
      <c r="A101" s="4" t="s">
        <v>215</v>
      </c>
      <c r="B101" s="4" t="s">
        <v>1836</v>
      </c>
      <c r="C101" s="4" t="s">
        <v>2130</v>
      </c>
      <c r="D101" s="4" t="s">
        <v>268</v>
      </c>
      <c r="E101" s="5">
        <v>44711</v>
      </c>
      <c r="F101" s="5">
        <v>44711</v>
      </c>
      <c r="G101" s="4" t="s">
        <v>1938</v>
      </c>
      <c r="I101" s="4" t="s">
        <v>225</v>
      </c>
      <c r="J101" s="4" t="s">
        <v>182</v>
      </c>
      <c r="K101" s="4" t="s">
        <v>220</v>
      </c>
      <c r="L101" s="12">
        <v>110000</v>
      </c>
      <c r="M101" s="4" t="s">
        <v>220</v>
      </c>
      <c r="N101" s="165">
        <v>110000</v>
      </c>
      <c r="P101" s="4" t="s">
        <v>1853</v>
      </c>
      <c r="R101" s="4" t="s">
        <v>2131</v>
      </c>
      <c r="T101" s="5"/>
      <c r="V101" s="4" t="s">
        <v>456</v>
      </c>
      <c r="W101" s="4" t="s">
        <v>2132</v>
      </c>
    </row>
    <row r="102" spans="1:23">
      <c r="A102" s="4" t="s">
        <v>215</v>
      </c>
      <c r="B102" s="4" t="s">
        <v>1836</v>
      </c>
      <c r="C102" s="4" t="s">
        <v>2133</v>
      </c>
      <c r="D102" s="4" t="s">
        <v>268</v>
      </c>
      <c r="E102" s="5">
        <v>44711</v>
      </c>
      <c r="F102" s="5">
        <v>44711</v>
      </c>
      <c r="G102" s="4" t="s">
        <v>1938</v>
      </c>
      <c r="I102" s="4" t="s">
        <v>225</v>
      </c>
      <c r="J102" s="4" t="s">
        <v>182</v>
      </c>
      <c r="K102" s="4" t="s">
        <v>220</v>
      </c>
      <c r="L102" s="12">
        <v>110000</v>
      </c>
      <c r="M102" s="4" t="s">
        <v>220</v>
      </c>
      <c r="N102" s="165">
        <v>110000</v>
      </c>
      <c r="P102" s="4" t="s">
        <v>1853</v>
      </c>
      <c r="R102" s="4" t="s">
        <v>2134</v>
      </c>
      <c r="T102" s="5"/>
      <c r="V102" s="4" t="s">
        <v>456</v>
      </c>
      <c r="W102" s="4" t="s">
        <v>2135</v>
      </c>
    </row>
    <row r="103" spans="1:23">
      <c r="A103" s="4" t="s">
        <v>215</v>
      </c>
      <c r="B103" s="4" t="s">
        <v>1836</v>
      </c>
      <c r="C103" s="4" t="s">
        <v>2136</v>
      </c>
      <c r="D103" s="4" t="s">
        <v>268</v>
      </c>
      <c r="E103" s="5">
        <v>44711</v>
      </c>
      <c r="F103" s="5">
        <v>44711</v>
      </c>
      <c r="G103" s="4" t="s">
        <v>1938</v>
      </c>
      <c r="I103" s="4" t="s">
        <v>225</v>
      </c>
      <c r="J103" s="4" t="s">
        <v>182</v>
      </c>
      <c r="K103" s="4" t="s">
        <v>220</v>
      </c>
      <c r="L103" s="12">
        <v>104764</v>
      </c>
      <c r="M103" s="4" t="s">
        <v>220</v>
      </c>
      <c r="N103" s="165">
        <v>104764</v>
      </c>
      <c r="P103" s="4" t="s">
        <v>1853</v>
      </c>
      <c r="R103" s="4" t="s">
        <v>2137</v>
      </c>
      <c r="T103" s="5"/>
      <c r="V103" s="4" t="s">
        <v>456</v>
      </c>
      <c r="W103" s="4" t="s">
        <v>2138</v>
      </c>
    </row>
    <row r="104" spans="1:23">
      <c r="A104" s="4" t="s">
        <v>215</v>
      </c>
      <c r="B104" s="4" t="s">
        <v>1836</v>
      </c>
      <c r="C104" s="4" t="s">
        <v>2139</v>
      </c>
      <c r="D104" s="4" t="s">
        <v>268</v>
      </c>
      <c r="E104" s="5">
        <v>44711</v>
      </c>
      <c r="F104" s="5">
        <v>44711</v>
      </c>
      <c r="G104" s="4" t="s">
        <v>1938</v>
      </c>
      <c r="I104" s="4" t="s">
        <v>225</v>
      </c>
      <c r="J104" s="4" t="s">
        <v>182</v>
      </c>
      <c r="K104" s="4" t="s">
        <v>220</v>
      </c>
      <c r="L104" s="12">
        <v>110000</v>
      </c>
      <c r="M104" s="4" t="s">
        <v>220</v>
      </c>
      <c r="N104" s="165">
        <v>110000</v>
      </c>
      <c r="P104" s="4" t="s">
        <v>1853</v>
      </c>
      <c r="R104" s="4" t="s">
        <v>2140</v>
      </c>
      <c r="T104" s="5"/>
      <c r="V104" s="4" t="s">
        <v>456</v>
      </c>
      <c r="W104" s="4" t="s">
        <v>2141</v>
      </c>
    </row>
    <row r="105" spans="1:23">
      <c r="A105" s="4" t="s">
        <v>215</v>
      </c>
      <c r="B105" s="4" t="s">
        <v>1836</v>
      </c>
      <c r="C105" s="4" t="s">
        <v>2142</v>
      </c>
      <c r="D105" s="4" t="s">
        <v>268</v>
      </c>
      <c r="E105" s="5">
        <v>44711</v>
      </c>
      <c r="F105" s="5">
        <v>44711</v>
      </c>
      <c r="G105" s="4" t="s">
        <v>1938</v>
      </c>
      <c r="I105" s="4" t="s">
        <v>225</v>
      </c>
      <c r="J105" s="4" t="s">
        <v>182</v>
      </c>
      <c r="K105" s="4" t="s">
        <v>220</v>
      </c>
      <c r="L105" s="12">
        <v>138000</v>
      </c>
      <c r="M105" s="4" t="s">
        <v>220</v>
      </c>
      <c r="N105" s="165">
        <v>138000</v>
      </c>
      <c r="P105" s="4" t="s">
        <v>1853</v>
      </c>
      <c r="R105" s="4" t="s">
        <v>2143</v>
      </c>
      <c r="T105" s="5"/>
      <c r="V105" s="4" t="s">
        <v>456</v>
      </c>
      <c r="W105" s="4" t="s">
        <v>2144</v>
      </c>
    </row>
    <row r="106" spans="1:23">
      <c r="A106" s="4" t="s">
        <v>215</v>
      </c>
      <c r="B106" s="4" t="s">
        <v>1836</v>
      </c>
      <c r="C106" s="4" t="s">
        <v>2145</v>
      </c>
      <c r="D106" s="4" t="s">
        <v>268</v>
      </c>
      <c r="E106" s="5">
        <v>44711</v>
      </c>
      <c r="F106" s="5">
        <v>44711</v>
      </c>
      <c r="G106" s="4" t="s">
        <v>1938</v>
      </c>
      <c r="I106" s="4" t="s">
        <v>225</v>
      </c>
      <c r="J106" s="4" t="s">
        <v>182</v>
      </c>
      <c r="K106" s="4" t="s">
        <v>220</v>
      </c>
      <c r="L106" s="12">
        <v>131431</v>
      </c>
      <c r="M106" s="4" t="s">
        <v>220</v>
      </c>
      <c r="N106" s="165">
        <v>131431</v>
      </c>
      <c r="P106" s="4" t="s">
        <v>1853</v>
      </c>
      <c r="R106" s="4" t="s">
        <v>2146</v>
      </c>
      <c r="T106" s="5"/>
      <c r="V106" s="4" t="s">
        <v>456</v>
      </c>
      <c r="W106" s="4" t="s">
        <v>2147</v>
      </c>
    </row>
    <row r="107" spans="1:23">
      <c r="A107" s="4" t="s">
        <v>215</v>
      </c>
      <c r="B107" s="4" t="s">
        <v>1836</v>
      </c>
      <c r="C107" s="4" t="s">
        <v>2148</v>
      </c>
      <c r="D107" s="4" t="s">
        <v>268</v>
      </c>
      <c r="E107" s="5">
        <v>44711</v>
      </c>
      <c r="F107" s="5">
        <v>44711</v>
      </c>
      <c r="G107" s="4" t="s">
        <v>1938</v>
      </c>
      <c r="I107" s="4" t="s">
        <v>225</v>
      </c>
      <c r="J107" s="4" t="s">
        <v>182</v>
      </c>
      <c r="K107" s="4" t="s">
        <v>220</v>
      </c>
      <c r="L107" s="12">
        <v>110000</v>
      </c>
      <c r="M107" s="4" t="s">
        <v>220</v>
      </c>
      <c r="N107" s="165">
        <v>110000</v>
      </c>
      <c r="P107" s="4" t="s">
        <v>1853</v>
      </c>
      <c r="R107" s="4" t="s">
        <v>2149</v>
      </c>
      <c r="T107" s="5"/>
      <c r="V107" s="4" t="s">
        <v>456</v>
      </c>
      <c r="W107" s="4" t="s">
        <v>2150</v>
      </c>
    </row>
    <row r="108" spans="1:23">
      <c r="A108" s="4" t="s">
        <v>215</v>
      </c>
      <c r="B108" s="4" t="s">
        <v>1836</v>
      </c>
      <c r="C108" s="4" t="s">
        <v>2151</v>
      </c>
      <c r="D108" s="4" t="s">
        <v>268</v>
      </c>
      <c r="E108" s="5">
        <v>44711</v>
      </c>
      <c r="F108" s="5">
        <v>44711</v>
      </c>
      <c r="G108" s="4" t="s">
        <v>1938</v>
      </c>
      <c r="I108" s="4" t="s">
        <v>225</v>
      </c>
      <c r="J108" s="4" t="s">
        <v>182</v>
      </c>
      <c r="K108" s="4" t="s">
        <v>220</v>
      </c>
      <c r="L108" s="12">
        <v>178000</v>
      </c>
      <c r="M108" s="4" t="s">
        <v>220</v>
      </c>
      <c r="N108" s="165">
        <v>178000</v>
      </c>
      <c r="P108" s="4" t="s">
        <v>1853</v>
      </c>
      <c r="R108" s="4" t="s">
        <v>2152</v>
      </c>
      <c r="T108" s="5"/>
      <c r="V108" s="4" t="s">
        <v>456</v>
      </c>
      <c r="W108" s="4" t="s">
        <v>2153</v>
      </c>
    </row>
    <row r="109" spans="1:23">
      <c r="A109" s="4" t="s">
        <v>215</v>
      </c>
      <c r="B109" s="4" t="s">
        <v>1836</v>
      </c>
      <c r="C109" s="4" t="s">
        <v>2154</v>
      </c>
      <c r="D109" s="4" t="s">
        <v>268</v>
      </c>
      <c r="E109" s="5">
        <v>44711</v>
      </c>
      <c r="F109" s="5">
        <v>44711</v>
      </c>
      <c r="G109" s="4" t="s">
        <v>1938</v>
      </c>
      <c r="I109" s="4" t="s">
        <v>225</v>
      </c>
      <c r="J109" s="4" t="s">
        <v>182</v>
      </c>
      <c r="K109" s="4" t="s">
        <v>220</v>
      </c>
      <c r="L109" s="12">
        <v>110000</v>
      </c>
      <c r="M109" s="4" t="s">
        <v>220</v>
      </c>
      <c r="N109" s="165">
        <v>110000</v>
      </c>
      <c r="P109" s="4" t="s">
        <v>1853</v>
      </c>
      <c r="R109" s="4" t="s">
        <v>2155</v>
      </c>
      <c r="T109" s="5"/>
      <c r="V109" s="4" t="s">
        <v>456</v>
      </c>
      <c r="W109" s="4" t="s">
        <v>2156</v>
      </c>
    </row>
    <row r="110" spans="1:23">
      <c r="A110" s="4" t="s">
        <v>215</v>
      </c>
      <c r="B110" s="4" t="s">
        <v>1836</v>
      </c>
      <c r="C110" s="4" t="s">
        <v>2157</v>
      </c>
      <c r="D110" s="4" t="s">
        <v>268</v>
      </c>
      <c r="E110" s="5">
        <v>44711</v>
      </c>
      <c r="F110" s="5">
        <v>44711</v>
      </c>
      <c r="G110" s="4" t="s">
        <v>1938</v>
      </c>
      <c r="I110" s="4" t="s">
        <v>225</v>
      </c>
      <c r="J110" s="4" t="s">
        <v>182</v>
      </c>
      <c r="K110" s="4" t="s">
        <v>220</v>
      </c>
      <c r="L110" s="12">
        <v>138000</v>
      </c>
      <c r="M110" s="4" t="s">
        <v>220</v>
      </c>
      <c r="N110" s="165">
        <v>138000</v>
      </c>
      <c r="P110" s="4" t="s">
        <v>1853</v>
      </c>
      <c r="R110" s="4" t="s">
        <v>2158</v>
      </c>
      <c r="T110" s="5"/>
      <c r="V110" s="4" t="s">
        <v>456</v>
      </c>
      <c r="W110" s="4" t="s">
        <v>2159</v>
      </c>
    </row>
    <row r="111" spans="1:23">
      <c r="A111" s="4" t="s">
        <v>215</v>
      </c>
      <c r="B111" s="4" t="s">
        <v>1836</v>
      </c>
      <c r="C111" s="4" t="s">
        <v>2160</v>
      </c>
      <c r="D111" s="4" t="s">
        <v>268</v>
      </c>
      <c r="E111" s="5">
        <v>44711</v>
      </c>
      <c r="F111" s="5">
        <v>44711</v>
      </c>
      <c r="G111" s="4" t="s">
        <v>1938</v>
      </c>
      <c r="I111" s="4" t="s">
        <v>225</v>
      </c>
      <c r="J111" s="4" t="s">
        <v>182</v>
      </c>
      <c r="K111" s="4" t="s">
        <v>220</v>
      </c>
      <c r="L111" s="12">
        <v>110000</v>
      </c>
      <c r="M111" s="4" t="s">
        <v>220</v>
      </c>
      <c r="N111" s="165">
        <v>110000</v>
      </c>
      <c r="P111" s="4" t="s">
        <v>1853</v>
      </c>
      <c r="R111" s="4" t="s">
        <v>2161</v>
      </c>
      <c r="T111" s="5"/>
      <c r="V111" s="4" t="s">
        <v>456</v>
      </c>
      <c r="W111" s="4" t="s">
        <v>2162</v>
      </c>
    </row>
    <row r="112" spans="1:23">
      <c r="A112" s="4" t="s">
        <v>215</v>
      </c>
      <c r="B112" s="4" t="s">
        <v>1836</v>
      </c>
      <c r="C112" s="4" t="s">
        <v>2163</v>
      </c>
      <c r="D112" s="4" t="s">
        <v>268</v>
      </c>
      <c r="E112" s="5">
        <v>44711</v>
      </c>
      <c r="F112" s="5">
        <v>44711</v>
      </c>
      <c r="G112" s="4" t="s">
        <v>1938</v>
      </c>
      <c r="I112" s="4" t="s">
        <v>225</v>
      </c>
      <c r="J112" s="4" t="s">
        <v>182</v>
      </c>
      <c r="K112" s="4" t="s">
        <v>220</v>
      </c>
      <c r="L112" s="12">
        <v>178000</v>
      </c>
      <c r="M112" s="4" t="s">
        <v>220</v>
      </c>
      <c r="N112" s="165">
        <v>178000</v>
      </c>
      <c r="P112" s="4" t="s">
        <v>1853</v>
      </c>
      <c r="R112" s="4" t="s">
        <v>2164</v>
      </c>
      <c r="T112" s="5"/>
      <c r="V112" s="4" t="s">
        <v>456</v>
      </c>
      <c r="W112" s="4" t="s">
        <v>2165</v>
      </c>
    </row>
    <row r="113" spans="1:23">
      <c r="A113" s="4" t="s">
        <v>215</v>
      </c>
      <c r="B113" s="4" t="s">
        <v>1836</v>
      </c>
      <c r="C113" s="4" t="s">
        <v>2166</v>
      </c>
      <c r="D113" s="4" t="s">
        <v>268</v>
      </c>
      <c r="E113" s="5">
        <v>44711</v>
      </c>
      <c r="F113" s="5">
        <v>44711</v>
      </c>
      <c r="G113" s="4" t="s">
        <v>1938</v>
      </c>
      <c r="I113" s="4" t="s">
        <v>225</v>
      </c>
      <c r="J113" s="4" t="s">
        <v>182</v>
      </c>
      <c r="K113" s="4" t="s">
        <v>220</v>
      </c>
      <c r="L113" s="12">
        <v>51856</v>
      </c>
      <c r="M113" s="4" t="s">
        <v>220</v>
      </c>
      <c r="N113" s="165">
        <v>51856</v>
      </c>
      <c r="P113" s="4" t="s">
        <v>1853</v>
      </c>
      <c r="R113" s="4" t="s">
        <v>2167</v>
      </c>
      <c r="T113" s="5"/>
      <c r="V113" s="4" t="s">
        <v>456</v>
      </c>
      <c r="W113" s="4" t="s">
        <v>2168</v>
      </c>
    </row>
    <row r="114" spans="1:23">
      <c r="A114" s="4" t="s">
        <v>215</v>
      </c>
      <c r="B114" s="4" t="s">
        <v>1836</v>
      </c>
      <c r="C114" s="4" t="s">
        <v>2169</v>
      </c>
      <c r="D114" s="4" t="s">
        <v>268</v>
      </c>
      <c r="E114" s="5">
        <v>44711</v>
      </c>
      <c r="F114" s="5">
        <v>44711</v>
      </c>
      <c r="G114" s="4" t="s">
        <v>1938</v>
      </c>
      <c r="I114" s="4" t="s">
        <v>225</v>
      </c>
      <c r="J114" s="4" t="s">
        <v>182</v>
      </c>
      <c r="K114" s="4" t="s">
        <v>220</v>
      </c>
      <c r="L114" s="12">
        <v>42431</v>
      </c>
      <c r="M114" s="4" t="s">
        <v>220</v>
      </c>
      <c r="N114" s="165">
        <v>42431</v>
      </c>
      <c r="P114" s="4" t="s">
        <v>1853</v>
      </c>
      <c r="R114" s="4" t="s">
        <v>2170</v>
      </c>
      <c r="T114" s="5"/>
      <c r="V114" s="4" t="s">
        <v>456</v>
      </c>
      <c r="W114" s="4" t="s">
        <v>2171</v>
      </c>
    </row>
    <row r="115" spans="1:23">
      <c r="A115" s="4" t="s">
        <v>215</v>
      </c>
      <c r="B115" s="4" t="s">
        <v>1836</v>
      </c>
      <c r="C115" s="4" t="s">
        <v>2172</v>
      </c>
      <c r="D115" s="4" t="s">
        <v>268</v>
      </c>
      <c r="E115" s="5">
        <v>44711</v>
      </c>
      <c r="F115" s="5">
        <v>44711</v>
      </c>
      <c r="G115" s="4" t="s">
        <v>1938</v>
      </c>
      <c r="I115" s="4" t="s">
        <v>225</v>
      </c>
      <c r="J115" s="4" t="s">
        <v>182</v>
      </c>
      <c r="K115" s="4" t="s">
        <v>220</v>
      </c>
      <c r="L115" s="12">
        <v>31427</v>
      </c>
      <c r="M115" s="4" t="s">
        <v>220</v>
      </c>
      <c r="N115" s="165">
        <v>31427</v>
      </c>
      <c r="P115" s="4" t="s">
        <v>1853</v>
      </c>
      <c r="R115" s="4" t="s">
        <v>2173</v>
      </c>
      <c r="T115" s="5"/>
      <c r="V115" s="4" t="s">
        <v>456</v>
      </c>
      <c r="W115" s="4" t="s">
        <v>2174</v>
      </c>
    </row>
    <row r="116" spans="1:23">
      <c r="A116" s="4" t="s">
        <v>215</v>
      </c>
      <c r="B116" s="4" t="s">
        <v>1836</v>
      </c>
      <c r="C116" s="4" t="s">
        <v>2175</v>
      </c>
      <c r="D116" s="4" t="s">
        <v>268</v>
      </c>
      <c r="E116" s="5">
        <v>44711</v>
      </c>
      <c r="F116" s="5">
        <v>44711</v>
      </c>
      <c r="G116" s="4" t="s">
        <v>1938</v>
      </c>
      <c r="I116" s="4" t="s">
        <v>1839</v>
      </c>
      <c r="J116" s="4" t="s">
        <v>1840</v>
      </c>
      <c r="K116" s="4" t="s">
        <v>220</v>
      </c>
      <c r="L116" s="12">
        <v>225783</v>
      </c>
      <c r="M116" s="4" t="s">
        <v>220</v>
      </c>
      <c r="N116" s="165">
        <v>225783</v>
      </c>
      <c r="P116" s="4" t="s">
        <v>697</v>
      </c>
      <c r="R116" s="4" t="s">
        <v>2176</v>
      </c>
      <c r="T116" s="5"/>
      <c r="V116" s="4" t="s">
        <v>2177</v>
      </c>
      <c r="W116" s="4" t="s">
        <v>2178</v>
      </c>
    </row>
    <row r="117" spans="1:23">
      <c r="A117" s="4" t="s">
        <v>215</v>
      </c>
      <c r="B117" s="4" t="s">
        <v>1836</v>
      </c>
      <c r="C117" s="4" t="s">
        <v>2179</v>
      </c>
      <c r="D117" s="4" t="s">
        <v>268</v>
      </c>
      <c r="E117" s="5">
        <v>44711</v>
      </c>
      <c r="F117" s="5">
        <v>44711</v>
      </c>
      <c r="G117" s="4" t="s">
        <v>1938</v>
      </c>
      <c r="I117" s="4" t="s">
        <v>252</v>
      </c>
      <c r="J117" s="4" t="s">
        <v>185</v>
      </c>
      <c r="K117" s="4" t="s">
        <v>220</v>
      </c>
      <c r="L117" s="12">
        <v>110000</v>
      </c>
      <c r="M117" s="4" t="s">
        <v>220</v>
      </c>
      <c r="N117" s="165">
        <v>110000</v>
      </c>
      <c r="P117" s="4" t="s">
        <v>1881</v>
      </c>
      <c r="R117" s="4" t="s">
        <v>2180</v>
      </c>
      <c r="S117" s="4" t="s">
        <v>2181</v>
      </c>
      <c r="T117" s="5">
        <v>44721</v>
      </c>
      <c r="V117" s="4" t="s">
        <v>249</v>
      </c>
      <c r="W117" s="4" t="s">
        <v>2182</v>
      </c>
    </row>
    <row r="118" spans="1:23">
      <c r="A118" s="4" t="s">
        <v>215</v>
      </c>
      <c r="B118" s="4" t="s">
        <v>1836</v>
      </c>
      <c r="C118" s="4" t="s">
        <v>2183</v>
      </c>
      <c r="D118" s="4" t="s">
        <v>268</v>
      </c>
      <c r="E118" s="5">
        <v>44711</v>
      </c>
      <c r="F118" s="5">
        <v>44711</v>
      </c>
      <c r="G118" s="4" t="s">
        <v>1938</v>
      </c>
      <c r="I118" s="4" t="s">
        <v>252</v>
      </c>
      <c r="J118" s="4" t="s">
        <v>185</v>
      </c>
      <c r="K118" s="4" t="s">
        <v>220</v>
      </c>
      <c r="L118" s="12">
        <v>110000</v>
      </c>
      <c r="M118" s="4" t="s">
        <v>220</v>
      </c>
      <c r="N118" s="165">
        <v>110000</v>
      </c>
      <c r="P118" s="4" t="s">
        <v>1881</v>
      </c>
      <c r="R118" s="4" t="s">
        <v>2184</v>
      </c>
      <c r="S118" s="4" t="s">
        <v>2185</v>
      </c>
      <c r="T118" s="5">
        <v>44721</v>
      </c>
      <c r="V118" s="4" t="s">
        <v>249</v>
      </c>
      <c r="W118" s="4" t="s">
        <v>2186</v>
      </c>
    </row>
    <row r="119" spans="1:23">
      <c r="A119" s="4" t="s">
        <v>215</v>
      </c>
      <c r="B119" s="4" t="s">
        <v>1836</v>
      </c>
      <c r="C119" s="4" t="s">
        <v>2187</v>
      </c>
      <c r="D119" s="4" t="s">
        <v>268</v>
      </c>
      <c r="E119" s="5">
        <v>44711</v>
      </c>
      <c r="F119" s="5">
        <v>44711</v>
      </c>
      <c r="G119" s="4" t="s">
        <v>1938</v>
      </c>
      <c r="I119" s="4" t="s">
        <v>252</v>
      </c>
      <c r="J119" s="4" t="s">
        <v>185</v>
      </c>
      <c r="K119" s="4" t="s">
        <v>220</v>
      </c>
      <c r="L119" s="12">
        <v>102146</v>
      </c>
      <c r="M119" s="4" t="s">
        <v>220</v>
      </c>
      <c r="N119" s="165">
        <v>102146</v>
      </c>
      <c r="P119" s="4" t="s">
        <v>1881</v>
      </c>
      <c r="R119" s="4" t="s">
        <v>2188</v>
      </c>
      <c r="S119" s="4" t="s">
        <v>2189</v>
      </c>
      <c r="T119" s="5">
        <v>44721</v>
      </c>
      <c r="V119" s="4" t="s">
        <v>249</v>
      </c>
      <c r="W119" s="4" t="s">
        <v>2190</v>
      </c>
    </row>
    <row r="120" spans="1:23">
      <c r="A120" s="4" t="s">
        <v>215</v>
      </c>
      <c r="B120" s="4" t="s">
        <v>1836</v>
      </c>
      <c r="C120" s="4" t="s">
        <v>2191</v>
      </c>
      <c r="D120" s="4" t="s">
        <v>268</v>
      </c>
      <c r="E120" s="5">
        <v>44711</v>
      </c>
      <c r="F120" s="5">
        <v>44711</v>
      </c>
      <c r="G120" s="4" t="s">
        <v>1938</v>
      </c>
      <c r="I120" s="4" t="s">
        <v>252</v>
      </c>
      <c r="J120" s="4" t="s">
        <v>185</v>
      </c>
      <c r="K120" s="4" t="s">
        <v>220</v>
      </c>
      <c r="L120" s="12">
        <v>110000</v>
      </c>
      <c r="M120" s="4" t="s">
        <v>220</v>
      </c>
      <c r="N120" s="165">
        <v>110000</v>
      </c>
      <c r="P120" s="4" t="s">
        <v>1881</v>
      </c>
      <c r="R120" s="4" t="s">
        <v>2192</v>
      </c>
      <c r="S120" s="4" t="s">
        <v>2193</v>
      </c>
      <c r="T120" s="5">
        <v>44721</v>
      </c>
      <c r="V120" s="4" t="s">
        <v>249</v>
      </c>
      <c r="W120" s="4" t="s">
        <v>2194</v>
      </c>
    </row>
    <row r="121" spans="1:23">
      <c r="A121" s="4" t="s">
        <v>215</v>
      </c>
      <c r="B121" s="4" t="s">
        <v>1836</v>
      </c>
      <c r="C121" s="4" t="s">
        <v>2195</v>
      </c>
      <c r="D121" s="4" t="s">
        <v>268</v>
      </c>
      <c r="E121" s="5">
        <v>44711</v>
      </c>
      <c r="F121" s="5">
        <v>44711</v>
      </c>
      <c r="G121" s="4" t="s">
        <v>1938</v>
      </c>
      <c r="I121" s="4" t="s">
        <v>252</v>
      </c>
      <c r="J121" s="4" t="s">
        <v>185</v>
      </c>
      <c r="K121" s="4" t="s">
        <v>220</v>
      </c>
      <c r="L121" s="12">
        <v>110000</v>
      </c>
      <c r="M121" s="4" t="s">
        <v>220</v>
      </c>
      <c r="N121" s="165">
        <v>110000</v>
      </c>
      <c r="P121" s="4" t="s">
        <v>1881</v>
      </c>
      <c r="R121" s="4" t="s">
        <v>2196</v>
      </c>
      <c r="S121" s="4" t="s">
        <v>2197</v>
      </c>
      <c r="T121" s="5">
        <v>44721</v>
      </c>
      <c r="V121" s="4" t="s">
        <v>249</v>
      </c>
      <c r="W121" s="4" t="s">
        <v>2198</v>
      </c>
    </row>
    <row r="122" spans="1:23">
      <c r="A122" s="4" t="s">
        <v>215</v>
      </c>
      <c r="B122" s="4" t="s">
        <v>1836</v>
      </c>
      <c r="C122" s="4" t="s">
        <v>2199</v>
      </c>
      <c r="D122" s="4" t="s">
        <v>268</v>
      </c>
      <c r="E122" s="5">
        <v>44711</v>
      </c>
      <c r="F122" s="5">
        <v>44711</v>
      </c>
      <c r="G122" s="4" t="s">
        <v>1938</v>
      </c>
      <c r="I122" s="4" t="s">
        <v>252</v>
      </c>
      <c r="J122" s="4" t="s">
        <v>185</v>
      </c>
      <c r="K122" s="4" t="s">
        <v>220</v>
      </c>
      <c r="L122" s="12">
        <v>107382</v>
      </c>
      <c r="M122" s="4" t="s">
        <v>220</v>
      </c>
      <c r="N122" s="165">
        <v>107382</v>
      </c>
      <c r="P122" s="4" t="s">
        <v>1881</v>
      </c>
      <c r="R122" s="4" t="s">
        <v>2200</v>
      </c>
      <c r="S122" s="4" t="s">
        <v>2201</v>
      </c>
      <c r="T122" s="5">
        <v>44721</v>
      </c>
      <c r="V122" s="4" t="s">
        <v>249</v>
      </c>
      <c r="W122" s="4" t="s">
        <v>2202</v>
      </c>
    </row>
    <row r="123" spans="1:23">
      <c r="A123" s="4" t="s">
        <v>215</v>
      </c>
      <c r="B123" s="4" t="s">
        <v>1836</v>
      </c>
      <c r="C123" s="4" t="s">
        <v>2203</v>
      </c>
      <c r="D123" s="4" t="s">
        <v>268</v>
      </c>
      <c r="E123" s="5">
        <v>44711</v>
      </c>
      <c r="F123" s="5">
        <v>44711</v>
      </c>
      <c r="G123" s="4" t="s">
        <v>1938</v>
      </c>
      <c r="I123" s="4" t="s">
        <v>252</v>
      </c>
      <c r="J123" s="4" t="s">
        <v>185</v>
      </c>
      <c r="K123" s="4" t="s">
        <v>220</v>
      </c>
      <c r="L123" s="12">
        <v>110000</v>
      </c>
      <c r="M123" s="4" t="s">
        <v>220</v>
      </c>
      <c r="N123" s="165">
        <v>110000</v>
      </c>
      <c r="P123" s="4" t="s">
        <v>1881</v>
      </c>
      <c r="R123" s="4" t="s">
        <v>2204</v>
      </c>
      <c r="S123" s="4" t="s">
        <v>2205</v>
      </c>
      <c r="T123" s="5">
        <v>44721</v>
      </c>
      <c r="V123" s="4" t="s">
        <v>249</v>
      </c>
      <c r="W123" s="4" t="s">
        <v>2206</v>
      </c>
    </row>
    <row r="124" spans="1:23">
      <c r="A124" s="4" t="s">
        <v>215</v>
      </c>
      <c r="B124" s="4" t="s">
        <v>1836</v>
      </c>
      <c r="C124" s="4" t="s">
        <v>2207</v>
      </c>
      <c r="D124" s="4" t="s">
        <v>268</v>
      </c>
      <c r="E124" s="5">
        <v>44711</v>
      </c>
      <c r="F124" s="5">
        <v>44711</v>
      </c>
      <c r="G124" s="4" t="s">
        <v>1938</v>
      </c>
      <c r="I124" s="4" t="s">
        <v>252</v>
      </c>
      <c r="J124" s="4" t="s">
        <v>185</v>
      </c>
      <c r="K124" s="4" t="s">
        <v>220</v>
      </c>
      <c r="L124" s="12">
        <v>82000</v>
      </c>
      <c r="M124" s="4" t="s">
        <v>220</v>
      </c>
      <c r="N124" s="165">
        <v>82000</v>
      </c>
      <c r="P124" s="4" t="s">
        <v>1881</v>
      </c>
      <c r="R124" s="4" t="s">
        <v>2208</v>
      </c>
      <c r="S124" s="4" t="s">
        <v>2209</v>
      </c>
      <c r="T124" s="5">
        <v>44721</v>
      </c>
      <c r="V124" s="4" t="s">
        <v>249</v>
      </c>
      <c r="W124" s="4" t="s">
        <v>2210</v>
      </c>
    </row>
    <row r="125" spans="1:23">
      <c r="A125" s="4" t="s">
        <v>2211</v>
      </c>
      <c r="B125" s="4" t="s">
        <v>2212</v>
      </c>
      <c r="C125" s="4" t="s">
        <v>2213</v>
      </c>
      <c r="D125" s="4" t="s">
        <v>1917</v>
      </c>
      <c r="E125" s="5">
        <v>43830</v>
      </c>
      <c r="F125" s="5">
        <v>43830</v>
      </c>
      <c r="G125" s="4" t="s">
        <v>1838</v>
      </c>
      <c r="I125" s="4" t="s">
        <v>2214</v>
      </c>
      <c r="J125" s="4" t="s">
        <v>2214</v>
      </c>
      <c r="K125" s="4" t="s">
        <v>1919</v>
      </c>
      <c r="L125" s="108">
        <v>27108.82</v>
      </c>
      <c r="M125" s="4" t="s">
        <v>1919</v>
      </c>
      <c r="N125" s="108">
        <v>27108.82</v>
      </c>
      <c r="P125" s="4" t="s">
        <v>2215</v>
      </c>
      <c r="R125" s="4" t="s">
        <v>2216</v>
      </c>
      <c r="T125" s="5"/>
      <c r="W125" s="4" t="s">
        <v>2217</v>
      </c>
    </row>
    <row r="126" spans="1:23">
      <c r="A126" s="4" t="s">
        <v>2211</v>
      </c>
      <c r="B126" s="4" t="s">
        <v>2212</v>
      </c>
      <c r="C126" s="4" t="s">
        <v>2213</v>
      </c>
      <c r="D126" s="4" t="s">
        <v>1917</v>
      </c>
      <c r="E126" s="5">
        <v>43830</v>
      </c>
      <c r="F126" s="5">
        <v>43830</v>
      </c>
      <c r="G126" s="4" t="s">
        <v>1838</v>
      </c>
      <c r="I126" s="4" t="s">
        <v>2214</v>
      </c>
      <c r="J126" s="4" t="s">
        <v>2214</v>
      </c>
      <c r="K126" s="4" t="s">
        <v>1919</v>
      </c>
      <c r="L126" s="108">
        <v>16597.349999999999</v>
      </c>
      <c r="M126" s="4" t="s">
        <v>1919</v>
      </c>
      <c r="N126" s="108">
        <v>16597.349999999999</v>
      </c>
      <c r="P126" s="4" t="s">
        <v>2215</v>
      </c>
      <c r="R126" s="4" t="s">
        <v>2216</v>
      </c>
      <c r="T126" s="5"/>
      <c r="W126" s="4" t="s">
        <v>2217</v>
      </c>
    </row>
    <row r="127" spans="1:23">
      <c r="A127" s="4" t="s">
        <v>2211</v>
      </c>
      <c r="B127" s="4" t="s">
        <v>2212</v>
      </c>
      <c r="C127" s="4" t="s">
        <v>2213</v>
      </c>
      <c r="D127" s="4" t="s">
        <v>1917</v>
      </c>
      <c r="E127" s="5">
        <v>43830</v>
      </c>
      <c r="F127" s="5">
        <v>43830</v>
      </c>
      <c r="G127" s="4" t="s">
        <v>1838</v>
      </c>
      <c r="I127" s="4" t="s">
        <v>2214</v>
      </c>
      <c r="J127" s="4" t="s">
        <v>2214</v>
      </c>
      <c r="K127" s="4" t="s">
        <v>1919</v>
      </c>
      <c r="L127" s="108">
        <v>208471.04000000001</v>
      </c>
      <c r="M127" s="4" t="s">
        <v>1919</v>
      </c>
      <c r="N127" s="108">
        <v>208471.04000000001</v>
      </c>
      <c r="P127" s="4" t="s">
        <v>2218</v>
      </c>
      <c r="R127" s="4" t="s">
        <v>2216</v>
      </c>
      <c r="T127" s="5"/>
      <c r="W127" s="4" t="s">
        <v>2217</v>
      </c>
    </row>
    <row r="128" spans="1:23">
      <c r="A128" s="4" t="s">
        <v>2211</v>
      </c>
      <c r="B128" s="4" t="s">
        <v>2212</v>
      </c>
      <c r="C128" s="4" t="s">
        <v>2213</v>
      </c>
      <c r="D128" s="4" t="s">
        <v>1917</v>
      </c>
      <c r="E128" s="5">
        <v>43830</v>
      </c>
      <c r="F128" s="5">
        <v>43830</v>
      </c>
      <c r="G128" s="4" t="s">
        <v>1838</v>
      </c>
      <c r="I128" s="4" t="s">
        <v>2214</v>
      </c>
      <c r="J128" s="4" t="s">
        <v>2214</v>
      </c>
      <c r="K128" s="4" t="s">
        <v>1919</v>
      </c>
      <c r="L128" s="108">
        <v>5387.28</v>
      </c>
      <c r="M128" s="4" t="s">
        <v>1919</v>
      </c>
      <c r="N128" s="108">
        <v>5387.28</v>
      </c>
      <c r="P128" s="4" t="s">
        <v>2219</v>
      </c>
      <c r="R128" s="4" t="s">
        <v>2216</v>
      </c>
      <c r="T128" s="5"/>
      <c r="W128" s="4" t="s">
        <v>2217</v>
      </c>
    </row>
    <row r="129" spans="1:23">
      <c r="A129" s="4" t="s">
        <v>2211</v>
      </c>
      <c r="B129" s="4" t="s">
        <v>2212</v>
      </c>
      <c r="C129" s="4" t="s">
        <v>2220</v>
      </c>
      <c r="D129" s="4" t="s">
        <v>1917</v>
      </c>
      <c r="E129" s="5">
        <v>43830</v>
      </c>
      <c r="F129" s="5">
        <v>43830</v>
      </c>
      <c r="G129" s="4" t="s">
        <v>1838</v>
      </c>
      <c r="I129" s="4" t="s">
        <v>2214</v>
      </c>
      <c r="J129" s="4" t="s">
        <v>2214</v>
      </c>
      <c r="K129" s="4" t="s">
        <v>1919</v>
      </c>
      <c r="L129" s="108">
        <v>276203.95</v>
      </c>
      <c r="M129" s="4" t="s">
        <v>1919</v>
      </c>
      <c r="N129" s="108">
        <v>276203.95</v>
      </c>
      <c r="P129" s="4" t="s">
        <v>2218</v>
      </c>
      <c r="R129" s="4" t="s">
        <v>2221</v>
      </c>
      <c r="T129" s="5"/>
      <c r="W129" s="4" t="s">
        <v>2222</v>
      </c>
    </row>
    <row r="130" spans="1:23">
      <c r="A130" s="4" t="s">
        <v>2211</v>
      </c>
      <c r="B130" s="4" t="s">
        <v>2212</v>
      </c>
      <c r="C130" s="4" t="s">
        <v>2223</v>
      </c>
      <c r="D130" s="4" t="s">
        <v>227</v>
      </c>
      <c r="E130" s="5">
        <v>43823</v>
      </c>
      <c r="F130" s="5">
        <v>43823</v>
      </c>
      <c r="G130" s="4" t="s">
        <v>1838</v>
      </c>
      <c r="I130" s="4" t="s">
        <v>2224</v>
      </c>
      <c r="J130" s="4" t="s">
        <v>2225</v>
      </c>
      <c r="K130" s="4" t="s">
        <v>1919</v>
      </c>
      <c r="L130" s="108">
        <v>197043.24</v>
      </c>
      <c r="M130" s="4" t="s">
        <v>1919</v>
      </c>
      <c r="N130" s="108">
        <v>197043.24</v>
      </c>
      <c r="R130" s="4" t="s">
        <v>2226</v>
      </c>
      <c r="T130" s="5"/>
      <c r="V130" s="4" t="s">
        <v>2224</v>
      </c>
      <c r="W130" s="4" t="s">
        <v>2227</v>
      </c>
    </row>
    <row r="131" spans="1:23">
      <c r="A131" s="4" t="s">
        <v>1918</v>
      </c>
      <c r="B131" s="4" t="s">
        <v>1836</v>
      </c>
      <c r="C131" s="4" t="s">
        <v>2228</v>
      </c>
      <c r="D131" s="4" t="s">
        <v>1917</v>
      </c>
      <c r="E131" s="5">
        <v>44712</v>
      </c>
      <c r="F131" s="5">
        <v>44712</v>
      </c>
      <c r="G131" s="4" t="s">
        <v>1838</v>
      </c>
      <c r="I131" s="4" t="s">
        <v>2229</v>
      </c>
      <c r="J131" s="4" t="s">
        <v>2229</v>
      </c>
      <c r="K131" s="4" t="s">
        <v>2230</v>
      </c>
      <c r="L131" s="12">
        <v>22431263</v>
      </c>
      <c r="M131" s="4" t="s">
        <v>2231</v>
      </c>
      <c r="N131" s="108">
        <v>1312442.96</v>
      </c>
      <c r="P131" s="4" t="s">
        <v>2232</v>
      </c>
      <c r="R131" s="4" t="s">
        <v>2233</v>
      </c>
      <c r="T131" s="5"/>
      <c r="V131" s="4" t="s">
        <v>2229</v>
      </c>
      <c r="W131" s="4" t="s">
        <v>2234</v>
      </c>
    </row>
    <row r="132" spans="1:23">
      <c r="A132" s="4" t="s">
        <v>1918</v>
      </c>
      <c r="B132" s="4" t="s">
        <v>1836</v>
      </c>
      <c r="C132" s="4" t="s">
        <v>2235</v>
      </c>
      <c r="D132" s="4" t="s">
        <v>1917</v>
      </c>
      <c r="E132" s="5">
        <v>44712</v>
      </c>
      <c r="F132" s="5">
        <v>44712</v>
      </c>
      <c r="G132" s="4" t="s">
        <v>1838</v>
      </c>
      <c r="I132" s="4" t="s">
        <v>2229</v>
      </c>
      <c r="J132" s="4" t="s">
        <v>2229</v>
      </c>
      <c r="K132" s="4" t="s">
        <v>2230</v>
      </c>
      <c r="L132" s="12">
        <v>6984690</v>
      </c>
      <c r="M132" s="4" t="s">
        <v>2231</v>
      </c>
      <c r="N132" s="108">
        <v>408671.02</v>
      </c>
      <c r="P132" s="4" t="s">
        <v>2232</v>
      </c>
      <c r="R132" s="4" t="s">
        <v>2236</v>
      </c>
      <c r="T132" s="5"/>
      <c r="V132" s="4" t="s">
        <v>2229</v>
      </c>
      <c r="W132" s="4" t="s">
        <v>2237</v>
      </c>
    </row>
    <row r="133" spans="1:23">
      <c r="A133" s="4" t="s">
        <v>1918</v>
      </c>
      <c r="B133" s="4" t="s">
        <v>1843</v>
      </c>
      <c r="C133" s="4" t="s">
        <v>2238</v>
      </c>
      <c r="D133" s="4" t="s">
        <v>1917</v>
      </c>
      <c r="E133" s="5">
        <v>44681</v>
      </c>
      <c r="F133" s="5">
        <v>44681</v>
      </c>
      <c r="G133" s="4" t="s">
        <v>1838</v>
      </c>
      <c r="I133" s="4" t="s">
        <v>1933</v>
      </c>
      <c r="J133" s="4" t="s">
        <v>1933</v>
      </c>
      <c r="K133" s="4" t="s">
        <v>1919</v>
      </c>
      <c r="L133" s="108">
        <v>297897.46000000002</v>
      </c>
      <c r="M133" s="4" t="s">
        <v>2231</v>
      </c>
      <c r="N133" s="108">
        <v>2331941.33</v>
      </c>
      <c r="P133" s="4" t="s">
        <v>2232</v>
      </c>
      <c r="R133" s="4" t="s">
        <v>2239</v>
      </c>
      <c r="T133" s="5"/>
      <c r="V133" s="4" t="s">
        <v>1933</v>
      </c>
      <c r="W133" s="4" t="s">
        <v>2240</v>
      </c>
    </row>
    <row r="134" spans="1:23">
      <c r="A134" s="4" t="s">
        <v>1918</v>
      </c>
      <c r="B134" s="4" t="s">
        <v>1843</v>
      </c>
      <c r="C134" s="4" t="s">
        <v>2238</v>
      </c>
      <c r="D134" s="4" t="s">
        <v>1917</v>
      </c>
      <c r="E134" s="5">
        <v>44681</v>
      </c>
      <c r="F134" s="5">
        <v>44681</v>
      </c>
      <c r="G134" s="4" t="s">
        <v>1838</v>
      </c>
      <c r="I134" s="4" t="s">
        <v>1933</v>
      </c>
      <c r="J134" s="4" t="s">
        <v>1933</v>
      </c>
      <c r="K134" s="4" t="s">
        <v>1919</v>
      </c>
      <c r="L134" s="108">
        <v>41188.050000000003</v>
      </c>
      <c r="M134" s="4" t="s">
        <v>2231</v>
      </c>
      <c r="N134" s="108">
        <v>322420.03999999998</v>
      </c>
      <c r="P134" s="4" t="s">
        <v>2241</v>
      </c>
      <c r="R134" s="4" t="s">
        <v>2239</v>
      </c>
      <c r="T134" s="5"/>
      <c r="V134" s="4" t="s">
        <v>1933</v>
      </c>
      <c r="W134" s="4" t="s">
        <v>2240</v>
      </c>
    </row>
    <row r="135" spans="1:23">
      <c r="A135" s="4" t="s">
        <v>1918</v>
      </c>
      <c r="B135" s="4" t="s">
        <v>1836</v>
      </c>
      <c r="C135" s="4" t="s">
        <v>2242</v>
      </c>
      <c r="D135" s="4" t="s">
        <v>1917</v>
      </c>
      <c r="E135" s="5">
        <v>44712</v>
      </c>
      <c r="F135" s="5">
        <v>44712</v>
      </c>
      <c r="G135" s="4" t="s">
        <v>1838</v>
      </c>
      <c r="I135" s="4" t="s">
        <v>1933</v>
      </c>
      <c r="J135" s="4" t="s">
        <v>1933</v>
      </c>
      <c r="K135" s="4" t="s">
        <v>1919</v>
      </c>
      <c r="L135" s="108">
        <v>305698.84999999998</v>
      </c>
      <c r="M135" s="4" t="s">
        <v>2231</v>
      </c>
      <c r="N135" s="108">
        <v>2398910.62</v>
      </c>
      <c r="P135" s="4" t="s">
        <v>2232</v>
      </c>
      <c r="R135" s="4" t="s">
        <v>2243</v>
      </c>
      <c r="T135" s="5"/>
      <c r="V135" s="4" t="s">
        <v>1933</v>
      </c>
      <c r="W135" s="4" t="s">
        <v>2244</v>
      </c>
    </row>
    <row r="136" spans="1:23">
      <c r="A136" s="4" t="s">
        <v>1918</v>
      </c>
      <c r="B136" s="4" t="s">
        <v>1836</v>
      </c>
      <c r="C136" s="4" t="s">
        <v>2242</v>
      </c>
      <c r="D136" s="4" t="s">
        <v>1917</v>
      </c>
      <c r="E136" s="5">
        <v>44712</v>
      </c>
      <c r="F136" s="5">
        <v>44712</v>
      </c>
      <c r="G136" s="4" t="s">
        <v>1838</v>
      </c>
      <c r="I136" s="4" t="s">
        <v>1933</v>
      </c>
      <c r="J136" s="4" t="s">
        <v>1933</v>
      </c>
      <c r="K136" s="4" t="s">
        <v>1919</v>
      </c>
      <c r="L136" s="108">
        <v>43762.29</v>
      </c>
      <c r="M136" s="4" t="s">
        <v>2231</v>
      </c>
      <c r="N136" s="108">
        <v>343415.78</v>
      </c>
      <c r="P136" s="4" t="s">
        <v>2241</v>
      </c>
      <c r="R136" s="4" t="s">
        <v>2243</v>
      </c>
      <c r="T136" s="5"/>
      <c r="V136" s="4" t="s">
        <v>1933</v>
      </c>
      <c r="W136" s="4" t="s">
        <v>2244</v>
      </c>
    </row>
    <row r="137" spans="1:23">
      <c r="A137" s="4" t="s">
        <v>2245</v>
      </c>
      <c r="B137" s="4" t="s">
        <v>1836</v>
      </c>
      <c r="C137" s="4" t="s">
        <v>2246</v>
      </c>
      <c r="D137" s="4" t="s">
        <v>1917</v>
      </c>
      <c r="E137" s="5">
        <v>44701</v>
      </c>
      <c r="F137" s="5">
        <v>44701</v>
      </c>
      <c r="G137" s="4" t="s">
        <v>1838</v>
      </c>
      <c r="I137" s="4" t="s">
        <v>2247</v>
      </c>
      <c r="J137" s="4" t="s">
        <v>2247</v>
      </c>
      <c r="K137" s="4" t="s">
        <v>2248</v>
      </c>
      <c r="L137" s="108">
        <v>786540.19</v>
      </c>
      <c r="M137" s="4" t="s">
        <v>2248</v>
      </c>
      <c r="N137" s="108">
        <v>786540.19</v>
      </c>
      <c r="P137" s="4" t="s">
        <v>2241</v>
      </c>
      <c r="R137" s="4" t="s">
        <v>2249</v>
      </c>
      <c r="T137" s="5"/>
    </row>
    <row r="138" spans="1:23">
      <c r="A138" s="4" t="s">
        <v>2245</v>
      </c>
      <c r="B138" s="4" t="s">
        <v>1836</v>
      </c>
      <c r="C138" s="4" t="s">
        <v>2250</v>
      </c>
      <c r="D138" s="4" t="s">
        <v>1917</v>
      </c>
      <c r="E138" s="5">
        <v>44712</v>
      </c>
      <c r="F138" s="5">
        <v>44712</v>
      </c>
      <c r="G138" s="4" t="s">
        <v>1838</v>
      </c>
      <c r="I138" s="4" t="s">
        <v>2247</v>
      </c>
      <c r="J138" s="4" t="s">
        <v>2247</v>
      </c>
      <c r="K138" s="4" t="s">
        <v>2248</v>
      </c>
      <c r="L138" s="108">
        <v>2226000</v>
      </c>
      <c r="M138" s="4" t="s">
        <v>2248</v>
      </c>
      <c r="N138" s="108">
        <v>2226000</v>
      </c>
      <c r="P138" s="4" t="s">
        <v>2241</v>
      </c>
      <c r="R138" s="4" t="s">
        <v>2251</v>
      </c>
      <c r="T138" s="5"/>
    </row>
    <row r="139" spans="1:23">
      <c r="A139" s="4" t="s">
        <v>2245</v>
      </c>
      <c r="B139" s="4" t="s">
        <v>1843</v>
      </c>
      <c r="C139" s="4" t="s">
        <v>2252</v>
      </c>
      <c r="D139" s="4" t="s">
        <v>2253</v>
      </c>
      <c r="E139" s="5">
        <v>44681</v>
      </c>
      <c r="F139" s="5">
        <v>44681</v>
      </c>
      <c r="G139" s="4" t="s">
        <v>1938</v>
      </c>
      <c r="I139" s="4" t="s">
        <v>2247</v>
      </c>
      <c r="J139" s="4" t="s">
        <v>2247</v>
      </c>
      <c r="K139" s="4" t="s">
        <v>2248</v>
      </c>
      <c r="L139" s="108">
        <v>700000</v>
      </c>
      <c r="M139" s="4" t="s">
        <v>2248</v>
      </c>
      <c r="N139" s="108">
        <v>700000</v>
      </c>
      <c r="P139" s="4" t="s">
        <v>2241</v>
      </c>
      <c r="R139" s="4" t="s">
        <v>2254</v>
      </c>
      <c r="T139" s="5"/>
      <c r="V139" s="4" t="s">
        <v>2255</v>
      </c>
    </row>
    <row r="140" spans="1:23">
      <c r="A140" s="4" t="s">
        <v>2245</v>
      </c>
      <c r="B140" s="4" t="s">
        <v>1836</v>
      </c>
      <c r="C140" s="4" t="s">
        <v>2256</v>
      </c>
      <c r="D140" s="4" t="s">
        <v>2253</v>
      </c>
      <c r="E140" s="5">
        <v>44712</v>
      </c>
      <c r="F140" s="5">
        <v>44712</v>
      </c>
      <c r="G140" s="4" t="s">
        <v>1938</v>
      </c>
      <c r="I140" s="4" t="s">
        <v>2247</v>
      </c>
      <c r="J140" s="4" t="s">
        <v>2247</v>
      </c>
      <c r="K140" s="4" t="s">
        <v>2248</v>
      </c>
      <c r="L140" s="108">
        <v>700000</v>
      </c>
      <c r="M140" s="4" t="s">
        <v>2248</v>
      </c>
      <c r="N140" s="108">
        <v>700000</v>
      </c>
      <c r="P140" s="4" t="s">
        <v>2241</v>
      </c>
      <c r="R140" s="4" t="s">
        <v>2257</v>
      </c>
      <c r="T140" s="5"/>
      <c r="V140" s="4" t="s">
        <v>2255</v>
      </c>
    </row>
    <row r="141" spans="1:23">
      <c r="A141" s="4" t="s">
        <v>2245</v>
      </c>
      <c r="B141" s="4" t="s">
        <v>1836</v>
      </c>
      <c r="C141" s="4" t="s">
        <v>2258</v>
      </c>
      <c r="D141" s="4" t="s">
        <v>2253</v>
      </c>
      <c r="E141" s="5">
        <v>44712</v>
      </c>
      <c r="F141" s="5">
        <v>44712</v>
      </c>
      <c r="G141" s="4" t="s">
        <v>1938</v>
      </c>
      <c r="I141" s="4" t="s">
        <v>2247</v>
      </c>
      <c r="J141" s="4" t="s">
        <v>2247</v>
      </c>
      <c r="K141" s="4" t="s">
        <v>2248</v>
      </c>
      <c r="L141" s="108">
        <v>747029.7</v>
      </c>
      <c r="M141" s="4" t="s">
        <v>2248</v>
      </c>
      <c r="N141" s="108">
        <v>747029.7</v>
      </c>
      <c r="P141" s="4" t="s">
        <v>2241</v>
      </c>
      <c r="R141" s="4" t="s">
        <v>2257</v>
      </c>
      <c r="T141" s="5"/>
      <c r="V141" s="4" t="s">
        <v>2255</v>
      </c>
    </row>
    <row r="142" spans="1:23">
      <c r="A142" s="4" t="s">
        <v>2259</v>
      </c>
      <c r="B142" s="4" t="s">
        <v>1843</v>
      </c>
      <c r="C142" s="4" t="s">
        <v>2260</v>
      </c>
      <c r="D142" s="4" t="s">
        <v>2253</v>
      </c>
      <c r="E142" s="5">
        <v>44681</v>
      </c>
      <c r="F142" s="5">
        <v>44681</v>
      </c>
      <c r="G142" s="4" t="s">
        <v>1938</v>
      </c>
      <c r="I142" s="4" t="s">
        <v>2247</v>
      </c>
      <c r="J142" s="4" t="s">
        <v>2247</v>
      </c>
      <c r="K142" s="4" t="s">
        <v>2248</v>
      </c>
      <c r="L142" s="108">
        <v>13123.88</v>
      </c>
      <c r="M142" s="4" t="s">
        <v>2248</v>
      </c>
      <c r="N142" s="108">
        <v>13123.88</v>
      </c>
      <c r="P142" s="4" t="s">
        <v>2241</v>
      </c>
      <c r="R142" s="4" t="s">
        <v>2261</v>
      </c>
      <c r="T142" s="5"/>
      <c r="V142" s="4" t="s">
        <v>2262</v>
      </c>
    </row>
    <row r="143" spans="1:23">
      <c r="A143" s="4" t="s">
        <v>2259</v>
      </c>
      <c r="B143" s="4" t="s">
        <v>1836</v>
      </c>
      <c r="C143" s="4" t="s">
        <v>2263</v>
      </c>
      <c r="D143" s="4" t="s">
        <v>2253</v>
      </c>
      <c r="E143" s="5">
        <v>44712</v>
      </c>
      <c r="F143" s="5">
        <v>44712</v>
      </c>
      <c r="G143" s="4" t="s">
        <v>1938</v>
      </c>
      <c r="I143" s="4" t="s">
        <v>2247</v>
      </c>
      <c r="J143" s="4" t="s">
        <v>2247</v>
      </c>
      <c r="K143" s="4" t="s">
        <v>2248</v>
      </c>
      <c r="L143" s="108">
        <v>44806.43</v>
      </c>
      <c r="M143" s="4" t="s">
        <v>2248</v>
      </c>
      <c r="N143" s="108">
        <v>44806.43</v>
      </c>
      <c r="P143" s="4" t="s">
        <v>2241</v>
      </c>
      <c r="R143" s="4" t="s">
        <v>2264</v>
      </c>
      <c r="T143" s="5"/>
      <c r="V143" s="4" t="s">
        <v>2262</v>
      </c>
    </row>
    <row r="144" spans="1:23">
      <c r="A144" s="4" t="s">
        <v>2247</v>
      </c>
      <c r="B144" s="4" t="s">
        <v>1836</v>
      </c>
      <c r="C144" s="4" t="s">
        <v>2265</v>
      </c>
      <c r="D144" s="4" t="s">
        <v>1917</v>
      </c>
      <c r="E144" s="5">
        <v>44712</v>
      </c>
      <c r="F144" s="5">
        <v>44712</v>
      </c>
      <c r="G144" s="4" t="s">
        <v>1838</v>
      </c>
      <c r="I144" s="4" t="s">
        <v>1918</v>
      </c>
      <c r="J144" s="4" t="s">
        <v>1918</v>
      </c>
      <c r="K144" s="4" t="s">
        <v>2248</v>
      </c>
      <c r="L144" s="108">
        <v>59221.16</v>
      </c>
      <c r="M144" s="4" t="s">
        <v>2248</v>
      </c>
      <c r="N144" s="108">
        <v>59221.16</v>
      </c>
      <c r="P144" s="4" t="s">
        <v>2266</v>
      </c>
      <c r="R144" s="4" t="s">
        <v>2267</v>
      </c>
      <c r="T144" s="5"/>
      <c r="V144" s="4" t="s">
        <v>1918</v>
      </c>
    </row>
    <row r="145" spans="1:22">
      <c r="A145" s="4" t="s">
        <v>2247</v>
      </c>
      <c r="B145" s="4" t="s">
        <v>1836</v>
      </c>
      <c r="C145" s="4" t="s">
        <v>2265</v>
      </c>
      <c r="D145" s="4" t="s">
        <v>1917</v>
      </c>
      <c r="E145" s="5">
        <v>44712</v>
      </c>
      <c r="F145" s="5">
        <v>44712</v>
      </c>
      <c r="G145" s="4" t="s">
        <v>1838</v>
      </c>
      <c r="I145" s="4" t="s">
        <v>1918</v>
      </c>
      <c r="J145" s="4" t="s">
        <v>1918</v>
      </c>
      <c r="K145" s="4" t="s">
        <v>2248</v>
      </c>
      <c r="L145" s="108">
        <v>21013.96</v>
      </c>
      <c r="M145" s="4" t="s">
        <v>2248</v>
      </c>
      <c r="N145" s="108">
        <v>21013.96</v>
      </c>
      <c r="P145" s="4" t="s">
        <v>2266</v>
      </c>
      <c r="R145" s="4" t="s">
        <v>2267</v>
      </c>
      <c r="T145" s="5"/>
      <c r="V145" s="4" t="s">
        <v>1918</v>
      </c>
    </row>
    <row r="146" spans="1:22">
      <c r="A146" s="4" t="s">
        <v>2247</v>
      </c>
      <c r="B146" s="4" t="s">
        <v>1836</v>
      </c>
      <c r="C146" s="4" t="s">
        <v>2265</v>
      </c>
      <c r="D146" s="4" t="s">
        <v>1917</v>
      </c>
      <c r="E146" s="5">
        <v>44712</v>
      </c>
      <c r="F146" s="5">
        <v>44712</v>
      </c>
      <c r="G146" s="4" t="s">
        <v>1838</v>
      </c>
      <c r="I146" s="4" t="s">
        <v>1918</v>
      </c>
      <c r="J146" s="4" t="s">
        <v>1918</v>
      </c>
      <c r="K146" s="4" t="s">
        <v>2248</v>
      </c>
      <c r="L146" s="108">
        <v>247272.22</v>
      </c>
      <c r="M146" s="4" t="s">
        <v>2248</v>
      </c>
      <c r="N146" s="108">
        <v>247272.22</v>
      </c>
      <c r="P146" s="4" t="s">
        <v>2268</v>
      </c>
      <c r="R146" s="4" t="s">
        <v>2267</v>
      </c>
      <c r="T146" s="5"/>
      <c r="V146" s="4" t="s">
        <v>1918</v>
      </c>
    </row>
    <row r="147" spans="1:22">
      <c r="A147" s="4" t="s">
        <v>2247</v>
      </c>
      <c r="B147" s="4" t="s">
        <v>1836</v>
      </c>
      <c r="C147" s="4" t="s">
        <v>2265</v>
      </c>
      <c r="D147" s="4" t="s">
        <v>1917</v>
      </c>
      <c r="E147" s="5">
        <v>44712</v>
      </c>
      <c r="F147" s="5">
        <v>44712</v>
      </c>
      <c r="G147" s="4" t="s">
        <v>1838</v>
      </c>
      <c r="I147" s="4" t="s">
        <v>1918</v>
      </c>
      <c r="J147" s="4" t="s">
        <v>1918</v>
      </c>
      <c r="K147" s="4" t="s">
        <v>2248</v>
      </c>
      <c r="L147" s="108">
        <v>239750.18</v>
      </c>
      <c r="M147" s="4" t="s">
        <v>2248</v>
      </c>
      <c r="N147" s="108">
        <v>239750.18</v>
      </c>
      <c r="P147" s="4" t="s">
        <v>2268</v>
      </c>
      <c r="R147" s="4" t="s">
        <v>2267</v>
      </c>
      <c r="T147" s="5"/>
      <c r="V147" s="4" t="s">
        <v>1918</v>
      </c>
    </row>
    <row r="148" spans="1:22">
      <c r="A148" s="4" t="s">
        <v>2247</v>
      </c>
      <c r="B148" s="4" t="s">
        <v>1836</v>
      </c>
      <c r="C148" s="4" t="s">
        <v>2265</v>
      </c>
      <c r="D148" s="4" t="s">
        <v>1917</v>
      </c>
      <c r="E148" s="5">
        <v>44712</v>
      </c>
      <c r="F148" s="5">
        <v>44712</v>
      </c>
      <c r="G148" s="4" t="s">
        <v>1838</v>
      </c>
      <c r="I148" s="4" t="s">
        <v>1918</v>
      </c>
      <c r="J148" s="4" t="s">
        <v>1918</v>
      </c>
      <c r="K148" s="4" t="s">
        <v>2248</v>
      </c>
      <c r="L148" s="108">
        <v>125584.68</v>
      </c>
      <c r="M148" s="4" t="s">
        <v>2248</v>
      </c>
      <c r="N148" s="108">
        <v>125584.68</v>
      </c>
      <c r="P148" s="4" t="s">
        <v>2268</v>
      </c>
      <c r="R148" s="4" t="s">
        <v>2267</v>
      </c>
      <c r="T148" s="5"/>
      <c r="V148" s="4" t="s">
        <v>1918</v>
      </c>
    </row>
    <row r="149" spans="1:22">
      <c r="A149" s="4" t="s">
        <v>2247</v>
      </c>
      <c r="B149" s="4" t="s">
        <v>1836</v>
      </c>
      <c r="C149" s="4" t="s">
        <v>2265</v>
      </c>
      <c r="D149" s="4" t="s">
        <v>1917</v>
      </c>
      <c r="E149" s="5">
        <v>44712</v>
      </c>
      <c r="F149" s="5">
        <v>44712</v>
      </c>
      <c r="G149" s="4" t="s">
        <v>1838</v>
      </c>
      <c r="I149" s="4" t="s">
        <v>1918</v>
      </c>
      <c r="J149" s="4" t="s">
        <v>1918</v>
      </c>
      <c r="K149" s="4" t="s">
        <v>2248</v>
      </c>
      <c r="L149" s="108">
        <v>9509.39</v>
      </c>
      <c r="M149" s="4" t="s">
        <v>2248</v>
      </c>
      <c r="N149" s="108">
        <v>9509.39</v>
      </c>
      <c r="P149" s="4" t="s">
        <v>2268</v>
      </c>
      <c r="R149" s="4" t="s">
        <v>2267</v>
      </c>
      <c r="T149" s="5"/>
      <c r="V149" s="4" t="s">
        <v>1918</v>
      </c>
    </row>
    <row r="150" spans="1:22">
      <c r="A150" s="4" t="s">
        <v>2247</v>
      </c>
      <c r="B150" s="4" t="s">
        <v>1836</v>
      </c>
      <c r="C150" s="4" t="s">
        <v>2265</v>
      </c>
      <c r="D150" s="4" t="s">
        <v>1917</v>
      </c>
      <c r="E150" s="5">
        <v>44712</v>
      </c>
      <c r="F150" s="5">
        <v>44712</v>
      </c>
      <c r="G150" s="4" t="s">
        <v>1838</v>
      </c>
      <c r="I150" s="4" t="s">
        <v>1918</v>
      </c>
      <c r="J150" s="4" t="s">
        <v>1918</v>
      </c>
      <c r="K150" s="4" t="s">
        <v>2248</v>
      </c>
      <c r="L150" s="108">
        <v>282265.11</v>
      </c>
      <c r="M150" s="4" t="s">
        <v>2248</v>
      </c>
      <c r="N150" s="108">
        <v>282265.11</v>
      </c>
      <c r="P150" s="4" t="s">
        <v>2268</v>
      </c>
      <c r="R150" s="4" t="s">
        <v>2267</v>
      </c>
      <c r="T150" s="5"/>
      <c r="V150" s="4" t="s">
        <v>1918</v>
      </c>
    </row>
    <row r="151" spans="1:22">
      <c r="A151" s="4" t="s">
        <v>2247</v>
      </c>
      <c r="B151" s="4" t="s">
        <v>1836</v>
      </c>
      <c r="C151" s="4" t="s">
        <v>2265</v>
      </c>
      <c r="D151" s="4" t="s">
        <v>1917</v>
      </c>
      <c r="E151" s="5">
        <v>44712</v>
      </c>
      <c r="F151" s="5">
        <v>44712</v>
      </c>
      <c r="G151" s="4" t="s">
        <v>1838</v>
      </c>
      <c r="I151" s="4" t="s">
        <v>1918</v>
      </c>
      <c r="J151" s="4" t="s">
        <v>1918</v>
      </c>
      <c r="K151" s="4" t="s">
        <v>2248</v>
      </c>
      <c r="L151" s="108">
        <v>114621.6</v>
      </c>
      <c r="M151" s="4" t="s">
        <v>2248</v>
      </c>
      <c r="N151" s="108">
        <v>114621.6</v>
      </c>
      <c r="P151" s="4" t="s">
        <v>2269</v>
      </c>
      <c r="R151" s="4" t="s">
        <v>2267</v>
      </c>
      <c r="T151" s="5"/>
      <c r="V151" s="4" t="s">
        <v>1918</v>
      </c>
    </row>
    <row r="152" spans="1:22">
      <c r="A152" s="4" t="s">
        <v>2247</v>
      </c>
      <c r="B152" s="4" t="s">
        <v>1836</v>
      </c>
      <c r="C152" s="4" t="s">
        <v>2265</v>
      </c>
      <c r="D152" s="4" t="s">
        <v>1917</v>
      </c>
      <c r="E152" s="5">
        <v>44712</v>
      </c>
      <c r="F152" s="5">
        <v>44712</v>
      </c>
      <c r="G152" s="4" t="s">
        <v>1838</v>
      </c>
      <c r="I152" s="4" t="s">
        <v>1918</v>
      </c>
      <c r="J152" s="4" t="s">
        <v>1918</v>
      </c>
      <c r="K152" s="4" t="s">
        <v>2248</v>
      </c>
      <c r="L152" s="108">
        <v>10148.790000000001</v>
      </c>
      <c r="M152" s="4" t="s">
        <v>2248</v>
      </c>
      <c r="N152" s="108">
        <v>10148.790000000001</v>
      </c>
      <c r="P152" s="4" t="s">
        <v>2269</v>
      </c>
      <c r="R152" s="4" t="s">
        <v>2267</v>
      </c>
      <c r="T152" s="5"/>
      <c r="V152" s="4" t="s">
        <v>1918</v>
      </c>
    </row>
    <row r="153" spans="1:22">
      <c r="A153" s="4" t="s">
        <v>2247</v>
      </c>
      <c r="B153" s="4" t="s">
        <v>1836</v>
      </c>
      <c r="C153" s="4" t="s">
        <v>2270</v>
      </c>
      <c r="D153" s="4" t="s">
        <v>1917</v>
      </c>
      <c r="E153" s="5">
        <v>44712</v>
      </c>
      <c r="F153" s="5">
        <v>44712</v>
      </c>
      <c r="G153" s="4" t="s">
        <v>1838</v>
      </c>
      <c r="I153" s="4" t="s">
        <v>1918</v>
      </c>
      <c r="J153" s="4" t="s">
        <v>1918</v>
      </c>
      <c r="K153" s="4" t="s">
        <v>2248</v>
      </c>
      <c r="L153" s="108">
        <v>29928.12</v>
      </c>
      <c r="M153" s="4" t="s">
        <v>2248</v>
      </c>
      <c r="N153" s="108">
        <v>29928.12</v>
      </c>
      <c r="P153" s="4" t="s">
        <v>2271</v>
      </c>
      <c r="R153" s="4" t="s">
        <v>2272</v>
      </c>
      <c r="T153" s="5"/>
      <c r="V153" s="4" t="s">
        <v>1918</v>
      </c>
    </row>
    <row r="154" spans="1:22">
      <c r="A154" s="4" t="s">
        <v>2247</v>
      </c>
      <c r="B154" s="4" t="s">
        <v>1836</v>
      </c>
      <c r="C154" s="4" t="s">
        <v>2270</v>
      </c>
      <c r="D154" s="4" t="s">
        <v>1917</v>
      </c>
      <c r="E154" s="5">
        <v>44712</v>
      </c>
      <c r="F154" s="5">
        <v>44712</v>
      </c>
      <c r="G154" s="4" t="s">
        <v>1838</v>
      </c>
      <c r="I154" s="4" t="s">
        <v>1918</v>
      </c>
      <c r="J154" s="4" t="s">
        <v>1918</v>
      </c>
      <c r="K154" s="4" t="s">
        <v>2248</v>
      </c>
      <c r="L154" s="108">
        <v>115223.28</v>
      </c>
      <c r="M154" s="4" t="s">
        <v>2248</v>
      </c>
      <c r="N154" s="108">
        <v>115223.28</v>
      </c>
      <c r="P154" s="4" t="s">
        <v>2271</v>
      </c>
      <c r="R154" s="4" t="s">
        <v>2272</v>
      </c>
      <c r="T154" s="5"/>
      <c r="V154" s="4" t="s">
        <v>1918</v>
      </c>
    </row>
    <row r="155" spans="1:22">
      <c r="A155" s="4" t="s">
        <v>2247</v>
      </c>
      <c r="B155" s="4" t="s">
        <v>1836</v>
      </c>
      <c r="C155" s="4" t="s">
        <v>2270</v>
      </c>
      <c r="D155" s="4" t="s">
        <v>1917</v>
      </c>
      <c r="E155" s="5">
        <v>44712</v>
      </c>
      <c r="F155" s="5">
        <v>44712</v>
      </c>
      <c r="G155" s="4" t="s">
        <v>1838</v>
      </c>
      <c r="I155" s="4" t="s">
        <v>1918</v>
      </c>
      <c r="J155" s="4" t="s">
        <v>1918</v>
      </c>
      <c r="K155" s="4" t="s">
        <v>2248</v>
      </c>
      <c r="L155" s="108">
        <v>67376.39</v>
      </c>
      <c r="M155" s="4" t="s">
        <v>2248</v>
      </c>
      <c r="N155" s="108">
        <v>67376.39</v>
      </c>
      <c r="P155" s="4" t="s">
        <v>2273</v>
      </c>
      <c r="R155" s="4" t="s">
        <v>2272</v>
      </c>
      <c r="T155" s="5"/>
      <c r="V155" s="4" t="s">
        <v>1918</v>
      </c>
    </row>
    <row r="156" spans="1:22">
      <c r="A156" s="4" t="s">
        <v>2247</v>
      </c>
      <c r="B156" s="4" t="s">
        <v>1836</v>
      </c>
      <c r="C156" s="4" t="s">
        <v>2270</v>
      </c>
      <c r="D156" s="4" t="s">
        <v>1917</v>
      </c>
      <c r="E156" s="5">
        <v>44712</v>
      </c>
      <c r="F156" s="5">
        <v>44712</v>
      </c>
      <c r="G156" s="4" t="s">
        <v>1838</v>
      </c>
      <c r="I156" s="4" t="s">
        <v>1918</v>
      </c>
      <c r="J156" s="4" t="s">
        <v>1918</v>
      </c>
      <c r="K156" s="4" t="s">
        <v>2248</v>
      </c>
      <c r="L156" s="108">
        <v>181055.73</v>
      </c>
      <c r="M156" s="4" t="s">
        <v>2248</v>
      </c>
      <c r="N156" s="108">
        <v>181055.73</v>
      </c>
      <c r="P156" s="4" t="s">
        <v>2273</v>
      </c>
      <c r="R156" s="4" t="s">
        <v>2272</v>
      </c>
      <c r="T156" s="5"/>
      <c r="V156" s="4" t="s">
        <v>1918</v>
      </c>
    </row>
    <row r="157" spans="1:22">
      <c r="A157" s="4" t="s">
        <v>2247</v>
      </c>
      <c r="B157" s="4" t="s">
        <v>1836</v>
      </c>
      <c r="C157" s="4" t="s">
        <v>2270</v>
      </c>
      <c r="D157" s="4" t="s">
        <v>1917</v>
      </c>
      <c r="E157" s="5">
        <v>44712</v>
      </c>
      <c r="F157" s="5">
        <v>44712</v>
      </c>
      <c r="G157" s="4" t="s">
        <v>1838</v>
      </c>
      <c r="I157" s="4" t="s">
        <v>1918</v>
      </c>
      <c r="J157" s="4" t="s">
        <v>1918</v>
      </c>
      <c r="K157" s="4" t="s">
        <v>2248</v>
      </c>
      <c r="L157" s="108">
        <v>24803.31</v>
      </c>
      <c r="M157" s="4" t="s">
        <v>2248</v>
      </c>
      <c r="N157" s="108">
        <v>24803.31</v>
      </c>
      <c r="P157" s="4" t="s">
        <v>2273</v>
      </c>
      <c r="R157" s="4" t="s">
        <v>2272</v>
      </c>
      <c r="T157" s="5"/>
      <c r="V157" s="4" t="s">
        <v>1918</v>
      </c>
    </row>
    <row r="158" spans="1:22">
      <c r="A158" s="4" t="s">
        <v>2247</v>
      </c>
      <c r="B158" s="4" t="s">
        <v>1836</v>
      </c>
      <c r="C158" s="4" t="s">
        <v>2270</v>
      </c>
      <c r="D158" s="4" t="s">
        <v>1917</v>
      </c>
      <c r="E158" s="5">
        <v>44712</v>
      </c>
      <c r="F158" s="5">
        <v>44712</v>
      </c>
      <c r="G158" s="4" t="s">
        <v>1838</v>
      </c>
      <c r="I158" s="4" t="s">
        <v>1918</v>
      </c>
      <c r="J158" s="4" t="s">
        <v>1918</v>
      </c>
      <c r="K158" s="4" t="s">
        <v>2248</v>
      </c>
      <c r="L158" s="108">
        <v>324409.74</v>
      </c>
      <c r="M158" s="4" t="s">
        <v>2248</v>
      </c>
      <c r="N158" s="108">
        <v>324409.74</v>
      </c>
      <c r="P158" s="4" t="s">
        <v>2273</v>
      </c>
      <c r="R158" s="4" t="s">
        <v>2272</v>
      </c>
      <c r="T158" s="5"/>
      <c r="V158" s="4" t="s">
        <v>1918</v>
      </c>
    </row>
    <row r="159" spans="1:22">
      <c r="A159" s="4" t="s">
        <v>2247</v>
      </c>
      <c r="B159" s="4" t="s">
        <v>1836</v>
      </c>
      <c r="C159" s="4" t="s">
        <v>2270</v>
      </c>
      <c r="D159" s="4" t="s">
        <v>1917</v>
      </c>
      <c r="E159" s="5">
        <v>44712</v>
      </c>
      <c r="F159" s="5">
        <v>44712</v>
      </c>
      <c r="G159" s="4" t="s">
        <v>1838</v>
      </c>
      <c r="I159" s="4" t="s">
        <v>1918</v>
      </c>
      <c r="J159" s="4" t="s">
        <v>1918</v>
      </c>
      <c r="K159" s="4" t="s">
        <v>2248</v>
      </c>
      <c r="L159" s="108">
        <v>392418.21</v>
      </c>
      <c r="M159" s="4" t="s">
        <v>2248</v>
      </c>
      <c r="N159" s="108">
        <v>392418.21</v>
      </c>
      <c r="P159" s="4" t="s">
        <v>2273</v>
      </c>
      <c r="R159" s="4" t="s">
        <v>2272</v>
      </c>
      <c r="T159" s="5"/>
      <c r="V159" s="4" t="s">
        <v>1918</v>
      </c>
    </row>
    <row r="160" spans="1:22">
      <c r="A160" s="4" t="s">
        <v>2247</v>
      </c>
      <c r="B160" s="4" t="s">
        <v>1836</v>
      </c>
      <c r="C160" s="4" t="s">
        <v>2270</v>
      </c>
      <c r="D160" s="4" t="s">
        <v>1917</v>
      </c>
      <c r="E160" s="5">
        <v>44712</v>
      </c>
      <c r="F160" s="5">
        <v>44712</v>
      </c>
      <c r="G160" s="4" t="s">
        <v>1838</v>
      </c>
      <c r="I160" s="4" t="s">
        <v>1918</v>
      </c>
      <c r="J160" s="4" t="s">
        <v>1918</v>
      </c>
      <c r="K160" s="4" t="s">
        <v>2248</v>
      </c>
      <c r="L160" s="108">
        <v>237454.59</v>
      </c>
      <c r="M160" s="4" t="s">
        <v>2248</v>
      </c>
      <c r="N160" s="108">
        <v>237454.59</v>
      </c>
      <c r="P160" s="4" t="s">
        <v>2273</v>
      </c>
      <c r="R160" s="4" t="s">
        <v>2272</v>
      </c>
      <c r="T160" s="5"/>
      <c r="V160" s="4" t="s">
        <v>1918</v>
      </c>
    </row>
    <row r="161" spans="1:23">
      <c r="A161" s="4" t="s">
        <v>2247</v>
      </c>
      <c r="B161" s="4" t="s">
        <v>1836</v>
      </c>
      <c r="C161" s="4" t="s">
        <v>2270</v>
      </c>
      <c r="D161" s="4" t="s">
        <v>1917</v>
      </c>
      <c r="E161" s="5">
        <v>44712</v>
      </c>
      <c r="F161" s="5">
        <v>44712</v>
      </c>
      <c r="G161" s="4" t="s">
        <v>1838</v>
      </c>
      <c r="I161" s="4" t="s">
        <v>1918</v>
      </c>
      <c r="J161" s="4" t="s">
        <v>1918</v>
      </c>
      <c r="K161" s="4" t="s">
        <v>2248</v>
      </c>
      <c r="L161" s="108">
        <v>69848.070000000007</v>
      </c>
      <c r="M161" s="4" t="s">
        <v>2248</v>
      </c>
      <c r="N161" s="108">
        <v>69848.070000000007</v>
      </c>
      <c r="P161" s="4" t="s">
        <v>2273</v>
      </c>
      <c r="R161" s="4" t="s">
        <v>2272</v>
      </c>
      <c r="T161" s="5"/>
      <c r="V161" s="4" t="s">
        <v>1918</v>
      </c>
    </row>
    <row r="162" spans="1:23">
      <c r="A162" s="4" t="s">
        <v>2247</v>
      </c>
      <c r="B162" s="4" t="s">
        <v>1836</v>
      </c>
      <c r="C162" s="4" t="s">
        <v>2270</v>
      </c>
      <c r="D162" s="4" t="s">
        <v>1917</v>
      </c>
      <c r="E162" s="5">
        <v>44712</v>
      </c>
      <c r="F162" s="5">
        <v>44712</v>
      </c>
      <c r="G162" s="4" t="s">
        <v>1838</v>
      </c>
      <c r="I162" s="4" t="s">
        <v>1918</v>
      </c>
      <c r="J162" s="4" t="s">
        <v>1918</v>
      </c>
      <c r="K162" s="4" t="s">
        <v>2248</v>
      </c>
      <c r="L162" s="108">
        <v>158640.57999999999</v>
      </c>
      <c r="M162" s="4" t="s">
        <v>2248</v>
      </c>
      <c r="N162" s="108">
        <v>158640.57999999999</v>
      </c>
      <c r="P162" s="4" t="s">
        <v>2273</v>
      </c>
      <c r="R162" s="4" t="s">
        <v>2272</v>
      </c>
      <c r="T162" s="5"/>
      <c r="V162" s="4" t="s">
        <v>1918</v>
      </c>
    </row>
    <row r="163" spans="1:23">
      <c r="A163" s="4" t="s">
        <v>2247</v>
      </c>
      <c r="B163" s="4" t="s">
        <v>1836</v>
      </c>
      <c r="C163" s="4" t="s">
        <v>2270</v>
      </c>
      <c r="D163" s="4" t="s">
        <v>1917</v>
      </c>
      <c r="E163" s="5">
        <v>44712</v>
      </c>
      <c r="F163" s="5">
        <v>44712</v>
      </c>
      <c r="G163" s="4" t="s">
        <v>1838</v>
      </c>
      <c r="I163" s="4" t="s">
        <v>1918</v>
      </c>
      <c r="J163" s="4" t="s">
        <v>1918</v>
      </c>
      <c r="K163" s="4" t="s">
        <v>2248</v>
      </c>
      <c r="L163" s="108">
        <v>52521.03</v>
      </c>
      <c r="M163" s="4" t="s">
        <v>2248</v>
      </c>
      <c r="N163" s="108">
        <v>52521.03</v>
      </c>
      <c r="P163" s="4" t="s">
        <v>2273</v>
      </c>
      <c r="R163" s="4" t="s">
        <v>2272</v>
      </c>
      <c r="T163" s="5"/>
      <c r="V163" s="4" t="s">
        <v>1918</v>
      </c>
    </row>
    <row r="164" spans="1:23">
      <c r="A164" s="4" t="s">
        <v>2247</v>
      </c>
      <c r="B164" s="4" t="s">
        <v>1836</v>
      </c>
      <c r="C164" s="4" t="s">
        <v>2274</v>
      </c>
      <c r="D164" s="4" t="s">
        <v>1917</v>
      </c>
      <c r="E164" s="5">
        <v>44712</v>
      </c>
      <c r="F164" s="5">
        <v>44712</v>
      </c>
      <c r="G164" s="4" t="s">
        <v>1838</v>
      </c>
      <c r="I164" s="4" t="s">
        <v>1918</v>
      </c>
      <c r="J164" s="4" t="s">
        <v>1918</v>
      </c>
      <c r="K164" s="4" t="s">
        <v>2248</v>
      </c>
      <c r="L164" s="108">
        <v>155716.19</v>
      </c>
      <c r="M164" s="4" t="s">
        <v>2248</v>
      </c>
      <c r="N164" s="108">
        <v>155716.19</v>
      </c>
      <c r="P164" s="4" t="s">
        <v>2275</v>
      </c>
      <c r="R164" s="4" t="s">
        <v>2276</v>
      </c>
      <c r="T164" s="5"/>
      <c r="V164" s="4" t="s">
        <v>1918</v>
      </c>
    </row>
    <row r="165" spans="1:23">
      <c r="A165" s="4" t="s">
        <v>2247</v>
      </c>
      <c r="B165" s="4" t="s">
        <v>1836</v>
      </c>
      <c r="C165" s="4" t="s">
        <v>2274</v>
      </c>
      <c r="D165" s="4" t="s">
        <v>1917</v>
      </c>
      <c r="E165" s="5">
        <v>44712</v>
      </c>
      <c r="F165" s="5">
        <v>44712</v>
      </c>
      <c r="G165" s="4" t="s">
        <v>1838</v>
      </c>
      <c r="I165" s="4" t="s">
        <v>1918</v>
      </c>
      <c r="J165" s="4" t="s">
        <v>1918</v>
      </c>
      <c r="K165" s="4" t="s">
        <v>2248</v>
      </c>
      <c r="L165" s="108">
        <v>908593.76</v>
      </c>
      <c r="M165" s="4" t="s">
        <v>2248</v>
      </c>
      <c r="N165" s="108">
        <v>908593.76</v>
      </c>
      <c r="P165" s="4" t="s">
        <v>2277</v>
      </c>
      <c r="R165" s="4" t="s">
        <v>2276</v>
      </c>
      <c r="T165" s="5"/>
      <c r="V165" s="4" t="s">
        <v>1918</v>
      </c>
    </row>
    <row r="166" spans="1:23">
      <c r="A166" s="4" t="s">
        <v>2247</v>
      </c>
      <c r="B166" s="4" t="s">
        <v>1836</v>
      </c>
      <c r="C166" s="4" t="s">
        <v>2274</v>
      </c>
      <c r="D166" s="4" t="s">
        <v>1917</v>
      </c>
      <c r="E166" s="5">
        <v>44712</v>
      </c>
      <c r="F166" s="5">
        <v>44712</v>
      </c>
      <c r="G166" s="4" t="s">
        <v>1838</v>
      </c>
      <c r="I166" s="4" t="s">
        <v>1918</v>
      </c>
      <c r="J166" s="4" t="s">
        <v>1918</v>
      </c>
      <c r="K166" s="4" t="s">
        <v>2248</v>
      </c>
      <c r="L166" s="108">
        <v>1005365.63</v>
      </c>
      <c r="M166" s="4" t="s">
        <v>2248</v>
      </c>
      <c r="N166" s="108">
        <v>1005365.63</v>
      </c>
      <c r="P166" s="4" t="s">
        <v>2277</v>
      </c>
      <c r="R166" s="4" t="s">
        <v>2276</v>
      </c>
      <c r="T166" s="5"/>
      <c r="V166" s="4" t="s">
        <v>1918</v>
      </c>
    </row>
    <row r="167" spans="1:23">
      <c r="A167" s="4" t="s">
        <v>2247</v>
      </c>
      <c r="B167" s="4" t="s">
        <v>1836</v>
      </c>
      <c r="C167" s="4" t="s">
        <v>2274</v>
      </c>
      <c r="D167" s="4" t="s">
        <v>1917</v>
      </c>
      <c r="E167" s="5">
        <v>44712</v>
      </c>
      <c r="F167" s="5">
        <v>44712</v>
      </c>
      <c r="G167" s="4" t="s">
        <v>1838</v>
      </c>
      <c r="I167" s="4" t="s">
        <v>1918</v>
      </c>
      <c r="J167" s="4" t="s">
        <v>1918</v>
      </c>
      <c r="K167" s="4" t="s">
        <v>2248</v>
      </c>
      <c r="L167" s="108">
        <v>36524.06</v>
      </c>
      <c r="M167" s="4" t="s">
        <v>2248</v>
      </c>
      <c r="N167" s="108">
        <v>36524.06</v>
      </c>
      <c r="P167" s="4" t="s">
        <v>2278</v>
      </c>
      <c r="R167" s="4" t="s">
        <v>2276</v>
      </c>
      <c r="T167" s="5"/>
      <c r="V167" s="4" t="s">
        <v>1918</v>
      </c>
    </row>
    <row r="168" spans="1:23">
      <c r="A168" s="4" t="s">
        <v>2247</v>
      </c>
      <c r="B168" s="4" t="s">
        <v>2279</v>
      </c>
      <c r="C168" s="4" t="s">
        <v>2280</v>
      </c>
      <c r="D168" s="4" t="s">
        <v>227</v>
      </c>
      <c r="E168" s="5">
        <v>44623</v>
      </c>
      <c r="F168" s="5">
        <v>44623</v>
      </c>
      <c r="G168" s="4" t="s">
        <v>1838</v>
      </c>
      <c r="I168" s="4" t="s">
        <v>2281</v>
      </c>
      <c r="J168" s="4" t="s">
        <v>2282</v>
      </c>
      <c r="K168" s="4" t="s">
        <v>2283</v>
      </c>
      <c r="L168" s="109">
        <v>5351.94</v>
      </c>
      <c r="M168" s="4" t="s">
        <v>2248</v>
      </c>
      <c r="N168" s="108">
        <v>5351.94</v>
      </c>
      <c r="P168" s="4" t="s">
        <v>2284</v>
      </c>
      <c r="R168" s="4" t="s">
        <v>2285</v>
      </c>
      <c r="S168" s="4" t="s">
        <v>2286</v>
      </c>
      <c r="T168" s="5">
        <v>44719</v>
      </c>
      <c r="V168" s="4" t="s">
        <v>2281</v>
      </c>
      <c r="W168" s="4" t="s">
        <v>2287</v>
      </c>
    </row>
    <row r="169" spans="1:23">
      <c r="A169" s="4" t="s">
        <v>2247</v>
      </c>
      <c r="B169" s="4" t="s">
        <v>1843</v>
      </c>
      <c r="C169" s="4" t="s">
        <v>2288</v>
      </c>
      <c r="D169" s="4" t="s">
        <v>227</v>
      </c>
      <c r="E169" s="5">
        <v>44653</v>
      </c>
      <c r="F169" s="5">
        <v>44653</v>
      </c>
      <c r="G169" s="4" t="s">
        <v>1838</v>
      </c>
      <c r="I169" s="4" t="s">
        <v>2281</v>
      </c>
      <c r="J169" s="4" t="s">
        <v>2282</v>
      </c>
      <c r="K169" s="4" t="s">
        <v>2283</v>
      </c>
      <c r="L169" s="109">
        <v>5410.61</v>
      </c>
      <c r="M169" s="4" t="s">
        <v>2248</v>
      </c>
      <c r="N169" s="108">
        <v>5410.61</v>
      </c>
      <c r="P169" s="4" t="s">
        <v>2284</v>
      </c>
      <c r="R169" s="4" t="s">
        <v>2285</v>
      </c>
      <c r="S169" s="4" t="s">
        <v>2289</v>
      </c>
      <c r="T169" s="5">
        <v>44722</v>
      </c>
      <c r="V169" s="4" t="s">
        <v>2281</v>
      </c>
      <c r="W169" s="4" t="s">
        <v>2290</v>
      </c>
    </row>
    <row r="170" spans="1:23">
      <c r="A170" s="4" t="s">
        <v>2247</v>
      </c>
      <c r="B170" s="4" t="s">
        <v>1836</v>
      </c>
      <c r="C170" s="4" t="s">
        <v>2291</v>
      </c>
      <c r="D170" s="4" t="s">
        <v>227</v>
      </c>
      <c r="E170" s="5">
        <v>44687</v>
      </c>
      <c r="F170" s="5">
        <v>44687</v>
      </c>
      <c r="G170" s="4" t="s">
        <v>1838</v>
      </c>
      <c r="I170" s="4" t="s">
        <v>2281</v>
      </c>
      <c r="J170" s="4" t="s">
        <v>2282</v>
      </c>
      <c r="K170" s="4" t="s">
        <v>2283</v>
      </c>
      <c r="L170" s="109">
        <v>5300</v>
      </c>
      <c r="M170" s="4" t="s">
        <v>2248</v>
      </c>
      <c r="N170" s="108">
        <v>5300</v>
      </c>
      <c r="P170" s="4" t="s">
        <v>2284</v>
      </c>
      <c r="R170" s="4" t="s">
        <v>2285</v>
      </c>
      <c r="S170" s="4" t="s">
        <v>2289</v>
      </c>
      <c r="T170" s="5">
        <v>44722</v>
      </c>
      <c r="V170" s="4" t="s">
        <v>2281</v>
      </c>
      <c r="W170" s="4" t="s">
        <v>2292</v>
      </c>
    </row>
    <row r="171" spans="1:23">
      <c r="A171" s="4" t="s">
        <v>2247</v>
      </c>
      <c r="B171" s="4" t="s">
        <v>1836</v>
      </c>
      <c r="C171" s="4" t="s">
        <v>2293</v>
      </c>
      <c r="D171" s="4" t="s">
        <v>2253</v>
      </c>
      <c r="E171" s="5">
        <v>44712</v>
      </c>
      <c r="F171" s="5">
        <v>44712</v>
      </c>
      <c r="G171" s="4" t="s">
        <v>1938</v>
      </c>
      <c r="I171" s="4" t="s">
        <v>2245</v>
      </c>
      <c r="J171" s="4" t="s">
        <v>2245</v>
      </c>
      <c r="K171" s="4" t="s">
        <v>2248</v>
      </c>
      <c r="L171" s="108">
        <v>5369089.4100000001</v>
      </c>
      <c r="M171" s="4" t="s">
        <v>2248</v>
      </c>
      <c r="N171" s="108">
        <v>5369089.4100000001</v>
      </c>
      <c r="P171" s="4" t="s">
        <v>2241</v>
      </c>
      <c r="R171" s="4" t="s">
        <v>2294</v>
      </c>
      <c r="T171" s="5"/>
      <c r="V171" s="4" t="s">
        <v>2295</v>
      </c>
    </row>
    <row r="172" spans="1:23">
      <c r="A172" s="4" t="s">
        <v>2247</v>
      </c>
      <c r="B172" s="4" t="s">
        <v>1836</v>
      </c>
      <c r="C172" s="4" t="s">
        <v>2296</v>
      </c>
      <c r="D172" s="4" t="s">
        <v>2253</v>
      </c>
      <c r="E172" s="5">
        <v>44712</v>
      </c>
      <c r="F172" s="5">
        <v>44712</v>
      </c>
      <c r="G172" s="4" t="s">
        <v>1938</v>
      </c>
      <c r="I172" s="4" t="s">
        <v>2245</v>
      </c>
      <c r="J172" s="4" t="s">
        <v>2245</v>
      </c>
      <c r="K172" s="4" t="s">
        <v>2248</v>
      </c>
      <c r="L172" s="108">
        <v>10589393.24</v>
      </c>
      <c r="M172" s="4" t="s">
        <v>2248</v>
      </c>
      <c r="N172" s="108">
        <v>10589393.24</v>
      </c>
      <c r="P172" s="4" t="s">
        <v>2241</v>
      </c>
      <c r="R172" s="4" t="s">
        <v>2297</v>
      </c>
      <c r="T172" s="5"/>
      <c r="V172" s="4" t="s">
        <v>2295</v>
      </c>
    </row>
    <row r="173" spans="1:23">
      <c r="A173" s="4" t="s">
        <v>2247</v>
      </c>
      <c r="B173" s="4" t="s">
        <v>1836</v>
      </c>
      <c r="C173" s="4" t="s">
        <v>2298</v>
      </c>
      <c r="D173" s="4" t="s">
        <v>268</v>
      </c>
      <c r="E173" s="5">
        <v>44711</v>
      </c>
      <c r="F173" s="5">
        <v>44711</v>
      </c>
      <c r="G173" s="4" t="s">
        <v>1938</v>
      </c>
      <c r="I173" s="4" t="s">
        <v>2281</v>
      </c>
      <c r="J173" s="4" t="s">
        <v>2282</v>
      </c>
      <c r="K173" s="4" t="s">
        <v>2248</v>
      </c>
      <c r="L173" s="108">
        <v>5000</v>
      </c>
      <c r="M173" s="4" t="s">
        <v>2248</v>
      </c>
      <c r="N173" s="108">
        <v>5000</v>
      </c>
      <c r="P173" s="4" t="s">
        <v>2284</v>
      </c>
      <c r="R173" s="4" t="s">
        <v>2299</v>
      </c>
      <c r="S173" s="4" t="s">
        <v>2300</v>
      </c>
      <c r="T173" s="5">
        <v>44714</v>
      </c>
      <c r="V173" s="4" t="s">
        <v>2301</v>
      </c>
      <c r="W173" s="4" t="s">
        <v>2302</v>
      </c>
    </row>
  </sheetData>
  <phoneticPr fontId="3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view="pageBreakPreview" zoomScaleNormal="100" zoomScaleSheetLayoutView="100" workbookViewId="0">
      <selection activeCell="E10" sqref="E10"/>
    </sheetView>
  </sheetViews>
  <sheetFormatPr defaultColWidth="9" defaultRowHeight="14"/>
  <cols>
    <col min="1" max="1" width="38.453125" style="6" customWidth="1"/>
    <col min="2" max="2" width="14.08984375" style="6" bestFit="1" customWidth="1"/>
    <col min="3" max="3" width="17.6328125" style="6" customWidth="1"/>
    <col min="4" max="4" width="14.08984375" style="6" bestFit="1" customWidth="1"/>
    <col min="5" max="5" width="18.08984375" style="6" bestFit="1" customWidth="1"/>
    <col min="6" max="6" width="14.08984375" style="6" bestFit="1" customWidth="1"/>
    <col min="7" max="7" width="19" style="6" customWidth="1"/>
    <col min="8" max="8" width="18.08984375" style="6" bestFit="1" customWidth="1"/>
    <col min="9" max="9" width="14.7265625" style="6" customWidth="1"/>
    <col min="10" max="13" width="14.08984375" style="6" bestFit="1" customWidth="1"/>
    <col min="14" max="14" width="7.08984375" style="6" customWidth="1"/>
    <col min="15" max="16384" width="9" style="6"/>
  </cols>
  <sheetData>
    <row r="1" spans="1:13" ht="14.5">
      <c r="B1" s="6" t="s">
        <v>2303</v>
      </c>
      <c r="E1" s="6" t="s">
        <v>100</v>
      </c>
    </row>
    <row r="2" spans="1:13" ht="48.75" customHeight="1">
      <c r="A2" s="21" t="s">
        <v>101</v>
      </c>
      <c r="B2" s="112" t="s">
        <v>2304</v>
      </c>
      <c r="C2" s="112" t="s">
        <v>2305</v>
      </c>
      <c r="D2" s="112" t="s">
        <v>2306</v>
      </c>
      <c r="E2" s="112" t="s">
        <v>2307</v>
      </c>
    </row>
    <row r="3" spans="1:13" ht="14.5" hidden="1">
      <c r="A3" s="6" t="s">
        <v>2308</v>
      </c>
      <c r="B3" s="37">
        <f>HLOOKUP($B$1,$B$19:$M$23,5,FALSE)</f>
        <v>0</v>
      </c>
      <c r="C3" s="41">
        <f>B3/HLOOKUP($B$1,$B$9:$M$11,3,FALSE)</f>
        <v>0</v>
      </c>
      <c r="D3" s="38">
        <f>HLOOKUP($B$1,$B$19:$M$23,4,FALSE)</f>
        <v>0</v>
      </c>
      <c r="E3" s="41" t="e">
        <f>D3/HLOOKUP($B$1,$B$9:$M$11,2,FALSE)</f>
        <v>#DIV/0!</v>
      </c>
      <c r="K3" s="23"/>
      <c r="M3" s="23"/>
    </row>
    <row r="4" spans="1:13" ht="28" hidden="1" customHeight="1">
      <c r="A4" s="47" t="s">
        <v>54</v>
      </c>
      <c r="B4" s="37">
        <f>HLOOKUP($B$1,$B$13:$M$17,5,FALSE)</f>
        <v>0</v>
      </c>
      <c r="C4" s="41">
        <f t="shared" ref="C4:C6" si="0">B4/HLOOKUP($B$1,$B$9:$M$11,3,FALSE)</f>
        <v>0</v>
      </c>
      <c r="D4" s="38">
        <f>HLOOKUP($B$1,$B$13:$M$17,4,FALSE)</f>
        <v>0</v>
      </c>
      <c r="E4" s="41" t="e">
        <f t="shared" ref="E4:E6" si="1">D4/HLOOKUP($B$1,$B$9:$M$11,2,FALSE)</f>
        <v>#DIV/0!</v>
      </c>
      <c r="K4" s="23"/>
      <c r="M4" s="23"/>
    </row>
    <row r="5" spans="1:13" ht="14.5" hidden="1">
      <c r="A5" s="6" t="s">
        <v>2309</v>
      </c>
      <c r="B5" s="43">
        <v>0</v>
      </c>
      <c r="C5" s="41">
        <f t="shared" si="0"/>
        <v>0</v>
      </c>
      <c r="D5" s="25">
        <f>B5</f>
        <v>0</v>
      </c>
      <c r="E5" s="41" t="e">
        <f t="shared" si="1"/>
        <v>#DIV/0!</v>
      </c>
      <c r="M5" s="23"/>
    </row>
    <row r="6" spans="1:13" ht="14.5" thickBot="1">
      <c r="B6" s="56">
        <f>SUM(B3:B5)</f>
        <v>0</v>
      </c>
      <c r="C6" s="41">
        <f t="shared" si="0"/>
        <v>0</v>
      </c>
      <c r="D6" s="56">
        <f>SUM(D3:D5)</f>
        <v>0</v>
      </c>
      <c r="E6" s="41" t="e">
        <f t="shared" si="1"/>
        <v>#DIV/0!</v>
      </c>
      <c r="M6" s="23"/>
    </row>
    <row r="7" spans="1:13" ht="14.5" thickTop="1"/>
    <row r="9" spans="1:13" ht="14.5">
      <c r="A9" s="46" t="s">
        <v>116</v>
      </c>
      <c r="B9" s="55" t="s">
        <v>117</v>
      </c>
      <c r="C9" s="55" t="s">
        <v>118</v>
      </c>
      <c r="D9" s="55" t="s">
        <v>2310</v>
      </c>
      <c r="E9" s="55" t="s">
        <v>2311</v>
      </c>
      <c r="F9" s="55" t="s">
        <v>2312</v>
      </c>
      <c r="G9" s="55" t="s">
        <v>2313</v>
      </c>
      <c r="H9" s="55" t="s">
        <v>2314</v>
      </c>
      <c r="I9" s="55" t="s">
        <v>2315</v>
      </c>
      <c r="J9" s="55" t="s">
        <v>2316</v>
      </c>
      <c r="K9" s="55" t="s">
        <v>2317</v>
      </c>
      <c r="L9" s="55" t="s">
        <v>2318</v>
      </c>
      <c r="M9" s="55" t="s">
        <v>2319</v>
      </c>
    </row>
    <row r="10" spans="1:13" ht="14.5">
      <c r="A10" s="24" t="s">
        <v>130</v>
      </c>
      <c r="B10" s="44">
        <v>752936.36</v>
      </c>
      <c r="C10" s="44">
        <v>1485419.1569999999</v>
      </c>
      <c r="D10" s="44">
        <v>2256153.2110000001</v>
      </c>
      <c r="E10" s="44">
        <f>'2-2.銷貨倍力'!$D$11</f>
        <v>0</v>
      </c>
      <c r="F10" s="44"/>
      <c r="G10" s="44"/>
      <c r="H10" s="44"/>
      <c r="I10" s="44"/>
      <c r="J10" s="44"/>
      <c r="K10" s="44"/>
      <c r="L10" s="44"/>
      <c r="M10" s="44"/>
    </row>
    <row r="11" spans="1:13" ht="14.5">
      <c r="A11" s="24" t="s">
        <v>129</v>
      </c>
      <c r="B11" s="44">
        <f>B10</f>
        <v>752936.36</v>
      </c>
      <c r="C11" s="44">
        <f>C10-B10</f>
        <v>732482.7969999999</v>
      </c>
      <c r="D11" s="44">
        <f>D10-C10</f>
        <v>770734.05400000024</v>
      </c>
      <c r="E11" s="44">
        <f>E10-D10</f>
        <v>-2256153.2110000001</v>
      </c>
      <c r="F11" s="44"/>
      <c r="G11" s="44"/>
      <c r="H11" s="44"/>
      <c r="I11" s="44"/>
      <c r="J11" s="44"/>
      <c r="K11" s="44"/>
      <c r="L11" s="44"/>
      <c r="M11" s="44"/>
    </row>
    <row r="13" spans="1:13" ht="14.5" hidden="1">
      <c r="A13" s="46" t="s">
        <v>2320</v>
      </c>
      <c r="B13" s="55" t="s">
        <v>117</v>
      </c>
      <c r="C13" s="55" t="s">
        <v>118</v>
      </c>
      <c r="D13" s="55" t="s">
        <v>2310</v>
      </c>
      <c r="E13" s="55" t="s">
        <v>2311</v>
      </c>
      <c r="F13" s="55" t="s">
        <v>2312</v>
      </c>
      <c r="G13" s="55" t="s">
        <v>2313</v>
      </c>
      <c r="H13" s="55" t="s">
        <v>2314</v>
      </c>
      <c r="I13" s="55" t="s">
        <v>2315</v>
      </c>
      <c r="J13" s="55" t="s">
        <v>2316</v>
      </c>
      <c r="K13" s="55" t="s">
        <v>2317</v>
      </c>
      <c r="L13" s="55" t="s">
        <v>2318</v>
      </c>
      <c r="M13" s="55" t="s">
        <v>2319</v>
      </c>
    </row>
    <row r="14" spans="1:13" ht="14.5" hidden="1">
      <c r="A14" s="48" t="s">
        <v>2321</v>
      </c>
      <c r="B14" s="44">
        <v>0</v>
      </c>
      <c r="C14" s="44"/>
      <c r="D14" s="44"/>
      <c r="E14" s="44"/>
      <c r="F14" s="44"/>
      <c r="G14" s="44"/>
      <c r="H14" s="44"/>
      <c r="I14" s="44"/>
      <c r="J14" s="44"/>
      <c r="K14" s="42"/>
      <c r="L14" s="44"/>
      <c r="M14" s="44"/>
    </row>
    <row r="15" spans="1:13" hidden="1">
      <c r="A15" s="24" t="s">
        <v>2322</v>
      </c>
      <c r="B15" s="44"/>
      <c r="C15" s="44"/>
      <c r="D15" s="45"/>
      <c r="E15" s="45"/>
      <c r="F15" s="45"/>
      <c r="G15" s="45"/>
      <c r="H15" s="45"/>
      <c r="I15" s="45"/>
      <c r="J15" s="45"/>
      <c r="K15" s="114"/>
      <c r="L15" s="45"/>
      <c r="M15" s="45"/>
    </row>
    <row r="16" spans="1:13" ht="14.5" hidden="1">
      <c r="A16" s="24" t="s">
        <v>2323</v>
      </c>
      <c r="B16" s="44">
        <f>B14*B15</f>
        <v>0</v>
      </c>
      <c r="C16" s="44">
        <f>SUM(B14:C14)*C15</f>
        <v>0</v>
      </c>
      <c r="D16" s="44">
        <f>SUM(B14:D14)*D15</f>
        <v>0</v>
      </c>
      <c r="E16" s="44">
        <f>SUM(B14:E14)*E15</f>
        <v>0</v>
      </c>
      <c r="F16" s="44">
        <f>SUM(B14:F14)*F15</f>
        <v>0</v>
      </c>
      <c r="G16" s="44">
        <f>SUM(B14:G14)*G15</f>
        <v>0</v>
      </c>
      <c r="H16" s="44">
        <f>SUM(B14:H14)*H15</f>
        <v>0</v>
      </c>
      <c r="I16" s="44">
        <f>SUM(B14:I14)*I15</f>
        <v>0</v>
      </c>
      <c r="J16" s="44">
        <f>SUM(B14:J14)*J15</f>
        <v>0</v>
      </c>
      <c r="K16" s="42">
        <f>SUM(B14:K14)*K15</f>
        <v>0</v>
      </c>
      <c r="L16" s="44">
        <f>SUM(B14:L14)*L15</f>
        <v>0</v>
      </c>
      <c r="M16" s="44">
        <f>SUM(B14:M14)*M15</f>
        <v>0</v>
      </c>
    </row>
    <row r="17" spans="1:13" ht="14.5" hidden="1">
      <c r="A17" s="24" t="s">
        <v>2324</v>
      </c>
      <c r="B17" s="44">
        <f>B16</f>
        <v>0</v>
      </c>
      <c r="C17" s="44">
        <f t="shared" ref="C17:M17" si="2">C16-B16</f>
        <v>0</v>
      </c>
      <c r="D17" s="44">
        <f t="shared" si="2"/>
        <v>0</v>
      </c>
      <c r="E17" s="44">
        <f t="shared" si="2"/>
        <v>0</v>
      </c>
      <c r="F17" s="44">
        <f t="shared" si="2"/>
        <v>0</v>
      </c>
      <c r="G17" s="44">
        <f t="shared" si="2"/>
        <v>0</v>
      </c>
      <c r="H17" s="44">
        <f t="shared" si="2"/>
        <v>0</v>
      </c>
      <c r="I17" s="44">
        <f t="shared" si="2"/>
        <v>0</v>
      </c>
      <c r="J17" s="44">
        <f t="shared" si="2"/>
        <v>0</v>
      </c>
      <c r="K17" s="44">
        <f t="shared" si="2"/>
        <v>0</v>
      </c>
      <c r="L17" s="44">
        <f t="shared" si="2"/>
        <v>0</v>
      </c>
      <c r="M17" s="44">
        <f t="shared" si="2"/>
        <v>0</v>
      </c>
    </row>
    <row r="18" spans="1:13" hidden="1"/>
    <row r="19" spans="1:13" ht="14.5" hidden="1">
      <c r="A19" s="46" t="s">
        <v>131</v>
      </c>
      <c r="B19" s="55" t="s">
        <v>117</v>
      </c>
      <c r="C19" s="55" t="s">
        <v>118</v>
      </c>
      <c r="D19" s="55" t="s">
        <v>2310</v>
      </c>
      <c r="E19" s="55" t="s">
        <v>2311</v>
      </c>
      <c r="F19" s="55" t="s">
        <v>2312</v>
      </c>
      <c r="G19" s="55" t="s">
        <v>2313</v>
      </c>
      <c r="H19" s="55" t="s">
        <v>2314</v>
      </c>
      <c r="I19" s="55" t="s">
        <v>2315</v>
      </c>
      <c r="J19" s="55" t="s">
        <v>2316</v>
      </c>
      <c r="K19" s="55" t="s">
        <v>2317</v>
      </c>
      <c r="L19" s="55" t="s">
        <v>2318</v>
      </c>
      <c r="M19" s="55" t="s">
        <v>2319</v>
      </c>
    </row>
    <row r="20" spans="1:13" ht="14.5" hidden="1">
      <c r="A20" s="24" t="s">
        <v>2325</v>
      </c>
      <c r="B20" s="42">
        <v>0</v>
      </c>
      <c r="C20" s="42"/>
      <c r="D20" s="42"/>
      <c r="E20" s="42"/>
      <c r="F20" s="42"/>
      <c r="G20" s="42"/>
      <c r="H20" s="44"/>
      <c r="I20" s="44"/>
      <c r="J20" s="44"/>
      <c r="K20" s="42"/>
      <c r="L20" s="44"/>
      <c r="M20" s="44"/>
    </row>
    <row r="21" spans="1:13" hidden="1">
      <c r="A21" s="24" t="s">
        <v>2322</v>
      </c>
      <c r="B21" s="42"/>
      <c r="C21" s="114"/>
      <c r="D21" s="114"/>
      <c r="E21" s="114"/>
      <c r="F21" s="114"/>
      <c r="G21" s="114"/>
      <c r="H21" s="45"/>
      <c r="I21" s="45"/>
      <c r="J21" s="45"/>
      <c r="K21" s="114"/>
      <c r="L21" s="45"/>
      <c r="M21" s="45"/>
    </row>
    <row r="22" spans="1:13" ht="14.5" hidden="1">
      <c r="A22" s="24" t="s">
        <v>2323</v>
      </c>
      <c r="B22" s="42">
        <f>B20*B21</f>
        <v>0</v>
      </c>
      <c r="C22" s="42">
        <f>SUM(B20:C20)*C21</f>
        <v>0</v>
      </c>
      <c r="D22" s="42">
        <f>SUM(B20:D20)*D21</f>
        <v>0</v>
      </c>
      <c r="E22" s="42">
        <f>SUM(B20:E20)*E21</f>
        <v>0</v>
      </c>
      <c r="F22" s="42">
        <f>SUM(B20:F20)*F21</f>
        <v>0</v>
      </c>
      <c r="G22" s="42">
        <f>SUM(B20:G20)*G21</f>
        <v>0</v>
      </c>
      <c r="H22" s="44">
        <f>SUM(B20:H20)*H21</f>
        <v>0</v>
      </c>
      <c r="I22" s="44">
        <f>SUM(B20:I20)*I21</f>
        <v>0</v>
      </c>
      <c r="J22" s="44">
        <f>SUM(B20:J20)*J21</f>
        <v>0</v>
      </c>
      <c r="K22" s="42">
        <f>SUM(B20:K20)*K21</f>
        <v>0</v>
      </c>
      <c r="L22" s="44">
        <f>SUM(B20:L20)*L21</f>
        <v>0</v>
      </c>
      <c r="M22" s="44">
        <f>SUM(B20:M20)*M21</f>
        <v>0</v>
      </c>
    </row>
    <row r="23" spans="1:13" ht="14.5" hidden="1">
      <c r="A23" s="24" t="s">
        <v>2324</v>
      </c>
      <c r="B23" s="42">
        <f>B22</f>
        <v>0</v>
      </c>
      <c r="C23" s="42">
        <f t="shared" ref="C23:M23" si="3">C22-B22</f>
        <v>0</v>
      </c>
      <c r="D23" s="42">
        <f t="shared" si="3"/>
        <v>0</v>
      </c>
      <c r="E23" s="42">
        <f t="shared" si="3"/>
        <v>0</v>
      </c>
      <c r="F23" s="42">
        <f t="shared" si="3"/>
        <v>0</v>
      </c>
      <c r="G23" s="42">
        <f t="shared" si="3"/>
        <v>0</v>
      </c>
      <c r="H23" s="44">
        <f t="shared" si="3"/>
        <v>0</v>
      </c>
      <c r="I23" s="44">
        <f t="shared" si="3"/>
        <v>0</v>
      </c>
      <c r="J23" s="44">
        <f t="shared" si="3"/>
        <v>0</v>
      </c>
      <c r="K23" s="44">
        <f t="shared" si="3"/>
        <v>0</v>
      </c>
      <c r="L23" s="44">
        <f t="shared" si="3"/>
        <v>0</v>
      </c>
      <c r="M23" s="44">
        <f t="shared" si="3"/>
        <v>0</v>
      </c>
    </row>
    <row r="26" spans="1:13" ht="14.5">
      <c r="A26" s="14" t="s">
        <v>140</v>
      </c>
    </row>
    <row r="27" spans="1:13" ht="14.5">
      <c r="A27" s="16" t="s">
        <v>141</v>
      </c>
    </row>
    <row r="28" spans="1:13" ht="14.5">
      <c r="A28" s="16" t="s">
        <v>142</v>
      </c>
    </row>
    <row r="29" spans="1:13" ht="14.5">
      <c r="A29" s="16" t="s">
        <v>143</v>
      </c>
    </row>
    <row r="30" spans="1:13" ht="14.5">
      <c r="A30" s="16" t="s">
        <v>144</v>
      </c>
    </row>
    <row r="31" spans="1:13" ht="14.5">
      <c r="A31" s="16" t="s">
        <v>145</v>
      </c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62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69696"/>
    <pageSetUpPr fitToPage="1"/>
  </sheetPr>
  <dimension ref="A1:Q14"/>
  <sheetViews>
    <sheetView topLeftCell="A3" zoomScale="110" zoomScaleNormal="110" workbookViewId="0">
      <selection activeCell="D46" sqref="D46"/>
    </sheetView>
  </sheetViews>
  <sheetFormatPr defaultColWidth="9" defaultRowHeight="14"/>
  <cols>
    <col min="1" max="1" width="8.453125" style="6" bestFit="1" customWidth="1"/>
    <col min="2" max="3" width="11.453125" style="6" customWidth="1"/>
    <col min="4" max="4" width="10.7265625" style="6" hidden="1" customWidth="1"/>
    <col min="5" max="5" width="11.453125" style="6" customWidth="1"/>
    <col min="6" max="6" width="13.26953125" style="6" bestFit="1" customWidth="1"/>
    <col min="7" max="7" width="9" style="6"/>
    <col min="8" max="8" width="7.453125" style="6" hidden="1" customWidth="1"/>
    <col min="9" max="9" width="0" style="6" hidden="1" customWidth="1"/>
    <col min="10" max="10" width="9.90625" style="6" customWidth="1"/>
    <col min="11" max="11" width="29" style="6" customWidth="1"/>
    <col min="12" max="12" width="12.90625" style="6" bestFit="1" customWidth="1"/>
    <col min="13" max="13" width="9" style="6"/>
    <col min="14" max="14" width="13.6328125" style="28" bestFit="1" customWidth="1"/>
    <col min="15" max="15" width="14.26953125" style="6" customWidth="1"/>
    <col min="16" max="16" width="9" style="6"/>
    <col min="17" max="17" width="8.26953125" style="6" hidden="1" customWidth="1"/>
    <col min="18" max="18" width="58.7265625" style="6" bestFit="1" customWidth="1"/>
    <col min="19" max="20" width="0" style="6" hidden="1" customWidth="1"/>
    <col min="21" max="23" width="9" style="6"/>
    <col min="24" max="24" width="15.6328125" style="6" bestFit="1" customWidth="1"/>
    <col min="25" max="25" width="14" style="6" customWidth="1"/>
    <col min="26" max="16384" width="9" style="6"/>
  </cols>
  <sheetData>
    <row r="1" spans="1:14" ht="14.5" hidden="1">
      <c r="A1" s="13" t="s">
        <v>2326</v>
      </c>
    </row>
    <row r="2" spans="1:14" hidden="1"/>
    <row r="4" spans="1:14" ht="14.5">
      <c r="A4" s="51" t="s">
        <v>2327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</row>
    <row r="5" spans="1:14" ht="14.5" customHeight="1">
      <c r="A5" s="6" t="s">
        <v>2328</v>
      </c>
    </row>
    <row r="6" spans="1:14" ht="14.5" customHeight="1"/>
    <row r="7" spans="1:14">
      <c r="A7" s="113"/>
    </row>
    <row r="8" spans="1:14">
      <c r="N8" s="40"/>
    </row>
    <row r="9" spans="1:14">
      <c r="N9" s="40"/>
    </row>
    <row r="10" spans="1:14" ht="14.5">
      <c r="A10" s="113" t="s">
        <v>2329</v>
      </c>
    </row>
    <row r="12" spans="1:14">
      <c r="N12" s="40"/>
    </row>
    <row r="14" spans="1:14">
      <c r="A14" s="113"/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92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Q4:Q5"/>
  <sheetViews>
    <sheetView zoomScaleNormal="100" workbookViewId="0">
      <selection activeCell="F12" sqref="F12"/>
    </sheetView>
  </sheetViews>
  <sheetFormatPr defaultRowHeight="17"/>
  <cols>
    <col min="17" max="17" width="12.90625" customWidth="1"/>
  </cols>
  <sheetData>
    <row r="4" spans="17:17">
      <c r="Q4" s="131"/>
    </row>
    <row r="5" spans="17:17">
      <c r="Q5" s="130"/>
    </row>
  </sheetData>
  <phoneticPr fontId="31" type="noConversion"/>
  <pageMargins left="0.70866141732283472" right="0.70866141732283472" top="0.74803149606299213" bottom="0.74803149606299213" header="0.31496062992125984" footer="0.31496062992125984"/>
  <pageSetup paperSize="9" scale="81" orientation="landscape" r:id="rId1"/>
  <headerFooter>
    <oddFooter>&amp;R&amp;F
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31"/>
  <sheetViews>
    <sheetView view="pageBreakPreview" zoomScaleNormal="100" zoomScaleSheetLayoutView="100" workbookViewId="0">
      <pane xSplit="1" topLeftCell="B1" activePane="topRight" state="frozen"/>
      <selection activeCell="D46" sqref="D46"/>
      <selection pane="topRight" activeCell="E10" sqref="E10"/>
    </sheetView>
  </sheetViews>
  <sheetFormatPr defaultColWidth="9" defaultRowHeight="14"/>
  <cols>
    <col min="1" max="1" width="43.6328125" style="6" customWidth="1"/>
    <col min="2" max="2" width="13.36328125" style="6" customWidth="1"/>
    <col min="3" max="3" width="17.6328125" style="6" customWidth="1"/>
    <col min="4" max="6" width="13.36328125" style="6" customWidth="1"/>
    <col min="7" max="7" width="18.6328125" style="6" customWidth="1"/>
    <col min="8" max="13" width="13.36328125" style="6" customWidth="1"/>
    <col min="14" max="16384" width="9" style="6"/>
  </cols>
  <sheetData>
    <row r="1" spans="1:14" ht="14.5">
      <c r="B1" s="6" t="s">
        <v>2330</v>
      </c>
      <c r="C1" s="200" t="s">
        <v>99</v>
      </c>
      <c r="D1" s="6" t="s">
        <v>2331</v>
      </c>
    </row>
    <row r="2" spans="1:14" ht="43.5">
      <c r="A2" s="21" t="s">
        <v>101</v>
      </c>
      <c r="B2" s="112" t="s">
        <v>2332</v>
      </c>
      <c r="C2" s="112" t="s">
        <v>2333</v>
      </c>
      <c r="D2" s="112" t="s">
        <v>2334</v>
      </c>
    </row>
    <row r="3" spans="1:14" ht="14.5">
      <c r="A3" s="6" t="s">
        <v>2335</v>
      </c>
      <c r="B3" s="37">
        <f>C3-HLOOKUP($B$1,$B$13:$M$14,2,FALSE)</f>
        <v>-3882.8489999999947</v>
      </c>
      <c r="C3" s="44">
        <f>HLOOKUP($C$1,$B$13:$M$14,2,FALSE)</f>
        <v>33065.853000000003</v>
      </c>
      <c r="D3" s="41">
        <f>C3/HLOOKUP($C$1,$B$9:$M$10,2,FALSE)</f>
        <v>1.0339225648141612E-2</v>
      </c>
    </row>
    <row r="4" spans="1:14">
      <c r="A4" s="6" t="s">
        <v>34</v>
      </c>
      <c r="B4" s="37">
        <f>C4-HLOOKUP($B$1,$B$19:$M$20,2,FALSE)</f>
        <v>-27.240999999999985</v>
      </c>
      <c r="C4" s="44">
        <f>HLOOKUP($C$1,$B$19:$M$20,2,FALSE)</f>
        <v>225.08500000000001</v>
      </c>
      <c r="D4" s="41">
        <f>C4/HLOOKUP($C$1,$B$9:$M$10,2,FALSE)</f>
        <v>7.0380903375211727E-5</v>
      </c>
    </row>
    <row r="5" spans="1:14" ht="14.5">
      <c r="A5" s="6" t="s">
        <v>113</v>
      </c>
      <c r="B5" s="37">
        <f>C5-HLOOKUP($B$1,$B$16:$M$17,2,FALSE)</f>
        <v>593.54700000000048</v>
      </c>
      <c r="C5" s="44">
        <f>HLOOKUP($C$1,$B$16:$M$17,2,FALSE)</f>
        <v>13319.467000000001</v>
      </c>
      <c r="D5" s="41">
        <f>C5/HLOOKUP($C$1,$B$9:$M$10,2,FALSE)</f>
        <v>4.1648093828390211E-3</v>
      </c>
      <c r="J5" s="15"/>
    </row>
    <row r="6" spans="1:14" ht="15" thickBot="1">
      <c r="A6" s="24" t="s">
        <v>115</v>
      </c>
      <c r="B6" s="39">
        <f>SUM(B3:B5)</f>
        <v>-3316.5429999999942</v>
      </c>
      <c r="C6" s="39">
        <f>SUM(C3:C5)</f>
        <v>46610.404999999999</v>
      </c>
      <c r="D6" s="41">
        <f>C6/HLOOKUP($C$1,$B$9:$M$10,2,FALSE)</f>
        <v>1.4574415934355845E-2</v>
      </c>
    </row>
    <row r="7" spans="1:14" ht="14.5" thickTop="1">
      <c r="C7" s="44">
        <f>C6-GETPIVOTDATA("換算台幣",'4-3.應收關係人科餘'!$K$1)/1000</f>
        <v>0</v>
      </c>
      <c r="D7" s="15"/>
      <c r="F7" s="15"/>
    </row>
    <row r="9" spans="1:14" ht="14.5">
      <c r="A9" s="46" t="s">
        <v>2336</v>
      </c>
      <c r="B9" s="55" t="s">
        <v>117</v>
      </c>
      <c r="C9" s="55" t="s">
        <v>118</v>
      </c>
      <c r="D9" s="55" t="s">
        <v>2310</v>
      </c>
      <c r="E9" s="55" t="s">
        <v>2311</v>
      </c>
      <c r="F9" s="55" t="s">
        <v>2312</v>
      </c>
      <c r="G9" s="55" t="s">
        <v>2313</v>
      </c>
      <c r="H9" s="55" t="s">
        <v>2314</v>
      </c>
      <c r="I9" s="55" t="s">
        <v>2315</v>
      </c>
      <c r="J9" s="55" t="s">
        <v>2316</v>
      </c>
      <c r="K9" s="55" t="s">
        <v>2317</v>
      </c>
      <c r="L9" s="55" t="s">
        <v>2318</v>
      </c>
      <c r="M9" s="55" t="s">
        <v>2319</v>
      </c>
    </row>
    <row r="10" spans="1:14" ht="14.5">
      <c r="A10" s="24" t="s">
        <v>129</v>
      </c>
      <c r="B10" s="42">
        <v>3089834.426</v>
      </c>
      <c r="C10" s="42">
        <v>3157840.0690000001</v>
      </c>
      <c r="D10" s="42">
        <v>3394561.1869999999</v>
      </c>
      <c r="E10" s="42">
        <f>'4-2.應收款倍力'!$D$11</f>
        <v>3198097.6260000002</v>
      </c>
      <c r="F10" s="42"/>
      <c r="G10" s="42"/>
      <c r="H10" s="42"/>
      <c r="I10" s="42"/>
      <c r="J10" s="42"/>
      <c r="K10" s="42"/>
      <c r="L10" s="42"/>
      <c r="M10" s="42"/>
      <c r="N10" s="111"/>
    </row>
    <row r="11" spans="1:14">
      <c r="F11" s="15"/>
    </row>
    <row r="13" spans="1:14" ht="14.5">
      <c r="A13" s="46" t="s">
        <v>2337</v>
      </c>
      <c r="B13" s="55" t="s">
        <v>117</v>
      </c>
      <c r="C13" s="55" t="s">
        <v>118</v>
      </c>
      <c r="D13" s="55" t="s">
        <v>2310</v>
      </c>
      <c r="E13" s="55" t="s">
        <v>2311</v>
      </c>
      <c r="F13" s="55" t="s">
        <v>2312</v>
      </c>
      <c r="G13" s="55" t="s">
        <v>2313</v>
      </c>
      <c r="H13" s="55" t="s">
        <v>2314</v>
      </c>
      <c r="I13" s="55" t="s">
        <v>2315</v>
      </c>
      <c r="J13" s="55" t="s">
        <v>2316</v>
      </c>
      <c r="K13" s="55" t="s">
        <v>2317</v>
      </c>
      <c r="L13" s="55" t="s">
        <v>2318</v>
      </c>
      <c r="M13" s="55" t="s">
        <v>2319</v>
      </c>
    </row>
    <row r="14" spans="1:14">
      <c r="B14" s="44">
        <v>41762.218000000001</v>
      </c>
      <c r="C14" s="44">
        <v>35438.866999999998</v>
      </c>
      <c r="D14" s="44">
        <v>36948.701999999997</v>
      </c>
      <c r="E14" s="44">
        <f>'4-3.應收關係人科餘'!M2</f>
        <v>33065.853000000003</v>
      </c>
      <c r="F14" s="44"/>
      <c r="G14" s="44"/>
      <c r="H14" s="44"/>
      <c r="I14" s="44"/>
      <c r="J14" s="44"/>
      <c r="K14" s="44"/>
      <c r="L14" s="44"/>
      <c r="M14" s="44"/>
    </row>
    <row r="15" spans="1:14" ht="17">
      <c r="M15"/>
    </row>
    <row r="16" spans="1:14" ht="14.5">
      <c r="A16" s="46" t="s">
        <v>2338</v>
      </c>
      <c r="B16" s="55" t="s">
        <v>117</v>
      </c>
      <c r="C16" s="55" t="s">
        <v>118</v>
      </c>
      <c r="D16" s="55" t="s">
        <v>2310</v>
      </c>
      <c r="E16" s="55" t="s">
        <v>2311</v>
      </c>
      <c r="F16" s="55" t="s">
        <v>2312</v>
      </c>
      <c r="G16" s="55" t="s">
        <v>2313</v>
      </c>
      <c r="H16" s="55" t="s">
        <v>2314</v>
      </c>
      <c r="I16" s="55" t="s">
        <v>2339</v>
      </c>
      <c r="J16" s="55" t="s">
        <v>2316</v>
      </c>
      <c r="K16" s="55" t="s">
        <v>2317</v>
      </c>
      <c r="L16" s="55" t="s">
        <v>2318</v>
      </c>
      <c r="M16" s="55" t="s">
        <v>2319</v>
      </c>
    </row>
    <row r="17" spans="1:13">
      <c r="B17" s="44">
        <v>18037.569</v>
      </c>
      <c r="C17" s="44">
        <v>12289.251</v>
      </c>
      <c r="D17" s="44">
        <v>12725.92</v>
      </c>
      <c r="E17" s="44">
        <f>'4-3.應收關係人科餘'!M3</f>
        <v>13319.467000000001</v>
      </c>
      <c r="F17" s="44"/>
      <c r="G17" s="44"/>
      <c r="H17" s="44"/>
      <c r="I17" s="44"/>
      <c r="J17" s="44"/>
      <c r="K17" s="44"/>
      <c r="L17" s="44"/>
      <c r="M17" s="44"/>
    </row>
    <row r="18" spans="1:13"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180"/>
    </row>
    <row r="19" spans="1:13" ht="14.5">
      <c r="A19" s="46" t="s">
        <v>34</v>
      </c>
      <c r="B19" s="55" t="s">
        <v>117</v>
      </c>
      <c r="C19" s="55" t="s">
        <v>118</v>
      </c>
      <c r="D19" s="55" t="s">
        <v>2310</v>
      </c>
      <c r="E19" s="55" t="s">
        <v>2311</v>
      </c>
      <c r="F19" s="55" t="s">
        <v>2312</v>
      </c>
      <c r="G19" s="55" t="s">
        <v>2313</v>
      </c>
      <c r="H19" s="55" t="s">
        <v>2314</v>
      </c>
      <c r="I19" s="55" t="s">
        <v>2339</v>
      </c>
      <c r="J19" s="55" t="s">
        <v>2316</v>
      </c>
      <c r="K19" s="55" t="s">
        <v>2317</v>
      </c>
      <c r="L19" s="55" t="s">
        <v>2318</v>
      </c>
      <c r="M19" s="55" t="s">
        <v>2319</v>
      </c>
    </row>
    <row r="20" spans="1:13">
      <c r="B20" s="44">
        <v>344.19200000000001</v>
      </c>
      <c r="C20" s="44">
        <v>242.47300000000001</v>
      </c>
      <c r="D20" s="44">
        <v>252.32599999999999</v>
      </c>
      <c r="E20" s="44">
        <f>'4-3.應收關係人科餘'!M4</f>
        <v>225.08500000000001</v>
      </c>
      <c r="F20" s="44"/>
      <c r="G20" s="44"/>
      <c r="H20" s="44"/>
      <c r="I20" s="44"/>
      <c r="J20" s="44"/>
      <c r="K20" s="44"/>
      <c r="L20" s="44"/>
      <c r="M20" s="44"/>
    </row>
    <row r="21" spans="1:13"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180"/>
    </row>
    <row r="23" spans="1:13" ht="17.5" thickBot="1">
      <c r="I23"/>
      <c r="J23" s="56">
        <f>SUM(E13:E21)</f>
        <v>46610.405000000006</v>
      </c>
    </row>
    <row r="24" spans="1:13" ht="14.5" thickTop="1">
      <c r="I24" s="24" t="s">
        <v>139</v>
      </c>
      <c r="J24" s="37">
        <f>J23-J25/1000</f>
        <v>0</v>
      </c>
    </row>
    <row r="25" spans="1:13" ht="14.5">
      <c r="I25" s="154" t="s">
        <v>138</v>
      </c>
      <c r="J25" s="110">
        <f>'4-2.應收款倍力'!$C$9</f>
        <v>46610405</v>
      </c>
    </row>
    <row r="26" spans="1:13" ht="17">
      <c r="A26" s="14" t="s">
        <v>140</v>
      </c>
      <c r="I26"/>
    </row>
    <row r="27" spans="1:13" ht="14.5">
      <c r="A27" s="16" t="s">
        <v>141</v>
      </c>
    </row>
    <row r="28" spans="1:13" ht="14.5">
      <c r="A28" s="16" t="s">
        <v>2340</v>
      </c>
    </row>
    <row r="29" spans="1:13" ht="14.5">
      <c r="A29" s="16" t="s">
        <v>2341</v>
      </c>
    </row>
    <row r="30" spans="1:13" ht="14.5">
      <c r="A30" s="16" t="s">
        <v>2342</v>
      </c>
    </row>
    <row r="31" spans="1:13" ht="14.5">
      <c r="A31" s="16" t="s">
        <v>2343</v>
      </c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66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N27"/>
  <sheetViews>
    <sheetView zoomScale="115" zoomScaleNormal="115" zoomScaleSheetLayoutView="100" workbookViewId="0">
      <selection activeCell="D11" sqref="D11"/>
    </sheetView>
  </sheetViews>
  <sheetFormatPr defaultRowHeight="17"/>
  <cols>
    <col min="1" max="1" width="9.08984375" bestFit="1" customWidth="1"/>
    <col min="2" max="2" width="30.6328125" bestFit="1" customWidth="1"/>
    <col min="3" max="3" width="16.26953125" bestFit="1" customWidth="1"/>
    <col min="4" max="4" width="14.453125" bestFit="1" customWidth="1"/>
    <col min="12" max="12" width="15.90625" customWidth="1"/>
    <col min="14" max="14" width="12" bestFit="1" customWidth="1"/>
    <col min="15" max="15" width="14.7265625" bestFit="1" customWidth="1"/>
  </cols>
  <sheetData>
    <row r="1" spans="1:4">
      <c r="A1" s="226" t="s">
        <v>164</v>
      </c>
    </row>
    <row r="2" spans="1:4">
      <c r="A2" s="207" t="s">
        <v>165</v>
      </c>
      <c r="B2" s="207" t="s">
        <v>166</v>
      </c>
      <c r="C2" s="268" t="s">
        <v>167</v>
      </c>
    </row>
    <row r="3" spans="1:4">
      <c r="A3" s="151" t="s">
        <v>148</v>
      </c>
      <c r="B3" s="151" t="s">
        <v>148</v>
      </c>
      <c r="C3" s="268" t="s">
        <v>167</v>
      </c>
    </row>
    <row r="4" spans="1:4" ht="17.5" thickBot="1">
      <c r="A4" s="269" t="s">
        <v>168</v>
      </c>
      <c r="B4" s="269" t="s">
        <v>148</v>
      </c>
      <c r="C4" s="269" t="s">
        <v>167</v>
      </c>
      <c r="D4" s="179" t="s">
        <v>160</v>
      </c>
    </row>
    <row r="5" spans="1:4" ht="17.5" thickTop="1">
      <c r="A5" s="149" t="s">
        <v>2344</v>
      </c>
      <c r="B5" s="149" t="s">
        <v>2345</v>
      </c>
      <c r="C5" s="208">
        <v>111239429</v>
      </c>
    </row>
    <row r="6" spans="1:4">
      <c r="A6" s="149" t="s">
        <v>2346</v>
      </c>
      <c r="B6" s="149" t="s">
        <v>2347</v>
      </c>
      <c r="C6" s="208">
        <v>3040247792</v>
      </c>
    </row>
    <row r="7" spans="1:4">
      <c r="A7" s="149" t="s">
        <v>2348</v>
      </c>
      <c r="B7" s="149" t="s">
        <v>2349</v>
      </c>
      <c r="C7" s="208">
        <v>17003767</v>
      </c>
      <c r="D7" s="171"/>
    </row>
    <row r="8" spans="1:4">
      <c r="A8" s="149" t="s">
        <v>2350</v>
      </c>
      <c r="B8" s="149" t="s">
        <v>2351</v>
      </c>
      <c r="C8" s="150">
        <v>0</v>
      </c>
      <c r="D8" s="178" t="s">
        <v>2352</v>
      </c>
    </row>
    <row r="9" spans="1:4">
      <c r="A9" s="173" t="s">
        <v>2353</v>
      </c>
      <c r="B9" s="173" t="s">
        <v>2354</v>
      </c>
      <c r="C9" s="174">
        <v>46610405</v>
      </c>
      <c r="D9" s="171"/>
    </row>
    <row r="10" spans="1:4">
      <c r="D10" s="171"/>
    </row>
    <row r="11" spans="1:4">
      <c r="B11" s="148" t="s">
        <v>2355</v>
      </c>
      <c r="C11" s="153">
        <f>SUM(C5:C6,C9)</f>
        <v>3198097626</v>
      </c>
      <c r="D11" s="172">
        <f>C11/1000</f>
        <v>3198097.6260000002</v>
      </c>
    </row>
    <row r="12" spans="1:4">
      <c r="D12" s="171"/>
    </row>
    <row r="13" spans="1:4">
      <c r="D13" s="171"/>
    </row>
    <row r="19" spans="14:14">
      <c r="N19" s="139"/>
    </row>
    <row r="22" spans="14:14">
      <c r="N22" s="123"/>
    </row>
    <row r="23" spans="14:14">
      <c r="N23" s="123"/>
    </row>
    <row r="25" spans="14:14">
      <c r="N25" s="123"/>
    </row>
    <row r="26" spans="14:14">
      <c r="N26" s="123"/>
    </row>
    <row r="27" spans="14:14">
      <c r="N27" s="123"/>
    </row>
  </sheetData>
  <mergeCells count="2">
    <mergeCell ref="A4:B4"/>
    <mergeCell ref="C2:C4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0"/>
  <sheetViews>
    <sheetView zoomScaleNormal="100" workbookViewId="0">
      <selection activeCell="A4" sqref="A4"/>
    </sheetView>
  </sheetViews>
  <sheetFormatPr defaultColWidth="9" defaultRowHeight="14"/>
  <cols>
    <col min="1" max="1" width="10.7265625" style="6" bestFit="1" customWidth="1"/>
    <col min="2" max="2" width="13.6328125" style="6" customWidth="1"/>
    <col min="3" max="3" width="14.90625" style="6" customWidth="1"/>
    <col min="4" max="4" width="11.36328125" style="6" bestFit="1" customWidth="1"/>
    <col min="5" max="5" width="11.453125" style="6" customWidth="1"/>
    <col min="6" max="6" width="11.36328125" style="6" customWidth="1"/>
    <col min="7" max="7" width="9.453125" style="6" bestFit="1" customWidth="1"/>
    <col min="8" max="8" width="10.6328125" style="6" bestFit="1" customWidth="1"/>
    <col min="9" max="9" width="13.7265625" style="6" customWidth="1"/>
    <col min="10" max="10" width="10.6328125" style="6" bestFit="1" customWidth="1"/>
    <col min="11" max="11" width="11" style="6" customWidth="1"/>
    <col min="12" max="12" width="11.08984375" style="6" customWidth="1"/>
    <col min="13" max="13" width="10.90625" style="6" customWidth="1"/>
    <col min="14" max="14" width="13.26953125" style="6" customWidth="1"/>
    <col min="15" max="15" width="15" style="6" bestFit="1" customWidth="1"/>
    <col min="16" max="16" width="13.08984375" style="6" customWidth="1"/>
    <col min="17" max="17" width="5.26953125" style="6" bestFit="1" customWidth="1"/>
    <col min="18" max="18" width="8.36328125" style="6" bestFit="1" customWidth="1"/>
    <col min="19" max="19" width="5.6328125" style="6" bestFit="1" customWidth="1"/>
    <col min="20" max="20" width="12.6328125" style="6" customWidth="1"/>
    <col min="21" max="21" width="13.90625" style="6" customWidth="1"/>
    <col min="22" max="22" width="12.453125" style="6" customWidth="1"/>
    <col min="23" max="23" width="12" style="6" customWidth="1"/>
    <col min="24" max="24" width="6.90625" style="6" bestFit="1" customWidth="1"/>
    <col min="25" max="16384" width="9" style="6"/>
  </cols>
  <sheetData>
    <row r="1" spans="1:25" ht="14.5">
      <c r="B1" s="82" t="s">
        <v>2356</v>
      </c>
      <c r="C1" s="82"/>
      <c r="D1" s="82"/>
      <c r="E1" s="82"/>
      <c r="F1" s="83"/>
      <c r="G1" s="84">
        <f>'8.匯率'!B4</f>
        <v>4.1279000000000003</v>
      </c>
      <c r="H1" s="82"/>
      <c r="I1" s="84">
        <f>'8.匯率'!B3</f>
        <v>0.22520000000000001</v>
      </c>
      <c r="J1" s="82"/>
      <c r="K1" s="84">
        <f>'8.匯率'!B2</f>
        <v>32.017000000000003</v>
      </c>
      <c r="L1" s="82"/>
      <c r="M1" s="84">
        <f>K1</f>
        <v>32.017000000000003</v>
      </c>
      <c r="N1" s="85"/>
      <c r="O1" s="85"/>
      <c r="P1" s="85"/>
      <c r="Q1" s="82"/>
      <c r="R1" s="84">
        <f>T1</f>
        <v>7.2615726565512251</v>
      </c>
      <c r="S1" s="82"/>
      <c r="T1" s="84">
        <f>'8.匯率'!B2/'8.匯率'!B5</f>
        <v>7.2615726565512251</v>
      </c>
      <c r="U1" s="83"/>
      <c r="V1" s="86"/>
      <c r="W1" s="86"/>
      <c r="X1" s="86"/>
    </row>
    <row r="2" spans="1:25" ht="14.5">
      <c r="B2" s="87" t="s">
        <v>2357</v>
      </c>
      <c r="C2" s="88"/>
      <c r="D2" s="88"/>
      <c r="E2" s="88"/>
      <c r="F2" s="89" t="s">
        <v>2358</v>
      </c>
      <c r="G2" s="89" t="s">
        <v>2358</v>
      </c>
      <c r="H2" s="88" t="s">
        <v>2359</v>
      </c>
      <c r="I2" s="89" t="s">
        <v>2358</v>
      </c>
      <c r="J2" s="88" t="s">
        <v>2360</v>
      </c>
      <c r="K2" s="89" t="s">
        <v>2358</v>
      </c>
      <c r="L2" s="88" t="s">
        <v>2361</v>
      </c>
      <c r="M2" s="90" t="s">
        <v>2358</v>
      </c>
      <c r="N2" s="91" t="s">
        <v>2361</v>
      </c>
      <c r="O2" s="91" t="s">
        <v>2361</v>
      </c>
      <c r="P2" s="91" t="s">
        <v>2361</v>
      </c>
      <c r="Q2" s="92" t="s">
        <v>2361</v>
      </c>
      <c r="R2" s="92" t="s">
        <v>2361</v>
      </c>
      <c r="S2" s="92" t="s">
        <v>2362</v>
      </c>
      <c r="T2" s="92" t="s">
        <v>2361</v>
      </c>
      <c r="U2" s="92" t="s">
        <v>2362</v>
      </c>
      <c r="V2" s="86" t="s">
        <v>2362</v>
      </c>
      <c r="W2" s="86" t="s">
        <v>2362</v>
      </c>
      <c r="X2" s="86" t="s">
        <v>2362</v>
      </c>
    </row>
    <row r="3" spans="1:25" ht="14.5">
      <c r="B3" s="93">
        <v>111.01</v>
      </c>
      <c r="C3" s="94" t="s">
        <v>2363</v>
      </c>
      <c r="D3" s="94" t="s">
        <v>2364</v>
      </c>
      <c r="E3" s="94" t="s">
        <v>2365</v>
      </c>
      <c r="F3" s="95" t="s">
        <v>2366</v>
      </c>
      <c r="G3" s="88" t="s">
        <v>2367</v>
      </c>
      <c r="H3" s="96" t="s">
        <v>2367</v>
      </c>
      <c r="I3" s="88" t="s">
        <v>2368</v>
      </c>
      <c r="J3" s="96" t="s">
        <v>2368</v>
      </c>
      <c r="K3" s="88" t="s">
        <v>2369</v>
      </c>
      <c r="L3" s="96" t="s">
        <v>2369</v>
      </c>
      <c r="M3" s="94" t="s">
        <v>2370</v>
      </c>
      <c r="N3" s="97" t="s">
        <v>2371</v>
      </c>
      <c r="O3" s="97" t="s">
        <v>2372</v>
      </c>
      <c r="P3" s="97" t="s">
        <v>2373</v>
      </c>
      <c r="Q3" s="98" t="s">
        <v>2374</v>
      </c>
      <c r="R3" s="92" t="s">
        <v>2375</v>
      </c>
      <c r="S3" s="98" t="s">
        <v>2375</v>
      </c>
      <c r="T3" s="97" t="s">
        <v>2376</v>
      </c>
      <c r="U3" s="97" t="s">
        <v>2377</v>
      </c>
      <c r="V3" s="98" t="s">
        <v>2378</v>
      </c>
      <c r="W3" s="98" t="s">
        <v>2379</v>
      </c>
      <c r="X3" s="98" t="s">
        <v>2380</v>
      </c>
    </row>
    <row r="4" spans="1:25" ht="14.5">
      <c r="A4" s="99">
        <v>11439899</v>
      </c>
      <c r="B4" s="100" t="s">
        <v>2381</v>
      </c>
      <c r="C4" s="101">
        <f>E4+D4+1</f>
        <v>10517004.076786</v>
      </c>
      <c r="D4" s="102"/>
      <c r="E4" s="101">
        <f>F4+G4+I4+K4+M4</f>
        <v>10517003.076786</v>
      </c>
      <c r="F4" s="103">
        <v>2733414</v>
      </c>
      <c r="G4" s="104">
        <f>H4*$G$1</f>
        <v>0</v>
      </c>
      <c r="H4" s="102">
        <v>0</v>
      </c>
      <c r="I4" s="104">
        <f>J4*$I$1</f>
        <v>0</v>
      </c>
      <c r="J4" s="102">
        <v>0</v>
      </c>
      <c r="K4" s="105">
        <f>L4*$K$1</f>
        <v>0</v>
      </c>
      <c r="L4" s="102">
        <v>0</v>
      </c>
      <c r="M4" s="101">
        <f>N4*$M$1</f>
        <v>7783589.0767860003</v>
      </c>
      <c r="N4" s="106">
        <f t="shared" ref="N4" si="0">P4+O4</f>
        <v>243108.00752056719</v>
      </c>
      <c r="O4" s="106"/>
      <c r="P4" s="106">
        <f>Q4+R4+T4</f>
        <v>243108.00752056719</v>
      </c>
      <c r="Q4" s="102">
        <v>0</v>
      </c>
      <c r="R4" s="106">
        <f>S4/$R$1</f>
        <v>0</v>
      </c>
      <c r="S4" s="102">
        <v>0</v>
      </c>
      <c r="T4" s="106">
        <f>U4/$T$1</f>
        <v>243108.00752056719</v>
      </c>
      <c r="U4" s="106">
        <f>V4+W4+X4</f>
        <v>1765346.4600000002</v>
      </c>
      <c r="V4" s="102">
        <v>57727.6</v>
      </c>
      <c r="W4" s="102">
        <v>1707618.86</v>
      </c>
      <c r="X4" s="102">
        <v>0</v>
      </c>
      <c r="Y4" s="99"/>
    </row>
    <row r="18" spans="3:11">
      <c r="J18" s="28"/>
      <c r="K18" s="28"/>
    </row>
    <row r="20" spans="3:11" ht="19.5">
      <c r="C20" s="145"/>
      <c r="D20" s="144"/>
      <c r="E20" s="142"/>
      <c r="F20" s="142"/>
      <c r="G20" s="142"/>
      <c r="I20" s="143"/>
      <c r="J20" s="272"/>
      <c r="K20" s="272"/>
    </row>
  </sheetData>
  <protectedRanges>
    <protectedRange sqref="Y4 A4" name="範圍9"/>
    <protectedRange sqref="D4 F4 H4 J4 L4 O4 Q4 S4 V4:X4" name="範圍1"/>
  </protectedRanges>
  <mergeCells count="1">
    <mergeCell ref="J20:K20"/>
  </mergeCells>
  <phoneticPr fontId="31" type="noConversion"/>
  <pageMargins left="0.25" right="0.25" top="0.75" bottom="0.75" header="0.3" footer="0.3"/>
  <pageSetup paperSize="9" scale="52" orientation="landscape" r:id="rId1"/>
  <headerFooter>
    <oddFooter>&amp;R&amp;F
&amp;A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192"/>
  <sheetViews>
    <sheetView zoomScale="90" zoomScaleNormal="90" workbookViewId="0">
      <selection activeCell="N32" sqref="N32"/>
    </sheetView>
  </sheetViews>
  <sheetFormatPr defaultColWidth="9" defaultRowHeight="13"/>
  <cols>
    <col min="1" max="2" width="9.08984375" style="190" bestFit="1" customWidth="1"/>
    <col min="3" max="3" width="12.36328125" style="190" bestFit="1" customWidth="1"/>
    <col min="4" max="4" width="9" style="190"/>
    <col min="5" max="6" width="10.90625" style="190" bestFit="1" customWidth="1"/>
    <col min="7" max="7" width="10" style="190" bestFit="1" customWidth="1"/>
    <col min="8" max="8" width="9" style="190"/>
    <col min="9" max="10" width="9.08984375" style="190" bestFit="1" customWidth="1"/>
    <col min="11" max="11" width="8.90625" style="190" customWidth="1"/>
    <col min="12" max="12" width="15.08984375" style="222" customWidth="1"/>
    <col min="13" max="13" width="12.08984375" style="190" bestFit="1" customWidth="1"/>
    <col min="14" max="14" width="22.453125" style="222" bestFit="1" customWidth="1"/>
    <col min="15" max="17" width="9" style="190"/>
    <col min="18" max="18" width="51.453125" style="190" customWidth="1"/>
    <col min="19" max="19" width="11.6328125" style="190" bestFit="1" customWidth="1"/>
    <col min="20" max="20" width="12.36328125" style="190" bestFit="1" customWidth="1"/>
    <col min="21" max="21" width="9" style="190"/>
    <col min="22" max="22" width="9.453125" style="190" bestFit="1" customWidth="1"/>
    <col min="23" max="23" width="9" style="190"/>
    <col min="24" max="24" width="15.90625" style="190" bestFit="1" customWidth="1"/>
    <col min="25" max="16384" width="9" style="190"/>
  </cols>
  <sheetData>
    <row r="1" spans="1:24">
      <c r="A1" s="226" t="s">
        <v>2382</v>
      </c>
      <c r="K1" s="213" t="s">
        <v>178</v>
      </c>
      <c r="L1" s="215" t="s">
        <v>179</v>
      </c>
    </row>
    <row r="2" spans="1:24">
      <c r="K2" s="214" t="s">
        <v>182</v>
      </c>
      <c r="L2" s="215">
        <v>33065853</v>
      </c>
      <c r="M2" s="228">
        <f>L2/1000</f>
        <v>33065.853000000003</v>
      </c>
    </row>
    <row r="3" spans="1:24">
      <c r="K3" s="214" t="s">
        <v>185</v>
      </c>
      <c r="L3" s="215">
        <v>13319467</v>
      </c>
      <c r="M3" s="228">
        <f t="shared" ref="M3:M5" si="0">L3/1000</f>
        <v>13319.467000000001</v>
      </c>
    </row>
    <row r="4" spans="1:24">
      <c r="K4" s="214" t="s">
        <v>187</v>
      </c>
      <c r="L4" s="215">
        <v>225085</v>
      </c>
      <c r="M4" s="228">
        <f t="shared" si="0"/>
        <v>225.08500000000001</v>
      </c>
    </row>
    <row r="5" spans="1:24">
      <c r="K5" s="214" t="s">
        <v>190</v>
      </c>
      <c r="L5" s="215">
        <v>46610405</v>
      </c>
      <c r="M5" s="228">
        <f t="shared" si="0"/>
        <v>46610.404999999999</v>
      </c>
    </row>
    <row r="6" spans="1:24">
      <c r="L6" s="222">
        <f>'4-2.應收款倍力'!C9-L5</f>
        <v>0</v>
      </c>
      <c r="M6" s="228"/>
    </row>
    <row r="7" spans="1:24">
      <c r="M7" s="228"/>
    </row>
    <row r="8" spans="1:24">
      <c r="M8" s="228"/>
    </row>
    <row r="9" spans="1:24">
      <c r="A9" s="218" t="s">
        <v>191</v>
      </c>
      <c r="B9" s="218" t="s">
        <v>192</v>
      </c>
      <c r="C9" s="218" t="s">
        <v>193</v>
      </c>
      <c r="D9" s="218" t="s">
        <v>194</v>
      </c>
      <c r="E9" s="218" t="s">
        <v>195</v>
      </c>
      <c r="F9" s="218" t="s">
        <v>196</v>
      </c>
      <c r="G9" s="218" t="s">
        <v>197</v>
      </c>
      <c r="H9" s="218" t="s">
        <v>198</v>
      </c>
      <c r="I9" s="218" t="s">
        <v>199</v>
      </c>
      <c r="J9" s="218" t="s">
        <v>200</v>
      </c>
      <c r="K9" s="218" t="s">
        <v>201</v>
      </c>
      <c r="L9" s="250" t="s">
        <v>202</v>
      </c>
      <c r="M9" s="218" t="s">
        <v>203</v>
      </c>
      <c r="N9" s="250" t="s">
        <v>204</v>
      </c>
      <c r="O9" s="218" t="s">
        <v>205</v>
      </c>
      <c r="P9" s="218" t="s">
        <v>206</v>
      </c>
      <c r="Q9" s="218" t="s">
        <v>207</v>
      </c>
      <c r="R9" s="218" t="s">
        <v>208</v>
      </c>
      <c r="S9" s="218" t="s">
        <v>209</v>
      </c>
      <c r="T9" s="218" t="s">
        <v>210</v>
      </c>
      <c r="U9" s="218" t="s">
        <v>211</v>
      </c>
      <c r="V9" s="218" t="s">
        <v>212</v>
      </c>
      <c r="W9" s="217" t="s">
        <v>213</v>
      </c>
      <c r="X9" s="217" t="s">
        <v>214</v>
      </c>
    </row>
    <row r="10" spans="1:24">
      <c r="A10" s="219" t="s">
        <v>215</v>
      </c>
      <c r="B10" s="219" t="s">
        <v>686</v>
      </c>
      <c r="C10" s="219" t="s">
        <v>709</v>
      </c>
      <c r="D10" s="219" t="s">
        <v>227</v>
      </c>
      <c r="E10" s="221">
        <v>45709</v>
      </c>
      <c r="F10" s="221">
        <v>45709</v>
      </c>
      <c r="G10" s="219" t="s">
        <v>1838</v>
      </c>
      <c r="H10" s="219"/>
      <c r="I10" s="219" t="s">
        <v>225</v>
      </c>
      <c r="J10" s="219" t="s">
        <v>182</v>
      </c>
      <c r="K10" s="219" t="s">
        <v>220</v>
      </c>
      <c r="L10" s="251">
        <v>1499884</v>
      </c>
      <c r="M10" s="219" t="s">
        <v>220</v>
      </c>
      <c r="N10" s="251">
        <v>1499884</v>
      </c>
      <c r="O10" s="219"/>
      <c r="P10" s="219" t="s">
        <v>229</v>
      </c>
      <c r="Q10" s="219"/>
      <c r="R10" s="219" t="s">
        <v>710</v>
      </c>
      <c r="S10" s="219"/>
      <c r="T10" s="221"/>
      <c r="U10" s="219"/>
      <c r="V10" s="219" t="s">
        <v>225</v>
      </c>
      <c r="W10" s="190">
        <f>VLOOKUP(M10,'8.匯率'!A:C,2,)</f>
        <v>1</v>
      </c>
      <c r="X10" s="222">
        <f t="shared" ref="X10:X73" si="1">N10*W10</f>
        <v>1499884</v>
      </c>
    </row>
    <row r="11" spans="1:24">
      <c r="A11" s="219" t="s">
        <v>215</v>
      </c>
      <c r="B11" s="219" t="s">
        <v>1150</v>
      </c>
      <c r="C11" s="219" t="s">
        <v>1153</v>
      </c>
      <c r="D11" s="219" t="s">
        <v>227</v>
      </c>
      <c r="E11" s="221">
        <v>45735</v>
      </c>
      <c r="F11" s="221">
        <v>45735</v>
      </c>
      <c r="G11" s="219" t="s">
        <v>1838</v>
      </c>
      <c r="H11" s="219"/>
      <c r="I11" s="219" t="s">
        <v>225</v>
      </c>
      <c r="J11" s="219" t="s">
        <v>182</v>
      </c>
      <c r="K11" s="219" t="s">
        <v>220</v>
      </c>
      <c r="L11" s="251">
        <v>784774</v>
      </c>
      <c r="M11" s="219" t="s">
        <v>220</v>
      </c>
      <c r="N11" s="251">
        <v>784774</v>
      </c>
      <c r="O11" s="219"/>
      <c r="P11" s="219" t="s">
        <v>229</v>
      </c>
      <c r="Q11" s="219"/>
      <c r="R11" s="219" t="s">
        <v>1154</v>
      </c>
      <c r="S11" s="219"/>
      <c r="T11" s="221"/>
      <c r="U11" s="219"/>
      <c r="V11" s="219" t="s">
        <v>225</v>
      </c>
      <c r="W11" s="190">
        <f>VLOOKUP(M11,'8.匯率'!A:C,2,)</f>
        <v>1</v>
      </c>
      <c r="X11" s="222">
        <f t="shared" si="1"/>
        <v>784774</v>
      </c>
    </row>
    <row r="12" spans="1:24">
      <c r="A12" s="219" t="s">
        <v>215</v>
      </c>
      <c r="B12" s="219" t="s">
        <v>1150</v>
      </c>
      <c r="C12" s="219" t="s">
        <v>1155</v>
      </c>
      <c r="D12" s="219" t="s">
        <v>227</v>
      </c>
      <c r="E12" s="221">
        <v>45735</v>
      </c>
      <c r="F12" s="221">
        <v>45735</v>
      </c>
      <c r="G12" s="219" t="s">
        <v>1838</v>
      </c>
      <c r="H12" s="219"/>
      <c r="I12" s="219" t="s">
        <v>225</v>
      </c>
      <c r="J12" s="219" t="s">
        <v>182</v>
      </c>
      <c r="K12" s="219" t="s">
        <v>220</v>
      </c>
      <c r="L12" s="251">
        <v>12109</v>
      </c>
      <c r="M12" s="219" t="s">
        <v>220</v>
      </c>
      <c r="N12" s="251">
        <v>12109</v>
      </c>
      <c r="O12" s="219"/>
      <c r="P12" s="219"/>
      <c r="Q12" s="219"/>
      <c r="R12" s="219" t="s">
        <v>1156</v>
      </c>
      <c r="S12" s="219"/>
      <c r="T12" s="221"/>
      <c r="U12" s="219"/>
      <c r="V12" s="219" t="s">
        <v>225</v>
      </c>
      <c r="W12" s="190">
        <f>VLOOKUP(M12,'8.匯率'!A:C,2,)</f>
        <v>1</v>
      </c>
      <c r="X12" s="222">
        <f t="shared" si="1"/>
        <v>12109</v>
      </c>
    </row>
    <row r="13" spans="1:24">
      <c r="A13" s="219" t="s">
        <v>215</v>
      </c>
      <c r="B13" s="219" t="s">
        <v>1150</v>
      </c>
      <c r="C13" s="219" t="s">
        <v>1155</v>
      </c>
      <c r="D13" s="219" t="s">
        <v>227</v>
      </c>
      <c r="E13" s="221">
        <v>45735</v>
      </c>
      <c r="F13" s="221">
        <v>45735</v>
      </c>
      <c r="G13" s="219" t="s">
        <v>1838</v>
      </c>
      <c r="H13" s="219"/>
      <c r="I13" s="219" t="s">
        <v>225</v>
      </c>
      <c r="J13" s="219" t="s">
        <v>182</v>
      </c>
      <c r="K13" s="219" t="s">
        <v>220</v>
      </c>
      <c r="L13" s="251">
        <v>104170</v>
      </c>
      <c r="M13" s="219" t="s">
        <v>220</v>
      </c>
      <c r="N13" s="251">
        <v>104170</v>
      </c>
      <c r="O13" s="219"/>
      <c r="P13" s="219" t="s">
        <v>229</v>
      </c>
      <c r="Q13" s="219"/>
      <c r="R13" s="219" t="s">
        <v>1156</v>
      </c>
      <c r="S13" s="219"/>
      <c r="T13" s="221"/>
      <c r="U13" s="219"/>
      <c r="V13" s="219" t="s">
        <v>225</v>
      </c>
      <c r="W13" s="190">
        <f>VLOOKUP(M13,'8.匯率'!A:C,2,)</f>
        <v>1</v>
      </c>
      <c r="X13" s="222">
        <f t="shared" si="1"/>
        <v>104170</v>
      </c>
    </row>
    <row r="14" spans="1:24">
      <c r="A14" s="219" t="s">
        <v>215</v>
      </c>
      <c r="B14" s="219" t="s">
        <v>1150</v>
      </c>
      <c r="C14" s="219" t="s">
        <v>1155</v>
      </c>
      <c r="D14" s="219" t="s">
        <v>227</v>
      </c>
      <c r="E14" s="221">
        <v>45735</v>
      </c>
      <c r="F14" s="221">
        <v>45735</v>
      </c>
      <c r="G14" s="219" t="s">
        <v>1838</v>
      </c>
      <c r="H14" s="219"/>
      <c r="I14" s="219" t="s">
        <v>225</v>
      </c>
      <c r="J14" s="219" t="s">
        <v>182</v>
      </c>
      <c r="K14" s="219" t="s">
        <v>220</v>
      </c>
      <c r="L14" s="251">
        <v>138000</v>
      </c>
      <c r="M14" s="219" t="s">
        <v>220</v>
      </c>
      <c r="N14" s="251">
        <v>138000</v>
      </c>
      <c r="O14" s="219"/>
      <c r="P14" s="219" t="s">
        <v>229</v>
      </c>
      <c r="Q14" s="219"/>
      <c r="R14" s="219" t="s">
        <v>1156</v>
      </c>
      <c r="S14" s="219"/>
      <c r="T14" s="221"/>
      <c r="U14" s="219"/>
      <c r="V14" s="219" t="s">
        <v>225</v>
      </c>
      <c r="W14" s="190">
        <f>VLOOKUP(M14,'8.匯率'!A:C,2,)</f>
        <v>1</v>
      </c>
      <c r="X14" s="222">
        <f t="shared" si="1"/>
        <v>138000</v>
      </c>
    </row>
    <row r="15" spans="1:24">
      <c r="A15" s="219" t="s">
        <v>215</v>
      </c>
      <c r="B15" s="219" t="s">
        <v>1150</v>
      </c>
      <c r="C15" s="219" t="s">
        <v>1157</v>
      </c>
      <c r="D15" s="219" t="s">
        <v>227</v>
      </c>
      <c r="E15" s="221">
        <v>45735</v>
      </c>
      <c r="F15" s="221">
        <v>45735</v>
      </c>
      <c r="G15" s="219" t="s">
        <v>1838</v>
      </c>
      <c r="H15" s="219"/>
      <c r="I15" s="219" t="s">
        <v>225</v>
      </c>
      <c r="J15" s="219" t="s">
        <v>182</v>
      </c>
      <c r="K15" s="219" t="s">
        <v>220</v>
      </c>
      <c r="L15" s="251">
        <v>166385</v>
      </c>
      <c r="M15" s="219" t="s">
        <v>220</v>
      </c>
      <c r="N15" s="251">
        <v>166385</v>
      </c>
      <c r="O15" s="219"/>
      <c r="P15" s="219"/>
      <c r="Q15" s="219"/>
      <c r="R15" s="219" t="s">
        <v>1158</v>
      </c>
      <c r="S15" s="219"/>
      <c r="T15" s="221"/>
      <c r="U15" s="219"/>
      <c r="V15" s="219" t="s">
        <v>225</v>
      </c>
      <c r="W15" s="190">
        <f>VLOOKUP(M15,'8.匯率'!A:C,2,)</f>
        <v>1</v>
      </c>
      <c r="X15" s="222">
        <f t="shared" si="1"/>
        <v>166385</v>
      </c>
    </row>
    <row r="16" spans="1:24">
      <c r="A16" s="219" t="s">
        <v>215</v>
      </c>
      <c r="B16" s="219" t="s">
        <v>1150</v>
      </c>
      <c r="C16" s="219" t="s">
        <v>1157</v>
      </c>
      <c r="D16" s="219" t="s">
        <v>227</v>
      </c>
      <c r="E16" s="221">
        <v>45735</v>
      </c>
      <c r="F16" s="221">
        <v>45735</v>
      </c>
      <c r="G16" s="219" t="s">
        <v>1838</v>
      </c>
      <c r="H16" s="219"/>
      <c r="I16" s="219" t="s">
        <v>225</v>
      </c>
      <c r="J16" s="219" t="s">
        <v>182</v>
      </c>
      <c r="K16" s="219" t="s">
        <v>220</v>
      </c>
      <c r="L16" s="251">
        <v>3276924</v>
      </c>
      <c r="M16" s="219" t="s">
        <v>220</v>
      </c>
      <c r="N16" s="251">
        <v>3276924</v>
      </c>
      <c r="O16" s="219"/>
      <c r="P16" s="219" t="s">
        <v>240</v>
      </c>
      <c r="Q16" s="219"/>
      <c r="R16" s="219" t="s">
        <v>1158</v>
      </c>
      <c r="S16" s="219"/>
      <c r="T16" s="221"/>
      <c r="U16" s="219"/>
      <c r="V16" s="219" t="s">
        <v>225</v>
      </c>
      <c r="W16" s="190">
        <f>VLOOKUP(M16,'8.匯率'!A:C,2,)</f>
        <v>1</v>
      </c>
      <c r="X16" s="222">
        <f t="shared" si="1"/>
        <v>3276924</v>
      </c>
    </row>
    <row r="17" spans="1:24">
      <c r="A17" s="219" t="s">
        <v>215</v>
      </c>
      <c r="B17" s="219" t="s">
        <v>1150</v>
      </c>
      <c r="C17" s="219" t="s">
        <v>1157</v>
      </c>
      <c r="D17" s="219" t="s">
        <v>227</v>
      </c>
      <c r="E17" s="221">
        <v>45735</v>
      </c>
      <c r="F17" s="221">
        <v>45735</v>
      </c>
      <c r="G17" s="219" t="s">
        <v>1838</v>
      </c>
      <c r="H17" s="219"/>
      <c r="I17" s="219" t="s">
        <v>225</v>
      </c>
      <c r="J17" s="219" t="s">
        <v>182</v>
      </c>
      <c r="K17" s="219" t="s">
        <v>220</v>
      </c>
      <c r="L17" s="251">
        <v>50784</v>
      </c>
      <c r="M17" s="219" t="s">
        <v>220</v>
      </c>
      <c r="N17" s="251">
        <v>50784</v>
      </c>
      <c r="O17" s="219"/>
      <c r="P17" s="219" t="s">
        <v>244</v>
      </c>
      <c r="Q17" s="219"/>
      <c r="R17" s="219" t="s">
        <v>1158</v>
      </c>
      <c r="S17" s="219"/>
      <c r="T17" s="221"/>
      <c r="U17" s="219"/>
      <c r="V17" s="219" t="s">
        <v>225</v>
      </c>
      <c r="W17" s="190">
        <f>VLOOKUP(M17,'8.匯率'!A:C,2,)</f>
        <v>1</v>
      </c>
      <c r="X17" s="222">
        <f t="shared" si="1"/>
        <v>50784</v>
      </c>
    </row>
    <row r="18" spans="1:24">
      <c r="A18" s="219" t="s">
        <v>215</v>
      </c>
      <c r="B18" s="219" t="s">
        <v>1150</v>
      </c>
      <c r="C18" s="219" t="s">
        <v>1159</v>
      </c>
      <c r="D18" s="219" t="s">
        <v>227</v>
      </c>
      <c r="E18" s="221">
        <v>45735</v>
      </c>
      <c r="F18" s="221">
        <v>45735</v>
      </c>
      <c r="G18" s="219" t="s">
        <v>1838</v>
      </c>
      <c r="H18" s="219"/>
      <c r="I18" s="219" t="s">
        <v>225</v>
      </c>
      <c r="J18" s="219" t="s">
        <v>182</v>
      </c>
      <c r="K18" s="219" t="s">
        <v>220</v>
      </c>
      <c r="L18" s="251">
        <v>1129153</v>
      </c>
      <c r="M18" s="219" t="s">
        <v>220</v>
      </c>
      <c r="N18" s="251">
        <v>1129153</v>
      </c>
      <c r="O18" s="219"/>
      <c r="P18" s="219" t="s">
        <v>229</v>
      </c>
      <c r="Q18" s="219"/>
      <c r="R18" s="219" t="s">
        <v>1160</v>
      </c>
      <c r="S18" s="219"/>
      <c r="T18" s="221"/>
      <c r="U18" s="219"/>
      <c r="V18" s="219" t="s">
        <v>225</v>
      </c>
      <c r="W18" s="190">
        <f>VLOOKUP(M18,'8.匯率'!A:C,2,)</f>
        <v>1</v>
      </c>
      <c r="X18" s="222">
        <f t="shared" si="1"/>
        <v>1129153</v>
      </c>
    </row>
    <row r="19" spans="1:24">
      <c r="A19" s="219" t="s">
        <v>215</v>
      </c>
      <c r="B19" s="219" t="s">
        <v>1150</v>
      </c>
      <c r="C19" s="219" t="s">
        <v>1161</v>
      </c>
      <c r="D19" s="219" t="s">
        <v>227</v>
      </c>
      <c r="E19" s="221">
        <v>45741</v>
      </c>
      <c r="F19" s="221">
        <v>45741</v>
      </c>
      <c r="G19" s="219" t="s">
        <v>1838</v>
      </c>
      <c r="H19" s="219"/>
      <c r="I19" s="219" t="s">
        <v>225</v>
      </c>
      <c r="J19" s="219" t="s">
        <v>182</v>
      </c>
      <c r="K19" s="219" t="s">
        <v>220</v>
      </c>
      <c r="L19" s="251">
        <v>118511</v>
      </c>
      <c r="M19" s="219" t="s">
        <v>220</v>
      </c>
      <c r="N19" s="251">
        <v>118511</v>
      </c>
      <c r="O19" s="219"/>
      <c r="P19" s="219"/>
      <c r="Q19" s="219"/>
      <c r="R19" s="219" t="s">
        <v>1162</v>
      </c>
      <c r="S19" s="219"/>
      <c r="T19" s="221"/>
      <c r="U19" s="219"/>
      <c r="V19" s="219" t="s">
        <v>225</v>
      </c>
      <c r="W19" s="190">
        <f>VLOOKUP(M19,'8.匯率'!A:C,2,)</f>
        <v>1</v>
      </c>
      <c r="X19" s="222">
        <f t="shared" si="1"/>
        <v>118511</v>
      </c>
    </row>
    <row r="20" spans="1:24">
      <c r="A20" s="219" t="s">
        <v>215</v>
      </c>
      <c r="B20" s="219" t="s">
        <v>1150</v>
      </c>
      <c r="C20" s="219" t="s">
        <v>1161</v>
      </c>
      <c r="D20" s="219" t="s">
        <v>227</v>
      </c>
      <c r="E20" s="221">
        <v>45741</v>
      </c>
      <c r="F20" s="221">
        <v>45741</v>
      </c>
      <c r="G20" s="219" t="s">
        <v>1838</v>
      </c>
      <c r="H20" s="219"/>
      <c r="I20" s="219" t="s">
        <v>225</v>
      </c>
      <c r="J20" s="219" t="s">
        <v>182</v>
      </c>
      <c r="K20" s="219" t="s">
        <v>220</v>
      </c>
      <c r="L20" s="251">
        <v>1</v>
      </c>
      <c r="M20" s="219" t="s">
        <v>220</v>
      </c>
      <c r="N20" s="251">
        <v>1</v>
      </c>
      <c r="O20" s="219"/>
      <c r="P20" s="219" t="s">
        <v>240</v>
      </c>
      <c r="Q20" s="219"/>
      <c r="R20" s="219" t="s">
        <v>1162</v>
      </c>
      <c r="S20" s="219"/>
      <c r="T20" s="221"/>
      <c r="U20" s="219"/>
      <c r="V20" s="219" t="s">
        <v>225</v>
      </c>
      <c r="W20" s="190">
        <f>VLOOKUP(M20,'8.匯率'!A:C,2,)</f>
        <v>1</v>
      </c>
      <c r="X20" s="222">
        <f t="shared" si="1"/>
        <v>1</v>
      </c>
    </row>
    <row r="21" spans="1:24">
      <c r="A21" s="219" t="s">
        <v>215</v>
      </c>
      <c r="B21" s="219" t="s">
        <v>1150</v>
      </c>
      <c r="C21" s="219" t="s">
        <v>1161</v>
      </c>
      <c r="D21" s="219" t="s">
        <v>227</v>
      </c>
      <c r="E21" s="221">
        <v>45741</v>
      </c>
      <c r="F21" s="221">
        <v>45741</v>
      </c>
      <c r="G21" s="219" t="s">
        <v>1838</v>
      </c>
      <c r="H21" s="219"/>
      <c r="I21" s="219" t="s">
        <v>225</v>
      </c>
      <c r="J21" s="219" t="s">
        <v>182</v>
      </c>
      <c r="K21" s="219" t="s">
        <v>220</v>
      </c>
      <c r="L21" s="251">
        <v>2370216</v>
      </c>
      <c r="M21" s="219" t="s">
        <v>220</v>
      </c>
      <c r="N21" s="251">
        <v>2370216</v>
      </c>
      <c r="O21" s="219"/>
      <c r="P21" s="219" t="s">
        <v>244</v>
      </c>
      <c r="Q21" s="219"/>
      <c r="R21" s="219" t="s">
        <v>1162</v>
      </c>
      <c r="S21" s="219"/>
      <c r="T21" s="221"/>
      <c r="U21" s="219"/>
      <c r="V21" s="219" t="s">
        <v>225</v>
      </c>
      <c r="W21" s="190">
        <f>VLOOKUP(M21,'8.匯率'!A:C,2,)</f>
        <v>1</v>
      </c>
      <c r="X21" s="222">
        <f t="shared" si="1"/>
        <v>2370216</v>
      </c>
    </row>
    <row r="22" spans="1:24">
      <c r="A22" s="219" t="s">
        <v>215</v>
      </c>
      <c r="B22" s="219" t="s">
        <v>1491</v>
      </c>
      <c r="C22" s="219" t="s">
        <v>1494</v>
      </c>
      <c r="D22" s="219" t="s">
        <v>227</v>
      </c>
      <c r="E22" s="221">
        <v>45765</v>
      </c>
      <c r="F22" s="221">
        <v>45765</v>
      </c>
      <c r="G22" s="219" t="s">
        <v>1838</v>
      </c>
      <c r="H22" s="219"/>
      <c r="I22" s="219" t="s">
        <v>225</v>
      </c>
      <c r="J22" s="219" t="s">
        <v>182</v>
      </c>
      <c r="K22" s="219" t="s">
        <v>220</v>
      </c>
      <c r="L22" s="251">
        <v>180134</v>
      </c>
      <c r="M22" s="219" t="s">
        <v>220</v>
      </c>
      <c r="N22" s="251">
        <v>180134</v>
      </c>
      <c r="O22" s="219"/>
      <c r="P22" s="219"/>
      <c r="Q22" s="219"/>
      <c r="R22" s="219" t="s">
        <v>1495</v>
      </c>
      <c r="S22" s="219"/>
      <c r="T22" s="221"/>
      <c r="U22" s="219"/>
      <c r="V22" s="219" t="s">
        <v>225</v>
      </c>
      <c r="W22" s="190">
        <f>VLOOKUP(M22,'8.匯率'!A:C,2,)</f>
        <v>1</v>
      </c>
      <c r="X22" s="222">
        <f t="shared" si="1"/>
        <v>180134</v>
      </c>
    </row>
    <row r="23" spans="1:24">
      <c r="A23" s="219" t="s">
        <v>215</v>
      </c>
      <c r="B23" s="219" t="s">
        <v>1491</v>
      </c>
      <c r="C23" s="219" t="s">
        <v>1494</v>
      </c>
      <c r="D23" s="219" t="s">
        <v>227</v>
      </c>
      <c r="E23" s="221">
        <v>45765</v>
      </c>
      <c r="F23" s="221">
        <v>45765</v>
      </c>
      <c r="G23" s="219" t="s">
        <v>1838</v>
      </c>
      <c r="H23" s="219"/>
      <c r="I23" s="219" t="s">
        <v>225</v>
      </c>
      <c r="J23" s="219" t="s">
        <v>182</v>
      </c>
      <c r="K23" s="219" t="s">
        <v>220</v>
      </c>
      <c r="L23" s="251">
        <v>3466765</v>
      </c>
      <c r="M23" s="219" t="s">
        <v>220</v>
      </c>
      <c r="N23" s="251">
        <v>3466765</v>
      </c>
      <c r="O23" s="219"/>
      <c r="P23" s="219" t="s">
        <v>240</v>
      </c>
      <c r="Q23" s="219"/>
      <c r="R23" s="219" t="s">
        <v>1495</v>
      </c>
      <c r="S23" s="219"/>
      <c r="T23" s="221"/>
      <c r="U23" s="219"/>
      <c r="V23" s="219" t="s">
        <v>225</v>
      </c>
      <c r="W23" s="190">
        <f>VLOOKUP(M23,'8.匯率'!A:C,2,)</f>
        <v>1</v>
      </c>
      <c r="X23" s="222">
        <f t="shared" si="1"/>
        <v>3466765</v>
      </c>
    </row>
    <row r="24" spans="1:24">
      <c r="A24" s="219" t="s">
        <v>215</v>
      </c>
      <c r="B24" s="219" t="s">
        <v>1491</v>
      </c>
      <c r="C24" s="219" t="s">
        <v>1494</v>
      </c>
      <c r="D24" s="219" t="s">
        <v>227</v>
      </c>
      <c r="E24" s="221">
        <v>45765</v>
      </c>
      <c r="F24" s="221">
        <v>45765</v>
      </c>
      <c r="G24" s="219" t="s">
        <v>1838</v>
      </c>
      <c r="H24" s="219"/>
      <c r="I24" s="219" t="s">
        <v>225</v>
      </c>
      <c r="J24" s="219" t="s">
        <v>182</v>
      </c>
      <c r="K24" s="219" t="s">
        <v>220</v>
      </c>
      <c r="L24" s="251">
        <v>135930</v>
      </c>
      <c r="M24" s="219" t="s">
        <v>220</v>
      </c>
      <c r="N24" s="251">
        <v>135930</v>
      </c>
      <c r="O24" s="219"/>
      <c r="P24" s="219" t="s">
        <v>244</v>
      </c>
      <c r="Q24" s="219"/>
      <c r="R24" s="219" t="s">
        <v>1495</v>
      </c>
      <c r="S24" s="219"/>
      <c r="T24" s="221"/>
      <c r="U24" s="219"/>
      <c r="V24" s="219" t="s">
        <v>225</v>
      </c>
      <c r="W24" s="190">
        <f>VLOOKUP(M24,'8.匯率'!A:C,2,)</f>
        <v>1</v>
      </c>
      <c r="X24" s="222">
        <f t="shared" si="1"/>
        <v>135930</v>
      </c>
    </row>
    <row r="25" spans="1:24">
      <c r="A25" s="219" t="s">
        <v>215</v>
      </c>
      <c r="B25" s="219" t="s">
        <v>1491</v>
      </c>
      <c r="C25" s="219" t="s">
        <v>2383</v>
      </c>
      <c r="D25" s="219" t="s">
        <v>227</v>
      </c>
      <c r="E25" s="221">
        <v>45765</v>
      </c>
      <c r="F25" s="221">
        <v>45765</v>
      </c>
      <c r="G25" s="219" t="s">
        <v>1838</v>
      </c>
      <c r="H25" s="219"/>
      <c r="I25" s="219" t="s">
        <v>225</v>
      </c>
      <c r="J25" s="219" t="s">
        <v>182</v>
      </c>
      <c r="K25" s="219" t="s">
        <v>220</v>
      </c>
      <c r="L25" s="251">
        <v>7964934</v>
      </c>
      <c r="M25" s="219" t="s">
        <v>220</v>
      </c>
      <c r="N25" s="251">
        <v>7964934</v>
      </c>
      <c r="O25" s="219"/>
      <c r="P25" s="219"/>
      <c r="Q25" s="219"/>
      <c r="R25" s="219" t="s">
        <v>2384</v>
      </c>
      <c r="S25" s="219"/>
      <c r="T25" s="221"/>
      <c r="U25" s="219"/>
      <c r="V25" s="219" t="s">
        <v>225</v>
      </c>
      <c r="W25" s="190">
        <f>VLOOKUP(M25,'8.匯率'!A:C,2,)</f>
        <v>1</v>
      </c>
      <c r="X25" s="222">
        <f t="shared" si="1"/>
        <v>7964934</v>
      </c>
    </row>
    <row r="26" spans="1:24">
      <c r="A26" s="219" t="s">
        <v>215</v>
      </c>
      <c r="B26" s="219" t="s">
        <v>1491</v>
      </c>
      <c r="C26" s="219" t="s">
        <v>1496</v>
      </c>
      <c r="D26" s="219" t="s">
        <v>227</v>
      </c>
      <c r="E26" s="221">
        <v>45772</v>
      </c>
      <c r="F26" s="221">
        <v>45772</v>
      </c>
      <c r="G26" s="219" t="s">
        <v>1838</v>
      </c>
      <c r="H26" s="219"/>
      <c r="I26" s="219" t="s">
        <v>225</v>
      </c>
      <c r="J26" s="219" t="s">
        <v>182</v>
      </c>
      <c r="K26" s="219" t="s">
        <v>220</v>
      </c>
      <c r="L26" s="251">
        <v>1186570</v>
      </c>
      <c r="M26" s="219" t="s">
        <v>220</v>
      </c>
      <c r="N26" s="251">
        <v>1186570</v>
      </c>
      <c r="O26" s="219"/>
      <c r="P26" s="219" t="s">
        <v>229</v>
      </c>
      <c r="Q26" s="219"/>
      <c r="R26" s="219" t="s">
        <v>1497</v>
      </c>
      <c r="S26" s="219"/>
      <c r="T26" s="221"/>
      <c r="U26" s="219"/>
      <c r="V26" s="219" t="s">
        <v>225</v>
      </c>
      <c r="W26" s="190">
        <f>VLOOKUP(M26,'8.匯率'!A:C,2,)</f>
        <v>1</v>
      </c>
      <c r="X26" s="222">
        <f t="shared" si="1"/>
        <v>1186570</v>
      </c>
    </row>
    <row r="27" spans="1:24">
      <c r="A27" s="219" t="s">
        <v>215</v>
      </c>
      <c r="B27" s="219" t="s">
        <v>1491</v>
      </c>
      <c r="C27" s="219" t="s">
        <v>1498</v>
      </c>
      <c r="D27" s="219" t="s">
        <v>227</v>
      </c>
      <c r="E27" s="221">
        <v>45772</v>
      </c>
      <c r="F27" s="221">
        <v>45772</v>
      </c>
      <c r="G27" s="219" t="s">
        <v>1838</v>
      </c>
      <c r="H27" s="219"/>
      <c r="I27" s="219" t="s">
        <v>225</v>
      </c>
      <c r="J27" s="219" t="s">
        <v>182</v>
      </c>
      <c r="K27" s="219" t="s">
        <v>220</v>
      </c>
      <c r="L27" s="251">
        <v>315053</v>
      </c>
      <c r="M27" s="219" t="s">
        <v>220</v>
      </c>
      <c r="N27" s="251">
        <v>315053</v>
      </c>
      <c r="O27" s="219"/>
      <c r="P27" s="219" t="s">
        <v>229</v>
      </c>
      <c r="Q27" s="219"/>
      <c r="R27" s="219" t="s">
        <v>1499</v>
      </c>
      <c r="S27" s="219"/>
      <c r="T27" s="221"/>
      <c r="U27" s="219"/>
      <c r="V27" s="219" t="s">
        <v>225</v>
      </c>
      <c r="W27" s="190">
        <f>VLOOKUP(M27,'8.匯率'!A:C,2,)</f>
        <v>1</v>
      </c>
      <c r="X27" s="222">
        <f t="shared" si="1"/>
        <v>315053</v>
      </c>
    </row>
    <row r="28" spans="1:24">
      <c r="A28" s="219" t="s">
        <v>215</v>
      </c>
      <c r="B28" s="219" t="s">
        <v>1491</v>
      </c>
      <c r="C28" s="219" t="s">
        <v>1500</v>
      </c>
      <c r="D28" s="219" t="s">
        <v>227</v>
      </c>
      <c r="E28" s="221">
        <v>45772</v>
      </c>
      <c r="F28" s="221">
        <v>45772</v>
      </c>
      <c r="G28" s="219" t="s">
        <v>1838</v>
      </c>
      <c r="H28" s="219"/>
      <c r="I28" s="219" t="s">
        <v>225</v>
      </c>
      <c r="J28" s="219" t="s">
        <v>182</v>
      </c>
      <c r="K28" s="219" t="s">
        <v>220</v>
      </c>
      <c r="L28" s="251">
        <v>11970</v>
      </c>
      <c r="M28" s="219" t="s">
        <v>220</v>
      </c>
      <c r="N28" s="251">
        <v>11970</v>
      </c>
      <c r="O28" s="219"/>
      <c r="P28" s="219"/>
      <c r="Q28" s="219"/>
      <c r="R28" s="219" t="s">
        <v>1501</v>
      </c>
      <c r="S28" s="219"/>
      <c r="T28" s="221"/>
      <c r="U28" s="219"/>
      <c r="V28" s="219" t="s">
        <v>225</v>
      </c>
      <c r="W28" s="190">
        <f>VLOOKUP(M28,'8.匯率'!A:C,2,)</f>
        <v>1</v>
      </c>
      <c r="X28" s="222">
        <f t="shared" si="1"/>
        <v>11970</v>
      </c>
    </row>
    <row r="29" spans="1:24">
      <c r="A29" s="219" t="s">
        <v>215</v>
      </c>
      <c r="B29" s="219" t="s">
        <v>1491</v>
      </c>
      <c r="C29" s="219" t="s">
        <v>1500</v>
      </c>
      <c r="D29" s="219" t="s">
        <v>227</v>
      </c>
      <c r="E29" s="221">
        <v>45772</v>
      </c>
      <c r="F29" s="221">
        <v>45772</v>
      </c>
      <c r="G29" s="219" t="s">
        <v>1838</v>
      </c>
      <c r="H29" s="219"/>
      <c r="I29" s="219" t="s">
        <v>225</v>
      </c>
      <c r="J29" s="219" t="s">
        <v>182</v>
      </c>
      <c r="K29" s="219" t="s">
        <v>220</v>
      </c>
      <c r="L29" s="251">
        <v>108020</v>
      </c>
      <c r="M29" s="219" t="s">
        <v>220</v>
      </c>
      <c r="N29" s="251">
        <v>108020</v>
      </c>
      <c r="O29" s="219"/>
      <c r="P29" s="219" t="s">
        <v>229</v>
      </c>
      <c r="Q29" s="219"/>
      <c r="R29" s="219" t="s">
        <v>1501</v>
      </c>
      <c r="S29" s="219"/>
      <c r="T29" s="221"/>
      <c r="U29" s="219"/>
      <c r="V29" s="219" t="s">
        <v>225</v>
      </c>
      <c r="W29" s="190">
        <f>VLOOKUP(M29,'8.匯率'!A:C,2,)</f>
        <v>1</v>
      </c>
      <c r="X29" s="222">
        <f t="shared" si="1"/>
        <v>108020</v>
      </c>
    </row>
    <row r="30" spans="1:24">
      <c r="A30" s="219" t="s">
        <v>215</v>
      </c>
      <c r="B30" s="219" t="s">
        <v>1491</v>
      </c>
      <c r="C30" s="219" t="s">
        <v>1500</v>
      </c>
      <c r="D30" s="219" t="s">
        <v>227</v>
      </c>
      <c r="E30" s="221">
        <v>45772</v>
      </c>
      <c r="F30" s="221">
        <v>45772</v>
      </c>
      <c r="G30" s="219" t="s">
        <v>1838</v>
      </c>
      <c r="H30" s="219"/>
      <c r="I30" s="219" t="s">
        <v>225</v>
      </c>
      <c r="J30" s="219" t="s">
        <v>182</v>
      </c>
      <c r="K30" s="219" t="s">
        <v>220</v>
      </c>
      <c r="L30" s="251">
        <v>131376</v>
      </c>
      <c r="M30" s="219" t="s">
        <v>220</v>
      </c>
      <c r="N30" s="251">
        <v>131376</v>
      </c>
      <c r="O30" s="219"/>
      <c r="P30" s="219" t="s">
        <v>229</v>
      </c>
      <c r="Q30" s="219"/>
      <c r="R30" s="219" t="s">
        <v>1501</v>
      </c>
      <c r="S30" s="219"/>
      <c r="T30" s="221"/>
      <c r="U30" s="219"/>
      <c r="V30" s="219" t="s">
        <v>225</v>
      </c>
      <c r="W30" s="190">
        <f>VLOOKUP(M30,'8.匯率'!A:C,2,)</f>
        <v>1</v>
      </c>
      <c r="X30" s="222">
        <f t="shared" si="1"/>
        <v>131376</v>
      </c>
    </row>
    <row r="31" spans="1:24">
      <c r="A31" s="219" t="s">
        <v>215</v>
      </c>
      <c r="B31" s="219" t="s">
        <v>1491</v>
      </c>
      <c r="C31" s="219" t="s">
        <v>1502</v>
      </c>
      <c r="D31" s="219" t="s">
        <v>227</v>
      </c>
      <c r="E31" s="221">
        <v>45772</v>
      </c>
      <c r="F31" s="221">
        <v>45772</v>
      </c>
      <c r="G31" s="219" t="s">
        <v>1838</v>
      </c>
      <c r="H31" s="219"/>
      <c r="I31" s="219" t="s">
        <v>225</v>
      </c>
      <c r="J31" s="219" t="s">
        <v>182</v>
      </c>
      <c r="K31" s="219" t="s">
        <v>220</v>
      </c>
      <c r="L31" s="251">
        <v>2187228</v>
      </c>
      <c r="M31" s="219" t="s">
        <v>220</v>
      </c>
      <c r="N31" s="251">
        <v>2187228</v>
      </c>
      <c r="O31" s="219"/>
      <c r="P31" s="219" t="s">
        <v>244</v>
      </c>
      <c r="Q31" s="219"/>
      <c r="R31" s="219" t="s">
        <v>1503</v>
      </c>
      <c r="S31" s="219"/>
      <c r="T31" s="221"/>
      <c r="U31" s="219"/>
      <c r="V31" s="219" t="s">
        <v>225</v>
      </c>
      <c r="W31" s="190">
        <f>VLOOKUP(M31,'8.匯率'!A:C,2,)</f>
        <v>1</v>
      </c>
      <c r="X31" s="222">
        <f t="shared" si="1"/>
        <v>2187228</v>
      </c>
    </row>
    <row r="32" spans="1:24">
      <c r="A32" s="219" t="s">
        <v>215</v>
      </c>
      <c r="B32" s="219" t="s">
        <v>1491</v>
      </c>
      <c r="C32" s="219" t="s">
        <v>1504</v>
      </c>
      <c r="D32" s="219" t="s">
        <v>227</v>
      </c>
      <c r="E32" s="221">
        <v>45772</v>
      </c>
      <c r="F32" s="221">
        <v>45772</v>
      </c>
      <c r="G32" s="219" t="s">
        <v>1838</v>
      </c>
      <c r="H32" s="219"/>
      <c r="I32" s="219" t="s">
        <v>225</v>
      </c>
      <c r="J32" s="219" t="s">
        <v>182</v>
      </c>
      <c r="K32" s="219" t="s">
        <v>220</v>
      </c>
      <c r="L32" s="251">
        <v>85281</v>
      </c>
      <c r="M32" s="219" t="s">
        <v>220</v>
      </c>
      <c r="N32" s="251">
        <v>85281</v>
      </c>
      <c r="O32" s="219"/>
      <c r="P32" s="219" t="s">
        <v>229</v>
      </c>
      <c r="Q32" s="219"/>
      <c r="R32" s="219" t="s">
        <v>1505</v>
      </c>
      <c r="S32" s="219"/>
      <c r="T32" s="221"/>
      <c r="U32" s="219"/>
      <c r="V32" s="219" t="s">
        <v>225</v>
      </c>
      <c r="W32" s="190">
        <f>VLOOKUP(M32,'8.匯率'!A:C,2,)</f>
        <v>1</v>
      </c>
      <c r="X32" s="222">
        <f t="shared" si="1"/>
        <v>85281</v>
      </c>
    </row>
    <row r="33" spans="1:24">
      <c r="A33" s="219" t="s">
        <v>215</v>
      </c>
      <c r="B33" s="219" t="s">
        <v>1150</v>
      </c>
      <c r="C33" s="219" t="s">
        <v>1163</v>
      </c>
      <c r="D33" s="219" t="s">
        <v>227</v>
      </c>
      <c r="E33" s="221">
        <v>45730</v>
      </c>
      <c r="F33" s="221">
        <v>45730</v>
      </c>
      <c r="G33" s="219" t="s">
        <v>1838</v>
      </c>
      <c r="H33" s="219"/>
      <c r="I33" s="219" t="s">
        <v>252</v>
      </c>
      <c r="J33" s="219" t="s">
        <v>185</v>
      </c>
      <c r="K33" s="219" t="s">
        <v>220</v>
      </c>
      <c r="L33" s="251">
        <v>162750</v>
      </c>
      <c r="M33" s="219" t="s">
        <v>220</v>
      </c>
      <c r="N33" s="251">
        <v>162750</v>
      </c>
      <c r="O33" s="219"/>
      <c r="P33" s="219" t="s">
        <v>250</v>
      </c>
      <c r="Q33" s="219"/>
      <c r="R33" s="219" t="s">
        <v>1164</v>
      </c>
      <c r="S33" s="219"/>
      <c r="T33" s="221"/>
      <c r="U33" s="219"/>
      <c r="V33" s="219" t="s">
        <v>225</v>
      </c>
      <c r="W33" s="190">
        <f>VLOOKUP(M33,'8.匯率'!A:C,2,)</f>
        <v>1</v>
      </c>
      <c r="X33" s="222">
        <f t="shared" si="1"/>
        <v>162750</v>
      </c>
    </row>
    <row r="34" spans="1:24">
      <c r="A34" s="219" t="s">
        <v>215</v>
      </c>
      <c r="B34" s="219" t="s">
        <v>1150</v>
      </c>
      <c r="C34" s="219" t="s">
        <v>1165</v>
      </c>
      <c r="D34" s="219" t="s">
        <v>227</v>
      </c>
      <c r="E34" s="221">
        <v>45730</v>
      </c>
      <c r="F34" s="221">
        <v>45730</v>
      </c>
      <c r="G34" s="219" t="s">
        <v>1838</v>
      </c>
      <c r="H34" s="219"/>
      <c r="I34" s="219" t="s">
        <v>252</v>
      </c>
      <c r="J34" s="219" t="s">
        <v>185</v>
      </c>
      <c r="K34" s="219" t="s">
        <v>220</v>
      </c>
      <c r="L34" s="251">
        <v>144900</v>
      </c>
      <c r="M34" s="219" t="s">
        <v>220</v>
      </c>
      <c r="N34" s="251">
        <v>144900</v>
      </c>
      <c r="O34" s="219"/>
      <c r="P34" s="219" t="s">
        <v>250</v>
      </c>
      <c r="Q34" s="219"/>
      <c r="R34" s="219" t="s">
        <v>1166</v>
      </c>
      <c r="S34" s="219"/>
      <c r="T34" s="221"/>
      <c r="U34" s="219"/>
      <c r="V34" s="219" t="s">
        <v>225</v>
      </c>
      <c r="W34" s="190">
        <f>VLOOKUP(M34,'8.匯率'!A:C,2,)</f>
        <v>1</v>
      </c>
      <c r="X34" s="222">
        <f t="shared" si="1"/>
        <v>144900</v>
      </c>
    </row>
    <row r="35" spans="1:24">
      <c r="A35" s="219" t="s">
        <v>215</v>
      </c>
      <c r="B35" s="219" t="s">
        <v>1150</v>
      </c>
      <c r="C35" s="219" t="s">
        <v>1167</v>
      </c>
      <c r="D35" s="219" t="s">
        <v>227</v>
      </c>
      <c r="E35" s="221">
        <v>45730</v>
      </c>
      <c r="F35" s="221">
        <v>45730</v>
      </c>
      <c r="G35" s="219" t="s">
        <v>1838</v>
      </c>
      <c r="H35" s="219"/>
      <c r="I35" s="219" t="s">
        <v>252</v>
      </c>
      <c r="J35" s="219" t="s">
        <v>185</v>
      </c>
      <c r="K35" s="219" t="s">
        <v>220</v>
      </c>
      <c r="L35" s="251">
        <v>162750</v>
      </c>
      <c r="M35" s="219" t="s">
        <v>220</v>
      </c>
      <c r="N35" s="251">
        <v>162750</v>
      </c>
      <c r="O35" s="219"/>
      <c r="P35" s="219" t="s">
        <v>250</v>
      </c>
      <c r="Q35" s="219"/>
      <c r="R35" s="219" t="s">
        <v>1168</v>
      </c>
      <c r="S35" s="219"/>
      <c r="T35" s="221"/>
      <c r="U35" s="219"/>
      <c r="V35" s="219" t="s">
        <v>225</v>
      </c>
      <c r="W35" s="190">
        <f>VLOOKUP(M35,'8.匯率'!A:C,2,)</f>
        <v>1</v>
      </c>
      <c r="X35" s="222">
        <f t="shared" si="1"/>
        <v>162750</v>
      </c>
    </row>
    <row r="36" spans="1:24">
      <c r="A36" s="219" t="s">
        <v>215</v>
      </c>
      <c r="B36" s="219" t="s">
        <v>1150</v>
      </c>
      <c r="C36" s="219" t="s">
        <v>1169</v>
      </c>
      <c r="D36" s="219" t="s">
        <v>227</v>
      </c>
      <c r="E36" s="221">
        <v>45730</v>
      </c>
      <c r="F36" s="221">
        <v>45730</v>
      </c>
      <c r="G36" s="219" t="s">
        <v>1838</v>
      </c>
      <c r="H36" s="219"/>
      <c r="I36" s="219" t="s">
        <v>252</v>
      </c>
      <c r="J36" s="219" t="s">
        <v>185</v>
      </c>
      <c r="K36" s="219" t="s">
        <v>220</v>
      </c>
      <c r="L36" s="251">
        <v>77144</v>
      </c>
      <c r="M36" s="219" t="s">
        <v>220</v>
      </c>
      <c r="N36" s="251">
        <v>77144</v>
      </c>
      <c r="O36" s="219"/>
      <c r="P36" s="219" t="s">
        <v>250</v>
      </c>
      <c r="Q36" s="219"/>
      <c r="R36" s="219" t="s">
        <v>1170</v>
      </c>
      <c r="S36" s="219"/>
      <c r="T36" s="221"/>
      <c r="U36" s="219"/>
      <c r="V36" s="219" t="s">
        <v>225</v>
      </c>
      <c r="W36" s="190">
        <f>VLOOKUP(M36,'8.匯率'!A:C,2,)</f>
        <v>1</v>
      </c>
      <c r="X36" s="222">
        <f t="shared" si="1"/>
        <v>77144</v>
      </c>
    </row>
    <row r="37" spans="1:24">
      <c r="A37" s="219" t="s">
        <v>215</v>
      </c>
      <c r="B37" s="219" t="s">
        <v>1150</v>
      </c>
      <c r="C37" s="219" t="s">
        <v>1171</v>
      </c>
      <c r="D37" s="219" t="s">
        <v>227</v>
      </c>
      <c r="E37" s="221">
        <v>45730</v>
      </c>
      <c r="F37" s="221">
        <v>45730</v>
      </c>
      <c r="G37" s="219" t="s">
        <v>1838</v>
      </c>
      <c r="H37" s="219"/>
      <c r="I37" s="219" t="s">
        <v>252</v>
      </c>
      <c r="J37" s="219" t="s">
        <v>185</v>
      </c>
      <c r="K37" s="219" t="s">
        <v>220</v>
      </c>
      <c r="L37" s="251">
        <v>158519</v>
      </c>
      <c r="M37" s="219" t="s">
        <v>220</v>
      </c>
      <c r="N37" s="251">
        <v>158519</v>
      </c>
      <c r="O37" s="219"/>
      <c r="P37" s="219" t="s">
        <v>250</v>
      </c>
      <c r="Q37" s="219"/>
      <c r="R37" s="219" t="s">
        <v>1172</v>
      </c>
      <c r="S37" s="219"/>
      <c r="T37" s="221"/>
      <c r="U37" s="219"/>
      <c r="V37" s="219" t="s">
        <v>225</v>
      </c>
      <c r="W37" s="190">
        <f>VLOOKUP(M37,'8.匯率'!A:C,2,)</f>
        <v>1</v>
      </c>
      <c r="X37" s="222">
        <f t="shared" si="1"/>
        <v>158519</v>
      </c>
    </row>
    <row r="38" spans="1:24">
      <c r="A38" s="219" t="s">
        <v>215</v>
      </c>
      <c r="B38" s="219" t="s">
        <v>1150</v>
      </c>
      <c r="C38" s="219" t="s">
        <v>1173</v>
      </c>
      <c r="D38" s="219" t="s">
        <v>227</v>
      </c>
      <c r="E38" s="221">
        <v>45730</v>
      </c>
      <c r="F38" s="221">
        <v>45730</v>
      </c>
      <c r="G38" s="219" t="s">
        <v>1838</v>
      </c>
      <c r="H38" s="219"/>
      <c r="I38" s="219" t="s">
        <v>252</v>
      </c>
      <c r="J38" s="219" t="s">
        <v>185</v>
      </c>
      <c r="K38" s="219" t="s">
        <v>220</v>
      </c>
      <c r="L38" s="251">
        <v>144900</v>
      </c>
      <c r="M38" s="219" t="s">
        <v>220</v>
      </c>
      <c r="N38" s="251">
        <v>144900</v>
      </c>
      <c r="O38" s="219"/>
      <c r="P38" s="219" t="s">
        <v>250</v>
      </c>
      <c r="Q38" s="219"/>
      <c r="R38" s="219" t="s">
        <v>1174</v>
      </c>
      <c r="S38" s="219"/>
      <c r="T38" s="221"/>
      <c r="U38" s="219"/>
      <c r="V38" s="219" t="s">
        <v>252</v>
      </c>
      <c r="W38" s="190">
        <f>VLOOKUP(M38,'8.匯率'!A:C,2,)</f>
        <v>1</v>
      </c>
      <c r="X38" s="222">
        <f t="shared" si="1"/>
        <v>144900</v>
      </c>
    </row>
    <row r="39" spans="1:24">
      <c r="A39" s="219" t="s">
        <v>215</v>
      </c>
      <c r="B39" s="219" t="s">
        <v>1150</v>
      </c>
      <c r="C39" s="219" t="s">
        <v>1175</v>
      </c>
      <c r="D39" s="219" t="s">
        <v>227</v>
      </c>
      <c r="E39" s="221">
        <v>45730</v>
      </c>
      <c r="F39" s="221">
        <v>45730</v>
      </c>
      <c r="G39" s="219" t="s">
        <v>1838</v>
      </c>
      <c r="H39" s="219"/>
      <c r="I39" s="219" t="s">
        <v>252</v>
      </c>
      <c r="J39" s="219" t="s">
        <v>185</v>
      </c>
      <c r="K39" s="219" t="s">
        <v>220</v>
      </c>
      <c r="L39" s="251">
        <v>405300</v>
      </c>
      <c r="M39" s="219" t="s">
        <v>220</v>
      </c>
      <c r="N39" s="251">
        <v>405300</v>
      </c>
      <c r="O39" s="219"/>
      <c r="P39" s="219" t="s">
        <v>250</v>
      </c>
      <c r="Q39" s="219"/>
      <c r="R39" s="219" t="s">
        <v>1176</v>
      </c>
      <c r="S39" s="219"/>
      <c r="T39" s="221"/>
      <c r="U39" s="219"/>
      <c r="V39" s="219" t="s">
        <v>252</v>
      </c>
      <c r="W39" s="190">
        <f>VLOOKUP(M39,'8.匯率'!A:C,2,)</f>
        <v>1</v>
      </c>
      <c r="X39" s="222">
        <f t="shared" si="1"/>
        <v>405300</v>
      </c>
    </row>
    <row r="40" spans="1:24">
      <c r="A40" s="219" t="s">
        <v>215</v>
      </c>
      <c r="B40" s="219" t="s">
        <v>1150</v>
      </c>
      <c r="C40" s="219" t="s">
        <v>1177</v>
      </c>
      <c r="D40" s="219" t="s">
        <v>227</v>
      </c>
      <c r="E40" s="221">
        <v>45730</v>
      </c>
      <c r="F40" s="221">
        <v>45730</v>
      </c>
      <c r="G40" s="219" t="s">
        <v>1838</v>
      </c>
      <c r="H40" s="219"/>
      <c r="I40" s="219" t="s">
        <v>252</v>
      </c>
      <c r="J40" s="219" t="s">
        <v>185</v>
      </c>
      <c r="K40" s="219" t="s">
        <v>220</v>
      </c>
      <c r="L40" s="251">
        <v>78750</v>
      </c>
      <c r="M40" s="219" t="s">
        <v>220</v>
      </c>
      <c r="N40" s="251">
        <v>78750</v>
      </c>
      <c r="O40" s="219"/>
      <c r="P40" s="219" t="s">
        <v>250</v>
      </c>
      <c r="Q40" s="219"/>
      <c r="R40" s="219" t="s">
        <v>1178</v>
      </c>
      <c r="S40" s="219"/>
      <c r="T40" s="221"/>
      <c r="U40" s="219"/>
      <c r="V40" s="219" t="s">
        <v>252</v>
      </c>
      <c r="W40" s="190">
        <f>VLOOKUP(M40,'8.匯率'!A:C,2,)</f>
        <v>1</v>
      </c>
      <c r="X40" s="222">
        <f t="shared" si="1"/>
        <v>78750</v>
      </c>
    </row>
    <row r="41" spans="1:24">
      <c r="A41" s="219" t="s">
        <v>215</v>
      </c>
      <c r="B41" s="219" t="s">
        <v>1150</v>
      </c>
      <c r="C41" s="219" t="s">
        <v>1179</v>
      </c>
      <c r="D41" s="219" t="s">
        <v>227</v>
      </c>
      <c r="E41" s="221">
        <v>45730</v>
      </c>
      <c r="F41" s="221">
        <v>45730</v>
      </c>
      <c r="G41" s="219" t="s">
        <v>1838</v>
      </c>
      <c r="H41" s="219"/>
      <c r="I41" s="219" t="s">
        <v>252</v>
      </c>
      <c r="J41" s="219" t="s">
        <v>185</v>
      </c>
      <c r="K41" s="219" t="s">
        <v>220</v>
      </c>
      <c r="L41" s="251">
        <v>750626</v>
      </c>
      <c r="M41" s="219" t="s">
        <v>220</v>
      </c>
      <c r="N41" s="251">
        <v>750626</v>
      </c>
      <c r="O41" s="219"/>
      <c r="P41" s="219" t="s">
        <v>250</v>
      </c>
      <c r="Q41" s="219"/>
      <c r="R41" s="219" t="s">
        <v>1180</v>
      </c>
      <c r="S41" s="219"/>
      <c r="T41" s="221"/>
      <c r="U41" s="219"/>
      <c r="V41" s="219" t="s">
        <v>252</v>
      </c>
      <c r="W41" s="190">
        <f>VLOOKUP(M41,'8.匯率'!A:C,2,)</f>
        <v>1</v>
      </c>
      <c r="X41" s="222">
        <f t="shared" si="1"/>
        <v>750626</v>
      </c>
    </row>
    <row r="42" spans="1:24">
      <c r="A42" s="219" t="s">
        <v>215</v>
      </c>
      <c r="B42" s="219" t="s">
        <v>1150</v>
      </c>
      <c r="C42" s="219" t="s">
        <v>1181</v>
      </c>
      <c r="D42" s="219" t="s">
        <v>227</v>
      </c>
      <c r="E42" s="221">
        <v>45730</v>
      </c>
      <c r="F42" s="221">
        <v>45730</v>
      </c>
      <c r="G42" s="219" t="s">
        <v>1838</v>
      </c>
      <c r="H42" s="219"/>
      <c r="I42" s="219" t="s">
        <v>252</v>
      </c>
      <c r="J42" s="219" t="s">
        <v>185</v>
      </c>
      <c r="K42" s="219" t="s">
        <v>220</v>
      </c>
      <c r="L42" s="251">
        <v>269624</v>
      </c>
      <c r="M42" s="219" t="s">
        <v>220</v>
      </c>
      <c r="N42" s="251">
        <v>269624</v>
      </c>
      <c r="O42" s="219"/>
      <c r="P42" s="219" t="s">
        <v>250</v>
      </c>
      <c r="Q42" s="219"/>
      <c r="R42" s="219" t="s">
        <v>1182</v>
      </c>
      <c r="S42" s="219"/>
      <c r="T42" s="221"/>
      <c r="U42" s="219"/>
      <c r="V42" s="219" t="s">
        <v>252</v>
      </c>
      <c r="W42" s="190">
        <f>VLOOKUP(M42,'8.匯率'!A:C,2,)</f>
        <v>1</v>
      </c>
      <c r="X42" s="222">
        <f t="shared" si="1"/>
        <v>269624</v>
      </c>
    </row>
    <row r="43" spans="1:24">
      <c r="A43" s="219" t="s">
        <v>215</v>
      </c>
      <c r="B43" s="219" t="s">
        <v>1150</v>
      </c>
      <c r="C43" s="219" t="s">
        <v>1183</v>
      </c>
      <c r="D43" s="219" t="s">
        <v>227</v>
      </c>
      <c r="E43" s="221">
        <v>45730</v>
      </c>
      <c r="F43" s="221">
        <v>45730</v>
      </c>
      <c r="G43" s="219" t="s">
        <v>1838</v>
      </c>
      <c r="H43" s="219"/>
      <c r="I43" s="219" t="s">
        <v>252</v>
      </c>
      <c r="J43" s="219" t="s">
        <v>185</v>
      </c>
      <c r="K43" s="219" t="s">
        <v>220</v>
      </c>
      <c r="L43" s="251">
        <v>400433</v>
      </c>
      <c r="M43" s="219" t="s">
        <v>220</v>
      </c>
      <c r="N43" s="251">
        <v>400433</v>
      </c>
      <c r="O43" s="219"/>
      <c r="P43" s="219" t="s">
        <v>250</v>
      </c>
      <c r="Q43" s="219"/>
      <c r="R43" s="219" t="s">
        <v>1184</v>
      </c>
      <c r="S43" s="219"/>
      <c r="T43" s="221"/>
      <c r="U43" s="219"/>
      <c r="V43" s="219" t="s">
        <v>252</v>
      </c>
      <c r="W43" s="190">
        <f>VLOOKUP(M43,'8.匯率'!A:C,2,)</f>
        <v>1</v>
      </c>
      <c r="X43" s="222">
        <f t="shared" si="1"/>
        <v>400433</v>
      </c>
    </row>
    <row r="44" spans="1:24">
      <c r="A44" s="219" t="s">
        <v>215</v>
      </c>
      <c r="B44" s="219" t="s">
        <v>1150</v>
      </c>
      <c r="C44" s="219" t="s">
        <v>1185</v>
      </c>
      <c r="D44" s="219" t="s">
        <v>227</v>
      </c>
      <c r="E44" s="221">
        <v>45730</v>
      </c>
      <c r="F44" s="221">
        <v>45730</v>
      </c>
      <c r="G44" s="219" t="s">
        <v>1838</v>
      </c>
      <c r="H44" s="219"/>
      <c r="I44" s="219" t="s">
        <v>252</v>
      </c>
      <c r="J44" s="219" t="s">
        <v>185</v>
      </c>
      <c r="K44" s="219" t="s">
        <v>220</v>
      </c>
      <c r="L44" s="251">
        <v>1469624</v>
      </c>
      <c r="M44" s="219" t="s">
        <v>220</v>
      </c>
      <c r="N44" s="251">
        <v>1469624</v>
      </c>
      <c r="O44" s="219"/>
      <c r="P44" s="219" t="s">
        <v>250</v>
      </c>
      <c r="Q44" s="219"/>
      <c r="R44" s="219" t="s">
        <v>1186</v>
      </c>
      <c r="S44" s="219"/>
      <c r="T44" s="221"/>
      <c r="U44" s="219"/>
      <c r="V44" s="219" t="s">
        <v>252</v>
      </c>
      <c r="W44" s="190">
        <f>VLOOKUP(M44,'8.匯率'!A:C,2,)</f>
        <v>1</v>
      </c>
      <c r="X44" s="222">
        <f t="shared" si="1"/>
        <v>1469624</v>
      </c>
    </row>
    <row r="45" spans="1:24">
      <c r="A45" s="219" t="s">
        <v>215</v>
      </c>
      <c r="B45" s="219" t="s">
        <v>1491</v>
      </c>
      <c r="C45" s="219" t="s">
        <v>1506</v>
      </c>
      <c r="D45" s="219" t="s">
        <v>227</v>
      </c>
      <c r="E45" s="221">
        <v>45762</v>
      </c>
      <c r="F45" s="221">
        <v>45762</v>
      </c>
      <c r="G45" s="219" t="s">
        <v>1838</v>
      </c>
      <c r="H45" s="219"/>
      <c r="I45" s="219" t="s">
        <v>252</v>
      </c>
      <c r="J45" s="219" t="s">
        <v>185</v>
      </c>
      <c r="K45" s="219" t="s">
        <v>220</v>
      </c>
      <c r="L45" s="251">
        <v>251816</v>
      </c>
      <c r="M45" s="219" t="s">
        <v>220</v>
      </c>
      <c r="N45" s="251">
        <v>251816</v>
      </c>
      <c r="O45" s="219"/>
      <c r="P45" s="219" t="s">
        <v>250</v>
      </c>
      <c r="Q45" s="219"/>
      <c r="R45" s="219" t="s">
        <v>1507</v>
      </c>
      <c r="S45" s="219"/>
      <c r="T45" s="221"/>
      <c r="U45" s="219"/>
      <c r="V45" s="219" t="s">
        <v>252</v>
      </c>
      <c r="W45" s="190">
        <f>VLOOKUP(M45,'8.匯率'!A:C,2,)</f>
        <v>1</v>
      </c>
      <c r="X45" s="222">
        <f t="shared" si="1"/>
        <v>251816</v>
      </c>
    </row>
    <row r="46" spans="1:24">
      <c r="A46" s="219" t="s">
        <v>215</v>
      </c>
      <c r="B46" s="219" t="s">
        <v>1491</v>
      </c>
      <c r="C46" s="219" t="s">
        <v>1508</v>
      </c>
      <c r="D46" s="219" t="s">
        <v>227</v>
      </c>
      <c r="E46" s="221">
        <v>45762</v>
      </c>
      <c r="F46" s="221">
        <v>45762</v>
      </c>
      <c r="G46" s="219" t="s">
        <v>1838</v>
      </c>
      <c r="H46" s="219"/>
      <c r="I46" s="219" t="s">
        <v>252</v>
      </c>
      <c r="J46" s="219" t="s">
        <v>185</v>
      </c>
      <c r="K46" s="219" t="s">
        <v>220</v>
      </c>
      <c r="L46" s="251">
        <v>888321</v>
      </c>
      <c r="M46" s="219" t="s">
        <v>220</v>
      </c>
      <c r="N46" s="251">
        <v>888321</v>
      </c>
      <c r="O46" s="219"/>
      <c r="P46" s="219" t="s">
        <v>250</v>
      </c>
      <c r="Q46" s="219"/>
      <c r="R46" s="219" t="s">
        <v>1509</v>
      </c>
      <c r="S46" s="219"/>
      <c r="T46" s="221"/>
      <c r="U46" s="219"/>
      <c r="V46" s="219" t="s">
        <v>252</v>
      </c>
      <c r="W46" s="190">
        <f>VLOOKUP(M46,'8.匯率'!A:C,2,)</f>
        <v>1</v>
      </c>
      <c r="X46" s="222">
        <f t="shared" si="1"/>
        <v>888321</v>
      </c>
    </row>
    <row r="47" spans="1:24">
      <c r="A47" s="219" t="s">
        <v>215</v>
      </c>
      <c r="B47" s="219" t="s">
        <v>1491</v>
      </c>
      <c r="C47" s="219" t="s">
        <v>1510</v>
      </c>
      <c r="D47" s="219" t="s">
        <v>227</v>
      </c>
      <c r="E47" s="221">
        <v>45762</v>
      </c>
      <c r="F47" s="221">
        <v>45762</v>
      </c>
      <c r="G47" s="219" t="s">
        <v>1838</v>
      </c>
      <c r="H47" s="219"/>
      <c r="I47" s="219" t="s">
        <v>252</v>
      </c>
      <c r="J47" s="219" t="s">
        <v>185</v>
      </c>
      <c r="K47" s="219" t="s">
        <v>220</v>
      </c>
      <c r="L47" s="251">
        <v>68775</v>
      </c>
      <c r="M47" s="219" t="s">
        <v>220</v>
      </c>
      <c r="N47" s="251">
        <v>68775</v>
      </c>
      <c r="O47" s="219"/>
      <c r="P47" s="219" t="s">
        <v>250</v>
      </c>
      <c r="Q47" s="219"/>
      <c r="R47" s="219" t="s">
        <v>1511</v>
      </c>
      <c r="S47" s="219"/>
      <c r="T47" s="221"/>
      <c r="U47" s="219"/>
      <c r="V47" s="219" t="s">
        <v>252</v>
      </c>
      <c r="W47" s="190">
        <f>VLOOKUP(M47,'8.匯率'!A:C,2,)</f>
        <v>1</v>
      </c>
      <c r="X47" s="222">
        <f t="shared" si="1"/>
        <v>68775</v>
      </c>
    </row>
    <row r="48" spans="1:24">
      <c r="A48" s="219" t="s">
        <v>215</v>
      </c>
      <c r="B48" s="219" t="s">
        <v>1491</v>
      </c>
      <c r="C48" s="219" t="s">
        <v>1512</v>
      </c>
      <c r="D48" s="219" t="s">
        <v>227</v>
      </c>
      <c r="E48" s="221">
        <v>45762</v>
      </c>
      <c r="F48" s="221">
        <v>45762</v>
      </c>
      <c r="G48" s="219" t="s">
        <v>1838</v>
      </c>
      <c r="H48" s="219"/>
      <c r="I48" s="219" t="s">
        <v>252</v>
      </c>
      <c r="J48" s="219" t="s">
        <v>185</v>
      </c>
      <c r="K48" s="219" t="s">
        <v>220</v>
      </c>
      <c r="L48" s="251">
        <v>78750</v>
      </c>
      <c r="M48" s="219" t="s">
        <v>220</v>
      </c>
      <c r="N48" s="251">
        <v>78750</v>
      </c>
      <c r="O48" s="219"/>
      <c r="P48" s="219" t="s">
        <v>250</v>
      </c>
      <c r="Q48" s="219"/>
      <c r="R48" s="219" t="s">
        <v>1513</v>
      </c>
      <c r="S48" s="219"/>
      <c r="T48" s="221"/>
      <c r="U48" s="219"/>
      <c r="V48" s="219" t="s">
        <v>252</v>
      </c>
      <c r="W48" s="190">
        <f>VLOOKUP(M48,'8.匯率'!A:C,2,)</f>
        <v>1</v>
      </c>
      <c r="X48" s="222">
        <f t="shared" si="1"/>
        <v>78750</v>
      </c>
    </row>
    <row r="49" spans="1:24">
      <c r="A49" s="219" t="s">
        <v>215</v>
      </c>
      <c r="B49" s="219" t="s">
        <v>1491</v>
      </c>
      <c r="C49" s="219" t="s">
        <v>1514</v>
      </c>
      <c r="D49" s="219" t="s">
        <v>227</v>
      </c>
      <c r="E49" s="221">
        <v>45762</v>
      </c>
      <c r="F49" s="221">
        <v>45762</v>
      </c>
      <c r="G49" s="219" t="s">
        <v>1838</v>
      </c>
      <c r="H49" s="219"/>
      <c r="I49" s="219" t="s">
        <v>252</v>
      </c>
      <c r="J49" s="219" t="s">
        <v>185</v>
      </c>
      <c r="K49" s="219" t="s">
        <v>220</v>
      </c>
      <c r="L49" s="251">
        <v>183419</v>
      </c>
      <c r="M49" s="219" t="s">
        <v>220</v>
      </c>
      <c r="N49" s="251">
        <v>183419</v>
      </c>
      <c r="O49" s="219"/>
      <c r="P49" s="219" t="s">
        <v>250</v>
      </c>
      <c r="Q49" s="219"/>
      <c r="R49" s="219" t="s">
        <v>1515</v>
      </c>
      <c r="S49" s="219"/>
      <c r="T49" s="221"/>
      <c r="U49" s="219"/>
      <c r="V49" s="219" t="s">
        <v>252</v>
      </c>
      <c r="W49" s="190">
        <f>VLOOKUP(M49,'8.匯率'!A:C,2,)</f>
        <v>1</v>
      </c>
      <c r="X49" s="222">
        <f t="shared" si="1"/>
        <v>183419</v>
      </c>
    </row>
    <row r="50" spans="1:24">
      <c r="A50" s="219" t="s">
        <v>215</v>
      </c>
      <c r="B50" s="219" t="s">
        <v>1491</v>
      </c>
      <c r="C50" s="219" t="s">
        <v>1516</v>
      </c>
      <c r="D50" s="219" t="s">
        <v>227</v>
      </c>
      <c r="E50" s="221">
        <v>45762</v>
      </c>
      <c r="F50" s="221">
        <v>45762</v>
      </c>
      <c r="G50" s="219" t="s">
        <v>1838</v>
      </c>
      <c r="H50" s="219"/>
      <c r="I50" s="219" t="s">
        <v>252</v>
      </c>
      <c r="J50" s="219" t="s">
        <v>185</v>
      </c>
      <c r="K50" s="219" t="s">
        <v>220</v>
      </c>
      <c r="L50" s="251">
        <v>153636</v>
      </c>
      <c r="M50" s="219" t="s">
        <v>220</v>
      </c>
      <c r="N50" s="251">
        <v>153636</v>
      </c>
      <c r="O50" s="219"/>
      <c r="P50" s="219" t="s">
        <v>250</v>
      </c>
      <c r="Q50" s="219"/>
      <c r="R50" s="219" t="s">
        <v>1517</v>
      </c>
      <c r="S50" s="219"/>
      <c r="T50" s="221"/>
      <c r="U50" s="219"/>
      <c r="V50" s="219" t="s">
        <v>252</v>
      </c>
      <c r="W50" s="190">
        <f>VLOOKUP(M50,'8.匯率'!A:C,2,)</f>
        <v>1</v>
      </c>
      <c r="X50" s="222">
        <f t="shared" si="1"/>
        <v>153636</v>
      </c>
    </row>
    <row r="51" spans="1:24">
      <c r="A51" s="219" t="s">
        <v>215</v>
      </c>
      <c r="B51" s="219" t="s">
        <v>1491</v>
      </c>
      <c r="C51" s="219" t="s">
        <v>1518</v>
      </c>
      <c r="D51" s="219" t="s">
        <v>227</v>
      </c>
      <c r="E51" s="221">
        <v>45762</v>
      </c>
      <c r="F51" s="221">
        <v>45762</v>
      </c>
      <c r="G51" s="219" t="s">
        <v>1838</v>
      </c>
      <c r="H51" s="219"/>
      <c r="I51" s="219" t="s">
        <v>252</v>
      </c>
      <c r="J51" s="219" t="s">
        <v>185</v>
      </c>
      <c r="K51" s="219" t="s">
        <v>220</v>
      </c>
      <c r="L51" s="251">
        <v>147218</v>
      </c>
      <c r="M51" s="219" t="s">
        <v>220</v>
      </c>
      <c r="N51" s="251">
        <v>147218</v>
      </c>
      <c r="O51" s="219"/>
      <c r="P51" s="219" t="s">
        <v>250</v>
      </c>
      <c r="Q51" s="219"/>
      <c r="R51" s="219" t="s">
        <v>1519</v>
      </c>
      <c r="S51" s="219"/>
      <c r="T51" s="221"/>
      <c r="U51" s="219"/>
      <c r="V51" s="219" t="s">
        <v>252</v>
      </c>
      <c r="W51" s="190">
        <f>VLOOKUP(M51,'8.匯率'!A:C,2,)</f>
        <v>1</v>
      </c>
      <c r="X51" s="222">
        <f t="shared" si="1"/>
        <v>147218</v>
      </c>
    </row>
    <row r="52" spans="1:24">
      <c r="A52" s="219" t="s">
        <v>215</v>
      </c>
      <c r="B52" s="219" t="s">
        <v>1491</v>
      </c>
      <c r="C52" s="219" t="s">
        <v>1520</v>
      </c>
      <c r="D52" s="219" t="s">
        <v>227</v>
      </c>
      <c r="E52" s="221">
        <v>45762</v>
      </c>
      <c r="F52" s="221">
        <v>45762</v>
      </c>
      <c r="G52" s="219" t="s">
        <v>1838</v>
      </c>
      <c r="H52" s="219"/>
      <c r="I52" s="219" t="s">
        <v>252</v>
      </c>
      <c r="J52" s="219" t="s">
        <v>185</v>
      </c>
      <c r="K52" s="219" t="s">
        <v>220</v>
      </c>
      <c r="L52" s="251">
        <v>144031</v>
      </c>
      <c r="M52" s="219" t="s">
        <v>220</v>
      </c>
      <c r="N52" s="251">
        <v>144031</v>
      </c>
      <c r="O52" s="219"/>
      <c r="P52" s="219" t="s">
        <v>250</v>
      </c>
      <c r="Q52" s="219"/>
      <c r="R52" s="219" t="s">
        <v>1521</v>
      </c>
      <c r="S52" s="219"/>
      <c r="T52" s="221"/>
      <c r="U52" s="219"/>
      <c r="V52" s="219" t="s">
        <v>252</v>
      </c>
      <c r="W52" s="190">
        <f>VLOOKUP(M52,'8.匯率'!A:C,2,)</f>
        <v>1</v>
      </c>
      <c r="X52" s="222">
        <f t="shared" si="1"/>
        <v>144031</v>
      </c>
    </row>
    <row r="53" spans="1:24">
      <c r="A53" s="219" t="s">
        <v>215</v>
      </c>
      <c r="B53" s="219" t="s">
        <v>1491</v>
      </c>
      <c r="C53" s="219" t="s">
        <v>1522</v>
      </c>
      <c r="D53" s="219" t="s">
        <v>227</v>
      </c>
      <c r="E53" s="221">
        <v>45762</v>
      </c>
      <c r="F53" s="221">
        <v>45762</v>
      </c>
      <c r="G53" s="219" t="s">
        <v>1838</v>
      </c>
      <c r="H53" s="219"/>
      <c r="I53" s="219" t="s">
        <v>252</v>
      </c>
      <c r="J53" s="219" t="s">
        <v>185</v>
      </c>
      <c r="K53" s="219" t="s">
        <v>220</v>
      </c>
      <c r="L53" s="251">
        <v>154938</v>
      </c>
      <c r="M53" s="219" t="s">
        <v>220</v>
      </c>
      <c r="N53" s="251">
        <v>154938</v>
      </c>
      <c r="O53" s="219"/>
      <c r="P53" s="219" t="s">
        <v>250</v>
      </c>
      <c r="Q53" s="219"/>
      <c r="R53" s="219" t="s">
        <v>1523</v>
      </c>
      <c r="S53" s="219"/>
      <c r="T53" s="221"/>
      <c r="U53" s="219"/>
      <c r="V53" s="219" t="s">
        <v>252</v>
      </c>
      <c r="W53" s="190">
        <f>VLOOKUP(M53,'8.匯率'!A:C,2,)</f>
        <v>1</v>
      </c>
      <c r="X53" s="222">
        <f t="shared" si="1"/>
        <v>154938</v>
      </c>
    </row>
    <row r="54" spans="1:24">
      <c r="A54" s="219" t="s">
        <v>215</v>
      </c>
      <c r="B54" s="219" t="s">
        <v>1491</v>
      </c>
      <c r="C54" s="219" t="s">
        <v>1524</v>
      </c>
      <c r="D54" s="219" t="s">
        <v>227</v>
      </c>
      <c r="E54" s="221">
        <v>45770</v>
      </c>
      <c r="F54" s="221">
        <v>45770</v>
      </c>
      <c r="G54" s="219" t="s">
        <v>1838</v>
      </c>
      <c r="H54" s="219"/>
      <c r="I54" s="219" t="s">
        <v>252</v>
      </c>
      <c r="J54" s="219" t="s">
        <v>185</v>
      </c>
      <c r="K54" s="219" t="s">
        <v>220</v>
      </c>
      <c r="L54" s="251">
        <v>1912902</v>
      </c>
      <c r="M54" s="219" t="s">
        <v>220</v>
      </c>
      <c r="N54" s="251">
        <v>1912902</v>
      </c>
      <c r="O54" s="219"/>
      <c r="P54" s="219" t="s">
        <v>250</v>
      </c>
      <c r="Q54" s="219"/>
      <c r="R54" s="219" t="s">
        <v>1525</v>
      </c>
      <c r="S54" s="219"/>
      <c r="T54" s="221"/>
      <c r="U54" s="219"/>
      <c r="V54" s="219" t="s">
        <v>252</v>
      </c>
      <c r="W54" s="190">
        <f>VLOOKUP(M54,'8.匯率'!A:C,2,)</f>
        <v>1</v>
      </c>
      <c r="X54" s="222">
        <f t="shared" si="1"/>
        <v>1912902</v>
      </c>
    </row>
    <row r="55" spans="1:24">
      <c r="A55" s="219" t="s">
        <v>215</v>
      </c>
      <c r="B55" s="219" t="s">
        <v>1491</v>
      </c>
      <c r="C55" s="219" t="s">
        <v>1526</v>
      </c>
      <c r="D55" s="219" t="s">
        <v>227</v>
      </c>
      <c r="E55" s="221">
        <v>45770</v>
      </c>
      <c r="F55" s="221">
        <v>45770</v>
      </c>
      <c r="G55" s="219" t="s">
        <v>1838</v>
      </c>
      <c r="H55" s="219"/>
      <c r="I55" s="219" t="s">
        <v>252</v>
      </c>
      <c r="J55" s="219" t="s">
        <v>185</v>
      </c>
      <c r="K55" s="219" t="s">
        <v>220</v>
      </c>
      <c r="L55" s="251">
        <v>398345</v>
      </c>
      <c r="M55" s="219" t="s">
        <v>220</v>
      </c>
      <c r="N55" s="251">
        <v>398345</v>
      </c>
      <c r="O55" s="219"/>
      <c r="P55" s="219" t="s">
        <v>250</v>
      </c>
      <c r="Q55" s="219"/>
      <c r="R55" s="219" t="s">
        <v>1527</v>
      </c>
      <c r="S55" s="219"/>
      <c r="T55" s="221"/>
      <c r="U55" s="219"/>
      <c r="V55" s="219" t="s">
        <v>252</v>
      </c>
      <c r="W55" s="190">
        <f>VLOOKUP(M55,'8.匯率'!A:C,2,)</f>
        <v>1</v>
      </c>
      <c r="X55" s="222">
        <f t="shared" si="1"/>
        <v>398345</v>
      </c>
    </row>
    <row r="56" spans="1:24">
      <c r="A56" s="219" t="s">
        <v>215</v>
      </c>
      <c r="B56" s="219" t="s">
        <v>1491</v>
      </c>
      <c r="C56" s="219" t="s">
        <v>1528</v>
      </c>
      <c r="D56" s="219" t="s">
        <v>227</v>
      </c>
      <c r="E56" s="221">
        <v>45770</v>
      </c>
      <c r="F56" s="221">
        <v>45770</v>
      </c>
      <c r="G56" s="219" t="s">
        <v>1838</v>
      </c>
      <c r="H56" s="219"/>
      <c r="I56" s="219" t="s">
        <v>252</v>
      </c>
      <c r="J56" s="219" t="s">
        <v>185</v>
      </c>
      <c r="K56" s="219" t="s">
        <v>220</v>
      </c>
      <c r="L56" s="251">
        <v>406676</v>
      </c>
      <c r="M56" s="219" t="s">
        <v>220</v>
      </c>
      <c r="N56" s="251">
        <v>406676</v>
      </c>
      <c r="O56" s="219"/>
      <c r="P56" s="219" t="s">
        <v>250</v>
      </c>
      <c r="Q56" s="219"/>
      <c r="R56" s="219" t="s">
        <v>1529</v>
      </c>
      <c r="S56" s="219"/>
      <c r="T56" s="221"/>
      <c r="U56" s="219"/>
      <c r="V56" s="219" t="s">
        <v>252</v>
      </c>
      <c r="W56" s="190">
        <f>VLOOKUP(M56,'8.匯率'!A:C,2,)</f>
        <v>1</v>
      </c>
      <c r="X56" s="222">
        <f t="shared" si="1"/>
        <v>406676</v>
      </c>
    </row>
    <row r="57" spans="1:24">
      <c r="A57" s="219" t="s">
        <v>215</v>
      </c>
      <c r="B57" s="219" t="s">
        <v>1491</v>
      </c>
      <c r="C57" s="219" t="s">
        <v>1530</v>
      </c>
      <c r="D57" s="219" t="s">
        <v>227</v>
      </c>
      <c r="E57" s="221">
        <v>45761</v>
      </c>
      <c r="F57" s="221">
        <v>45761</v>
      </c>
      <c r="G57" s="219" t="s">
        <v>1838</v>
      </c>
      <c r="H57" s="219"/>
      <c r="I57" s="219" t="s">
        <v>266</v>
      </c>
      <c r="J57" s="219" t="s">
        <v>187</v>
      </c>
      <c r="K57" s="219" t="s">
        <v>220</v>
      </c>
      <c r="L57" s="251">
        <v>87085</v>
      </c>
      <c r="M57" s="219" t="s">
        <v>220</v>
      </c>
      <c r="N57" s="251">
        <v>87085</v>
      </c>
      <c r="O57" s="219"/>
      <c r="P57" s="219" t="s">
        <v>229</v>
      </c>
      <c r="Q57" s="219"/>
      <c r="R57" s="219" t="s">
        <v>1531</v>
      </c>
      <c r="S57" s="219"/>
      <c r="T57" s="221"/>
      <c r="U57" s="219"/>
      <c r="V57" s="219" t="s">
        <v>252</v>
      </c>
      <c r="W57" s="190">
        <f>VLOOKUP(M57,'8.匯率'!A:C,2,)</f>
        <v>1</v>
      </c>
      <c r="X57" s="222">
        <f t="shared" si="1"/>
        <v>87085</v>
      </c>
    </row>
    <row r="58" spans="1:24">
      <c r="A58" s="219" t="s">
        <v>215</v>
      </c>
      <c r="B58" s="219" t="s">
        <v>1150</v>
      </c>
      <c r="C58" s="219" t="s">
        <v>1367</v>
      </c>
      <c r="D58" s="219" t="s">
        <v>268</v>
      </c>
      <c r="E58" s="221">
        <v>45744</v>
      </c>
      <c r="F58" s="221">
        <v>45744</v>
      </c>
      <c r="G58" s="219" t="s">
        <v>1938</v>
      </c>
      <c r="H58" s="219"/>
      <c r="I58" s="219" t="s">
        <v>225</v>
      </c>
      <c r="J58" s="219" t="s">
        <v>182</v>
      </c>
      <c r="K58" s="219" t="s">
        <v>220</v>
      </c>
      <c r="L58" s="251">
        <v>875</v>
      </c>
      <c r="M58" s="219" t="s">
        <v>220</v>
      </c>
      <c r="N58" s="251">
        <v>875</v>
      </c>
      <c r="O58" s="219"/>
      <c r="P58" s="219" t="s">
        <v>244</v>
      </c>
      <c r="Q58" s="219"/>
      <c r="R58" s="219" t="s">
        <v>1368</v>
      </c>
      <c r="S58" s="219"/>
      <c r="T58" s="221"/>
      <c r="U58" s="219"/>
      <c r="V58" s="219" t="s">
        <v>252</v>
      </c>
      <c r="W58" s="190">
        <f>VLOOKUP(M58,'8.匯率'!A:C,2,)</f>
        <v>1</v>
      </c>
      <c r="X58" s="222">
        <f t="shared" si="1"/>
        <v>875</v>
      </c>
    </row>
    <row r="59" spans="1:24">
      <c r="A59" s="219" t="s">
        <v>215</v>
      </c>
      <c r="B59" s="219" t="s">
        <v>1491</v>
      </c>
      <c r="C59" s="219" t="s">
        <v>1607</v>
      </c>
      <c r="D59" s="219" t="s">
        <v>268</v>
      </c>
      <c r="E59" s="221">
        <v>45775</v>
      </c>
      <c r="F59" s="221">
        <v>45775</v>
      </c>
      <c r="G59" s="219" t="s">
        <v>1938</v>
      </c>
      <c r="H59" s="219"/>
      <c r="I59" s="219" t="s">
        <v>225</v>
      </c>
      <c r="J59" s="219" t="s">
        <v>182</v>
      </c>
      <c r="K59" s="219" t="s">
        <v>220</v>
      </c>
      <c r="L59" s="251">
        <v>104500</v>
      </c>
      <c r="M59" s="219" t="s">
        <v>220</v>
      </c>
      <c r="N59" s="251">
        <v>104500</v>
      </c>
      <c r="O59" s="219"/>
      <c r="P59" s="219" t="s">
        <v>244</v>
      </c>
      <c r="Q59" s="219"/>
      <c r="R59" s="219" t="s">
        <v>1608</v>
      </c>
      <c r="S59" s="219"/>
      <c r="T59" s="221"/>
      <c r="U59" s="219"/>
      <c r="V59" s="219" t="s">
        <v>252</v>
      </c>
      <c r="W59" s="190">
        <f>VLOOKUP(M59,'8.匯率'!A:C,2,)</f>
        <v>1</v>
      </c>
      <c r="X59" s="222">
        <f t="shared" si="1"/>
        <v>104500</v>
      </c>
    </row>
    <row r="60" spans="1:24">
      <c r="A60" s="219" t="s">
        <v>215</v>
      </c>
      <c r="B60" s="219" t="s">
        <v>1491</v>
      </c>
      <c r="C60" s="219" t="s">
        <v>1609</v>
      </c>
      <c r="D60" s="219" t="s">
        <v>268</v>
      </c>
      <c r="E60" s="221">
        <v>45775</v>
      </c>
      <c r="F60" s="221">
        <v>45775</v>
      </c>
      <c r="G60" s="219" t="s">
        <v>1938</v>
      </c>
      <c r="H60" s="219"/>
      <c r="I60" s="219" t="s">
        <v>225</v>
      </c>
      <c r="J60" s="219" t="s">
        <v>182</v>
      </c>
      <c r="K60" s="219" t="s">
        <v>220</v>
      </c>
      <c r="L60" s="251">
        <v>131100</v>
      </c>
      <c r="M60" s="219" t="s">
        <v>220</v>
      </c>
      <c r="N60" s="251">
        <v>131100</v>
      </c>
      <c r="O60" s="219"/>
      <c r="P60" s="219" t="s">
        <v>244</v>
      </c>
      <c r="Q60" s="219"/>
      <c r="R60" s="219" t="s">
        <v>1610</v>
      </c>
      <c r="S60" s="219"/>
      <c r="T60" s="221"/>
      <c r="U60" s="219"/>
      <c r="V60" s="219" t="s">
        <v>252</v>
      </c>
      <c r="W60" s="190">
        <f>VLOOKUP(M60,'8.匯率'!A:C,2,)</f>
        <v>1</v>
      </c>
      <c r="X60" s="222">
        <f t="shared" si="1"/>
        <v>131100</v>
      </c>
    </row>
    <row r="61" spans="1:24">
      <c r="A61" s="219" t="s">
        <v>215</v>
      </c>
      <c r="B61" s="219" t="s">
        <v>1491</v>
      </c>
      <c r="C61" s="219" t="s">
        <v>1611</v>
      </c>
      <c r="D61" s="219" t="s">
        <v>268</v>
      </c>
      <c r="E61" s="221">
        <v>45775</v>
      </c>
      <c r="F61" s="221">
        <v>45775</v>
      </c>
      <c r="G61" s="219" t="s">
        <v>1938</v>
      </c>
      <c r="H61" s="219"/>
      <c r="I61" s="219" t="s">
        <v>225</v>
      </c>
      <c r="J61" s="219" t="s">
        <v>182</v>
      </c>
      <c r="K61" s="219" t="s">
        <v>220</v>
      </c>
      <c r="L61" s="251">
        <v>56250</v>
      </c>
      <c r="M61" s="219" t="s">
        <v>220</v>
      </c>
      <c r="N61" s="251">
        <v>56250</v>
      </c>
      <c r="O61" s="219"/>
      <c r="P61" s="219" t="s">
        <v>244</v>
      </c>
      <c r="Q61" s="219"/>
      <c r="R61" s="219" t="s">
        <v>1612</v>
      </c>
      <c r="S61" s="219"/>
      <c r="T61" s="221"/>
      <c r="U61" s="219"/>
      <c r="V61" s="219" t="s">
        <v>266</v>
      </c>
      <c r="W61" s="190">
        <f>VLOOKUP(M61,'8.匯率'!A:C,2,)</f>
        <v>1</v>
      </c>
      <c r="X61" s="222">
        <f t="shared" si="1"/>
        <v>56250</v>
      </c>
    </row>
    <row r="62" spans="1:24">
      <c r="A62" s="219" t="s">
        <v>215</v>
      </c>
      <c r="B62" s="219" t="s">
        <v>1491</v>
      </c>
      <c r="C62" s="219" t="s">
        <v>1661</v>
      </c>
      <c r="D62" s="219" t="s">
        <v>268</v>
      </c>
      <c r="E62" s="221">
        <v>45775</v>
      </c>
      <c r="F62" s="221">
        <v>45775</v>
      </c>
      <c r="G62" s="219" t="s">
        <v>1938</v>
      </c>
      <c r="H62" s="219"/>
      <c r="I62" s="219" t="s">
        <v>225</v>
      </c>
      <c r="J62" s="219" t="s">
        <v>182</v>
      </c>
      <c r="K62" s="219" t="s">
        <v>220</v>
      </c>
      <c r="L62" s="251">
        <v>110000</v>
      </c>
      <c r="M62" s="219" t="s">
        <v>220</v>
      </c>
      <c r="N62" s="251">
        <v>110000</v>
      </c>
      <c r="O62" s="219"/>
      <c r="P62" s="219" t="s">
        <v>244</v>
      </c>
      <c r="Q62" s="219"/>
      <c r="R62" s="219" t="s">
        <v>1662</v>
      </c>
      <c r="S62" s="219"/>
      <c r="T62" s="221"/>
      <c r="U62" s="219"/>
      <c r="V62" s="219" t="s">
        <v>243</v>
      </c>
      <c r="W62" s="190">
        <f>VLOOKUP(M62,'8.匯率'!A:C,2,)</f>
        <v>1</v>
      </c>
      <c r="X62" s="222">
        <f t="shared" si="1"/>
        <v>110000</v>
      </c>
    </row>
    <row r="63" spans="1:24">
      <c r="A63" s="219" t="s">
        <v>215</v>
      </c>
      <c r="B63" s="219" t="s">
        <v>1491</v>
      </c>
      <c r="C63" s="219" t="s">
        <v>1663</v>
      </c>
      <c r="D63" s="219" t="s">
        <v>268</v>
      </c>
      <c r="E63" s="221">
        <v>45775</v>
      </c>
      <c r="F63" s="221">
        <v>45775</v>
      </c>
      <c r="G63" s="219" t="s">
        <v>1938</v>
      </c>
      <c r="H63" s="219"/>
      <c r="I63" s="219" t="s">
        <v>225</v>
      </c>
      <c r="J63" s="219" t="s">
        <v>182</v>
      </c>
      <c r="K63" s="219" t="s">
        <v>220</v>
      </c>
      <c r="L63" s="251">
        <v>90000</v>
      </c>
      <c r="M63" s="219" t="s">
        <v>220</v>
      </c>
      <c r="N63" s="251">
        <v>90000</v>
      </c>
      <c r="O63" s="219"/>
      <c r="P63" s="219" t="s">
        <v>244</v>
      </c>
      <c r="Q63" s="219"/>
      <c r="R63" s="219" t="s">
        <v>1664</v>
      </c>
      <c r="S63" s="219"/>
      <c r="T63" s="221"/>
      <c r="U63" s="219"/>
      <c r="V63" s="219" t="s">
        <v>243</v>
      </c>
      <c r="W63" s="190">
        <f>VLOOKUP(M63,'8.匯率'!A:C,2,)</f>
        <v>1</v>
      </c>
      <c r="X63" s="222">
        <f t="shared" si="1"/>
        <v>90000</v>
      </c>
    </row>
    <row r="64" spans="1:24">
      <c r="A64" s="219" t="s">
        <v>215</v>
      </c>
      <c r="B64" s="219" t="s">
        <v>1491</v>
      </c>
      <c r="C64" s="219" t="s">
        <v>1665</v>
      </c>
      <c r="D64" s="219" t="s">
        <v>268</v>
      </c>
      <c r="E64" s="221">
        <v>45775</v>
      </c>
      <c r="F64" s="221">
        <v>45775</v>
      </c>
      <c r="G64" s="219" t="s">
        <v>1938</v>
      </c>
      <c r="H64" s="219"/>
      <c r="I64" s="219" t="s">
        <v>225</v>
      </c>
      <c r="J64" s="219" t="s">
        <v>182</v>
      </c>
      <c r="K64" s="219" t="s">
        <v>220</v>
      </c>
      <c r="L64" s="251">
        <v>135406</v>
      </c>
      <c r="M64" s="219" t="s">
        <v>220</v>
      </c>
      <c r="N64" s="251">
        <v>135406</v>
      </c>
      <c r="O64" s="219"/>
      <c r="P64" s="219" t="s">
        <v>244</v>
      </c>
      <c r="Q64" s="219"/>
      <c r="R64" s="219" t="s">
        <v>1666</v>
      </c>
      <c r="S64" s="219"/>
      <c r="T64" s="221"/>
      <c r="U64" s="219"/>
      <c r="V64" s="219" t="s">
        <v>243</v>
      </c>
      <c r="W64" s="190">
        <f>VLOOKUP(M64,'8.匯率'!A:C,2,)</f>
        <v>1</v>
      </c>
      <c r="X64" s="222">
        <f t="shared" si="1"/>
        <v>135406</v>
      </c>
    </row>
    <row r="65" spans="1:24">
      <c r="A65" s="219" t="s">
        <v>215</v>
      </c>
      <c r="B65" s="219" t="s">
        <v>1491</v>
      </c>
      <c r="C65" s="219" t="s">
        <v>1667</v>
      </c>
      <c r="D65" s="219" t="s">
        <v>268</v>
      </c>
      <c r="E65" s="221">
        <v>45775</v>
      </c>
      <c r="F65" s="221">
        <v>45775</v>
      </c>
      <c r="G65" s="219" t="s">
        <v>1938</v>
      </c>
      <c r="H65" s="219"/>
      <c r="I65" s="219" t="s">
        <v>225</v>
      </c>
      <c r="J65" s="219" t="s">
        <v>182</v>
      </c>
      <c r="K65" s="219" t="s">
        <v>220</v>
      </c>
      <c r="L65" s="251">
        <v>138000</v>
      </c>
      <c r="M65" s="219" t="s">
        <v>220</v>
      </c>
      <c r="N65" s="251">
        <v>138000</v>
      </c>
      <c r="O65" s="219"/>
      <c r="P65" s="219" t="s">
        <v>244</v>
      </c>
      <c r="Q65" s="219"/>
      <c r="R65" s="219" t="s">
        <v>1668</v>
      </c>
      <c r="S65" s="219"/>
      <c r="T65" s="221"/>
      <c r="U65" s="219"/>
      <c r="V65" s="219" t="s">
        <v>243</v>
      </c>
      <c r="W65" s="190">
        <f>VLOOKUP(M65,'8.匯率'!A:C,2,)</f>
        <v>1</v>
      </c>
      <c r="X65" s="222">
        <f t="shared" si="1"/>
        <v>138000</v>
      </c>
    </row>
    <row r="66" spans="1:24">
      <c r="A66" s="219" t="s">
        <v>215</v>
      </c>
      <c r="B66" s="219" t="s">
        <v>1491</v>
      </c>
      <c r="C66" s="219" t="s">
        <v>1669</v>
      </c>
      <c r="D66" s="219" t="s">
        <v>268</v>
      </c>
      <c r="E66" s="221">
        <v>45775</v>
      </c>
      <c r="F66" s="221">
        <v>45775</v>
      </c>
      <c r="G66" s="219" t="s">
        <v>1938</v>
      </c>
      <c r="H66" s="219"/>
      <c r="I66" s="219" t="s">
        <v>225</v>
      </c>
      <c r="J66" s="219" t="s">
        <v>182</v>
      </c>
      <c r="K66" s="219" t="s">
        <v>220</v>
      </c>
      <c r="L66" s="251">
        <v>93500</v>
      </c>
      <c r="M66" s="219" t="s">
        <v>220</v>
      </c>
      <c r="N66" s="251">
        <v>93500</v>
      </c>
      <c r="O66" s="219"/>
      <c r="P66" s="219" t="s">
        <v>244</v>
      </c>
      <c r="Q66" s="219"/>
      <c r="R66" s="219" t="s">
        <v>1670</v>
      </c>
      <c r="S66" s="219"/>
      <c r="T66" s="221"/>
      <c r="U66" s="219"/>
      <c r="V66" s="219" t="s">
        <v>243</v>
      </c>
      <c r="W66" s="190">
        <f>VLOOKUP(M66,'8.匯率'!A:C,2,)</f>
        <v>1</v>
      </c>
      <c r="X66" s="222">
        <f t="shared" si="1"/>
        <v>93500</v>
      </c>
    </row>
    <row r="67" spans="1:24">
      <c r="A67" s="219" t="s">
        <v>215</v>
      </c>
      <c r="B67" s="219" t="s">
        <v>1491</v>
      </c>
      <c r="C67" s="219" t="s">
        <v>1671</v>
      </c>
      <c r="D67" s="219" t="s">
        <v>268</v>
      </c>
      <c r="E67" s="221">
        <v>45775</v>
      </c>
      <c r="F67" s="221">
        <v>45775</v>
      </c>
      <c r="G67" s="219" t="s">
        <v>1938</v>
      </c>
      <c r="H67" s="219"/>
      <c r="I67" s="219" t="s">
        <v>225</v>
      </c>
      <c r="J67" s="219" t="s">
        <v>182</v>
      </c>
      <c r="K67" s="219" t="s">
        <v>220</v>
      </c>
      <c r="L67" s="251">
        <v>110000</v>
      </c>
      <c r="M67" s="219" t="s">
        <v>220</v>
      </c>
      <c r="N67" s="251">
        <v>110000</v>
      </c>
      <c r="O67" s="219"/>
      <c r="P67" s="219" t="s">
        <v>244</v>
      </c>
      <c r="Q67" s="219"/>
      <c r="R67" s="219" t="s">
        <v>1672</v>
      </c>
      <c r="S67" s="219"/>
      <c r="T67" s="221"/>
      <c r="U67" s="219"/>
      <c r="V67" s="219" t="s">
        <v>243</v>
      </c>
      <c r="W67" s="190">
        <f>VLOOKUP(M67,'8.匯率'!A:C,2,)</f>
        <v>1</v>
      </c>
      <c r="X67" s="222">
        <f t="shared" si="1"/>
        <v>110000</v>
      </c>
    </row>
    <row r="68" spans="1:24">
      <c r="A68" s="219" t="s">
        <v>215</v>
      </c>
      <c r="B68" s="219" t="s">
        <v>1491</v>
      </c>
      <c r="C68" s="219" t="s">
        <v>1673</v>
      </c>
      <c r="D68" s="219" t="s">
        <v>268</v>
      </c>
      <c r="E68" s="221">
        <v>45775</v>
      </c>
      <c r="F68" s="221">
        <v>45775</v>
      </c>
      <c r="G68" s="219" t="s">
        <v>1938</v>
      </c>
      <c r="H68" s="219"/>
      <c r="I68" s="219" t="s">
        <v>225</v>
      </c>
      <c r="J68" s="219" t="s">
        <v>182</v>
      </c>
      <c r="K68" s="219" t="s">
        <v>220</v>
      </c>
      <c r="L68" s="251">
        <v>110000</v>
      </c>
      <c r="M68" s="219" t="s">
        <v>220</v>
      </c>
      <c r="N68" s="251">
        <v>110000</v>
      </c>
      <c r="O68" s="219"/>
      <c r="P68" s="219" t="s">
        <v>244</v>
      </c>
      <c r="Q68" s="219"/>
      <c r="R68" s="219" t="s">
        <v>1674</v>
      </c>
      <c r="S68" s="219"/>
      <c r="T68" s="221"/>
      <c r="U68" s="219"/>
      <c r="V68" s="219" t="s">
        <v>243</v>
      </c>
      <c r="W68" s="190">
        <f>VLOOKUP(M68,'8.匯率'!A:C,2,)</f>
        <v>1</v>
      </c>
      <c r="X68" s="222">
        <f t="shared" si="1"/>
        <v>110000</v>
      </c>
    </row>
    <row r="69" spans="1:24">
      <c r="A69" s="219" t="s">
        <v>215</v>
      </c>
      <c r="B69" s="219" t="s">
        <v>1491</v>
      </c>
      <c r="C69" s="219" t="s">
        <v>1675</v>
      </c>
      <c r="D69" s="219" t="s">
        <v>268</v>
      </c>
      <c r="E69" s="221">
        <v>45775</v>
      </c>
      <c r="F69" s="221">
        <v>45775</v>
      </c>
      <c r="G69" s="219" t="s">
        <v>1938</v>
      </c>
      <c r="H69" s="219"/>
      <c r="I69" s="219" t="s">
        <v>225</v>
      </c>
      <c r="J69" s="219" t="s">
        <v>182</v>
      </c>
      <c r="K69" s="219" t="s">
        <v>220</v>
      </c>
      <c r="L69" s="251">
        <v>129375</v>
      </c>
      <c r="M69" s="219" t="s">
        <v>220</v>
      </c>
      <c r="N69" s="251">
        <v>129375</v>
      </c>
      <c r="O69" s="219"/>
      <c r="P69" s="219" t="s">
        <v>244</v>
      </c>
      <c r="Q69" s="219"/>
      <c r="R69" s="219" t="s">
        <v>1676</v>
      </c>
      <c r="S69" s="219"/>
      <c r="T69" s="221"/>
      <c r="U69" s="219"/>
      <c r="V69" s="219" t="s">
        <v>243</v>
      </c>
      <c r="W69" s="190">
        <f>VLOOKUP(M69,'8.匯率'!A:C,2,)</f>
        <v>1</v>
      </c>
      <c r="X69" s="222">
        <f t="shared" si="1"/>
        <v>129375</v>
      </c>
    </row>
    <row r="70" spans="1:24">
      <c r="A70" s="219" t="s">
        <v>215</v>
      </c>
      <c r="B70" s="219" t="s">
        <v>1491</v>
      </c>
      <c r="C70" s="219" t="s">
        <v>1677</v>
      </c>
      <c r="D70" s="219" t="s">
        <v>268</v>
      </c>
      <c r="E70" s="221">
        <v>45775</v>
      </c>
      <c r="F70" s="221">
        <v>45775</v>
      </c>
      <c r="G70" s="219" t="s">
        <v>1938</v>
      </c>
      <c r="H70" s="219"/>
      <c r="I70" s="219" t="s">
        <v>225</v>
      </c>
      <c r="J70" s="219" t="s">
        <v>182</v>
      </c>
      <c r="K70" s="219" t="s">
        <v>220</v>
      </c>
      <c r="L70" s="251">
        <v>85500</v>
      </c>
      <c r="M70" s="219" t="s">
        <v>220</v>
      </c>
      <c r="N70" s="251">
        <v>85500</v>
      </c>
      <c r="O70" s="219"/>
      <c r="P70" s="219" t="s">
        <v>244</v>
      </c>
      <c r="Q70" s="219"/>
      <c r="R70" s="219" t="s">
        <v>1678</v>
      </c>
      <c r="S70" s="219"/>
      <c r="T70" s="221"/>
      <c r="U70" s="219"/>
      <c r="V70" s="219" t="s">
        <v>243</v>
      </c>
      <c r="W70" s="190">
        <f>VLOOKUP(M70,'8.匯率'!A:C,2,)</f>
        <v>1</v>
      </c>
      <c r="X70" s="222">
        <f t="shared" si="1"/>
        <v>85500</v>
      </c>
    </row>
    <row r="71" spans="1:24">
      <c r="A71" s="219" t="s">
        <v>215</v>
      </c>
      <c r="B71" s="219" t="s">
        <v>1491</v>
      </c>
      <c r="C71" s="219" t="s">
        <v>1679</v>
      </c>
      <c r="D71" s="219" t="s">
        <v>268</v>
      </c>
      <c r="E71" s="221">
        <v>45775</v>
      </c>
      <c r="F71" s="221">
        <v>45775</v>
      </c>
      <c r="G71" s="219" t="s">
        <v>1938</v>
      </c>
      <c r="H71" s="219"/>
      <c r="I71" s="219" t="s">
        <v>225</v>
      </c>
      <c r="J71" s="219" t="s">
        <v>182</v>
      </c>
      <c r="K71" s="219" t="s">
        <v>220</v>
      </c>
      <c r="L71" s="251">
        <v>138000</v>
      </c>
      <c r="M71" s="219" t="s">
        <v>220</v>
      </c>
      <c r="N71" s="251">
        <v>138000</v>
      </c>
      <c r="O71" s="219"/>
      <c r="P71" s="219" t="s">
        <v>244</v>
      </c>
      <c r="Q71" s="219"/>
      <c r="R71" s="219" t="s">
        <v>1680</v>
      </c>
      <c r="S71" s="219"/>
      <c r="T71" s="221"/>
      <c r="U71" s="219"/>
      <c r="V71" s="219" t="s">
        <v>243</v>
      </c>
      <c r="W71" s="190">
        <f>VLOOKUP(M71,'8.匯率'!A:C,2,)</f>
        <v>1</v>
      </c>
      <c r="X71" s="222">
        <f t="shared" si="1"/>
        <v>138000</v>
      </c>
    </row>
    <row r="72" spans="1:24">
      <c r="A72" s="219" t="s">
        <v>215</v>
      </c>
      <c r="B72" s="219" t="s">
        <v>1491</v>
      </c>
      <c r="C72" s="219" t="s">
        <v>1681</v>
      </c>
      <c r="D72" s="219" t="s">
        <v>268</v>
      </c>
      <c r="E72" s="221">
        <v>45775</v>
      </c>
      <c r="F72" s="221">
        <v>45775</v>
      </c>
      <c r="G72" s="219" t="s">
        <v>1938</v>
      </c>
      <c r="H72" s="219"/>
      <c r="I72" s="219" t="s">
        <v>225</v>
      </c>
      <c r="J72" s="219" t="s">
        <v>182</v>
      </c>
      <c r="K72" s="219" t="s">
        <v>220</v>
      </c>
      <c r="L72" s="251">
        <v>155000</v>
      </c>
      <c r="M72" s="219" t="s">
        <v>220</v>
      </c>
      <c r="N72" s="251">
        <v>155000</v>
      </c>
      <c r="O72" s="219"/>
      <c r="P72" s="219" t="s">
        <v>244</v>
      </c>
      <c r="Q72" s="219"/>
      <c r="R72" s="219" t="s">
        <v>1682</v>
      </c>
      <c r="S72" s="219"/>
      <c r="T72" s="221"/>
      <c r="U72" s="219"/>
      <c r="V72" s="219" t="s">
        <v>243</v>
      </c>
      <c r="W72" s="190">
        <f>VLOOKUP(M72,'8.匯率'!A:C,2,)</f>
        <v>1</v>
      </c>
      <c r="X72" s="222">
        <f t="shared" si="1"/>
        <v>155000</v>
      </c>
    </row>
    <row r="73" spans="1:24">
      <c r="A73" s="219" t="s">
        <v>215</v>
      </c>
      <c r="B73" s="219" t="s">
        <v>1491</v>
      </c>
      <c r="C73" s="219" t="s">
        <v>1683</v>
      </c>
      <c r="D73" s="219" t="s">
        <v>268</v>
      </c>
      <c r="E73" s="221">
        <v>45775</v>
      </c>
      <c r="F73" s="221">
        <v>45775</v>
      </c>
      <c r="G73" s="219" t="s">
        <v>1938</v>
      </c>
      <c r="H73" s="219"/>
      <c r="I73" s="219" t="s">
        <v>225</v>
      </c>
      <c r="J73" s="219" t="s">
        <v>182</v>
      </c>
      <c r="K73" s="219" t="s">
        <v>220</v>
      </c>
      <c r="L73" s="251">
        <v>110000</v>
      </c>
      <c r="M73" s="219" t="s">
        <v>220</v>
      </c>
      <c r="N73" s="251">
        <v>110000</v>
      </c>
      <c r="O73" s="219"/>
      <c r="P73" s="219" t="s">
        <v>244</v>
      </c>
      <c r="Q73" s="219"/>
      <c r="R73" s="219" t="s">
        <v>1684</v>
      </c>
      <c r="S73" s="219"/>
      <c r="T73" s="221"/>
      <c r="U73" s="219"/>
      <c r="V73" s="219" t="s">
        <v>243</v>
      </c>
      <c r="W73" s="190">
        <f>VLOOKUP(M73,'8.匯率'!A:C,2,)</f>
        <v>1</v>
      </c>
      <c r="X73" s="222">
        <f t="shared" si="1"/>
        <v>110000</v>
      </c>
    </row>
    <row r="74" spans="1:24">
      <c r="A74" s="219" t="s">
        <v>215</v>
      </c>
      <c r="B74" s="219" t="s">
        <v>1491</v>
      </c>
      <c r="C74" s="219" t="s">
        <v>1685</v>
      </c>
      <c r="D74" s="219" t="s">
        <v>268</v>
      </c>
      <c r="E74" s="221">
        <v>45775</v>
      </c>
      <c r="F74" s="221">
        <v>45775</v>
      </c>
      <c r="G74" s="219" t="s">
        <v>1938</v>
      </c>
      <c r="H74" s="219"/>
      <c r="I74" s="219" t="s">
        <v>225</v>
      </c>
      <c r="J74" s="219" t="s">
        <v>182</v>
      </c>
      <c r="K74" s="219" t="s">
        <v>220</v>
      </c>
      <c r="L74" s="251">
        <v>135406</v>
      </c>
      <c r="M74" s="219" t="s">
        <v>220</v>
      </c>
      <c r="N74" s="251">
        <v>135406</v>
      </c>
      <c r="O74" s="219"/>
      <c r="P74" s="219" t="s">
        <v>244</v>
      </c>
      <c r="Q74" s="219"/>
      <c r="R74" s="219" t="s">
        <v>1686</v>
      </c>
      <c r="S74" s="219"/>
      <c r="T74" s="221"/>
      <c r="U74" s="219"/>
      <c r="V74" s="219" t="s">
        <v>243</v>
      </c>
      <c r="W74" s="190">
        <f>VLOOKUP(M74,'8.匯率'!A:C,2,)</f>
        <v>1</v>
      </c>
      <c r="X74" s="222">
        <f t="shared" ref="X74:X137" si="2">N74*W74</f>
        <v>135406</v>
      </c>
    </row>
    <row r="75" spans="1:24">
      <c r="A75" s="219" t="s">
        <v>215</v>
      </c>
      <c r="B75" s="219" t="s">
        <v>1491</v>
      </c>
      <c r="C75" s="219" t="s">
        <v>1687</v>
      </c>
      <c r="D75" s="219" t="s">
        <v>268</v>
      </c>
      <c r="E75" s="221">
        <v>45775</v>
      </c>
      <c r="F75" s="221">
        <v>45775</v>
      </c>
      <c r="G75" s="219" t="s">
        <v>1938</v>
      </c>
      <c r="H75" s="219"/>
      <c r="I75" s="219" t="s">
        <v>225</v>
      </c>
      <c r="J75" s="219" t="s">
        <v>182</v>
      </c>
      <c r="K75" s="219" t="s">
        <v>220</v>
      </c>
      <c r="L75" s="251">
        <v>131100</v>
      </c>
      <c r="M75" s="219" t="s">
        <v>220</v>
      </c>
      <c r="N75" s="251">
        <v>131100</v>
      </c>
      <c r="O75" s="219"/>
      <c r="P75" s="219" t="s">
        <v>244</v>
      </c>
      <c r="Q75" s="219"/>
      <c r="R75" s="219" t="s">
        <v>1688</v>
      </c>
      <c r="S75" s="219"/>
      <c r="T75" s="221"/>
      <c r="U75" s="219"/>
      <c r="V75" s="219" t="s">
        <v>243</v>
      </c>
      <c r="W75" s="190">
        <f>VLOOKUP(M75,'8.匯率'!A:C,2,)</f>
        <v>1</v>
      </c>
      <c r="X75" s="222">
        <f t="shared" si="2"/>
        <v>131100</v>
      </c>
    </row>
    <row r="76" spans="1:24">
      <c r="A76" s="219" t="s">
        <v>215</v>
      </c>
      <c r="B76" s="219" t="s">
        <v>1491</v>
      </c>
      <c r="C76" s="219" t="s">
        <v>1689</v>
      </c>
      <c r="D76" s="219" t="s">
        <v>268</v>
      </c>
      <c r="E76" s="221">
        <v>45775</v>
      </c>
      <c r="F76" s="221">
        <v>45775</v>
      </c>
      <c r="G76" s="219" t="s">
        <v>1938</v>
      </c>
      <c r="H76" s="219"/>
      <c r="I76" s="219" t="s">
        <v>225</v>
      </c>
      <c r="J76" s="219" t="s">
        <v>182</v>
      </c>
      <c r="K76" s="219" t="s">
        <v>220</v>
      </c>
      <c r="L76" s="251">
        <v>138000</v>
      </c>
      <c r="M76" s="219" t="s">
        <v>220</v>
      </c>
      <c r="N76" s="251">
        <v>138000</v>
      </c>
      <c r="O76" s="219"/>
      <c r="P76" s="219" t="s">
        <v>244</v>
      </c>
      <c r="Q76" s="219"/>
      <c r="R76" s="219" t="s">
        <v>1690</v>
      </c>
      <c r="S76" s="219"/>
      <c r="T76" s="221"/>
      <c r="U76" s="219"/>
      <c r="V76" s="219" t="s">
        <v>243</v>
      </c>
      <c r="W76" s="190">
        <f>VLOOKUP(M76,'8.匯率'!A:C,2,)</f>
        <v>1</v>
      </c>
      <c r="X76" s="222">
        <f t="shared" si="2"/>
        <v>138000</v>
      </c>
    </row>
    <row r="77" spans="1:24">
      <c r="A77" s="219" t="s">
        <v>215</v>
      </c>
      <c r="B77" s="219" t="s">
        <v>1491</v>
      </c>
      <c r="C77" s="219" t="s">
        <v>1691</v>
      </c>
      <c r="D77" s="219" t="s">
        <v>268</v>
      </c>
      <c r="E77" s="221">
        <v>45775</v>
      </c>
      <c r="F77" s="221">
        <v>45775</v>
      </c>
      <c r="G77" s="219" t="s">
        <v>1938</v>
      </c>
      <c r="H77" s="219"/>
      <c r="I77" s="219" t="s">
        <v>225</v>
      </c>
      <c r="J77" s="219" t="s">
        <v>182</v>
      </c>
      <c r="K77" s="219" t="s">
        <v>220</v>
      </c>
      <c r="L77" s="251">
        <v>110400</v>
      </c>
      <c r="M77" s="219" t="s">
        <v>220</v>
      </c>
      <c r="N77" s="251">
        <v>110400</v>
      </c>
      <c r="O77" s="219"/>
      <c r="P77" s="219" t="s">
        <v>244</v>
      </c>
      <c r="Q77" s="219"/>
      <c r="R77" s="219" t="s">
        <v>1692</v>
      </c>
      <c r="S77" s="219"/>
      <c r="T77" s="221"/>
      <c r="U77" s="219"/>
      <c r="V77" s="219" t="s">
        <v>243</v>
      </c>
      <c r="W77" s="190">
        <f>VLOOKUP(M77,'8.匯率'!A:C,2,)</f>
        <v>1</v>
      </c>
      <c r="X77" s="222">
        <f t="shared" si="2"/>
        <v>110400</v>
      </c>
    </row>
    <row r="78" spans="1:24">
      <c r="A78" s="219" t="s">
        <v>215</v>
      </c>
      <c r="B78" s="219" t="s">
        <v>1491</v>
      </c>
      <c r="C78" s="219" t="s">
        <v>1697</v>
      </c>
      <c r="D78" s="219" t="s">
        <v>268</v>
      </c>
      <c r="E78" s="221">
        <v>45775</v>
      </c>
      <c r="F78" s="221">
        <v>45775</v>
      </c>
      <c r="G78" s="219" t="s">
        <v>1938</v>
      </c>
      <c r="H78" s="219"/>
      <c r="I78" s="219" t="s">
        <v>225</v>
      </c>
      <c r="J78" s="219" t="s">
        <v>182</v>
      </c>
      <c r="K78" s="219" t="s">
        <v>220</v>
      </c>
      <c r="L78" s="251">
        <v>90000</v>
      </c>
      <c r="M78" s="219" t="s">
        <v>220</v>
      </c>
      <c r="N78" s="251">
        <v>90000</v>
      </c>
      <c r="O78" s="219"/>
      <c r="P78" s="219" t="s">
        <v>244</v>
      </c>
      <c r="Q78" s="219"/>
      <c r="R78" s="219" t="s">
        <v>1698</v>
      </c>
      <c r="S78" s="219"/>
      <c r="T78" s="221"/>
      <c r="U78" s="219"/>
      <c r="V78" s="219" t="s">
        <v>243</v>
      </c>
      <c r="W78" s="190">
        <f>VLOOKUP(M78,'8.匯率'!A:C,2,)</f>
        <v>1</v>
      </c>
      <c r="X78" s="222">
        <f t="shared" si="2"/>
        <v>90000</v>
      </c>
    </row>
    <row r="79" spans="1:24">
      <c r="A79" s="219" t="s">
        <v>215</v>
      </c>
      <c r="B79" s="219" t="s">
        <v>1491</v>
      </c>
      <c r="C79" s="219" t="s">
        <v>1613</v>
      </c>
      <c r="D79" s="219" t="s">
        <v>268</v>
      </c>
      <c r="E79" s="221">
        <v>45775</v>
      </c>
      <c r="F79" s="221">
        <v>45775</v>
      </c>
      <c r="G79" s="219" t="s">
        <v>1938</v>
      </c>
      <c r="H79" s="219"/>
      <c r="I79" s="219" t="s">
        <v>225</v>
      </c>
      <c r="J79" s="219" t="s">
        <v>182</v>
      </c>
      <c r="K79" s="219" t="s">
        <v>220</v>
      </c>
      <c r="L79" s="251">
        <v>138000</v>
      </c>
      <c r="M79" s="219" t="s">
        <v>220</v>
      </c>
      <c r="N79" s="251">
        <v>138000</v>
      </c>
      <c r="O79" s="219"/>
      <c r="P79" s="219" t="s">
        <v>240</v>
      </c>
      <c r="Q79" s="219"/>
      <c r="R79" s="219" t="s">
        <v>1614</v>
      </c>
      <c r="S79" s="219"/>
      <c r="T79" s="221"/>
      <c r="U79" s="219"/>
      <c r="V79" s="219" t="s">
        <v>243</v>
      </c>
      <c r="W79" s="190">
        <f>VLOOKUP(M79,'8.匯率'!A:C,2,)</f>
        <v>1</v>
      </c>
      <c r="X79" s="222">
        <f t="shared" si="2"/>
        <v>138000</v>
      </c>
    </row>
    <row r="80" spans="1:24">
      <c r="A80" s="219" t="s">
        <v>215</v>
      </c>
      <c r="B80" s="219" t="s">
        <v>1491</v>
      </c>
      <c r="C80" s="219" t="s">
        <v>1615</v>
      </c>
      <c r="D80" s="219" t="s">
        <v>268</v>
      </c>
      <c r="E80" s="221">
        <v>45775</v>
      </c>
      <c r="F80" s="221">
        <v>45775</v>
      </c>
      <c r="G80" s="219" t="s">
        <v>1938</v>
      </c>
      <c r="H80" s="219"/>
      <c r="I80" s="219" t="s">
        <v>225</v>
      </c>
      <c r="J80" s="219" t="s">
        <v>182</v>
      </c>
      <c r="K80" s="219" t="s">
        <v>220</v>
      </c>
      <c r="L80" s="251">
        <v>127650</v>
      </c>
      <c r="M80" s="219" t="s">
        <v>220</v>
      </c>
      <c r="N80" s="251">
        <v>127650</v>
      </c>
      <c r="O80" s="219"/>
      <c r="P80" s="219" t="s">
        <v>240</v>
      </c>
      <c r="Q80" s="219"/>
      <c r="R80" s="219" t="s">
        <v>1616</v>
      </c>
      <c r="S80" s="219"/>
      <c r="T80" s="221"/>
      <c r="U80" s="219"/>
      <c r="V80" s="219" t="s">
        <v>243</v>
      </c>
      <c r="W80" s="190">
        <f>VLOOKUP(M80,'8.匯率'!A:C,2,)</f>
        <v>1</v>
      </c>
      <c r="X80" s="222">
        <f t="shared" si="2"/>
        <v>127650</v>
      </c>
    </row>
    <row r="81" spans="1:24">
      <c r="A81" s="219" t="s">
        <v>215</v>
      </c>
      <c r="B81" s="219" t="s">
        <v>1491</v>
      </c>
      <c r="C81" s="219" t="s">
        <v>1617</v>
      </c>
      <c r="D81" s="219" t="s">
        <v>268</v>
      </c>
      <c r="E81" s="221">
        <v>45775</v>
      </c>
      <c r="F81" s="221">
        <v>45775</v>
      </c>
      <c r="G81" s="219" t="s">
        <v>1938</v>
      </c>
      <c r="H81" s="219"/>
      <c r="I81" s="219" t="s">
        <v>225</v>
      </c>
      <c r="J81" s="219" t="s">
        <v>182</v>
      </c>
      <c r="K81" s="219" t="s">
        <v>220</v>
      </c>
      <c r="L81" s="251">
        <v>110000</v>
      </c>
      <c r="M81" s="219" t="s">
        <v>220</v>
      </c>
      <c r="N81" s="251">
        <v>110000</v>
      </c>
      <c r="O81" s="219"/>
      <c r="P81" s="219" t="s">
        <v>240</v>
      </c>
      <c r="Q81" s="219"/>
      <c r="R81" s="219" t="s">
        <v>1618</v>
      </c>
      <c r="S81" s="219"/>
      <c r="T81" s="221"/>
      <c r="U81" s="219"/>
      <c r="V81" s="219" t="s">
        <v>243</v>
      </c>
      <c r="W81" s="190">
        <f>VLOOKUP(M81,'8.匯率'!A:C,2,)</f>
        <v>1</v>
      </c>
      <c r="X81" s="222">
        <f t="shared" si="2"/>
        <v>110000</v>
      </c>
    </row>
    <row r="82" spans="1:24">
      <c r="A82" s="219" t="s">
        <v>215</v>
      </c>
      <c r="B82" s="219" t="s">
        <v>1491</v>
      </c>
      <c r="C82" s="219" t="s">
        <v>1619</v>
      </c>
      <c r="D82" s="219" t="s">
        <v>268</v>
      </c>
      <c r="E82" s="221">
        <v>45775</v>
      </c>
      <c r="F82" s="221">
        <v>45775</v>
      </c>
      <c r="G82" s="219" t="s">
        <v>1938</v>
      </c>
      <c r="H82" s="219"/>
      <c r="I82" s="219" t="s">
        <v>225</v>
      </c>
      <c r="J82" s="219" t="s">
        <v>182</v>
      </c>
      <c r="K82" s="219" t="s">
        <v>220</v>
      </c>
      <c r="L82" s="251">
        <v>138000</v>
      </c>
      <c r="M82" s="219" t="s">
        <v>220</v>
      </c>
      <c r="N82" s="251">
        <v>138000</v>
      </c>
      <c r="O82" s="219"/>
      <c r="P82" s="219" t="s">
        <v>240</v>
      </c>
      <c r="Q82" s="219"/>
      <c r="R82" s="219" t="s">
        <v>1620</v>
      </c>
      <c r="S82" s="219"/>
      <c r="T82" s="221"/>
      <c r="U82" s="219"/>
      <c r="V82" s="219" t="s">
        <v>243</v>
      </c>
      <c r="W82" s="190">
        <f>VLOOKUP(M82,'8.匯率'!A:C,2,)</f>
        <v>1</v>
      </c>
      <c r="X82" s="222">
        <f t="shared" si="2"/>
        <v>138000</v>
      </c>
    </row>
    <row r="83" spans="1:24">
      <c r="A83" s="219" t="s">
        <v>215</v>
      </c>
      <c r="B83" s="219" t="s">
        <v>1491</v>
      </c>
      <c r="C83" s="219" t="s">
        <v>1621</v>
      </c>
      <c r="D83" s="219" t="s">
        <v>268</v>
      </c>
      <c r="E83" s="221">
        <v>45775</v>
      </c>
      <c r="F83" s="221">
        <v>45775</v>
      </c>
      <c r="G83" s="219" t="s">
        <v>1938</v>
      </c>
      <c r="H83" s="219"/>
      <c r="I83" s="219" t="s">
        <v>225</v>
      </c>
      <c r="J83" s="219" t="s">
        <v>182</v>
      </c>
      <c r="K83" s="219" t="s">
        <v>220</v>
      </c>
      <c r="L83" s="251">
        <v>138000</v>
      </c>
      <c r="M83" s="219" t="s">
        <v>220</v>
      </c>
      <c r="N83" s="251">
        <v>138000</v>
      </c>
      <c r="O83" s="219"/>
      <c r="P83" s="219" t="s">
        <v>240</v>
      </c>
      <c r="Q83" s="219"/>
      <c r="R83" s="219" t="s">
        <v>1622</v>
      </c>
      <c r="S83" s="219"/>
      <c r="T83" s="221"/>
      <c r="U83" s="219"/>
      <c r="V83" s="219" t="s">
        <v>243</v>
      </c>
      <c r="W83" s="190">
        <f>VLOOKUP(M83,'8.匯率'!A:C,2,)</f>
        <v>1</v>
      </c>
      <c r="X83" s="222">
        <f t="shared" si="2"/>
        <v>138000</v>
      </c>
    </row>
    <row r="84" spans="1:24">
      <c r="A84" s="219" t="s">
        <v>215</v>
      </c>
      <c r="B84" s="219" t="s">
        <v>1491</v>
      </c>
      <c r="C84" s="219" t="s">
        <v>1623</v>
      </c>
      <c r="D84" s="219" t="s">
        <v>268</v>
      </c>
      <c r="E84" s="221">
        <v>45775</v>
      </c>
      <c r="F84" s="221">
        <v>45775</v>
      </c>
      <c r="G84" s="219" t="s">
        <v>1938</v>
      </c>
      <c r="H84" s="219"/>
      <c r="I84" s="219" t="s">
        <v>225</v>
      </c>
      <c r="J84" s="219" t="s">
        <v>182</v>
      </c>
      <c r="K84" s="219" t="s">
        <v>220</v>
      </c>
      <c r="L84" s="251">
        <v>95000</v>
      </c>
      <c r="M84" s="219" t="s">
        <v>220</v>
      </c>
      <c r="N84" s="251">
        <v>95000</v>
      </c>
      <c r="O84" s="219"/>
      <c r="P84" s="219" t="s">
        <v>240</v>
      </c>
      <c r="Q84" s="219"/>
      <c r="R84" s="219" t="s">
        <v>1624</v>
      </c>
      <c r="S84" s="219"/>
      <c r="T84" s="221"/>
      <c r="U84" s="219"/>
      <c r="V84" s="219" t="s">
        <v>239</v>
      </c>
      <c r="W84" s="190">
        <f>VLOOKUP(M84,'8.匯率'!A:C,2,)</f>
        <v>1</v>
      </c>
      <c r="X84" s="222">
        <f t="shared" si="2"/>
        <v>95000</v>
      </c>
    </row>
    <row r="85" spans="1:24">
      <c r="A85" s="219" t="s">
        <v>215</v>
      </c>
      <c r="B85" s="219" t="s">
        <v>1491</v>
      </c>
      <c r="C85" s="219" t="s">
        <v>1625</v>
      </c>
      <c r="D85" s="219" t="s">
        <v>268</v>
      </c>
      <c r="E85" s="221">
        <v>45775</v>
      </c>
      <c r="F85" s="221">
        <v>45775</v>
      </c>
      <c r="G85" s="219" t="s">
        <v>1938</v>
      </c>
      <c r="H85" s="219"/>
      <c r="I85" s="219" t="s">
        <v>225</v>
      </c>
      <c r="J85" s="219" t="s">
        <v>182</v>
      </c>
      <c r="K85" s="219" t="s">
        <v>220</v>
      </c>
      <c r="L85" s="251">
        <v>71500</v>
      </c>
      <c r="M85" s="219" t="s">
        <v>220</v>
      </c>
      <c r="N85" s="251">
        <v>71500</v>
      </c>
      <c r="O85" s="219"/>
      <c r="P85" s="219" t="s">
        <v>240</v>
      </c>
      <c r="Q85" s="219"/>
      <c r="R85" s="219" t="s">
        <v>1626</v>
      </c>
      <c r="S85" s="219"/>
      <c r="T85" s="221"/>
      <c r="U85" s="219"/>
      <c r="V85" s="219" t="s">
        <v>239</v>
      </c>
      <c r="W85" s="190">
        <f>VLOOKUP(M85,'8.匯率'!A:C,2,)</f>
        <v>1</v>
      </c>
      <c r="X85" s="222">
        <f t="shared" si="2"/>
        <v>71500</v>
      </c>
    </row>
    <row r="86" spans="1:24">
      <c r="A86" s="219" t="s">
        <v>215</v>
      </c>
      <c r="B86" s="219" t="s">
        <v>1491</v>
      </c>
      <c r="C86" s="219" t="s">
        <v>1627</v>
      </c>
      <c r="D86" s="219" t="s">
        <v>268</v>
      </c>
      <c r="E86" s="221">
        <v>45775</v>
      </c>
      <c r="F86" s="221">
        <v>45775</v>
      </c>
      <c r="G86" s="219" t="s">
        <v>1938</v>
      </c>
      <c r="H86" s="219"/>
      <c r="I86" s="219" t="s">
        <v>225</v>
      </c>
      <c r="J86" s="219" t="s">
        <v>182</v>
      </c>
      <c r="K86" s="219" t="s">
        <v>220</v>
      </c>
      <c r="L86" s="251">
        <v>138000</v>
      </c>
      <c r="M86" s="219" t="s">
        <v>220</v>
      </c>
      <c r="N86" s="251">
        <v>138000</v>
      </c>
      <c r="O86" s="219"/>
      <c r="P86" s="219" t="s">
        <v>240</v>
      </c>
      <c r="Q86" s="219"/>
      <c r="R86" s="219" t="s">
        <v>1628</v>
      </c>
      <c r="S86" s="219"/>
      <c r="T86" s="221"/>
      <c r="U86" s="219"/>
      <c r="V86" s="219" t="s">
        <v>239</v>
      </c>
      <c r="W86" s="190">
        <f>VLOOKUP(M86,'8.匯率'!A:C,2,)</f>
        <v>1</v>
      </c>
      <c r="X86" s="222">
        <f t="shared" si="2"/>
        <v>138000</v>
      </c>
    </row>
    <row r="87" spans="1:24">
      <c r="A87" s="219" t="s">
        <v>215</v>
      </c>
      <c r="B87" s="219" t="s">
        <v>1491</v>
      </c>
      <c r="C87" s="219" t="s">
        <v>1629</v>
      </c>
      <c r="D87" s="219" t="s">
        <v>268</v>
      </c>
      <c r="E87" s="221">
        <v>45775</v>
      </c>
      <c r="F87" s="221">
        <v>45775</v>
      </c>
      <c r="G87" s="219" t="s">
        <v>1938</v>
      </c>
      <c r="H87" s="219"/>
      <c r="I87" s="219" t="s">
        <v>225</v>
      </c>
      <c r="J87" s="219" t="s">
        <v>182</v>
      </c>
      <c r="K87" s="219" t="s">
        <v>220</v>
      </c>
      <c r="L87" s="251">
        <v>139500</v>
      </c>
      <c r="M87" s="219" t="s">
        <v>220</v>
      </c>
      <c r="N87" s="251">
        <v>139500</v>
      </c>
      <c r="O87" s="219"/>
      <c r="P87" s="219" t="s">
        <v>240</v>
      </c>
      <c r="Q87" s="219"/>
      <c r="R87" s="219" t="s">
        <v>1630</v>
      </c>
      <c r="S87" s="219"/>
      <c r="T87" s="221"/>
      <c r="U87" s="219"/>
      <c r="V87" s="219" t="s">
        <v>239</v>
      </c>
      <c r="W87" s="190">
        <f>VLOOKUP(M87,'8.匯率'!A:C,2,)</f>
        <v>1</v>
      </c>
      <c r="X87" s="222">
        <f t="shared" si="2"/>
        <v>139500</v>
      </c>
    </row>
    <row r="88" spans="1:24">
      <c r="A88" s="219" t="s">
        <v>215</v>
      </c>
      <c r="B88" s="219" t="s">
        <v>1491</v>
      </c>
      <c r="C88" s="219" t="s">
        <v>1631</v>
      </c>
      <c r="D88" s="219" t="s">
        <v>268</v>
      </c>
      <c r="E88" s="221">
        <v>45775</v>
      </c>
      <c r="F88" s="221">
        <v>45775</v>
      </c>
      <c r="G88" s="219" t="s">
        <v>1938</v>
      </c>
      <c r="H88" s="219"/>
      <c r="I88" s="219" t="s">
        <v>225</v>
      </c>
      <c r="J88" s="219" t="s">
        <v>182</v>
      </c>
      <c r="K88" s="219" t="s">
        <v>220</v>
      </c>
      <c r="L88" s="251">
        <v>93750</v>
      </c>
      <c r="M88" s="219" t="s">
        <v>220</v>
      </c>
      <c r="N88" s="251">
        <v>93750</v>
      </c>
      <c r="O88" s="219"/>
      <c r="P88" s="219" t="s">
        <v>240</v>
      </c>
      <c r="Q88" s="219"/>
      <c r="R88" s="219" t="s">
        <v>1632</v>
      </c>
      <c r="S88" s="219"/>
      <c r="T88" s="221"/>
      <c r="U88" s="219"/>
      <c r="V88" s="219" t="s">
        <v>239</v>
      </c>
      <c r="W88" s="190">
        <f>VLOOKUP(M88,'8.匯率'!A:C,2,)</f>
        <v>1</v>
      </c>
      <c r="X88" s="222">
        <f t="shared" si="2"/>
        <v>93750</v>
      </c>
    </row>
    <row r="89" spans="1:24">
      <c r="A89" s="219" t="s">
        <v>215</v>
      </c>
      <c r="B89" s="219" t="s">
        <v>1491</v>
      </c>
      <c r="C89" s="219" t="s">
        <v>1633</v>
      </c>
      <c r="D89" s="219" t="s">
        <v>268</v>
      </c>
      <c r="E89" s="221">
        <v>45775</v>
      </c>
      <c r="F89" s="221">
        <v>45775</v>
      </c>
      <c r="G89" s="219" t="s">
        <v>1938</v>
      </c>
      <c r="H89" s="219"/>
      <c r="I89" s="219" t="s">
        <v>225</v>
      </c>
      <c r="J89" s="219" t="s">
        <v>182</v>
      </c>
      <c r="K89" s="219" t="s">
        <v>220</v>
      </c>
      <c r="L89" s="251">
        <v>155000</v>
      </c>
      <c r="M89" s="219" t="s">
        <v>220</v>
      </c>
      <c r="N89" s="251">
        <v>155000</v>
      </c>
      <c r="O89" s="219"/>
      <c r="P89" s="219" t="s">
        <v>240</v>
      </c>
      <c r="Q89" s="219"/>
      <c r="R89" s="219" t="s">
        <v>1634</v>
      </c>
      <c r="S89" s="219"/>
      <c r="T89" s="221"/>
      <c r="U89" s="219"/>
      <c r="V89" s="219" t="s">
        <v>239</v>
      </c>
      <c r="W89" s="190">
        <f>VLOOKUP(M89,'8.匯率'!A:C,2,)</f>
        <v>1</v>
      </c>
      <c r="X89" s="222">
        <f t="shared" si="2"/>
        <v>155000</v>
      </c>
    </row>
    <row r="90" spans="1:24">
      <c r="A90" s="219" t="s">
        <v>215</v>
      </c>
      <c r="B90" s="219" t="s">
        <v>1491</v>
      </c>
      <c r="C90" s="219" t="s">
        <v>1635</v>
      </c>
      <c r="D90" s="219" t="s">
        <v>268</v>
      </c>
      <c r="E90" s="221">
        <v>45775</v>
      </c>
      <c r="F90" s="221">
        <v>45775</v>
      </c>
      <c r="G90" s="219" t="s">
        <v>1938</v>
      </c>
      <c r="H90" s="219"/>
      <c r="I90" s="219" t="s">
        <v>225</v>
      </c>
      <c r="J90" s="219" t="s">
        <v>182</v>
      </c>
      <c r="K90" s="219" t="s">
        <v>220</v>
      </c>
      <c r="L90" s="251">
        <v>136275</v>
      </c>
      <c r="M90" s="219" t="s">
        <v>220</v>
      </c>
      <c r="N90" s="251">
        <v>136275</v>
      </c>
      <c r="O90" s="219"/>
      <c r="P90" s="219" t="s">
        <v>240</v>
      </c>
      <c r="Q90" s="219"/>
      <c r="R90" s="219" t="s">
        <v>1636</v>
      </c>
      <c r="S90" s="219"/>
      <c r="T90" s="221"/>
      <c r="U90" s="219"/>
      <c r="V90" s="219" t="s">
        <v>239</v>
      </c>
      <c r="W90" s="190">
        <f>VLOOKUP(M90,'8.匯率'!A:C,2,)</f>
        <v>1</v>
      </c>
      <c r="X90" s="222">
        <f t="shared" si="2"/>
        <v>136275</v>
      </c>
    </row>
    <row r="91" spans="1:24">
      <c r="A91" s="219" t="s">
        <v>215</v>
      </c>
      <c r="B91" s="219" t="s">
        <v>1491</v>
      </c>
      <c r="C91" s="219" t="s">
        <v>1637</v>
      </c>
      <c r="D91" s="219" t="s">
        <v>268</v>
      </c>
      <c r="E91" s="221">
        <v>45775</v>
      </c>
      <c r="F91" s="221">
        <v>45775</v>
      </c>
      <c r="G91" s="219" t="s">
        <v>1938</v>
      </c>
      <c r="H91" s="219"/>
      <c r="I91" s="219" t="s">
        <v>225</v>
      </c>
      <c r="J91" s="219" t="s">
        <v>182</v>
      </c>
      <c r="K91" s="219" t="s">
        <v>220</v>
      </c>
      <c r="L91" s="251">
        <v>103500</v>
      </c>
      <c r="M91" s="219" t="s">
        <v>220</v>
      </c>
      <c r="N91" s="251">
        <v>103500</v>
      </c>
      <c r="O91" s="219"/>
      <c r="P91" s="219" t="s">
        <v>240</v>
      </c>
      <c r="Q91" s="219"/>
      <c r="R91" s="219" t="s">
        <v>1638</v>
      </c>
      <c r="S91" s="219"/>
      <c r="T91" s="221"/>
      <c r="U91" s="219"/>
      <c r="V91" s="219" t="s">
        <v>239</v>
      </c>
      <c r="W91" s="190">
        <f>VLOOKUP(M91,'8.匯率'!A:C,2,)</f>
        <v>1</v>
      </c>
      <c r="X91" s="222">
        <f t="shared" si="2"/>
        <v>103500</v>
      </c>
    </row>
    <row r="92" spans="1:24">
      <c r="A92" s="219" t="s">
        <v>215</v>
      </c>
      <c r="B92" s="219" t="s">
        <v>1491</v>
      </c>
      <c r="C92" s="219" t="s">
        <v>1639</v>
      </c>
      <c r="D92" s="219" t="s">
        <v>268</v>
      </c>
      <c r="E92" s="221">
        <v>45775</v>
      </c>
      <c r="F92" s="221">
        <v>45775</v>
      </c>
      <c r="G92" s="219" t="s">
        <v>1938</v>
      </c>
      <c r="H92" s="219"/>
      <c r="I92" s="219" t="s">
        <v>225</v>
      </c>
      <c r="J92" s="219" t="s">
        <v>182</v>
      </c>
      <c r="K92" s="219" t="s">
        <v>220</v>
      </c>
      <c r="L92" s="251">
        <v>121606</v>
      </c>
      <c r="M92" s="219" t="s">
        <v>220</v>
      </c>
      <c r="N92" s="251">
        <v>121606</v>
      </c>
      <c r="O92" s="219"/>
      <c r="P92" s="219" t="s">
        <v>240</v>
      </c>
      <c r="Q92" s="219"/>
      <c r="R92" s="219" t="s">
        <v>1640</v>
      </c>
      <c r="S92" s="219"/>
      <c r="T92" s="221"/>
      <c r="U92" s="219"/>
      <c r="V92" s="219" t="s">
        <v>239</v>
      </c>
      <c r="W92" s="190">
        <f>VLOOKUP(M92,'8.匯率'!A:C,2,)</f>
        <v>1</v>
      </c>
      <c r="X92" s="222">
        <f t="shared" si="2"/>
        <v>121606</v>
      </c>
    </row>
    <row r="93" spans="1:24">
      <c r="A93" s="219" t="s">
        <v>215</v>
      </c>
      <c r="B93" s="219" t="s">
        <v>1491</v>
      </c>
      <c r="C93" s="219" t="s">
        <v>1641</v>
      </c>
      <c r="D93" s="219" t="s">
        <v>268</v>
      </c>
      <c r="E93" s="221">
        <v>45775</v>
      </c>
      <c r="F93" s="221">
        <v>45775</v>
      </c>
      <c r="G93" s="219" t="s">
        <v>1938</v>
      </c>
      <c r="H93" s="219"/>
      <c r="I93" s="219" t="s">
        <v>225</v>
      </c>
      <c r="J93" s="219" t="s">
        <v>182</v>
      </c>
      <c r="K93" s="219" t="s">
        <v>220</v>
      </c>
      <c r="L93" s="251">
        <v>138000</v>
      </c>
      <c r="M93" s="219" t="s">
        <v>220</v>
      </c>
      <c r="N93" s="251">
        <v>138000</v>
      </c>
      <c r="O93" s="219"/>
      <c r="P93" s="219" t="s">
        <v>240</v>
      </c>
      <c r="Q93" s="219"/>
      <c r="R93" s="219" t="s">
        <v>1642</v>
      </c>
      <c r="S93" s="219"/>
      <c r="T93" s="221"/>
      <c r="U93" s="219"/>
      <c r="V93" s="219" t="s">
        <v>239</v>
      </c>
      <c r="W93" s="190">
        <f>VLOOKUP(M93,'8.匯率'!A:C,2,)</f>
        <v>1</v>
      </c>
      <c r="X93" s="222">
        <f t="shared" si="2"/>
        <v>138000</v>
      </c>
    </row>
    <row r="94" spans="1:24">
      <c r="A94" s="219" t="s">
        <v>215</v>
      </c>
      <c r="B94" s="219" t="s">
        <v>1491</v>
      </c>
      <c r="C94" s="219" t="s">
        <v>1643</v>
      </c>
      <c r="D94" s="219" t="s">
        <v>268</v>
      </c>
      <c r="E94" s="221">
        <v>45775</v>
      </c>
      <c r="F94" s="221">
        <v>45775</v>
      </c>
      <c r="G94" s="219" t="s">
        <v>1938</v>
      </c>
      <c r="H94" s="219"/>
      <c r="I94" s="219" t="s">
        <v>225</v>
      </c>
      <c r="J94" s="219" t="s">
        <v>182</v>
      </c>
      <c r="K94" s="219" t="s">
        <v>220</v>
      </c>
      <c r="L94" s="251">
        <v>141438</v>
      </c>
      <c r="M94" s="219" t="s">
        <v>220</v>
      </c>
      <c r="N94" s="251">
        <v>141438</v>
      </c>
      <c r="O94" s="219"/>
      <c r="P94" s="219" t="s">
        <v>240</v>
      </c>
      <c r="Q94" s="219"/>
      <c r="R94" s="219" t="s">
        <v>1644</v>
      </c>
      <c r="S94" s="219"/>
      <c r="T94" s="221"/>
      <c r="U94" s="219"/>
      <c r="V94" s="219" t="s">
        <v>239</v>
      </c>
      <c r="W94" s="190">
        <f>VLOOKUP(M94,'8.匯率'!A:C,2,)</f>
        <v>1</v>
      </c>
      <c r="X94" s="222">
        <f t="shared" si="2"/>
        <v>141438</v>
      </c>
    </row>
    <row r="95" spans="1:24">
      <c r="A95" s="219" t="s">
        <v>215</v>
      </c>
      <c r="B95" s="219" t="s">
        <v>1491</v>
      </c>
      <c r="C95" s="219" t="s">
        <v>1645</v>
      </c>
      <c r="D95" s="219" t="s">
        <v>268</v>
      </c>
      <c r="E95" s="221">
        <v>45775</v>
      </c>
      <c r="F95" s="221">
        <v>45775</v>
      </c>
      <c r="G95" s="219" t="s">
        <v>1938</v>
      </c>
      <c r="H95" s="219"/>
      <c r="I95" s="219" t="s">
        <v>225</v>
      </c>
      <c r="J95" s="219" t="s">
        <v>182</v>
      </c>
      <c r="K95" s="219" t="s">
        <v>220</v>
      </c>
      <c r="L95" s="251">
        <v>138000</v>
      </c>
      <c r="M95" s="219" t="s">
        <v>220</v>
      </c>
      <c r="N95" s="251">
        <v>138000</v>
      </c>
      <c r="O95" s="219"/>
      <c r="P95" s="219" t="s">
        <v>240</v>
      </c>
      <c r="Q95" s="219"/>
      <c r="R95" s="219" t="s">
        <v>1646</v>
      </c>
      <c r="S95" s="219"/>
      <c r="T95" s="221"/>
      <c r="U95" s="219"/>
      <c r="V95" s="219" t="s">
        <v>239</v>
      </c>
      <c r="W95" s="190">
        <f>VLOOKUP(M95,'8.匯率'!A:C,2,)</f>
        <v>1</v>
      </c>
      <c r="X95" s="222">
        <f t="shared" si="2"/>
        <v>138000</v>
      </c>
    </row>
    <row r="96" spans="1:24">
      <c r="A96" s="219" t="s">
        <v>215</v>
      </c>
      <c r="B96" s="219" t="s">
        <v>1491</v>
      </c>
      <c r="C96" s="219" t="s">
        <v>1647</v>
      </c>
      <c r="D96" s="219" t="s">
        <v>268</v>
      </c>
      <c r="E96" s="221">
        <v>45775</v>
      </c>
      <c r="F96" s="221">
        <v>45775</v>
      </c>
      <c r="G96" s="219" t="s">
        <v>1938</v>
      </c>
      <c r="H96" s="219"/>
      <c r="I96" s="219" t="s">
        <v>225</v>
      </c>
      <c r="J96" s="219" t="s">
        <v>182</v>
      </c>
      <c r="K96" s="219" t="s">
        <v>220</v>
      </c>
      <c r="L96" s="251">
        <v>117300</v>
      </c>
      <c r="M96" s="219" t="s">
        <v>220</v>
      </c>
      <c r="N96" s="251">
        <v>117300</v>
      </c>
      <c r="O96" s="219"/>
      <c r="P96" s="219" t="s">
        <v>240</v>
      </c>
      <c r="Q96" s="219"/>
      <c r="R96" s="219" t="s">
        <v>1648</v>
      </c>
      <c r="S96" s="219"/>
      <c r="T96" s="221"/>
      <c r="U96" s="219"/>
      <c r="V96" s="219" t="s">
        <v>239</v>
      </c>
      <c r="W96" s="190">
        <f>VLOOKUP(M96,'8.匯率'!A:C,2,)</f>
        <v>1</v>
      </c>
      <c r="X96" s="222">
        <f t="shared" si="2"/>
        <v>117300</v>
      </c>
    </row>
    <row r="97" spans="1:24">
      <c r="A97" s="219" t="s">
        <v>215</v>
      </c>
      <c r="B97" s="219" t="s">
        <v>1491</v>
      </c>
      <c r="C97" s="219" t="s">
        <v>1649</v>
      </c>
      <c r="D97" s="219" t="s">
        <v>268</v>
      </c>
      <c r="E97" s="221">
        <v>45775</v>
      </c>
      <c r="F97" s="221">
        <v>45775</v>
      </c>
      <c r="G97" s="219" t="s">
        <v>1938</v>
      </c>
      <c r="H97" s="219"/>
      <c r="I97" s="219" t="s">
        <v>225</v>
      </c>
      <c r="J97" s="219" t="s">
        <v>182</v>
      </c>
      <c r="K97" s="219" t="s">
        <v>220</v>
      </c>
      <c r="L97" s="251">
        <v>93500</v>
      </c>
      <c r="M97" s="219" t="s">
        <v>220</v>
      </c>
      <c r="N97" s="251">
        <v>93500</v>
      </c>
      <c r="O97" s="219"/>
      <c r="P97" s="219" t="s">
        <v>240</v>
      </c>
      <c r="Q97" s="219"/>
      <c r="R97" s="219" t="s">
        <v>1650</v>
      </c>
      <c r="S97" s="219"/>
      <c r="T97" s="221"/>
      <c r="U97" s="219"/>
      <c r="V97" s="219" t="s">
        <v>239</v>
      </c>
      <c r="W97" s="190">
        <f>VLOOKUP(M97,'8.匯率'!A:C,2,)</f>
        <v>1</v>
      </c>
      <c r="X97" s="222">
        <f t="shared" si="2"/>
        <v>93500</v>
      </c>
    </row>
    <row r="98" spans="1:24">
      <c r="A98" s="219" t="s">
        <v>215</v>
      </c>
      <c r="B98" s="219" t="s">
        <v>1491</v>
      </c>
      <c r="C98" s="219" t="s">
        <v>1651</v>
      </c>
      <c r="D98" s="219" t="s">
        <v>268</v>
      </c>
      <c r="E98" s="221">
        <v>45775</v>
      </c>
      <c r="F98" s="221">
        <v>45775</v>
      </c>
      <c r="G98" s="219" t="s">
        <v>1938</v>
      </c>
      <c r="H98" s="219"/>
      <c r="I98" s="219" t="s">
        <v>225</v>
      </c>
      <c r="J98" s="219" t="s">
        <v>182</v>
      </c>
      <c r="K98" s="219" t="s">
        <v>220</v>
      </c>
      <c r="L98" s="251">
        <v>104500</v>
      </c>
      <c r="M98" s="219" t="s">
        <v>220</v>
      </c>
      <c r="N98" s="251">
        <v>104500</v>
      </c>
      <c r="O98" s="219"/>
      <c r="P98" s="219" t="s">
        <v>240</v>
      </c>
      <c r="Q98" s="219"/>
      <c r="R98" s="219" t="s">
        <v>1652</v>
      </c>
      <c r="S98" s="219"/>
      <c r="T98" s="221"/>
      <c r="U98" s="219"/>
      <c r="V98" s="219" t="s">
        <v>239</v>
      </c>
      <c r="W98" s="190">
        <f>VLOOKUP(M98,'8.匯率'!A:C,2,)</f>
        <v>1</v>
      </c>
      <c r="X98" s="222">
        <f t="shared" si="2"/>
        <v>104500</v>
      </c>
    </row>
    <row r="99" spans="1:24">
      <c r="A99" s="219" t="s">
        <v>215</v>
      </c>
      <c r="B99" s="219" t="s">
        <v>1491</v>
      </c>
      <c r="C99" s="219" t="s">
        <v>1653</v>
      </c>
      <c r="D99" s="219" t="s">
        <v>268</v>
      </c>
      <c r="E99" s="221">
        <v>45775</v>
      </c>
      <c r="F99" s="221">
        <v>45775</v>
      </c>
      <c r="G99" s="219" t="s">
        <v>1938</v>
      </c>
      <c r="H99" s="219"/>
      <c r="I99" s="219" t="s">
        <v>225</v>
      </c>
      <c r="J99" s="219" t="s">
        <v>182</v>
      </c>
      <c r="K99" s="219" t="s">
        <v>220</v>
      </c>
      <c r="L99" s="251">
        <v>138000</v>
      </c>
      <c r="M99" s="219" t="s">
        <v>220</v>
      </c>
      <c r="N99" s="251">
        <v>138000</v>
      </c>
      <c r="O99" s="219"/>
      <c r="P99" s="219" t="s">
        <v>240</v>
      </c>
      <c r="Q99" s="219"/>
      <c r="R99" s="219" t="s">
        <v>1654</v>
      </c>
      <c r="S99" s="219"/>
      <c r="T99" s="221"/>
      <c r="U99" s="219"/>
      <c r="V99" s="219" t="s">
        <v>239</v>
      </c>
      <c r="W99" s="190">
        <f>VLOOKUP(M99,'8.匯率'!A:C,2,)</f>
        <v>1</v>
      </c>
      <c r="X99" s="222">
        <f t="shared" si="2"/>
        <v>138000</v>
      </c>
    </row>
    <row r="100" spans="1:24">
      <c r="A100" s="219" t="s">
        <v>215</v>
      </c>
      <c r="B100" s="219" t="s">
        <v>1491</v>
      </c>
      <c r="C100" s="219" t="s">
        <v>1655</v>
      </c>
      <c r="D100" s="219" t="s">
        <v>268</v>
      </c>
      <c r="E100" s="221">
        <v>45775</v>
      </c>
      <c r="F100" s="221">
        <v>45775</v>
      </c>
      <c r="G100" s="219" t="s">
        <v>1938</v>
      </c>
      <c r="H100" s="219"/>
      <c r="I100" s="219" t="s">
        <v>225</v>
      </c>
      <c r="J100" s="219" t="s">
        <v>182</v>
      </c>
      <c r="K100" s="219" t="s">
        <v>220</v>
      </c>
      <c r="L100" s="251">
        <v>131100</v>
      </c>
      <c r="M100" s="219" t="s">
        <v>220</v>
      </c>
      <c r="N100" s="251">
        <v>131100</v>
      </c>
      <c r="O100" s="219"/>
      <c r="P100" s="219" t="s">
        <v>240</v>
      </c>
      <c r="Q100" s="219"/>
      <c r="R100" s="219" t="s">
        <v>1656</v>
      </c>
      <c r="S100" s="219"/>
      <c r="T100" s="221"/>
      <c r="U100" s="219"/>
      <c r="V100" s="219" t="s">
        <v>239</v>
      </c>
      <c r="W100" s="190">
        <f>VLOOKUP(M100,'8.匯率'!A:C,2,)</f>
        <v>1</v>
      </c>
      <c r="X100" s="222">
        <f t="shared" si="2"/>
        <v>131100</v>
      </c>
    </row>
    <row r="101" spans="1:24">
      <c r="A101" s="219" t="s">
        <v>215</v>
      </c>
      <c r="B101" s="219" t="s">
        <v>1491</v>
      </c>
      <c r="C101" s="219" t="s">
        <v>1657</v>
      </c>
      <c r="D101" s="219" t="s">
        <v>268</v>
      </c>
      <c r="E101" s="221">
        <v>45775</v>
      </c>
      <c r="F101" s="221">
        <v>45775</v>
      </c>
      <c r="G101" s="219" t="s">
        <v>1938</v>
      </c>
      <c r="H101" s="219"/>
      <c r="I101" s="219" t="s">
        <v>225</v>
      </c>
      <c r="J101" s="219" t="s">
        <v>182</v>
      </c>
      <c r="K101" s="219" t="s">
        <v>220</v>
      </c>
      <c r="L101" s="251">
        <v>155000</v>
      </c>
      <c r="M101" s="219" t="s">
        <v>220</v>
      </c>
      <c r="N101" s="251">
        <v>155000</v>
      </c>
      <c r="O101" s="219"/>
      <c r="P101" s="219" t="s">
        <v>240</v>
      </c>
      <c r="Q101" s="219"/>
      <c r="R101" s="219" t="s">
        <v>1658</v>
      </c>
      <c r="S101" s="219"/>
      <c r="T101" s="221"/>
      <c r="U101" s="219"/>
      <c r="V101" s="219" t="s">
        <v>239</v>
      </c>
      <c r="W101" s="190">
        <f>VLOOKUP(M101,'8.匯率'!A:C,2,)</f>
        <v>1</v>
      </c>
      <c r="X101" s="222">
        <f t="shared" si="2"/>
        <v>155000</v>
      </c>
    </row>
    <row r="102" spans="1:24">
      <c r="A102" s="219" t="s">
        <v>215</v>
      </c>
      <c r="B102" s="219" t="s">
        <v>1491</v>
      </c>
      <c r="C102" s="219" t="s">
        <v>1659</v>
      </c>
      <c r="D102" s="219" t="s">
        <v>268</v>
      </c>
      <c r="E102" s="221">
        <v>45775</v>
      </c>
      <c r="F102" s="221">
        <v>45775</v>
      </c>
      <c r="G102" s="219" t="s">
        <v>1938</v>
      </c>
      <c r="H102" s="219"/>
      <c r="I102" s="219" t="s">
        <v>225</v>
      </c>
      <c r="J102" s="219" t="s">
        <v>182</v>
      </c>
      <c r="K102" s="219" t="s">
        <v>220</v>
      </c>
      <c r="L102" s="251">
        <v>138000</v>
      </c>
      <c r="M102" s="219" t="s">
        <v>220</v>
      </c>
      <c r="N102" s="251">
        <v>138000</v>
      </c>
      <c r="O102" s="219"/>
      <c r="P102" s="219" t="s">
        <v>240</v>
      </c>
      <c r="Q102" s="219"/>
      <c r="R102" s="219" t="s">
        <v>1660</v>
      </c>
      <c r="S102" s="219"/>
      <c r="T102" s="221"/>
      <c r="U102" s="219"/>
      <c r="V102" s="219" t="s">
        <v>239</v>
      </c>
      <c r="W102" s="190">
        <f>VLOOKUP(M102,'8.匯率'!A:C,2,)</f>
        <v>1</v>
      </c>
      <c r="X102" s="222">
        <f t="shared" si="2"/>
        <v>138000</v>
      </c>
    </row>
    <row r="103" spans="1:24">
      <c r="A103" s="219" t="s">
        <v>215</v>
      </c>
      <c r="B103" s="219" t="s">
        <v>1491</v>
      </c>
      <c r="C103" s="219" t="s">
        <v>1693</v>
      </c>
      <c r="D103" s="219" t="s">
        <v>268</v>
      </c>
      <c r="E103" s="221">
        <v>45775</v>
      </c>
      <c r="F103" s="221">
        <v>45775</v>
      </c>
      <c r="G103" s="219" t="s">
        <v>1938</v>
      </c>
      <c r="H103" s="219"/>
      <c r="I103" s="219" t="s">
        <v>225</v>
      </c>
      <c r="J103" s="219" t="s">
        <v>182</v>
      </c>
      <c r="K103" s="219" t="s">
        <v>220</v>
      </c>
      <c r="L103" s="251">
        <v>138000</v>
      </c>
      <c r="M103" s="219" t="s">
        <v>220</v>
      </c>
      <c r="N103" s="251">
        <v>138000</v>
      </c>
      <c r="O103" s="219"/>
      <c r="P103" s="219" t="s">
        <v>240</v>
      </c>
      <c r="Q103" s="219"/>
      <c r="R103" s="219" t="s">
        <v>1694</v>
      </c>
      <c r="S103" s="219"/>
      <c r="T103" s="221"/>
      <c r="U103" s="219"/>
      <c r="V103" s="219" t="s">
        <v>239</v>
      </c>
      <c r="W103" s="190">
        <f>VLOOKUP(M103,'8.匯率'!A:C,2,)</f>
        <v>1</v>
      </c>
      <c r="X103" s="222">
        <f t="shared" si="2"/>
        <v>138000</v>
      </c>
    </row>
    <row r="104" spans="1:24">
      <c r="A104" s="219" t="s">
        <v>215</v>
      </c>
      <c r="B104" s="219" t="s">
        <v>1491</v>
      </c>
      <c r="C104" s="219" t="s">
        <v>1695</v>
      </c>
      <c r="D104" s="219" t="s">
        <v>268</v>
      </c>
      <c r="E104" s="221">
        <v>45775</v>
      </c>
      <c r="F104" s="221">
        <v>45775</v>
      </c>
      <c r="G104" s="219" t="s">
        <v>1938</v>
      </c>
      <c r="H104" s="219"/>
      <c r="I104" s="219" t="s">
        <v>225</v>
      </c>
      <c r="J104" s="219" t="s">
        <v>182</v>
      </c>
      <c r="K104" s="219" t="s">
        <v>220</v>
      </c>
      <c r="L104" s="251">
        <v>110000</v>
      </c>
      <c r="M104" s="219" t="s">
        <v>220</v>
      </c>
      <c r="N104" s="251">
        <v>110000</v>
      </c>
      <c r="O104" s="219"/>
      <c r="P104" s="219" t="s">
        <v>240</v>
      </c>
      <c r="Q104" s="219"/>
      <c r="R104" s="219" t="s">
        <v>1696</v>
      </c>
      <c r="S104" s="219"/>
      <c r="T104" s="221"/>
      <c r="U104" s="219"/>
      <c r="V104" s="219" t="s">
        <v>239</v>
      </c>
      <c r="W104" s="190">
        <f>VLOOKUP(M104,'8.匯率'!A:C,2,)</f>
        <v>1</v>
      </c>
      <c r="X104" s="222">
        <f t="shared" si="2"/>
        <v>110000</v>
      </c>
    </row>
    <row r="105" spans="1:24">
      <c r="A105" s="219" t="s">
        <v>215</v>
      </c>
      <c r="B105" s="219" t="s">
        <v>1491</v>
      </c>
      <c r="C105" s="219" t="s">
        <v>1699</v>
      </c>
      <c r="D105" s="219" t="s">
        <v>268</v>
      </c>
      <c r="E105" s="221">
        <v>45775</v>
      </c>
      <c r="F105" s="221">
        <v>45775</v>
      </c>
      <c r="G105" s="219" t="s">
        <v>1938</v>
      </c>
      <c r="H105" s="219"/>
      <c r="I105" s="219" t="s">
        <v>225</v>
      </c>
      <c r="J105" s="219" t="s">
        <v>182</v>
      </c>
      <c r="K105" s="219" t="s">
        <v>220</v>
      </c>
      <c r="L105" s="251">
        <v>138000</v>
      </c>
      <c r="M105" s="219" t="s">
        <v>220</v>
      </c>
      <c r="N105" s="251">
        <v>138000</v>
      </c>
      <c r="O105" s="219"/>
      <c r="P105" s="219" t="s">
        <v>240</v>
      </c>
      <c r="Q105" s="219"/>
      <c r="R105" s="219" t="s">
        <v>1700</v>
      </c>
      <c r="S105" s="219"/>
      <c r="T105" s="221"/>
      <c r="U105" s="219"/>
      <c r="V105" s="219" t="s">
        <v>239</v>
      </c>
      <c r="W105" s="190">
        <f>VLOOKUP(M105,'8.匯率'!A:C,2,)</f>
        <v>1</v>
      </c>
      <c r="X105" s="222">
        <f t="shared" si="2"/>
        <v>138000</v>
      </c>
    </row>
    <row r="106" spans="1:24">
      <c r="A106" s="219" t="s">
        <v>215</v>
      </c>
      <c r="B106" s="219" t="s">
        <v>1491</v>
      </c>
      <c r="C106" s="219" t="s">
        <v>1705</v>
      </c>
      <c r="D106" s="219" t="s">
        <v>268</v>
      </c>
      <c r="E106" s="221">
        <v>45775</v>
      </c>
      <c r="F106" s="221">
        <v>45775</v>
      </c>
      <c r="G106" s="219" t="s">
        <v>1938</v>
      </c>
      <c r="H106" s="219"/>
      <c r="I106" s="219" t="s">
        <v>225</v>
      </c>
      <c r="J106" s="219" t="s">
        <v>182</v>
      </c>
      <c r="K106" s="219" t="s">
        <v>220</v>
      </c>
      <c r="L106" s="251">
        <v>48300</v>
      </c>
      <c r="M106" s="219" t="s">
        <v>220</v>
      </c>
      <c r="N106" s="251">
        <v>48300</v>
      </c>
      <c r="O106" s="219"/>
      <c r="P106" s="219" t="s">
        <v>240</v>
      </c>
      <c r="Q106" s="219"/>
      <c r="R106" s="219" t="s">
        <v>1706</v>
      </c>
      <c r="S106" s="219"/>
      <c r="T106" s="221"/>
      <c r="U106" s="219"/>
      <c r="V106" s="219" t="s">
        <v>239</v>
      </c>
      <c r="W106" s="190">
        <f>VLOOKUP(M106,'8.匯率'!A:C,2,)</f>
        <v>1</v>
      </c>
      <c r="X106" s="222">
        <f t="shared" si="2"/>
        <v>48300</v>
      </c>
    </row>
    <row r="107" spans="1:24">
      <c r="A107" s="219" t="s">
        <v>215</v>
      </c>
      <c r="B107" s="219" t="s">
        <v>1491</v>
      </c>
      <c r="C107" s="219" t="s">
        <v>1756</v>
      </c>
      <c r="D107" s="219" t="s">
        <v>268</v>
      </c>
      <c r="E107" s="221">
        <v>45775</v>
      </c>
      <c r="F107" s="221">
        <v>45775</v>
      </c>
      <c r="G107" s="219" t="s">
        <v>1938</v>
      </c>
      <c r="H107" s="219"/>
      <c r="I107" s="219" t="s">
        <v>252</v>
      </c>
      <c r="J107" s="219" t="s">
        <v>185</v>
      </c>
      <c r="K107" s="219" t="s">
        <v>220</v>
      </c>
      <c r="L107" s="251">
        <v>100000</v>
      </c>
      <c r="M107" s="219" t="s">
        <v>220</v>
      </c>
      <c r="N107" s="251">
        <v>100000</v>
      </c>
      <c r="O107" s="219"/>
      <c r="P107" s="219" t="s">
        <v>250</v>
      </c>
      <c r="Q107" s="219"/>
      <c r="R107" s="219" t="s">
        <v>1757</v>
      </c>
      <c r="S107" s="219"/>
      <c r="T107" s="221"/>
      <c r="U107" s="219"/>
      <c r="V107" s="219" t="s">
        <v>239</v>
      </c>
      <c r="W107" s="190">
        <f>VLOOKUP(M107,'8.匯率'!A:C,2,)</f>
        <v>1</v>
      </c>
      <c r="X107" s="222">
        <f t="shared" si="2"/>
        <v>100000</v>
      </c>
    </row>
    <row r="108" spans="1:24">
      <c r="A108" s="219" t="s">
        <v>215</v>
      </c>
      <c r="B108" s="219" t="s">
        <v>1491</v>
      </c>
      <c r="C108" s="219" t="s">
        <v>1758</v>
      </c>
      <c r="D108" s="219" t="s">
        <v>268</v>
      </c>
      <c r="E108" s="221">
        <v>45775</v>
      </c>
      <c r="F108" s="221">
        <v>45775</v>
      </c>
      <c r="G108" s="219" t="s">
        <v>1938</v>
      </c>
      <c r="H108" s="219"/>
      <c r="I108" s="219" t="s">
        <v>252</v>
      </c>
      <c r="J108" s="219" t="s">
        <v>185</v>
      </c>
      <c r="K108" s="219" t="s">
        <v>220</v>
      </c>
      <c r="L108" s="251">
        <v>138000</v>
      </c>
      <c r="M108" s="219" t="s">
        <v>220</v>
      </c>
      <c r="N108" s="251">
        <v>138000</v>
      </c>
      <c r="O108" s="219"/>
      <c r="P108" s="219" t="s">
        <v>250</v>
      </c>
      <c r="Q108" s="219"/>
      <c r="R108" s="219" t="s">
        <v>1759</v>
      </c>
      <c r="S108" s="219"/>
      <c r="T108" s="221"/>
      <c r="U108" s="219"/>
      <c r="V108" s="219" t="s">
        <v>239</v>
      </c>
      <c r="W108" s="190">
        <f>VLOOKUP(M108,'8.匯率'!A:C,2,)</f>
        <v>1</v>
      </c>
      <c r="X108" s="222">
        <f t="shared" si="2"/>
        <v>138000</v>
      </c>
    </row>
    <row r="109" spans="1:24">
      <c r="A109" s="219" t="s">
        <v>215</v>
      </c>
      <c r="B109" s="219" t="s">
        <v>1491</v>
      </c>
      <c r="C109" s="219" t="s">
        <v>1760</v>
      </c>
      <c r="D109" s="219" t="s">
        <v>268</v>
      </c>
      <c r="E109" s="221">
        <v>45775</v>
      </c>
      <c r="F109" s="221">
        <v>45775</v>
      </c>
      <c r="G109" s="219" t="s">
        <v>1938</v>
      </c>
      <c r="H109" s="219"/>
      <c r="I109" s="219" t="s">
        <v>252</v>
      </c>
      <c r="J109" s="219" t="s">
        <v>185</v>
      </c>
      <c r="K109" s="219" t="s">
        <v>220</v>
      </c>
      <c r="L109" s="251">
        <v>155000</v>
      </c>
      <c r="M109" s="219" t="s">
        <v>220</v>
      </c>
      <c r="N109" s="251">
        <v>155000</v>
      </c>
      <c r="O109" s="219"/>
      <c r="P109" s="219" t="s">
        <v>250</v>
      </c>
      <c r="Q109" s="219"/>
      <c r="R109" s="219" t="s">
        <v>1761</v>
      </c>
      <c r="S109" s="219"/>
      <c r="T109" s="221"/>
      <c r="U109" s="219"/>
      <c r="V109" s="219" t="s">
        <v>239</v>
      </c>
      <c r="W109" s="190">
        <f>VLOOKUP(M109,'8.匯率'!A:C,2,)</f>
        <v>1</v>
      </c>
      <c r="X109" s="222">
        <f t="shared" si="2"/>
        <v>155000</v>
      </c>
    </row>
    <row r="110" spans="1:24">
      <c r="A110" s="219" t="s">
        <v>215</v>
      </c>
      <c r="B110" s="219" t="s">
        <v>1491</v>
      </c>
      <c r="C110" s="219" t="s">
        <v>1762</v>
      </c>
      <c r="D110" s="219" t="s">
        <v>268</v>
      </c>
      <c r="E110" s="221">
        <v>45775</v>
      </c>
      <c r="F110" s="221">
        <v>45775</v>
      </c>
      <c r="G110" s="219" t="s">
        <v>1938</v>
      </c>
      <c r="H110" s="219"/>
      <c r="I110" s="219" t="s">
        <v>252</v>
      </c>
      <c r="J110" s="219" t="s">
        <v>185</v>
      </c>
      <c r="K110" s="219" t="s">
        <v>220</v>
      </c>
      <c r="L110" s="251">
        <v>138000</v>
      </c>
      <c r="M110" s="219" t="s">
        <v>220</v>
      </c>
      <c r="N110" s="251">
        <v>138000</v>
      </c>
      <c r="O110" s="219"/>
      <c r="P110" s="219" t="s">
        <v>250</v>
      </c>
      <c r="Q110" s="219"/>
      <c r="R110" s="219" t="s">
        <v>1763</v>
      </c>
      <c r="S110" s="219"/>
      <c r="T110" s="221"/>
      <c r="U110" s="219"/>
      <c r="V110" s="219" t="s">
        <v>239</v>
      </c>
      <c r="W110" s="190">
        <f>VLOOKUP(M110,'8.匯率'!A:C,2,)</f>
        <v>1</v>
      </c>
      <c r="X110" s="222">
        <f t="shared" si="2"/>
        <v>138000</v>
      </c>
    </row>
    <row r="111" spans="1:24">
      <c r="A111" s="219" t="s">
        <v>215</v>
      </c>
      <c r="B111" s="219" t="s">
        <v>1491</v>
      </c>
      <c r="C111" s="219" t="s">
        <v>1764</v>
      </c>
      <c r="D111" s="219" t="s">
        <v>268</v>
      </c>
      <c r="E111" s="221">
        <v>45775</v>
      </c>
      <c r="F111" s="221">
        <v>45775</v>
      </c>
      <c r="G111" s="219" t="s">
        <v>1938</v>
      </c>
      <c r="H111" s="219"/>
      <c r="I111" s="219" t="s">
        <v>252</v>
      </c>
      <c r="J111" s="219" t="s">
        <v>185</v>
      </c>
      <c r="K111" s="219" t="s">
        <v>220</v>
      </c>
      <c r="L111" s="251">
        <v>110000</v>
      </c>
      <c r="M111" s="219" t="s">
        <v>220</v>
      </c>
      <c r="N111" s="251">
        <v>110000</v>
      </c>
      <c r="O111" s="219"/>
      <c r="P111" s="219" t="s">
        <v>250</v>
      </c>
      <c r="Q111" s="219"/>
      <c r="R111" s="219" t="s">
        <v>1765</v>
      </c>
      <c r="S111" s="219"/>
      <c r="T111" s="221"/>
      <c r="U111" s="219"/>
      <c r="V111" s="219" t="s">
        <v>239</v>
      </c>
      <c r="W111" s="190">
        <f>VLOOKUP(M111,'8.匯率'!A:C,2,)</f>
        <v>1</v>
      </c>
      <c r="X111" s="222">
        <f t="shared" si="2"/>
        <v>110000</v>
      </c>
    </row>
    <row r="112" spans="1:24">
      <c r="A112" s="219" t="s">
        <v>215</v>
      </c>
      <c r="B112" s="219" t="s">
        <v>1491</v>
      </c>
      <c r="C112" s="219" t="s">
        <v>1766</v>
      </c>
      <c r="D112" s="219" t="s">
        <v>268</v>
      </c>
      <c r="E112" s="221">
        <v>45775</v>
      </c>
      <c r="F112" s="221">
        <v>45775</v>
      </c>
      <c r="G112" s="219" t="s">
        <v>1938</v>
      </c>
      <c r="H112" s="219"/>
      <c r="I112" s="219" t="s">
        <v>252</v>
      </c>
      <c r="J112" s="219" t="s">
        <v>185</v>
      </c>
      <c r="K112" s="219" t="s">
        <v>220</v>
      </c>
      <c r="L112" s="251">
        <v>133681</v>
      </c>
      <c r="M112" s="219" t="s">
        <v>220</v>
      </c>
      <c r="N112" s="251">
        <v>133681</v>
      </c>
      <c r="O112" s="219"/>
      <c r="P112" s="219" t="s">
        <v>250</v>
      </c>
      <c r="Q112" s="219"/>
      <c r="R112" s="219" t="s">
        <v>1767</v>
      </c>
      <c r="S112" s="219"/>
      <c r="T112" s="221"/>
      <c r="U112" s="219"/>
      <c r="V112" s="219" t="s">
        <v>249</v>
      </c>
      <c r="W112" s="190">
        <f>VLOOKUP(M112,'8.匯率'!A:C,2,)</f>
        <v>1</v>
      </c>
      <c r="X112" s="222">
        <f t="shared" si="2"/>
        <v>133681</v>
      </c>
    </row>
    <row r="113" spans="1:24">
      <c r="A113" s="219" t="s">
        <v>215</v>
      </c>
      <c r="B113" s="219" t="s">
        <v>1491</v>
      </c>
      <c r="C113" s="219" t="s">
        <v>1768</v>
      </c>
      <c r="D113" s="219" t="s">
        <v>268</v>
      </c>
      <c r="E113" s="221">
        <v>45775</v>
      </c>
      <c r="F113" s="221">
        <v>45775</v>
      </c>
      <c r="G113" s="219" t="s">
        <v>1938</v>
      </c>
      <c r="H113" s="219"/>
      <c r="I113" s="219" t="s">
        <v>252</v>
      </c>
      <c r="J113" s="219" t="s">
        <v>185</v>
      </c>
      <c r="K113" s="219" t="s">
        <v>220</v>
      </c>
      <c r="L113" s="251">
        <v>155000</v>
      </c>
      <c r="M113" s="219" t="s">
        <v>220</v>
      </c>
      <c r="N113" s="251">
        <v>155000</v>
      </c>
      <c r="O113" s="219"/>
      <c r="P113" s="219" t="s">
        <v>250</v>
      </c>
      <c r="Q113" s="219"/>
      <c r="R113" s="219" t="s">
        <v>1769</v>
      </c>
      <c r="S113" s="219"/>
      <c r="T113" s="221"/>
      <c r="U113" s="219"/>
      <c r="V113" s="219" t="s">
        <v>249</v>
      </c>
      <c r="W113" s="190">
        <f>VLOOKUP(M113,'8.匯率'!A:C,2,)</f>
        <v>1</v>
      </c>
      <c r="X113" s="222">
        <f t="shared" si="2"/>
        <v>155000</v>
      </c>
    </row>
    <row r="114" spans="1:24">
      <c r="A114" s="219" t="s">
        <v>215</v>
      </c>
      <c r="B114" s="219" t="s">
        <v>1491</v>
      </c>
      <c r="C114" s="219" t="s">
        <v>1770</v>
      </c>
      <c r="D114" s="219" t="s">
        <v>268</v>
      </c>
      <c r="E114" s="221">
        <v>45775</v>
      </c>
      <c r="F114" s="221">
        <v>45775</v>
      </c>
      <c r="G114" s="219" t="s">
        <v>1938</v>
      </c>
      <c r="H114" s="219"/>
      <c r="I114" s="219" t="s">
        <v>252</v>
      </c>
      <c r="J114" s="219" t="s">
        <v>185</v>
      </c>
      <c r="K114" s="219" t="s">
        <v>220</v>
      </c>
      <c r="L114" s="251">
        <v>138000</v>
      </c>
      <c r="M114" s="219" t="s">
        <v>220</v>
      </c>
      <c r="N114" s="251">
        <v>138000</v>
      </c>
      <c r="O114" s="219"/>
      <c r="P114" s="219" t="s">
        <v>250</v>
      </c>
      <c r="Q114" s="219"/>
      <c r="R114" s="219" t="s">
        <v>1771</v>
      </c>
      <c r="S114" s="219"/>
      <c r="T114" s="221"/>
      <c r="U114" s="219"/>
      <c r="V114" s="219" t="s">
        <v>249</v>
      </c>
      <c r="W114" s="190">
        <f>VLOOKUP(M114,'8.匯率'!A:C,2,)</f>
        <v>1</v>
      </c>
      <c r="X114" s="222">
        <f t="shared" si="2"/>
        <v>138000</v>
      </c>
    </row>
    <row r="115" spans="1:24">
      <c r="A115" s="219" t="s">
        <v>215</v>
      </c>
      <c r="B115" s="219" t="s">
        <v>1491</v>
      </c>
      <c r="C115" s="219" t="s">
        <v>1772</v>
      </c>
      <c r="D115" s="219" t="s">
        <v>268</v>
      </c>
      <c r="E115" s="221">
        <v>45775</v>
      </c>
      <c r="F115" s="221">
        <v>45775</v>
      </c>
      <c r="G115" s="219" t="s">
        <v>1938</v>
      </c>
      <c r="H115" s="219"/>
      <c r="I115" s="219" t="s">
        <v>252</v>
      </c>
      <c r="J115" s="219" t="s">
        <v>185</v>
      </c>
      <c r="K115" s="219" t="s">
        <v>220</v>
      </c>
      <c r="L115" s="251">
        <v>95000</v>
      </c>
      <c r="M115" s="219" t="s">
        <v>220</v>
      </c>
      <c r="N115" s="251">
        <v>95000</v>
      </c>
      <c r="O115" s="219"/>
      <c r="P115" s="219" t="s">
        <v>250</v>
      </c>
      <c r="Q115" s="219"/>
      <c r="R115" s="219" t="s">
        <v>1773</v>
      </c>
      <c r="S115" s="219"/>
      <c r="T115" s="221"/>
      <c r="U115" s="219"/>
      <c r="V115" s="219" t="s">
        <v>249</v>
      </c>
      <c r="W115" s="190">
        <f>VLOOKUP(M115,'8.匯率'!A:C,2,)</f>
        <v>1</v>
      </c>
      <c r="X115" s="222">
        <f t="shared" si="2"/>
        <v>95000</v>
      </c>
    </row>
    <row r="116" spans="1:24">
      <c r="A116" s="219" t="s">
        <v>215</v>
      </c>
      <c r="B116" s="219" t="s">
        <v>1491</v>
      </c>
      <c r="C116" s="219" t="s">
        <v>1774</v>
      </c>
      <c r="D116" s="219" t="s">
        <v>268</v>
      </c>
      <c r="E116" s="221">
        <v>45775</v>
      </c>
      <c r="F116" s="221">
        <v>45775</v>
      </c>
      <c r="G116" s="219" t="s">
        <v>1938</v>
      </c>
      <c r="H116" s="219"/>
      <c r="I116" s="219" t="s">
        <v>252</v>
      </c>
      <c r="J116" s="219" t="s">
        <v>185</v>
      </c>
      <c r="K116" s="219" t="s">
        <v>220</v>
      </c>
      <c r="L116" s="251">
        <v>106557</v>
      </c>
      <c r="M116" s="219" t="s">
        <v>220</v>
      </c>
      <c r="N116" s="251">
        <v>106557</v>
      </c>
      <c r="O116" s="219"/>
      <c r="P116" s="219" t="s">
        <v>250</v>
      </c>
      <c r="Q116" s="219"/>
      <c r="R116" s="219" t="s">
        <v>1775</v>
      </c>
      <c r="S116" s="219"/>
      <c r="T116" s="221"/>
      <c r="U116" s="219"/>
      <c r="V116" s="219" t="s">
        <v>249</v>
      </c>
      <c r="W116" s="190">
        <f>VLOOKUP(M116,'8.匯率'!A:C,2,)</f>
        <v>1</v>
      </c>
      <c r="X116" s="222">
        <f t="shared" si="2"/>
        <v>106557</v>
      </c>
    </row>
    <row r="117" spans="1:24">
      <c r="A117" s="219" t="s">
        <v>215</v>
      </c>
      <c r="B117" s="219" t="s">
        <v>1491</v>
      </c>
      <c r="C117" s="219" t="s">
        <v>1776</v>
      </c>
      <c r="D117" s="219" t="s">
        <v>268</v>
      </c>
      <c r="E117" s="221">
        <v>45775</v>
      </c>
      <c r="F117" s="221">
        <v>45775</v>
      </c>
      <c r="G117" s="219" t="s">
        <v>1938</v>
      </c>
      <c r="H117" s="219"/>
      <c r="I117" s="219" t="s">
        <v>252</v>
      </c>
      <c r="J117" s="219" t="s">
        <v>185</v>
      </c>
      <c r="K117" s="219" t="s">
        <v>220</v>
      </c>
      <c r="L117" s="251">
        <v>138000</v>
      </c>
      <c r="M117" s="219" t="s">
        <v>220</v>
      </c>
      <c r="N117" s="251">
        <v>138000</v>
      </c>
      <c r="O117" s="219"/>
      <c r="P117" s="219" t="s">
        <v>250</v>
      </c>
      <c r="Q117" s="219"/>
      <c r="R117" s="219" t="s">
        <v>1777</v>
      </c>
      <c r="S117" s="219"/>
      <c r="T117" s="221"/>
      <c r="U117" s="219"/>
      <c r="V117" s="219" t="s">
        <v>249</v>
      </c>
      <c r="W117" s="190">
        <f>VLOOKUP(M117,'8.匯率'!A:C,2,)</f>
        <v>1</v>
      </c>
      <c r="X117" s="222">
        <f t="shared" si="2"/>
        <v>138000</v>
      </c>
    </row>
    <row r="118" spans="1:24">
      <c r="A118" s="219" t="s">
        <v>215</v>
      </c>
      <c r="B118" s="219" t="s">
        <v>1491</v>
      </c>
      <c r="C118" s="219" t="s">
        <v>1778</v>
      </c>
      <c r="D118" s="219" t="s">
        <v>268</v>
      </c>
      <c r="E118" s="221">
        <v>45775</v>
      </c>
      <c r="F118" s="221">
        <v>45775</v>
      </c>
      <c r="G118" s="219" t="s">
        <v>1938</v>
      </c>
      <c r="H118" s="219"/>
      <c r="I118" s="219" t="s">
        <v>252</v>
      </c>
      <c r="J118" s="219" t="s">
        <v>185</v>
      </c>
      <c r="K118" s="219" t="s">
        <v>220</v>
      </c>
      <c r="L118" s="251">
        <v>139500</v>
      </c>
      <c r="M118" s="219" t="s">
        <v>220</v>
      </c>
      <c r="N118" s="251">
        <v>139500</v>
      </c>
      <c r="O118" s="219"/>
      <c r="P118" s="219" t="s">
        <v>250</v>
      </c>
      <c r="Q118" s="219"/>
      <c r="R118" s="219" t="s">
        <v>1779</v>
      </c>
      <c r="S118" s="219"/>
      <c r="T118" s="221"/>
      <c r="U118" s="219"/>
      <c r="V118" s="219" t="s">
        <v>249</v>
      </c>
      <c r="W118" s="190">
        <f>VLOOKUP(M118,'8.匯率'!A:C,2,)</f>
        <v>1</v>
      </c>
      <c r="X118" s="222">
        <f t="shared" si="2"/>
        <v>139500</v>
      </c>
    </row>
    <row r="119" spans="1:24">
      <c r="A119" s="219" t="s">
        <v>215</v>
      </c>
      <c r="B119" s="219" t="s">
        <v>1491</v>
      </c>
      <c r="C119" s="219" t="s">
        <v>1780</v>
      </c>
      <c r="D119" s="219" t="s">
        <v>268</v>
      </c>
      <c r="E119" s="221">
        <v>45775</v>
      </c>
      <c r="F119" s="221">
        <v>45775</v>
      </c>
      <c r="G119" s="219" t="s">
        <v>1938</v>
      </c>
      <c r="H119" s="219"/>
      <c r="I119" s="219" t="s">
        <v>252</v>
      </c>
      <c r="J119" s="219" t="s">
        <v>185</v>
      </c>
      <c r="K119" s="219" t="s">
        <v>220</v>
      </c>
      <c r="L119" s="251">
        <v>110000</v>
      </c>
      <c r="M119" s="219" t="s">
        <v>220</v>
      </c>
      <c r="N119" s="251">
        <v>110000</v>
      </c>
      <c r="O119" s="219"/>
      <c r="P119" s="219" t="s">
        <v>250</v>
      </c>
      <c r="Q119" s="219"/>
      <c r="R119" s="219" t="s">
        <v>1781</v>
      </c>
      <c r="S119" s="219"/>
      <c r="T119" s="221"/>
      <c r="U119" s="219"/>
      <c r="V119" s="219" t="s">
        <v>249</v>
      </c>
      <c r="W119" s="190">
        <f>VLOOKUP(M119,'8.匯率'!A:C,2,)</f>
        <v>1</v>
      </c>
      <c r="X119" s="222">
        <f t="shared" si="2"/>
        <v>110000</v>
      </c>
    </row>
    <row r="120" spans="1:24">
      <c r="A120" s="219" t="s">
        <v>215</v>
      </c>
      <c r="B120" s="219" t="s">
        <v>1491</v>
      </c>
      <c r="C120" s="219" t="s">
        <v>1782</v>
      </c>
      <c r="D120" s="219" t="s">
        <v>268</v>
      </c>
      <c r="E120" s="221">
        <v>45775</v>
      </c>
      <c r="F120" s="221">
        <v>45775</v>
      </c>
      <c r="G120" s="219" t="s">
        <v>1938</v>
      </c>
      <c r="H120" s="219"/>
      <c r="I120" s="219" t="s">
        <v>252</v>
      </c>
      <c r="J120" s="219" t="s">
        <v>185</v>
      </c>
      <c r="K120" s="219" t="s">
        <v>220</v>
      </c>
      <c r="L120" s="251">
        <v>138000</v>
      </c>
      <c r="M120" s="219" t="s">
        <v>220</v>
      </c>
      <c r="N120" s="251">
        <v>138000</v>
      </c>
      <c r="O120" s="219"/>
      <c r="P120" s="219" t="s">
        <v>250</v>
      </c>
      <c r="Q120" s="219"/>
      <c r="R120" s="219" t="s">
        <v>1783</v>
      </c>
      <c r="S120" s="219"/>
      <c r="T120" s="221"/>
      <c r="U120" s="219"/>
      <c r="V120" s="219" t="s">
        <v>249</v>
      </c>
      <c r="W120" s="190">
        <f>VLOOKUP(M120,'8.匯率'!A:C,2,)</f>
        <v>1</v>
      </c>
      <c r="X120" s="222">
        <f t="shared" si="2"/>
        <v>138000</v>
      </c>
    </row>
    <row r="121" spans="1:24">
      <c r="A121" s="219" t="s">
        <v>215</v>
      </c>
      <c r="B121" s="219" t="s">
        <v>1491</v>
      </c>
      <c r="C121" s="219" t="s">
        <v>1784</v>
      </c>
      <c r="D121" s="219" t="s">
        <v>268</v>
      </c>
      <c r="E121" s="221">
        <v>45775</v>
      </c>
      <c r="F121" s="221">
        <v>45775</v>
      </c>
      <c r="G121" s="219" t="s">
        <v>1938</v>
      </c>
      <c r="H121" s="219"/>
      <c r="I121" s="219" t="s">
        <v>252</v>
      </c>
      <c r="J121" s="219" t="s">
        <v>185</v>
      </c>
      <c r="K121" s="219" t="s">
        <v>220</v>
      </c>
      <c r="L121" s="251">
        <v>131100</v>
      </c>
      <c r="M121" s="219" t="s">
        <v>220</v>
      </c>
      <c r="N121" s="251">
        <v>131100</v>
      </c>
      <c r="O121" s="219"/>
      <c r="P121" s="219" t="s">
        <v>250</v>
      </c>
      <c r="Q121" s="219"/>
      <c r="R121" s="219" t="s">
        <v>1785</v>
      </c>
      <c r="S121" s="219"/>
      <c r="T121" s="221"/>
      <c r="U121" s="219"/>
      <c r="V121" s="219" t="s">
        <v>249</v>
      </c>
      <c r="W121" s="190">
        <f>VLOOKUP(M121,'8.匯率'!A:C,2,)</f>
        <v>1</v>
      </c>
      <c r="X121" s="222">
        <f t="shared" si="2"/>
        <v>131100</v>
      </c>
    </row>
    <row r="122" spans="1:24">
      <c r="A122" s="219" t="s">
        <v>215</v>
      </c>
      <c r="B122" s="219" t="s">
        <v>1491</v>
      </c>
      <c r="C122" s="219" t="s">
        <v>1786</v>
      </c>
      <c r="D122" s="219" t="s">
        <v>268</v>
      </c>
      <c r="E122" s="221">
        <v>45775</v>
      </c>
      <c r="F122" s="221">
        <v>45775</v>
      </c>
      <c r="G122" s="219" t="s">
        <v>1938</v>
      </c>
      <c r="H122" s="219"/>
      <c r="I122" s="219" t="s">
        <v>252</v>
      </c>
      <c r="J122" s="219" t="s">
        <v>185</v>
      </c>
      <c r="K122" s="219" t="s">
        <v>220</v>
      </c>
      <c r="L122" s="251">
        <v>138000</v>
      </c>
      <c r="M122" s="219" t="s">
        <v>220</v>
      </c>
      <c r="N122" s="251">
        <v>138000</v>
      </c>
      <c r="O122" s="219"/>
      <c r="P122" s="219" t="s">
        <v>250</v>
      </c>
      <c r="Q122" s="219"/>
      <c r="R122" s="219" t="s">
        <v>1787</v>
      </c>
      <c r="S122" s="219"/>
      <c r="T122" s="221"/>
      <c r="U122" s="219"/>
      <c r="V122" s="219" t="s">
        <v>249</v>
      </c>
      <c r="W122" s="190">
        <f>VLOOKUP(M122,'8.匯率'!A:C,2,)</f>
        <v>1</v>
      </c>
      <c r="X122" s="222">
        <f t="shared" si="2"/>
        <v>138000</v>
      </c>
    </row>
    <row r="123" spans="1:24">
      <c r="A123" s="219" t="s">
        <v>215</v>
      </c>
      <c r="B123" s="219" t="s">
        <v>1491</v>
      </c>
      <c r="C123" s="219" t="s">
        <v>1788</v>
      </c>
      <c r="D123" s="219" t="s">
        <v>268</v>
      </c>
      <c r="E123" s="221">
        <v>45775</v>
      </c>
      <c r="F123" s="221">
        <v>45775</v>
      </c>
      <c r="G123" s="219" t="s">
        <v>1938</v>
      </c>
      <c r="H123" s="219"/>
      <c r="I123" s="219" t="s">
        <v>252</v>
      </c>
      <c r="J123" s="219" t="s">
        <v>185</v>
      </c>
      <c r="K123" s="219" t="s">
        <v>220</v>
      </c>
      <c r="L123" s="251">
        <v>139500</v>
      </c>
      <c r="M123" s="219" t="s">
        <v>220</v>
      </c>
      <c r="N123" s="251">
        <v>139500</v>
      </c>
      <c r="O123" s="219"/>
      <c r="P123" s="219" t="s">
        <v>250</v>
      </c>
      <c r="Q123" s="219"/>
      <c r="R123" s="219" t="s">
        <v>1789</v>
      </c>
      <c r="S123" s="219"/>
      <c r="T123" s="221"/>
      <c r="U123" s="219"/>
      <c r="V123" s="219" t="s">
        <v>249</v>
      </c>
      <c r="W123" s="190">
        <f>VLOOKUP(M123,'8.匯率'!A:C,2,)</f>
        <v>1</v>
      </c>
      <c r="X123" s="222">
        <f t="shared" si="2"/>
        <v>139500</v>
      </c>
    </row>
    <row r="124" spans="1:24">
      <c r="A124" s="219" t="s">
        <v>215</v>
      </c>
      <c r="B124" s="219" t="s">
        <v>1491</v>
      </c>
      <c r="C124" s="219" t="s">
        <v>1790</v>
      </c>
      <c r="D124" s="219" t="s">
        <v>268</v>
      </c>
      <c r="E124" s="221">
        <v>45775</v>
      </c>
      <c r="F124" s="221">
        <v>45775</v>
      </c>
      <c r="G124" s="219" t="s">
        <v>1938</v>
      </c>
      <c r="H124" s="219"/>
      <c r="I124" s="219" t="s">
        <v>252</v>
      </c>
      <c r="J124" s="219" t="s">
        <v>185</v>
      </c>
      <c r="K124" s="219" t="s">
        <v>220</v>
      </c>
      <c r="L124" s="251">
        <v>104500</v>
      </c>
      <c r="M124" s="219" t="s">
        <v>220</v>
      </c>
      <c r="N124" s="251">
        <v>104500</v>
      </c>
      <c r="O124" s="219"/>
      <c r="P124" s="219" t="s">
        <v>250</v>
      </c>
      <c r="Q124" s="219"/>
      <c r="R124" s="219" t="s">
        <v>1791</v>
      </c>
      <c r="S124" s="219"/>
      <c r="T124" s="221"/>
      <c r="U124" s="219"/>
      <c r="V124" s="219" t="s">
        <v>249</v>
      </c>
      <c r="W124" s="190">
        <f>VLOOKUP(M124,'8.匯率'!A:C,2,)</f>
        <v>1</v>
      </c>
      <c r="X124" s="222">
        <f t="shared" si="2"/>
        <v>104500</v>
      </c>
    </row>
    <row r="125" spans="1:24">
      <c r="A125" s="219" t="s">
        <v>215</v>
      </c>
      <c r="B125" s="219" t="s">
        <v>1491</v>
      </c>
      <c r="C125" s="219" t="s">
        <v>1792</v>
      </c>
      <c r="D125" s="219" t="s">
        <v>268</v>
      </c>
      <c r="E125" s="221">
        <v>45775</v>
      </c>
      <c r="F125" s="221">
        <v>45775</v>
      </c>
      <c r="G125" s="219" t="s">
        <v>1938</v>
      </c>
      <c r="H125" s="219"/>
      <c r="I125" s="219" t="s">
        <v>252</v>
      </c>
      <c r="J125" s="219" t="s">
        <v>185</v>
      </c>
      <c r="K125" s="219" t="s">
        <v>220</v>
      </c>
      <c r="L125" s="251">
        <v>155000</v>
      </c>
      <c r="M125" s="219" t="s">
        <v>220</v>
      </c>
      <c r="N125" s="251">
        <v>155000</v>
      </c>
      <c r="O125" s="219"/>
      <c r="P125" s="219" t="s">
        <v>250</v>
      </c>
      <c r="Q125" s="219"/>
      <c r="R125" s="219" t="s">
        <v>1793</v>
      </c>
      <c r="S125" s="219"/>
      <c r="T125" s="221"/>
      <c r="U125" s="219"/>
      <c r="V125" s="219" t="s">
        <v>249</v>
      </c>
      <c r="W125" s="190">
        <f>VLOOKUP(M125,'8.匯率'!A:C,2,)</f>
        <v>1</v>
      </c>
      <c r="X125" s="222">
        <f t="shared" si="2"/>
        <v>155000</v>
      </c>
    </row>
    <row r="126" spans="1:24">
      <c r="A126" s="219" t="s">
        <v>215</v>
      </c>
      <c r="B126" s="219" t="s">
        <v>1491</v>
      </c>
      <c r="C126" s="219" t="s">
        <v>1794</v>
      </c>
      <c r="D126" s="219" t="s">
        <v>268</v>
      </c>
      <c r="E126" s="221">
        <v>45775</v>
      </c>
      <c r="F126" s="221">
        <v>45775</v>
      </c>
      <c r="G126" s="219" t="s">
        <v>1938</v>
      </c>
      <c r="H126" s="219"/>
      <c r="I126" s="219" t="s">
        <v>252</v>
      </c>
      <c r="J126" s="219" t="s">
        <v>185</v>
      </c>
      <c r="K126" s="219" t="s">
        <v>220</v>
      </c>
      <c r="L126" s="251">
        <v>99000</v>
      </c>
      <c r="M126" s="219" t="s">
        <v>220</v>
      </c>
      <c r="N126" s="251">
        <v>99000</v>
      </c>
      <c r="O126" s="219"/>
      <c r="P126" s="219" t="s">
        <v>250</v>
      </c>
      <c r="Q126" s="219"/>
      <c r="R126" s="219" t="s">
        <v>1795</v>
      </c>
      <c r="S126" s="219"/>
      <c r="T126" s="221"/>
      <c r="U126" s="219"/>
      <c r="V126" s="219" t="s">
        <v>249</v>
      </c>
      <c r="W126" s="190">
        <f>VLOOKUP(M126,'8.匯率'!A:C,2,)</f>
        <v>1</v>
      </c>
      <c r="X126" s="222">
        <f t="shared" si="2"/>
        <v>99000</v>
      </c>
    </row>
    <row r="127" spans="1:24">
      <c r="A127" s="219" t="s">
        <v>215</v>
      </c>
      <c r="B127" s="219" t="s">
        <v>1491</v>
      </c>
      <c r="C127" s="219" t="s">
        <v>1796</v>
      </c>
      <c r="D127" s="219" t="s">
        <v>268</v>
      </c>
      <c r="E127" s="221">
        <v>45775</v>
      </c>
      <c r="F127" s="221">
        <v>45775</v>
      </c>
      <c r="G127" s="219" t="s">
        <v>1938</v>
      </c>
      <c r="H127" s="219"/>
      <c r="I127" s="219" t="s">
        <v>252</v>
      </c>
      <c r="J127" s="219" t="s">
        <v>185</v>
      </c>
      <c r="K127" s="219" t="s">
        <v>220</v>
      </c>
      <c r="L127" s="251">
        <v>87875</v>
      </c>
      <c r="M127" s="219" t="s">
        <v>220</v>
      </c>
      <c r="N127" s="251">
        <v>87875</v>
      </c>
      <c r="O127" s="219"/>
      <c r="P127" s="219" t="s">
        <v>250</v>
      </c>
      <c r="Q127" s="219"/>
      <c r="R127" s="219" t="s">
        <v>1797</v>
      </c>
      <c r="S127" s="219"/>
      <c r="T127" s="221"/>
      <c r="U127" s="219"/>
      <c r="V127" s="219" t="s">
        <v>249</v>
      </c>
      <c r="W127" s="190">
        <f>VLOOKUP(M127,'8.匯率'!A:C,2,)</f>
        <v>1</v>
      </c>
      <c r="X127" s="222">
        <f t="shared" si="2"/>
        <v>87875</v>
      </c>
    </row>
    <row r="128" spans="1:24">
      <c r="A128" s="219" t="s">
        <v>215</v>
      </c>
      <c r="B128" s="219" t="s">
        <v>1491</v>
      </c>
      <c r="C128" s="219" t="s">
        <v>1798</v>
      </c>
      <c r="D128" s="219" t="s">
        <v>268</v>
      </c>
      <c r="E128" s="221">
        <v>45775</v>
      </c>
      <c r="F128" s="221">
        <v>45775</v>
      </c>
      <c r="G128" s="219" t="s">
        <v>1938</v>
      </c>
      <c r="H128" s="219"/>
      <c r="I128" s="219" t="s">
        <v>252</v>
      </c>
      <c r="J128" s="219" t="s">
        <v>185</v>
      </c>
      <c r="K128" s="219" t="s">
        <v>220</v>
      </c>
      <c r="L128" s="251">
        <v>155000</v>
      </c>
      <c r="M128" s="219" t="s">
        <v>220</v>
      </c>
      <c r="N128" s="251">
        <v>155000</v>
      </c>
      <c r="O128" s="219"/>
      <c r="P128" s="219" t="s">
        <v>250</v>
      </c>
      <c r="Q128" s="219"/>
      <c r="R128" s="219" t="s">
        <v>1799</v>
      </c>
      <c r="S128" s="219"/>
      <c r="T128" s="221"/>
      <c r="U128" s="219"/>
      <c r="V128" s="219" t="s">
        <v>249</v>
      </c>
      <c r="W128" s="190">
        <f>VLOOKUP(M128,'8.匯率'!A:C,2,)</f>
        <v>1</v>
      </c>
      <c r="X128" s="222">
        <f t="shared" si="2"/>
        <v>155000</v>
      </c>
    </row>
    <row r="129" spans="1:24">
      <c r="A129" s="219" t="s">
        <v>215</v>
      </c>
      <c r="B129" s="219" t="s">
        <v>1491</v>
      </c>
      <c r="C129" s="219" t="s">
        <v>1800</v>
      </c>
      <c r="D129" s="219" t="s">
        <v>268</v>
      </c>
      <c r="E129" s="221">
        <v>45775</v>
      </c>
      <c r="F129" s="221">
        <v>45775</v>
      </c>
      <c r="G129" s="219" t="s">
        <v>1938</v>
      </c>
      <c r="H129" s="219"/>
      <c r="I129" s="219" t="s">
        <v>252</v>
      </c>
      <c r="J129" s="219" t="s">
        <v>185</v>
      </c>
      <c r="K129" s="219" t="s">
        <v>220</v>
      </c>
      <c r="L129" s="251">
        <v>132825</v>
      </c>
      <c r="M129" s="219" t="s">
        <v>220</v>
      </c>
      <c r="N129" s="251">
        <v>132825</v>
      </c>
      <c r="O129" s="219"/>
      <c r="P129" s="219" t="s">
        <v>250</v>
      </c>
      <c r="Q129" s="219"/>
      <c r="R129" s="219" t="s">
        <v>1801</v>
      </c>
      <c r="S129" s="219"/>
      <c r="T129" s="221"/>
      <c r="U129" s="219"/>
      <c r="V129" s="219" t="s">
        <v>249</v>
      </c>
      <c r="W129" s="190">
        <f>VLOOKUP(M129,'8.匯率'!A:C,2,)</f>
        <v>1</v>
      </c>
      <c r="X129" s="222">
        <f t="shared" si="2"/>
        <v>132825</v>
      </c>
    </row>
    <row r="130" spans="1:24">
      <c r="A130" s="219" t="s">
        <v>215</v>
      </c>
      <c r="B130" s="219" t="s">
        <v>1491</v>
      </c>
      <c r="C130" s="219" t="s">
        <v>1802</v>
      </c>
      <c r="D130" s="219" t="s">
        <v>268</v>
      </c>
      <c r="E130" s="221">
        <v>45775</v>
      </c>
      <c r="F130" s="221">
        <v>45775</v>
      </c>
      <c r="G130" s="219" t="s">
        <v>1938</v>
      </c>
      <c r="H130" s="219"/>
      <c r="I130" s="219" t="s">
        <v>252</v>
      </c>
      <c r="J130" s="219" t="s">
        <v>185</v>
      </c>
      <c r="K130" s="219" t="s">
        <v>220</v>
      </c>
      <c r="L130" s="251">
        <v>131100</v>
      </c>
      <c r="M130" s="219" t="s">
        <v>220</v>
      </c>
      <c r="N130" s="251">
        <v>131100</v>
      </c>
      <c r="O130" s="219"/>
      <c r="P130" s="219" t="s">
        <v>250</v>
      </c>
      <c r="Q130" s="219"/>
      <c r="R130" s="219" t="s">
        <v>1803</v>
      </c>
      <c r="S130" s="219"/>
      <c r="T130" s="221"/>
      <c r="U130" s="219"/>
      <c r="V130" s="219" t="s">
        <v>249</v>
      </c>
      <c r="W130" s="190">
        <f>VLOOKUP(M130,'8.匯率'!A:C,2,)</f>
        <v>1</v>
      </c>
      <c r="X130" s="222">
        <f t="shared" si="2"/>
        <v>131100</v>
      </c>
    </row>
    <row r="131" spans="1:24">
      <c r="A131" s="219" t="s">
        <v>215</v>
      </c>
      <c r="B131" s="219" t="s">
        <v>1491</v>
      </c>
      <c r="C131" s="219" t="s">
        <v>1804</v>
      </c>
      <c r="D131" s="219" t="s">
        <v>268</v>
      </c>
      <c r="E131" s="221">
        <v>45775</v>
      </c>
      <c r="F131" s="221">
        <v>45775</v>
      </c>
      <c r="G131" s="219" t="s">
        <v>1938</v>
      </c>
      <c r="H131" s="219"/>
      <c r="I131" s="219" t="s">
        <v>252</v>
      </c>
      <c r="J131" s="219" t="s">
        <v>185</v>
      </c>
      <c r="K131" s="219" t="s">
        <v>220</v>
      </c>
      <c r="L131" s="251">
        <v>96250</v>
      </c>
      <c r="M131" s="219" t="s">
        <v>220</v>
      </c>
      <c r="N131" s="251">
        <v>96250</v>
      </c>
      <c r="O131" s="219"/>
      <c r="P131" s="219" t="s">
        <v>250</v>
      </c>
      <c r="Q131" s="219"/>
      <c r="R131" s="219" t="s">
        <v>1805</v>
      </c>
      <c r="S131" s="219"/>
      <c r="T131" s="221"/>
      <c r="U131" s="219"/>
      <c r="V131" s="219" t="s">
        <v>249</v>
      </c>
      <c r="W131" s="190">
        <f>VLOOKUP(M131,'8.匯率'!A:C,2,)</f>
        <v>1</v>
      </c>
      <c r="X131" s="222">
        <f t="shared" si="2"/>
        <v>96250</v>
      </c>
    </row>
    <row r="132" spans="1:24">
      <c r="A132" s="219" t="s">
        <v>215</v>
      </c>
      <c r="B132" s="219" t="s">
        <v>1491</v>
      </c>
      <c r="C132" s="219" t="s">
        <v>1806</v>
      </c>
      <c r="D132" s="219" t="s">
        <v>268</v>
      </c>
      <c r="E132" s="221">
        <v>45775</v>
      </c>
      <c r="F132" s="221">
        <v>45775</v>
      </c>
      <c r="G132" s="219" t="s">
        <v>1938</v>
      </c>
      <c r="H132" s="219"/>
      <c r="I132" s="219" t="s">
        <v>252</v>
      </c>
      <c r="J132" s="219" t="s">
        <v>185</v>
      </c>
      <c r="K132" s="219" t="s">
        <v>220</v>
      </c>
      <c r="L132" s="251">
        <v>110000</v>
      </c>
      <c r="M132" s="219" t="s">
        <v>220</v>
      </c>
      <c r="N132" s="251">
        <v>110000</v>
      </c>
      <c r="O132" s="219"/>
      <c r="P132" s="219" t="s">
        <v>250</v>
      </c>
      <c r="Q132" s="219"/>
      <c r="R132" s="219" t="s">
        <v>1807</v>
      </c>
      <c r="S132" s="219"/>
      <c r="T132" s="221"/>
      <c r="U132" s="219"/>
      <c r="V132" s="219" t="s">
        <v>249</v>
      </c>
      <c r="W132" s="190">
        <f>VLOOKUP(M132,'8.匯率'!A:C,2,)</f>
        <v>1</v>
      </c>
      <c r="X132" s="222">
        <f t="shared" si="2"/>
        <v>110000</v>
      </c>
    </row>
    <row r="133" spans="1:24">
      <c r="A133" s="219" t="s">
        <v>215</v>
      </c>
      <c r="B133" s="219" t="s">
        <v>1491</v>
      </c>
      <c r="C133" s="219" t="s">
        <v>1808</v>
      </c>
      <c r="D133" s="219" t="s">
        <v>268</v>
      </c>
      <c r="E133" s="221">
        <v>45775</v>
      </c>
      <c r="F133" s="221">
        <v>45775</v>
      </c>
      <c r="G133" s="219" t="s">
        <v>1938</v>
      </c>
      <c r="H133" s="219"/>
      <c r="I133" s="219" t="s">
        <v>252</v>
      </c>
      <c r="J133" s="219" t="s">
        <v>185</v>
      </c>
      <c r="K133" s="219" t="s">
        <v>220</v>
      </c>
      <c r="L133" s="251">
        <v>138000</v>
      </c>
      <c r="M133" s="219" t="s">
        <v>220</v>
      </c>
      <c r="N133" s="251">
        <v>138000</v>
      </c>
      <c r="O133" s="219"/>
      <c r="P133" s="219" t="s">
        <v>250</v>
      </c>
      <c r="Q133" s="219"/>
      <c r="R133" s="219" t="s">
        <v>1809</v>
      </c>
      <c r="S133" s="219"/>
      <c r="T133" s="221"/>
      <c r="U133" s="219"/>
      <c r="V133" s="219" t="s">
        <v>249</v>
      </c>
      <c r="W133" s="190">
        <f>VLOOKUP(M133,'8.匯率'!A:C,2,)</f>
        <v>1</v>
      </c>
      <c r="X133" s="222">
        <f t="shared" si="2"/>
        <v>138000</v>
      </c>
    </row>
    <row r="134" spans="1:24">
      <c r="A134" s="219" t="s">
        <v>215</v>
      </c>
      <c r="B134" s="219" t="s">
        <v>1491</v>
      </c>
      <c r="C134" s="219" t="s">
        <v>1810</v>
      </c>
      <c r="D134" s="219" t="s">
        <v>268</v>
      </c>
      <c r="E134" s="221">
        <v>45775</v>
      </c>
      <c r="F134" s="221">
        <v>45775</v>
      </c>
      <c r="G134" s="219" t="s">
        <v>1938</v>
      </c>
      <c r="H134" s="219"/>
      <c r="I134" s="219" t="s">
        <v>252</v>
      </c>
      <c r="J134" s="219" t="s">
        <v>185</v>
      </c>
      <c r="K134" s="219" t="s">
        <v>220</v>
      </c>
      <c r="L134" s="251">
        <v>55000</v>
      </c>
      <c r="M134" s="219" t="s">
        <v>220</v>
      </c>
      <c r="N134" s="251">
        <v>55000</v>
      </c>
      <c r="O134" s="219"/>
      <c r="P134" s="219" t="s">
        <v>250</v>
      </c>
      <c r="Q134" s="219"/>
      <c r="R134" s="219" t="s">
        <v>1811</v>
      </c>
      <c r="S134" s="219"/>
      <c r="T134" s="221"/>
      <c r="U134" s="219"/>
      <c r="V134" s="219" t="s">
        <v>249</v>
      </c>
      <c r="W134" s="190">
        <f>VLOOKUP(M134,'8.匯率'!A:C,2,)</f>
        <v>1</v>
      </c>
      <c r="X134" s="222">
        <f t="shared" si="2"/>
        <v>55000</v>
      </c>
    </row>
    <row r="135" spans="1:24">
      <c r="A135" s="219" t="s">
        <v>215</v>
      </c>
      <c r="B135" s="219" t="s">
        <v>1491</v>
      </c>
      <c r="C135" s="219" t="s">
        <v>1812</v>
      </c>
      <c r="D135" s="219" t="s">
        <v>268</v>
      </c>
      <c r="E135" s="221">
        <v>45775</v>
      </c>
      <c r="F135" s="221">
        <v>45775</v>
      </c>
      <c r="G135" s="219" t="s">
        <v>1938</v>
      </c>
      <c r="H135" s="219"/>
      <c r="I135" s="219" t="s">
        <v>252</v>
      </c>
      <c r="J135" s="219" t="s">
        <v>185</v>
      </c>
      <c r="K135" s="219" t="s">
        <v>220</v>
      </c>
      <c r="L135" s="251">
        <v>75000</v>
      </c>
      <c r="M135" s="219" t="s">
        <v>220</v>
      </c>
      <c r="N135" s="251">
        <v>75000</v>
      </c>
      <c r="O135" s="219"/>
      <c r="P135" s="219" t="s">
        <v>250</v>
      </c>
      <c r="Q135" s="219"/>
      <c r="R135" s="219" t="s">
        <v>1813</v>
      </c>
      <c r="S135" s="219"/>
      <c r="T135" s="221"/>
      <c r="U135" s="219"/>
      <c r="V135" s="219" t="s">
        <v>249</v>
      </c>
      <c r="W135" s="190">
        <f>VLOOKUP(M135,'8.匯率'!A:C,2,)</f>
        <v>1</v>
      </c>
      <c r="X135" s="222">
        <f t="shared" si="2"/>
        <v>75000</v>
      </c>
    </row>
    <row r="136" spans="1:24">
      <c r="A136" s="219" t="s">
        <v>215</v>
      </c>
      <c r="B136" s="219" t="s">
        <v>1491</v>
      </c>
      <c r="C136" s="219" t="s">
        <v>1814</v>
      </c>
      <c r="D136" s="219" t="s">
        <v>268</v>
      </c>
      <c r="E136" s="221">
        <v>45775</v>
      </c>
      <c r="F136" s="221">
        <v>45775</v>
      </c>
      <c r="G136" s="219" t="s">
        <v>1938</v>
      </c>
      <c r="H136" s="219"/>
      <c r="I136" s="219" t="s">
        <v>252</v>
      </c>
      <c r="J136" s="219" t="s">
        <v>185</v>
      </c>
      <c r="K136" s="219" t="s">
        <v>220</v>
      </c>
      <c r="L136" s="251">
        <v>138000</v>
      </c>
      <c r="M136" s="219" t="s">
        <v>220</v>
      </c>
      <c r="N136" s="251">
        <v>138000</v>
      </c>
      <c r="O136" s="219"/>
      <c r="P136" s="219" t="s">
        <v>250</v>
      </c>
      <c r="Q136" s="219"/>
      <c r="R136" s="219" t="s">
        <v>1815</v>
      </c>
      <c r="S136" s="219"/>
      <c r="T136" s="221"/>
      <c r="U136" s="219"/>
      <c r="V136" s="219" t="s">
        <v>249</v>
      </c>
      <c r="W136" s="190">
        <f>VLOOKUP(M136,'8.匯率'!A:C,2,)</f>
        <v>1</v>
      </c>
      <c r="X136" s="222">
        <f t="shared" si="2"/>
        <v>138000</v>
      </c>
    </row>
    <row r="137" spans="1:24">
      <c r="A137" s="219" t="s">
        <v>215</v>
      </c>
      <c r="B137" s="219" t="s">
        <v>1491</v>
      </c>
      <c r="C137" s="219" t="s">
        <v>1816</v>
      </c>
      <c r="D137" s="219" t="s">
        <v>268</v>
      </c>
      <c r="E137" s="221">
        <v>45775</v>
      </c>
      <c r="F137" s="221">
        <v>45775</v>
      </c>
      <c r="G137" s="219" t="s">
        <v>1938</v>
      </c>
      <c r="H137" s="219"/>
      <c r="I137" s="219" t="s">
        <v>252</v>
      </c>
      <c r="J137" s="219" t="s">
        <v>185</v>
      </c>
      <c r="K137" s="219" t="s">
        <v>220</v>
      </c>
      <c r="L137" s="251">
        <v>107932</v>
      </c>
      <c r="M137" s="219" t="s">
        <v>220</v>
      </c>
      <c r="N137" s="251">
        <v>107932</v>
      </c>
      <c r="O137" s="219"/>
      <c r="P137" s="219" t="s">
        <v>250</v>
      </c>
      <c r="Q137" s="219"/>
      <c r="R137" s="219" t="s">
        <v>1817</v>
      </c>
      <c r="S137" s="219"/>
      <c r="T137" s="221"/>
      <c r="U137" s="219"/>
      <c r="V137" s="219" t="s">
        <v>249</v>
      </c>
      <c r="W137" s="190">
        <f>VLOOKUP(M137,'8.匯率'!A:C,2,)</f>
        <v>1</v>
      </c>
      <c r="X137" s="222">
        <f t="shared" si="2"/>
        <v>107932</v>
      </c>
    </row>
    <row r="138" spans="1:24">
      <c r="A138" s="219" t="s">
        <v>215</v>
      </c>
      <c r="B138" s="219" t="s">
        <v>1491</v>
      </c>
      <c r="C138" s="219" t="s">
        <v>1818</v>
      </c>
      <c r="D138" s="219" t="s">
        <v>268</v>
      </c>
      <c r="E138" s="221">
        <v>45775</v>
      </c>
      <c r="F138" s="221">
        <v>45775</v>
      </c>
      <c r="G138" s="219" t="s">
        <v>1938</v>
      </c>
      <c r="H138" s="219"/>
      <c r="I138" s="219" t="s">
        <v>252</v>
      </c>
      <c r="J138" s="219" t="s">
        <v>185</v>
      </c>
      <c r="K138" s="219" t="s">
        <v>220</v>
      </c>
      <c r="L138" s="251">
        <v>99000</v>
      </c>
      <c r="M138" s="219" t="s">
        <v>220</v>
      </c>
      <c r="N138" s="251">
        <v>99000</v>
      </c>
      <c r="O138" s="219"/>
      <c r="P138" s="219" t="s">
        <v>250</v>
      </c>
      <c r="Q138" s="219"/>
      <c r="R138" s="219" t="s">
        <v>1819</v>
      </c>
      <c r="S138" s="219"/>
      <c r="T138" s="221"/>
      <c r="U138" s="219"/>
      <c r="V138" s="219" t="s">
        <v>249</v>
      </c>
      <c r="W138" s="190">
        <f>VLOOKUP(M138,'8.匯率'!A:C,2,)</f>
        <v>1</v>
      </c>
      <c r="X138" s="222">
        <f t="shared" ref="X138:X154" si="3">N138*W138</f>
        <v>99000</v>
      </c>
    </row>
    <row r="139" spans="1:24">
      <c r="A139" s="219" t="s">
        <v>215</v>
      </c>
      <c r="B139" s="219" t="s">
        <v>1491</v>
      </c>
      <c r="C139" s="219" t="s">
        <v>1820</v>
      </c>
      <c r="D139" s="219" t="s">
        <v>268</v>
      </c>
      <c r="E139" s="221">
        <v>45775</v>
      </c>
      <c r="F139" s="221">
        <v>45775</v>
      </c>
      <c r="G139" s="219" t="s">
        <v>1938</v>
      </c>
      <c r="H139" s="219"/>
      <c r="I139" s="219" t="s">
        <v>252</v>
      </c>
      <c r="J139" s="219" t="s">
        <v>185</v>
      </c>
      <c r="K139" s="219" t="s">
        <v>220</v>
      </c>
      <c r="L139" s="251">
        <v>138000</v>
      </c>
      <c r="M139" s="219" t="s">
        <v>220</v>
      </c>
      <c r="N139" s="251">
        <v>138000</v>
      </c>
      <c r="O139" s="219"/>
      <c r="P139" s="219" t="s">
        <v>250</v>
      </c>
      <c r="Q139" s="219"/>
      <c r="R139" s="219" t="s">
        <v>1821</v>
      </c>
      <c r="S139" s="219"/>
      <c r="T139" s="221"/>
      <c r="U139" s="219"/>
      <c r="V139" s="219" t="s">
        <v>249</v>
      </c>
      <c r="W139" s="190">
        <f>VLOOKUP(M139,'8.匯率'!A:C,2,)</f>
        <v>1</v>
      </c>
      <c r="X139" s="222">
        <f t="shared" si="3"/>
        <v>138000</v>
      </c>
    </row>
    <row r="140" spans="1:24">
      <c r="A140" s="219" t="s">
        <v>215</v>
      </c>
      <c r="B140" s="219" t="s">
        <v>1491</v>
      </c>
      <c r="C140" s="219" t="s">
        <v>1822</v>
      </c>
      <c r="D140" s="219" t="s">
        <v>268</v>
      </c>
      <c r="E140" s="221">
        <v>45775</v>
      </c>
      <c r="F140" s="221">
        <v>45775</v>
      </c>
      <c r="G140" s="219" t="s">
        <v>1938</v>
      </c>
      <c r="H140" s="219"/>
      <c r="I140" s="219" t="s">
        <v>252</v>
      </c>
      <c r="J140" s="219" t="s">
        <v>185</v>
      </c>
      <c r="K140" s="219" t="s">
        <v>220</v>
      </c>
      <c r="L140" s="251">
        <v>125000</v>
      </c>
      <c r="M140" s="219" t="s">
        <v>220</v>
      </c>
      <c r="N140" s="251">
        <v>125000</v>
      </c>
      <c r="O140" s="219"/>
      <c r="P140" s="219" t="s">
        <v>250</v>
      </c>
      <c r="Q140" s="219"/>
      <c r="R140" s="219" t="s">
        <v>1823</v>
      </c>
      <c r="S140" s="219"/>
      <c r="T140" s="221"/>
      <c r="U140" s="219"/>
      <c r="V140" s="219" t="s">
        <v>249</v>
      </c>
      <c r="W140" s="190">
        <f>VLOOKUP(M140,'8.匯率'!A:C,2,)</f>
        <v>1</v>
      </c>
      <c r="X140" s="222">
        <f t="shared" si="3"/>
        <v>125000</v>
      </c>
    </row>
    <row r="141" spans="1:24">
      <c r="A141" s="219" t="s">
        <v>215</v>
      </c>
      <c r="B141" s="219" t="s">
        <v>1491</v>
      </c>
      <c r="C141" s="219" t="s">
        <v>1824</v>
      </c>
      <c r="D141" s="219" t="s">
        <v>268</v>
      </c>
      <c r="E141" s="221">
        <v>45775</v>
      </c>
      <c r="F141" s="221">
        <v>45775</v>
      </c>
      <c r="G141" s="219" t="s">
        <v>1938</v>
      </c>
      <c r="H141" s="219"/>
      <c r="I141" s="219" t="s">
        <v>252</v>
      </c>
      <c r="J141" s="219" t="s">
        <v>185</v>
      </c>
      <c r="K141" s="219" t="s">
        <v>220</v>
      </c>
      <c r="L141" s="251">
        <v>138000</v>
      </c>
      <c r="M141" s="219" t="s">
        <v>220</v>
      </c>
      <c r="N141" s="251">
        <v>138000</v>
      </c>
      <c r="O141" s="219"/>
      <c r="P141" s="219" t="s">
        <v>250</v>
      </c>
      <c r="Q141" s="219"/>
      <c r="R141" s="219" t="s">
        <v>1825</v>
      </c>
      <c r="S141" s="219"/>
      <c r="T141" s="221"/>
      <c r="U141" s="219"/>
      <c r="V141" s="219" t="s">
        <v>249</v>
      </c>
      <c r="W141" s="190">
        <f>VLOOKUP(M141,'8.匯率'!A:C,2,)</f>
        <v>1</v>
      </c>
      <c r="X141" s="222">
        <f t="shared" si="3"/>
        <v>138000</v>
      </c>
    </row>
    <row r="142" spans="1:24">
      <c r="A142" s="219" t="s">
        <v>215</v>
      </c>
      <c r="B142" s="219" t="s">
        <v>1491</v>
      </c>
      <c r="C142" s="219" t="s">
        <v>1826</v>
      </c>
      <c r="D142" s="219" t="s">
        <v>268</v>
      </c>
      <c r="E142" s="221">
        <v>45775</v>
      </c>
      <c r="F142" s="221">
        <v>45775</v>
      </c>
      <c r="G142" s="219" t="s">
        <v>1938</v>
      </c>
      <c r="H142" s="219"/>
      <c r="I142" s="219" t="s">
        <v>252</v>
      </c>
      <c r="J142" s="219" t="s">
        <v>185</v>
      </c>
      <c r="K142" s="219" t="s">
        <v>220</v>
      </c>
      <c r="L142" s="251">
        <v>16500</v>
      </c>
      <c r="M142" s="219" t="s">
        <v>220</v>
      </c>
      <c r="N142" s="251">
        <v>16500</v>
      </c>
      <c r="O142" s="219"/>
      <c r="P142" s="219" t="s">
        <v>250</v>
      </c>
      <c r="Q142" s="219"/>
      <c r="R142" s="219" t="s">
        <v>1827</v>
      </c>
      <c r="S142" s="219"/>
      <c r="T142" s="221"/>
      <c r="U142" s="219"/>
      <c r="V142" s="219" t="s">
        <v>249</v>
      </c>
      <c r="W142" s="190">
        <f>VLOOKUP(M142,'8.匯率'!A:C,2,)</f>
        <v>1</v>
      </c>
      <c r="X142" s="222">
        <f t="shared" si="3"/>
        <v>16500</v>
      </c>
    </row>
    <row r="143" spans="1:24">
      <c r="A143" s="219" t="s">
        <v>215</v>
      </c>
      <c r="B143" s="219" t="s">
        <v>1491</v>
      </c>
      <c r="C143" s="219" t="s">
        <v>1701</v>
      </c>
      <c r="D143" s="219" t="s">
        <v>268</v>
      </c>
      <c r="E143" s="221">
        <v>45775</v>
      </c>
      <c r="F143" s="221">
        <v>45775</v>
      </c>
      <c r="G143" s="219" t="s">
        <v>1938</v>
      </c>
      <c r="H143" s="219"/>
      <c r="I143" s="219" t="s">
        <v>225</v>
      </c>
      <c r="J143" s="219" t="s">
        <v>182</v>
      </c>
      <c r="K143" s="219" t="s">
        <v>220</v>
      </c>
      <c r="L143" s="251">
        <v>160200</v>
      </c>
      <c r="M143" s="219" t="s">
        <v>220</v>
      </c>
      <c r="N143" s="251">
        <v>160200</v>
      </c>
      <c r="O143" s="219"/>
      <c r="P143" s="219" t="s">
        <v>229</v>
      </c>
      <c r="Q143" s="219"/>
      <c r="R143" s="219" t="s">
        <v>1702</v>
      </c>
      <c r="S143" s="219"/>
      <c r="T143" s="221"/>
      <c r="U143" s="219"/>
      <c r="V143" s="219" t="s">
        <v>249</v>
      </c>
      <c r="W143" s="190">
        <f>VLOOKUP(M143,'8.匯率'!A:C,2,)</f>
        <v>1</v>
      </c>
      <c r="X143" s="222">
        <f t="shared" si="3"/>
        <v>160200</v>
      </c>
    </row>
    <row r="144" spans="1:24">
      <c r="A144" s="219" t="s">
        <v>215</v>
      </c>
      <c r="B144" s="219" t="s">
        <v>1491</v>
      </c>
      <c r="C144" s="219" t="s">
        <v>1707</v>
      </c>
      <c r="D144" s="219" t="s">
        <v>268</v>
      </c>
      <c r="E144" s="221">
        <v>45775</v>
      </c>
      <c r="F144" s="221">
        <v>45775</v>
      </c>
      <c r="G144" s="219" t="s">
        <v>1938</v>
      </c>
      <c r="H144" s="219"/>
      <c r="I144" s="219" t="s">
        <v>225</v>
      </c>
      <c r="J144" s="219" t="s">
        <v>182</v>
      </c>
      <c r="K144" s="219" t="s">
        <v>220</v>
      </c>
      <c r="L144" s="251">
        <v>20700</v>
      </c>
      <c r="M144" s="219" t="s">
        <v>220</v>
      </c>
      <c r="N144" s="251">
        <v>20700</v>
      </c>
      <c r="O144" s="219"/>
      <c r="P144" s="219" t="s">
        <v>229</v>
      </c>
      <c r="Q144" s="219"/>
      <c r="R144" s="219" t="s">
        <v>1708</v>
      </c>
      <c r="S144" s="219"/>
      <c r="T144" s="221"/>
      <c r="U144" s="219"/>
      <c r="V144" s="219" t="s">
        <v>249</v>
      </c>
      <c r="W144" s="190">
        <f>VLOOKUP(M144,'8.匯率'!A:C,2,)</f>
        <v>1</v>
      </c>
      <c r="X144" s="222">
        <f t="shared" si="3"/>
        <v>20700</v>
      </c>
    </row>
    <row r="145" spans="1:24">
      <c r="A145" s="219" t="s">
        <v>215</v>
      </c>
      <c r="B145" s="219" t="s">
        <v>1491</v>
      </c>
      <c r="C145" s="219" t="s">
        <v>1709</v>
      </c>
      <c r="D145" s="219" t="s">
        <v>268</v>
      </c>
      <c r="E145" s="221">
        <v>45775</v>
      </c>
      <c r="F145" s="221">
        <v>45775</v>
      </c>
      <c r="G145" s="219" t="s">
        <v>1938</v>
      </c>
      <c r="H145" s="219"/>
      <c r="I145" s="219" t="s">
        <v>225</v>
      </c>
      <c r="J145" s="219" t="s">
        <v>182</v>
      </c>
      <c r="K145" s="219" t="s">
        <v>220</v>
      </c>
      <c r="L145" s="251">
        <v>131100</v>
      </c>
      <c r="M145" s="219" t="s">
        <v>220</v>
      </c>
      <c r="N145" s="251">
        <v>131100</v>
      </c>
      <c r="O145" s="219"/>
      <c r="P145" s="219" t="s">
        <v>229</v>
      </c>
      <c r="Q145" s="219"/>
      <c r="R145" s="219" t="s">
        <v>1710</v>
      </c>
      <c r="S145" s="219"/>
      <c r="T145" s="221"/>
      <c r="U145" s="219"/>
      <c r="V145" s="219" t="s">
        <v>249</v>
      </c>
      <c r="W145" s="190">
        <f>VLOOKUP(M145,'8.匯率'!A:C,2,)</f>
        <v>1</v>
      </c>
      <c r="X145" s="222">
        <f t="shared" si="3"/>
        <v>131100</v>
      </c>
    </row>
    <row r="146" spans="1:24">
      <c r="A146" s="219" t="s">
        <v>215</v>
      </c>
      <c r="B146" s="219" t="s">
        <v>1491</v>
      </c>
      <c r="C146" s="219" t="s">
        <v>1711</v>
      </c>
      <c r="D146" s="219" t="s">
        <v>268</v>
      </c>
      <c r="E146" s="221">
        <v>45775</v>
      </c>
      <c r="F146" s="221">
        <v>45775</v>
      </c>
      <c r="G146" s="219" t="s">
        <v>1938</v>
      </c>
      <c r="H146" s="219"/>
      <c r="I146" s="219" t="s">
        <v>225</v>
      </c>
      <c r="J146" s="219" t="s">
        <v>182</v>
      </c>
      <c r="K146" s="219" t="s">
        <v>220</v>
      </c>
      <c r="L146" s="251">
        <v>110000</v>
      </c>
      <c r="M146" s="219" t="s">
        <v>220</v>
      </c>
      <c r="N146" s="251">
        <v>110000</v>
      </c>
      <c r="O146" s="219"/>
      <c r="P146" s="219" t="s">
        <v>229</v>
      </c>
      <c r="Q146" s="219"/>
      <c r="R146" s="219" t="s">
        <v>1712</v>
      </c>
      <c r="S146" s="219"/>
      <c r="T146" s="221"/>
      <c r="U146" s="219"/>
      <c r="V146" s="219" t="s">
        <v>249</v>
      </c>
      <c r="W146" s="190">
        <f>VLOOKUP(M146,'8.匯率'!A:C,2,)</f>
        <v>1</v>
      </c>
      <c r="X146" s="222">
        <f t="shared" si="3"/>
        <v>110000</v>
      </c>
    </row>
    <row r="147" spans="1:24">
      <c r="A147" s="219" t="s">
        <v>215</v>
      </c>
      <c r="B147" s="219" t="s">
        <v>1491</v>
      </c>
      <c r="C147" s="219" t="s">
        <v>1713</v>
      </c>
      <c r="D147" s="219" t="s">
        <v>268</v>
      </c>
      <c r="E147" s="221">
        <v>45775</v>
      </c>
      <c r="F147" s="221">
        <v>45775</v>
      </c>
      <c r="G147" s="219" t="s">
        <v>1938</v>
      </c>
      <c r="H147" s="219"/>
      <c r="I147" s="219" t="s">
        <v>225</v>
      </c>
      <c r="J147" s="219" t="s">
        <v>182</v>
      </c>
      <c r="K147" s="219" t="s">
        <v>220</v>
      </c>
      <c r="L147" s="251">
        <v>138000</v>
      </c>
      <c r="M147" s="219" t="s">
        <v>220</v>
      </c>
      <c r="N147" s="251">
        <v>138000</v>
      </c>
      <c r="O147" s="219"/>
      <c r="P147" s="219" t="s">
        <v>229</v>
      </c>
      <c r="Q147" s="219"/>
      <c r="R147" s="219" t="s">
        <v>1714</v>
      </c>
      <c r="S147" s="219"/>
      <c r="T147" s="221"/>
      <c r="U147" s="219"/>
      <c r="V147" s="219" t="s">
        <v>249</v>
      </c>
      <c r="W147" s="190">
        <f>VLOOKUP(M147,'8.匯率'!A:C,2,)</f>
        <v>1</v>
      </c>
      <c r="X147" s="222">
        <f t="shared" si="3"/>
        <v>138000</v>
      </c>
    </row>
    <row r="148" spans="1:24">
      <c r="A148" s="219" t="s">
        <v>215</v>
      </c>
      <c r="B148" s="219" t="s">
        <v>1491</v>
      </c>
      <c r="C148" s="219" t="s">
        <v>1829</v>
      </c>
      <c r="D148" s="219" t="s">
        <v>268</v>
      </c>
      <c r="E148" s="221">
        <v>45775</v>
      </c>
      <c r="F148" s="221">
        <v>45775</v>
      </c>
      <c r="G148" s="219" t="s">
        <v>1938</v>
      </c>
      <c r="H148" s="219"/>
      <c r="I148" s="219" t="s">
        <v>266</v>
      </c>
      <c r="J148" s="219" t="s">
        <v>187</v>
      </c>
      <c r="K148" s="219" t="s">
        <v>220</v>
      </c>
      <c r="L148" s="251">
        <v>138000</v>
      </c>
      <c r="M148" s="219" t="s">
        <v>220</v>
      </c>
      <c r="N148" s="251">
        <v>138000</v>
      </c>
      <c r="O148" s="219"/>
      <c r="P148" s="219" t="s">
        <v>229</v>
      </c>
      <c r="Q148" s="219"/>
      <c r="R148" s="219" t="s">
        <v>1830</v>
      </c>
      <c r="S148" s="219"/>
      <c r="T148" s="221"/>
      <c r="U148" s="219"/>
      <c r="V148" s="219" t="s">
        <v>249</v>
      </c>
      <c r="W148" s="190">
        <f>VLOOKUP(M148,'8.匯率'!A:C,2,)</f>
        <v>1</v>
      </c>
      <c r="X148" s="222">
        <f t="shared" si="3"/>
        <v>138000</v>
      </c>
    </row>
    <row r="149" spans="1:24">
      <c r="A149" s="219" t="s">
        <v>215</v>
      </c>
      <c r="B149" s="219" t="s">
        <v>1491</v>
      </c>
      <c r="C149" s="219" t="s">
        <v>1593</v>
      </c>
      <c r="D149" s="219" t="s">
        <v>268</v>
      </c>
      <c r="E149" s="221">
        <v>45775</v>
      </c>
      <c r="F149" s="221">
        <v>45775</v>
      </c>
      <c r="G149" s="219" t="s">
        <v>1938</v>
      </c>
      <c r="H149" s="219"/>
      <c r="I149" s="219" t="s">
        <v>225</v>
      </c>
      <c r="J149" s="219" t="s">
        <v>182</v>
      </c>
      <c r="K149" s="219" t="s">
        <v>220</v>
      </c>
      <c r="L149" s="251">
        <v>155000</v>
      </c>
      <c r="M149" s="219" t="s">
        <v>220</v>
      </c>
      <c r="N149" s="251">
        <v>155000</v>
      </c>
      <c r="O149" s="219"/>
      <c r="P149" s="219" t="s">
        <v>229</v>
      </c>
      <c r="Q149" s="219"/>
      <c r="R149" s="219" t="s">
        <v>1594</v>
      </c>
      <c r="S149" s="219"/>
      <c r="T149" s="221"/>
      <c r="U149" s="219"/>
      <c r="V149" s="219" t="s">
        <v>456</v>
      </c>
      <c r="W149" s="190">
        <f>VLOOKUP(M149,'8.匯率'!A:C,2,)</f>
        <v>1</v>
      </c>
      <c r="X149" s="222">
        <f t="shared" si="3"/>
        <v>155000</v>
      </c>
    </row>
    <row r="150" spans="1:24">
      <c r="A150" s="219" t="s">
        <v>215</v>
      </c>
      <c r="B150" s="219" t="s">
        <v>1491</v>
      </c>
      <c r="C150" s="219" t="s">
        <v>1595</v>
      </c>
      <c r="D150" s="219" t="s">
        <v>268</v>
      </c>
      <c r="E150" s="221">
        <v>45775</v>
      </c>
      <c r="F150" s="221">
        <v>45775</v>
      </c>
      <c r="G150" s="219" t="s">
        <v>1938</v>
      </c>
      <c r="H150" s="219"/>
      <c r="I150" s="219" t="s">
        <v>225</v>
      </c>
      <c r="J150" s="219" t="s">
        <v>182</v>
      </c>
      <c r="K150" s="219" t="s">
        <v>220</v>
      </c>
      <c r="L150" s="251">
        <v>155000</v>
      </c>
      <c r="M150" s="219" t="s">
        <v>220</v>
      </c>
      <c r="N150" s="251">
        <v>155000</v>
      </c>
      <c r="O150" s="219"/>
      <c r="P150" s="219" t="s">
        <v>229</v>
      </c>
      <c r="Q150" s="219"/>
      <c r="R150" s="219" t="s">
        <v>1596</v>
      </c>
      <c r="S150" s="219"/>
      <c r="T150" s="221"/>
      <c r="U150" s="219"/>
      <c r="V150" s="219" t="s">
        <v>456</v>
      </c>
      <c r="W150" s="190">
        <f>VLOOKUP(M150,'8.匯率'!A:C,2,)</f>
        <v>1</v>
      </c>
      <c r="X150" s="222">
        <f t="shared" si="3"/>
        <v>155000</v>
      </c>
    </row>
    <row r="151" spans="1:24">
      <c r="A151" s="219" t="s">
        <v>215</v>
      </c>
      <c r="B151" s="219" t="s">
        <v>1491</v>
      </c>
      <c r="C151" s="219" t="s">
        <v>1597</v>
      </c>
      <c r="D151" s="219" t="s">
        <v>268</v>
      </c>
      <c r="E151" s="221">
        <v>45775</v>
      </c>
      <c r="F151" s="221">
        <v>45775</v>
      </c>
      <c r="G151" s="219" t="s">
        <v>1938</v>
      </c>
      <c r="H151" s="219"/>
      <c r="I151" s="219" t="s">
        <v>225</v>
      </c>
      <c r="J151" s="219" t="s">
        <v>182</v>
      </c>
      <c r="K151" s="219" t="s">
        <v>220</v>
      </c>
      <c r="L151" s="251">
        <v>138000</v>
      </c>
      <c r="M151" s="219" t="s">
        <v>220</v>
      </c>
      <c r="N151" s="251">
        <v>138000</v>
      </c>
      <c r="O151" s="219"/>
      <c r="P151" s="219" t="s">
        <v>229</v>
      </c>
      <c r="Q151" s="219"/>
      <c r="R151" s="219" t="s">
        <v>1598</v>
      </c>
      <c r="S151" s="219"/>
      <c r="T151" s="221"/>
      <c r="U151" s="219"/>
      <c r="V151" s="219" t="s">
        <v>456</v>
      </c>
      <c r="W151" s="190">
        <f>VLOOKUP(M151,'8.匯率'!A:C,2,)</f>
        <v>1</v>
      </c>
      <c r="X151" s="222">
        <f t="shared" si="3"/>
        <v>138000</v>
      </c>
    </row>
    <row r="152" spans="1:24">
      <c r="A152" s="219" t="s">
        <v>215</v>
      </c>
      <c r="B152" s="219" t="s">
        <v>1491</v>
      </c>
      <c r="C152" s="219" t="s">
        <v>1599</v>
      </c>
      <c r="D152" s="219" t="s">
        <v>268</v>
      </c>
      <c r="E152" s="221">
        <v>45775</v>
      </c>
      <c r="F152" s="221">
        <v>45775</v>
      </c>
      <c r="G152" s="219" t="s">
        <v>1938</v>
      </c>
      <c r="H152" s="219"/>
      <c r="I152" s="219" t="s">
        <v>225</v>
      </c>
      <c r="J152" s="219" t="s">
        <v>182</v>
      </c>
      <c r="K152" s="219" t="s">
        <v>220</v>
      </c>
      <c r="L152" s="251">
        <v>164650</v>
      </c>
      <c r="M152" s="219" t="s">
        <v>220</v>
      </c>
      <c r="N152" s="251">
        <v>164650</v>
      </c>
      <c r="O152" s="219"/>
      <c r="P152" s="219" t="s">
        <v>229</v>
      </c>
      <c r="Q152" s="219"/>
      <c r="R152" s="219" t="s">
        <v>1600</v>
      </c>
      <c r="S152" s="219"/>
      <c r="T152" s="221"/>
      <c r="U152" s="219"/>
      <c r="V152" s="219" t="s">
        <v>539</v>
      </c>
      <c r="W152" s="190">
        <f>VLOOKUP(M152,'8.匯率'!A:C,2,)</f>
        <v>1</v>
      </c>
      <c r="X152" s="222">
        <f t="shared" si="3"/>
        <v>164650</v>
      </c>
    </row>
    <row r="153" spans="1:24">
      <c r="A153" s="219" t="s">
        <v>215</v>
      </c>
      <c r="B153" s="219" t="s">
        <v>1491</v>
      </c>
      <c r="C153" s="219" t="s">
        <v>1601</v>
      </c>
      <c r="D153" s="219" t="s">
        <v>268</v>
      </c>
      <c r="E153" s="221">
        <v>45775</v>
      </c>
      <c r="F153" s="221">
        <v>45775</v>
      </c>
      <c r="G153" s="219" t="s">
        <v>1938</v>
      </c>
      <c r="H153" s="219"/>
      <c r="I153" s="219" t="s">
        <v>225</v>
      </c>
      <c r="J153" s="219" t="s">
        <v>182</v>
      </c>
      <c r="K153" s="219" t="s">
        <v>220</v>
      </c>
      <c r="L153" s="251">
        <v>155000</v>
      </c>
      <c r="M153" s="219" t="s">
        <v>220</v>
      </c>
      <c r="N153" s="251">
        <v>155000</v>
      </c>
      <c r="O153" s="219"/>
      <c r="P153" s="219" t="s">
        <v>229</v>
      </c>
      <c r="Q153" s="219"/>
      <c r="R153" s="219" t="s">
        <v>1602</v>
      </c>
      <c r="S153" s="219"/>
      <c r="T153" s="221"/>
      <c r="U153" s="219"/>
      <c r="V153" s="219" t="s">
        <v>264</v>
      </c>
      <c r="W153" s="190">
        <f>VLOOKUP(M153,'8.匯率'!A:C,2,)</f>
        <v>1</v>
      </c>
      <c r="X153" s="222">
        <f t="shared" si="3"/>
        <v>155000</v>
      </c>
    </row>
    <row r="154" spans="1:24">
      <c r="A154" s="219" t="s">
        <v>215</v>
      </c>
      <c r="B154" s="219" t="s">
        <v>1491</v>
      </c>
      <c r="C154" s="219" t="s">
        <v>1603</v>
      </c>
      <c r="D154" s="219" t="s">
        <v>268</v>
      </c>
      <c r="E154" s="221">
        <v>45775</v>
      </c>
      <c r="F154" s="221">
        <v>45775</v>
      </c>
      <c r="G154" s="219" t="s">
        <v>1938</v>
      </c>
      <c r="H154" s="219"/>
      <c r="I154" s="219" t="s">
        <v>225</v>
      </c>
      <c r="J154" s="219" t="s">
        <v>182</v>
      </c>
      <c r="K154" s="219" t="s">
        <v>220</v>
      </c>
      <c r="L154" s="251">
        <v>160200</v>
      </c>
      <c r="M154" s="219" t="s">
        <v>220</v>
      </c>
      <c r="N154" s="251">
        <v>160200</v>
      </c>
      <c r="O154" s="219"/>
      <c r="P154" s="219" t="s">
        <v>229</v>
      </c>
      <c r="Q154" s="219"/>
      <c r="R154" s="219" t="s">
        <v>1604</v>
      </c>
      <c r="S154" s="219"/>
      <c r="T154" s="221"/>
      <c r="U154" s="219"/>
      <c r="V154" s="219" t="s">
        <v>234</v>
      </c>
      <c r="W154" s="190">
        <f>VLOOKUP(M154,'8.匯率'!A:C,2,)</f>
        <v>1</v>
      </c>
      <c r="X154" s="222">
        <f t="shared" si="3"/>
        <v>160200</v>
      </c>
    </row>
    <row r="155" spans="1:24">
      <c r="A155" s="219" t="s">
        <v>215</v>
      </c>
      <c r="B155" s="219" t="s">
        <v>1491</v>
      </c>
      <c r="C155" s="219" t="s">
        <v>1605</v>
      </c>
      <c r="D155" s="219" t="s">
        <v>268</v>
      </c>
      <c r="E155" s="221">
        <v>45775</v>
      </c>
      <c r="F155" s="221">
        <v>45775</v>
      </c>
      <c r="G155" s="219" t="s">
        <v>1938</v>
      </c>
      <c r="H155" s="219"/>
      <c r="I155" s="219" t="s">
        <v>225</v>
      </c>
      <c r="J155" s="219" t="s">
        <v>182</v>
      </c>
      <c r="K155" s="219" t="s">
        <v>220</v>
      </c>
      <c r="L155" s="251">
        <v>131750</v>
      </c>
      <c r="M155" s="219" t="s">
        <v>220</v>
      </c>
      <c r="N155" s="251">
        <v>131750</v>
      </c>
      <c r="O155" s="219"/>
      <c r="P155" s="219" t="s">
        <v>229</v>
      </c>
      <c r="Q155" s="219"/>
      <c r="R155" s="219" t="s">
        <v>1606</v>
      </c>
      <c r="S155" s="219"/>
      <c r="T155" s="221"/>
      <c r="U155" s="219"/>
      <c r="V155" s="219" t="s">
        <v>234</v>
      </c>
      <c r="W155" s="190">
        <f>VLOOKUP(M155,'8.匯率'!A:C,2,)</f>
        <v>1</v>
      </c>
      <c r="X155" s="222">
        <f t="shared" ref="X155:X158" si="4">N155*W155</f>
        <v>131750</v>
      </c>
    </row>
    <row r="156" spans="1:24">
      <c r="A156" s="219" t="s">
        <v>215</v>
      </c>
      <c r="B156" s="219" t="s">
        <v>1491</v>
      </c>
      <c r="C156" s="219" t="s">
        <v>1703</v>
      </c>
      <c r="D156" s="219" t="s">
        <v>268</v>
      </c>
      <c r="E156" s="221">
        <v>45775</v>
      </c>
      <c r="F156" s="221">
        <v>45775</v>
      </c>
      <c r="G156" s="219" t="s">
        <v>1938</v>
      </c>
      <c r="H156" s="219"/>
      <c r="I156" s="219" t="s">
        <v>225</v>
      </c>
      <c r="J156" s="219" t="s">
        <v>182</v>
      </c>
      <c r="K156" s="219" t="s">
        <v>220</v>
      </c>
      <c r="L156" s="251">
        <v>155000</v>
      </c>
      <c r="M156" s="219" t="s">
        <v>220</v>
      </c>
      <c r="N156" s="251">
        <v>155000</v>
      </c>
      <c r="O156" s="219"/>
      <c r="P156" s="219" t="s">
        <v>229</v>
      </c>
      <c r="Q156" s="219"/>
      <c r="R156" s="219" t="s">
        <v>1704</v>
      </c>
      <c r="S156" s="219"/>
      <c r="T156" s="221"/>
      <c r="U156" s="219"/>
      <c r="V156" s="219" t="s">
        <v>234</v>
      </c>
      <c r="W156" s="190">
        <f>VLOOKUP(M156,'8.匯率'!A:C,2,)</f>
        <v>1</v>
      </c>
      <c r="X156" s="222">
        <f t="shared" si="4"/>
        <v>155000</v>
      </c>
    </row>
    <row r="157" spans="1:24">
      <c r="A157" s="219" t="s">
        <v>215</v>
      </c>
      <c r="B157" s="219" t="s">
        <v>1491</v>
      </c>
      <c r="C157" s="219" t="s">
        <v>1715</v>
      </c>
      <c r="D157" s="219" t="s">
        <v>268</v>
      </c>
      <c r="E157" s="221">
        <v>45775</v>
      </c>
      <c r="F157" s="221">
        <v>45775</v>
      </c>
      <c r="G157" s="219" t="s">
        <v>1938</v>
      </c>
      <c r="H157" s="219"/>
      <c r="I157" s="219" t="s">
        <v>225</v>
      </c>
      <c r="J157" s="219" t="s">
        <v>182</v>
      </c>
      <c r="K157" s="219" t="s">
        <v>220</v>
      </c>
      <c r="L157" s="251">
        <v>69750</v>
      </c>
      <c r="M157" s="219" t="s">
        <v>220</v>
      </c>
      <c r="N157" s="251">
        <v>69750</v>
      </c>
      <c r="O157" s="219"/>
      <c r="P157" s="219" t="s">
        <v>229</v>
      </c>
      <c r="Q157" s="219"/>
      <c r="R157" s="219" t="s">
        <v>1716</v>
      </c>
      <c r="S157" s="219"/>
      <c r="T157" s="221"/>
      <c r="U157" s="219"/>
      <c r="V157" s="219" t="s">
        <v>234</v>
      </c>
      <c r="W157" s="190">
        <f>VLOOKUP(M157,'8.匯率'!A:C,2,)</f>
        <v>1</v>
      </c>
      <c r="X157" s="222">
        <f t="shared" si="4"/>
        <v>69750</v>
      </c>
    </row>
    <row r="158" spans="1:24">
      <c r="A158" s="219" t="s">
        <v>215</v>
      </c>
      <c r="B158" s="219" t="s">
        <v>1491</v>
      </c>
      <c r="C158" s="219" t="s">
        <v>1717</v>
      </c>
      <c r="D158" s="219" t="s">
        <v>268</v>
      </c>
      <c r="E158" s="221">
        <v>45775</v>
      </c>
      <c r="F158" s="221">
        <v>45775</v>
      </c>
      <c r="G158" s="219" t="s">
        <v>1938</v>
      </c>
      <c r="H158" s="219"/>
      <c r="I158" s="219" t="s">
        <v>225</v>
      </c>
      <c r="J158" s="219" t="s">
        <v>182</v>
      </c>
      <c r="K158" s="219" t="s">
        <v>220</v>
      </c>
      <c r="L158" s="251">
        <v>60000</v>
      </c>
      <c r="M158" s="219" t="s">
        <v>220</v>
      </c>
      <c r="N158" s="251">
        <v>60000</v>
      </c>
      <c r="O158" s="219"/>
      <c r="P158" s="219" t="s">
        <v>244</v>
      </c>
      <c r="Q158" s="219"/>
      <c r="R158" s="219" t="s">
        <v>1718</v>
      </c>
      <c r="S158" s="219"/>
      <c r="T158" s="221"/>
      <c r="U158" s="219"/>
      <c r="V158" s="219" t="s">
        <v>234</v>
      </c>
      <c r="W158" s="190">
        <f>VLOOKUP(M158,'8.匯率'!A:C,2,)</f>
        <v>1</v>
      </c>
      <c r="X158" s="222">
        <f t="shared" si="4"/>
        <v>60000</v>
      </c>
    </row>
    <row r="159" spans="1:24">
      <c r="A159" s="219"/>
      <c r="B159" s="219"/>
      <c r="C159" s="219"/>
      <c r="D159" s="219"/>
      <c r="E159" s="221"/>
      <c r="F159" s="221"/>
      <c r="G159" s="219"/>
      <c r="H159" s="219"/>
      <c r="I159" s="219"/>
      <c r="J159" s="219"/>
      <c r="K159" s="219"/>
      <c r="L159" s="251"/>
      <c r="M159" s="219"/>
      <c r="N159" s="251"/>
      <c r="O159" s="219"/>
      <c r="P159" s="219"/>
      <c r="Q159" s="219"/>
      <c r="R159" s="219"/>
      <c r="S159" s="219"/>
      <c r="T159" s="221"/>
      <c r="U159" s="219"/>
      <c r="V159" s="219"/>
      <c r="X159" s="222"/>
    </row>
    <row r="160" spans="1:24">
      <c r="A160" s="219"/>
      <c r="B160" s="219"/>
      <c r="C160" s="219"/>
      <c r="D160" s="219"/>
      <c r="E160" s="221"/>
      <c r="F160" s="221"/>
      <c r="G160" s="219"/>
      <c r="H160" s="219"/>
      <c r="I160" s="219"/>
      <c r="J160" s="219"/>
      <c r="K160" s="219"/>
      <c r="L160" s="251"/>
      <c r="M160" s="219"/>
      <c r="N160" s="251"/>
      <c r="O160" s="219"/>
      <c r="P160" s="219"/>
      <c r="Q160" s="219"/>
      <c r="R160" s="219"/>
      <c r="S160" s="219"/>
      <c r="T160" s="221"/>
      <c r="U160" s="219"/>
      <c r="V160" s="219"/>
      <c r="X160" s="222"/>
    </row>
    <row r="161" spans="1:24">
      <c r="A161" s="219"/>
      <c r="B161" s="219"/>
      <c r="C161" s="219"/>
      <c r="D161" s="219"/>
      <c r="E161" s="221"/>
      <c r="F161" s="221"/>
      <c r="G161" s="219"/>
      <c r="H161" s="219"/>
      <c r="I161" s="219"/>
      <c r="J161" s="219"/>
      <c r="K161" s="219"/>
      <c r="L161" s="251"/>
      <c r="M161" s="219"/>
      <c r="N161" s="251"/>
      <c r="O161" s="219"/>
      <c r="P161" s="219"/>
      <c r="Q161" s="219"/>
      <c r="R161" s="219"/>
      <c r="S161" s="219"/>
      <c r="T161" s="221"/>
      <c r="U161" s="219"/>
      <c r="V161" s="219"/>
      <c r="X161" s="222"/>
    </row>
    <row r="162" spans="1:24">
      <c r="A162" s="219"/>
      <c r="B162" s="219"/>
      <c r="C162" s="219"/>
      <c r="D162" s="219"/>
      <c r="E162" s="221"/>
      <c r="F162" s="221"/>
      <c r="G162" s="219"/>
      <c r="H162" s="219"/>
      <c r="I162" s="219"/>
      <c r="J162" s="219"/>
      <c r="K162" s="219"/>
      <c r="L162" s="251"/>
      <c r="M162" s="219"/>
      <c r="N162" s="251"/>
      <c r="O162" s="219"/>
      <c r="P162" s="219"/>
      <c r="Q162" s="219"/>
      <c r="R162" s="219"/>
      <c r="S162" s="219"/>
      <c r="T162" s="221"/>
      <c r="U162" s="219"/>
      <c r="V162" s="219"/>
      <c r="X162" s="222"/>
    </row>
    <row r="163" spans="1:24">
      <c r="A163" s="219"/>
      <c r="B163" s="219"/>
      <c r="C163" s="219"/>
      <c r="D163" s="219"/>
      <c r="E163" s="221"/>
      <c r="F163" s="221"/>
      <c r="G163" s="219"/>
      <c r="H163" s="219"/>
      <c r="I163" s="219"/>
      <c r="J163" s="219"/>
      <c r="K163" s="219"/>
      <c r="L163" s="251"/>
      <c r="M163" s="219"/>
      <c r="N163" s="251"/>
      <c r="O163" s="219"/>
      <c r="P163" s="219"/>
      <c r="Q163" s="219"/>
      <c r="R163" s="219"/>
      <c r="S163" s="219"/>
      <c r="T163" s="221"/>
      <c r="U163" s="219"/>
      <c r="V163" s="219"/>
      <c r="X163" s="222"/>
    </row>
    <row r="164" spans="1:24">
      <c r="A164" s="219"/>
      <c r="B164" s="219"/>
      <c r="C164" s="219"/>
      <c r="D164" s="219"/>
      <c r="E164" s="221"/>
      <c r="F164" s="221"/>
      <c r="G164" s="219"/>
      <c r="H164" s="219"/>
      <c r="I164" s="219"/>
      <c r="J164" s="219"/>
      <c r="K164" s="219"/>
      <c r="L164" s="251"/>
      <c r="M164" s="219"/>
      <c r="N164" s="251"/>
      <c r="O164" s="219"/>
      <c r="P164" s="219"/>
      <c r="Q164" s="219"/>
      <c r="R164" s="219"/>
      <c r="S164" s="219"/>
      <c r="T164" s="221"/>
      <c r="U164" s="219"/>
      <c r="V164" s="219"/>
      <c r="X164" s="222"/>
    </row>
    <row r="165" spans="1:24">
      <c r="A165" s="219"/>
      <c r="B165" s="219"/>
      <c r="C165" s="219"/>
      <c r="D165" s="219"/>
      <c r="E165" s="221"/>
      <c r="F165" s="221"/>
      <c r="G165" s="219"/>
      <c r="H165" s="219"/>
      <c r="I165" s="219"/>
      <c r="J165" s="219"/>
      <c r="K165" s="219"/>
      <c r="L165" s="251"/>
      <c r="M165" s="219"/>
      <c r="N165" s="251"/>
      <c r="O165" s="219"/>
      <c r="P165" s="219"/>
      <c r="Q165" s="219"/>
      <c r="R165" s="219"/>
      <c r="S165" s="219"/>
      <c r="T165" s="221"/>
      <c r="U165" s="219"/>
      <c r="V165" s="219"/>
      <c r="X165" s="222"/>
    </row>
    <row r="166" spans="1:24">
      <c r="A166" s="219"/>
      <c r="B166" s="219"/>
      <c r="C166" s="219"/>
      <c r="D166" s="219"/>
      <c r="E166" s="221"/>
      <c r="F166" s="221"/>
      <c r="G166" s="219"/>
      <c r="H166" s="219"/>
      <c r="I166" s="219"/>
      <c r="J166" s="219"/>
      <c r="K166" s="219"/>
      <c r="L166" s="251"/>
      <c r="M166" s="219"/>
      <c r="N166" s="251"/>
      <c r="O166" s="219"/>
      <c r="P166" s="219"/>
      <c r="Q166" s="219"/>
      <c r="R166" s="219"/>
      <c r="S166" s="219"/>
      <c r="T166" s="221"/>
      <c r="U166" s="219"/>
      <c r="V166" s="219"/>
      <c r="X166" s="222"/>
    </row>
    <row r="167" spans="1:24">
      <c r="A167" s="219"/>
      <c r="B167" s="219"/>
      <c r="C167" s="219"/>
      <c r="D167" s="219"/>
      <c r="E167" s="221"/>
      <c r="F167" s="221"/>
      <c r="G167" s="219"/>
      <c r="H167" s="219"/>
      <c r="I167" s="219"/>
      <c r="J167" s="219"/>
      <c r="K167" s="219"/>
      <c r="L167" s="251"/>
      <c r="M167" s="219"/>
      <c r="N167" s="251"/>
      <c r="O167" s="219"/>
      <c r="P167" s="219"/>
      <c r="Q167" s="219"/>
      <c r="R167" s="219"/>
      <c r="S167" s="219"/>
      <c r="T167" s="221"/>
      <c r="U167" s="219"/>
      <c r="V167" s="219"/>
      <c r="X167" s="222"/>
    </row>
    <row r="168" spans="1:24">
      <c r="A168" s="219"/>
      <c r="B168" s="219"/>
      <c r="C168" s="219"/>
      <c r="D168" s="219"/>
      <c r="E168" s="221"/>
      <c r="F168" s="221"/>
      <c r="G168" s="219"/>
      <c r="H168" s="219"/>
      <c r="I168" s="219"/>
      <c r="J168" s="219"/>
      <c r="K168" s="219"/>
      <c r="L168" s="251"/>
      <c r="M168" s="219"/>
      <c r="N168" s="251"/>
      <c r="O168" s="219"/>
      <c r="P168" s="219"/>
      <c r="Q168" s="219"/>
      <c r="R168" s="219"/>
      <c r="S168" s="219"/>
      <c r="T168" s="221"/>
      <c r="U168" s="219"/>
      <c r="V168" s="219"/>
      <c r="X168" s="222"/>
    </row>
    <row r="169" spans="1:24">
      <c r="A169" s="219"/>
      <c r="B169" s="219"/>
      <c r="C169" s="219"/>
      <c r="D169" s="219"/>
      <c r="E169" s="221"/>
      <c r="F169" s="221"/>
      <c r="G169" s="219"/>
      <c r="H169" s="219"/>
      <c r="I169" s="219"/>
      <c r="J169" s="219"/>
      <c r="K169" s="219"/>
      <c r="L169" s="251"/>
      <c r="M169" s="219"/>
      <c r="N169" s="251"/>
      <c r="O169" s="219"/>
      <c r="P169" s="219"/>
      <c r="Q169" s="219"/>
      <c r="R169" s="219"/>
      <c r="S169" s="219"/>
      <c r="T169" s="221"/>
      <c r="U169" s="219"/>
      <c r="V169" s="219"/>
      <c r="X169" s="222"/>
    </row>
    <row r="170" spans="1:24">
      <c r="A170" s="219"/>
      <c r="B170" s="219"/>
      <c r="C170" s="219"/>
      <c r="D170" s="219"/>
      <c r="E170" s="221"/>
      <c r="F170" s="221"/>
      <c r="G170" s="219"/>
      <c r="H170" s="219"/>
      <c r="I170" s="219"/>
      <c r="J170" s="219"/>
      <c r="K170" s="219"/>
      <c r="L170" s="251"/>
      <c r="M170" s="219"/>
      <c r="N170" s="251"/>
      <c r="O170" s="219"/>
      <c r="P170" s="219"/>
      <c r="Q170" s="219"/>
      <c r="R170" s="219"/>
      <c r="S170" s="219"/>
      <c r="T170" s="221"/>
      <c r="U170" s="219"/>
      <c r="V170" s="219"/>
      <c r="X170" s="222"/>
    </row>
    <row r="171" spans="1:24">
      <c r="A171" s="219"/>
      <c r="B171" s="219"/>
      <c r="C171" s="219"/>
      <c r="D171" s="219"/>
      <c r="E171" s="221"/>
      <c r="F171" s="221"/>
      <c r="G171" s="219"/>
      <c r="H171" s="219"/>
      <c r="I171" s="219"/>
      <c r="J171" s="219"/>
      <c r="K171" s="219"/>
      <c r="L171" s="251"/>
      <c r="M171" s="219"/>
      <c r="N171" s="251"/>
      <c r="O171" s="219"/>
      <c r="P171" s="219"/>
      <c r="Q171" s="219"/>
      <c r="R171" s="219"/>
      <c r="S171" s="219"/>
      <c r="T171" s="221"/>
      <c r="U171" s="219"/>
      <c r="V171" s="219"/>
      <c r="X171" s="222"/>
    </row>
    <row r="172" spans="1:24">
      <c r="A172" s="219"/>
      <c r="B172" s="219"/>
      <c r="C172" s="219"/>
      <c r="D172" s="219"/>
      <c r="E172" s="221"/>
      <c r="F172" s="221"/>
      <c r="G172" s="219"/>
      <c r="H172" s="219"/>
      <c r="I172" s="219"/>
      <c r="J172" s="219"/>
      <c r="K172" s="219"/>
      <c r="L172" s="251"/>
      <c r="M172" s="219"/>
      <c r="N172" s="251"/>
      <c r="O172" s="219"/>
      <c r="P172" s="219"/>
      <c r="Q172" s="219"/>
      <c r="R172" s="219"/>
      <c r="S172" s="219"/>
      <c r="T172" s="221"/>
      <c r="U172" s="219"/>
      <c r="V172" s="219"/>
      <c r="X172" s="222"/>
    </row>
    <row r="173" spans="1:24">
      <c r="A173" s="219"/>
      <c r="B173" s="219"/>
      <c r="C173" s="219"/>
      <c r="D173" s="219"/>
      <c r="E173" s="221"/>
      <c r="F173" s="221"/>
      <c r="G173" s="219"/>
      <c r="H173" s="219"/>
      <c r="I173" s="219"/>
      <c r="J173" s="219"/>
      <c r="K173" s="219"/>
      <c r="L173" s="251"/>
      <c r="M173" s="219"/>
      <c r="N173" s="251"/>
      <c r="O173" s="219"/>
      <c r="P173" s="219"/>
      <c r="Q173" s="219"/>
      <c r="R173" s="219"/>
      <c r="S173" s="219"/>
      <c r="T173" s="221"/>
      <c r="U173" s="219"/>
      <c r="V173" s="219"/>
      <c r="X173" s="222"/>
    </row>
    <row r="174" spans="1:24">
      <c r="A174" s="219"/>
      <c r="B174" s="219"/>
      <c r="C174" s="219"/>
      <c r="D174" s="219"/>
      <c r="E174" s="221"/>
      <c r="F174" s="221"/>
      <c r="G174" s="219"/>
      <c r="H174" s="219"/>
      <c r="I174" s="219"/>
      <c r="J174" s="219"/>
      <c r="K174" s="219"/>
      <c r="L174" s="251"/>
      <c r="M174" s="219"/>
      <c r="N174" s="251"/>
      <c r="O174" s="219"/>
      <c r="P174" s="219"/>
      <c r="Q174" s="219"/>
      <c r="R174" s="219"/>
      <c r="S174" s="219"/>
      <c r="T174" s="221"/>
      <c r="U174" s="219"/>
      <c r="V174" s="219"/>
      <c r="X174" s="222"/>
    </row>
    <row r="175" spans="1:24">
      <c r="A175" s="219"/>
      <c r="B175" s="219"/>
      <c r="C175" s="219"/>
      <c r="D175" s="219"/>
      <c r="E175" s="221"/>
      <c r="F175" s="221"/>
      <c r="G175" s="219"/>
      <c r="H175" s="219"/>
      <c r="I175" s="219"/>
      <c r="J175" s="219"/>
      <c r="K175" s="219"/>
      <c r="L175" s="251"/>
      <c r="M175" s="219"/>
      <c r="N175" s="251"/>
      <c r="O175" s="219"/>
      <c r="P175" s="219"/>
      <c r="Q175" s="219"/>
      <c r="R175" s="219"/>
      <c r="S175" s="219"/>
      <c r="T175" s="221"/>
      <c r="U175" s="219"/>
      <c r="V175" s="219"/>
      <c r="X175" s="222"/>
    </row>
    <row r="176" spans="1:24">
      <c r="A176" s="219"/>
      <c r="B176" s="219"/>
      <c r="C176" s="219"/>
      <c r="D176" s="219"/>
      <c r="E176" s="221"/>
      <c r="F176" s="221"/>
      <c r="G176" s="219"/>
      <c r="H176" s="219"/>
      <c r="I176" s="219"/>
      <c r="J176" s="219"/>
      <c r="K176" s="219"/>
      <c r="L176" s="251"/>
      <c r="M176" s="219"/>
      <c r="N176" s="251"/>
      <c r="O176" s="219"/>
      <c r="P176" s="219"/>
      <c r="Q176" s="219"/>
      <c r="R176" s="219"/>
      <c r="S176" s="219"/>
      <c r="T176" s="221"/>
      <c r="U176" s="219"/>
      <c r="V176" s="219"/>
      <c r="X176" s="222"/>
    </row>
    <row r="177" spans="1:24">
      <c r="A177" s="219"/>
      <c r="B177" s="219"/>
      <c r="C177" s="219"/>
      <c r="D177" s="219"/>
      <c r="E177" s="221"/>
      <c r="F177" s="221"/>
      <c r="G177" s="219"/>
      <c r="H177" s="219"/>
      <c r="I177" s="219"/>
      <c r="J177" s="219"/>
      <c r="K177" s="219"/>
      <c r="L177" s="251"/>
      <c r="M177" s="219"/>
      <c r="N177" s="251"/>
      <c r="O177" s="219"/>
      <c r="P177" s="219"/>
      <c r="Q177" s="219"/>
      <c r="R177" s="219"/>
      <c r="S177" s="219"/>
      <c r="T177" s="221"/>
      <c r="U177" s="219"/>
      <c r="V177" s="219"/>
      <c r="X177" s="222"/>
    </row>
    <row r="178" spans="1:24">
      <c r="A178" s="219"/>
      <c r="B178" s="219"/>
      <c r="C178" s="219"/>
      <c r="D178" s="219"/>
      <c r="E178" s="221"/>
      <c r="F178" s="221"/>
      <c r="G178" s="219"/>
      <c r="H178" s="219"/>
      <c r="I178" s="219"/>
      <c r="J178" s="219"/>
      <c r="K178" s="219"/>
      <c r="L178" s="251"/>
      <c r="M178" s="219"/>
      <c r="N178" s="251"/>
      <c r="O178" s="219"/>
      <c r="P178" s="219"/>
      <c r="Q178" s="219"/>
      <c r="R178" s="219"/>
      <c r="S178" s="219"/>
      <c r="T178" s="221"/>
      <c r="U178" s="219"/>
      <c r="V178" s="219"/>
      <c r="X178" s="222"/>
    </row>
    <row r="179" spans="1:24">
      <c r="A179" s="219"/>
      <c r="B179" s="219"/>
      <c r="C179" s="219"/>
      <c r="D179" s="219"/>
      <c r="E179" s="221"/>
      <c r="F179" s="221"/>
      <c r="G179" s="219"/>
      <c r="H179" s="219"/>
      <c r="I179" s="219"/>
      <c r="J179" s="219"/>
      <c r="K179" s="219"/>
      <c r="L179" s="251"/>
      <c r="M179" s="219"/>
      <c r="N179" s="251"/>
      <c r="O179" s="219"/>
      <c r="P179" s="219"/>
      <c r="Q179" s="219"/>
      <c r="R179" s="219"/>
      <c r="S179" s="219"/>
      <c r="T179" s="221"/>
      <c r="U179" s="219"/>
      <c r="V179" s="219"/>
      <c r="X179" s="222"/>
    </row>
    <row r="180" spans="1:24">
      <c r="A180" s="219"/>
      <c r="B180" s="219"/>
      <c r="C180" s="219"/>
      <c r="D180" s="219"/>
      <c r="E180" s="221"/>
      <c r="F180" s="221"/>
      <c r="G180" s="219"/>
      <c r="H180" s="219"/>
      <c r="I180" s="219"/>
      <c r="J180" s="219"/>
      <c r="K180" s="219"/>
      <c r="L180" s="251"/>
      <c r="M180" s="219"/>
      <c r="N180" s="251"/>
      <c r="O180" s="219"/>
      <c r="P180" s="219"/>
      <c r="Q180" s="219"/>
      <c r="R180" s="219"/>
      <c r="S180" s="219"/>
      <c r="T180" s="221"/>
      <c r="U180" s="219"/>
      <c r="V180" s="219"/>
      <c r="X180" s="222"/>
    </row>
    <row r="181" spans="1:24">
      <c r="B181" s="223"/>
      <c r="X181" s="222"/>
    </row>
    <row r="182" spans="1:24">
      <c r="A182" s="229" t="s">
        <v>2385</v>
      </c>
      <c r="B182" s="244"/>
      <c r="C182" s="229"/>
      <c r="X182" s="222"/>
    </row>
    <row r="183" spans="1:24">
      <c r="A183" s="218" t="s">
        <v>191</v>
      </c>
      <c r="B183" s="218" t="s">
        <v>192</v>
      </c>
      <c r="C183" s="218" t="s">
        <v>193</v>
      </c>
      <c r="D183" s="218" t="s">
        <v>194</v>
      </c>
      <c r="E183" s="218" t="s">
        <v>195</v>
      </c>
      <c r="F183" s="218" t="s">
        <v>196</v>
      </c>
      <c r="G183" s="218" t="s">
        <v>197</v>
      </c>
      <c r="H183" s="218" t="s">
        <v>198</v>
      </c>
      <c r="I183" s="218" t="s">
        <v>199</v>
      </c>
      <c r="J183" s="218" t="s">
        <v>200</v>
      </c>
      <c r="K183" s="218" t="s">
        <v>201</v>
      </c>
      <c r="L183" s="250" t="s">
        <v>202</v>
      </c>
      <c r="M183" s="218" t="s">
        <v>203</v>
      </c>
      <c r="N183" s="250" t="s">
        <v>204</v>
      </c>
      <c r="O183" s="218" t="s">
        <v>205</v>
      </c>
      <c r="P183" s="218" t="s">
        <v>206</v>
      </c>
      <c r="Q183" s="218" t="s">
        <v>207</v>
      </c>
      <c r="R183" s="218" t="s">
        <v>208</v>
      </c>
      <c r="S183" s="218" t="s">
        <v>209</v>
      </c>
      <c r="T183" s="218" t="s">
        <v>210</v>
      </c>
      <c r="U183" s="218" t="s">
        <v>211</v>
      </c>
      <c r="V183" s="218" t="s">
        <v>212</v>
      </c>
      <c r="W183" s="217" t="s">
        <v>213</v>
      </c>
      <c r="X183" s="217" t="s">
        <v>214</v>
      </c>
    </row>
    <row r="184" spans="1:24">
      <c r="A184" s="219"/>
      <c r="B184" s="219"/>
      <c r="C184" s="219"/>
      <c r="D184" s="219"/>
      <c r="E184" s="221"/>
      <c r="F184" s="221"/>
      <c r="G184" s="219"/>
      <c r="H184" s="219"/>
      <c r="I184" s="219"/>
      <c r="J184" s="219"/>
      <c r="K184" s="219"/>
      <c r="L184" s="251"/>
      <c r="M184" s="219"/>
      <c r="N184" s="251"/>
      <c r="O184" s="219"/>
      <c r="P184" s="219"/>
      <c r="Q184" s="219"/>
      <c r="R184" s="219"/>
      <c r="X184" s="222"/>
    </row>
    <row r="185" spans="1:24">
      <c r="B185" s="223"/>
      <c r="X185" s="222"/>
    </row>
    <row r="186" spans="1:24">
      <c r="B186" s="223"/>
      <c r="X186" s="222"/>
    </row>
    <row r="187" spans="1:24">
      <c r="B187" s="223"/>
      <c r="X187" s="222"/>
    </row>
    <row r="188" spans="1:24">
      <c r="B188" s="223"/>
      <c r="X188" s="222"/>
    </row>
    <row r="189" spans="1:24">
      <c r="B189" s="223"/>
      <c r="X189" s="222"/>
    </row>
    <row r="190" spans="1:24">
      <c r="B190" s="223"/>
      <c r="X190" s="222"/>
    </row>
    <row r="191" spans="1:24">
      <c r="B191" s="223"/>
      <c r="X191" s="222"/>
    </row>
    <row r="192" spans="1:24">
      <c r="B192" s="223"/>
      <c r="X192" s="222"/>
    </row>
  </sheetData>
  <autoFilter ref="A9:X192"/>
  <phoneticPr fontId="31" type="noConversion"/>
  <pageMargins left="0.31496062992125984" right="0.31496062992125984" top="0.94488188976377963" bottom="0.35433070866141736" header="0.51181102362204722" footer="0.51181102362204722"/>
  <pageSetup paperSize="9" scale="21" orientation="landscape" r:id="rId2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69696"/>
    <pageSetUpPr fitToPage="1"/>
  </sheetPr>
  <dimension ref="A1:X6"/>
  <sheetViews>
    <sheetView zoomScaleNormal="100" workbookViewId="0">
      <selection activeCell="D46" sqref="D46"/>
    </sheetView>
  </sheetViews>
  <sheetFormatPr defaultRowHeight="17"/>
  <cols>
    <col min="3" max="3" width="11.90625" bestFit="1" customWidth="1"/>
    <col min="5" max="7" width="9.7265625" bestFit="1" customWidth="1"/>
    <col min="12" max="12" width="8.90625" bestFit="1" customWidth="1"/>
    <col min="14" max="14" width="8.90625" bestFit="1" customWidth="1"/>
    <col min="24" max="24" width="9.7265625" bestFit="1" customWidth="1"/>
  </cols>
  <sheetData>
    <row r="1" spans="1:24">
      <c r="A1" s="249" t="s">
        <v>2386</v>
      </c>
    </row>
    <row r="3" spans="1:24">
      <c r="A3" s="175" t="s">
        <v>2387</v>
      </c>
      <c r="B3" s="175" t="s">
        <v>2388</v>
      </c>
      <c r="C3" s="175" t="s">
        <v>2389</v>
      </c>
      <c r="D3" s="175" t="s">
        <v>2390</v>
      </c>
      <c r="E3" s="175" t="s">
        <v>2391</v>
      </c>
      <c r="F3" s="175" t="s">
        <v>2392</v>
      </c>
      <c r="G3" s="175" t="s">
        <v>2393</v>
      </c>
      <c r="H3" s="175" t="s">
        <v>2394</v>
      </c>
      <c r="I3" s="175" t="s">
        <v>2395</v>
      </c>
      <c r="J3" s="175" t="s">
        <v>2396</v>
      </c>
      <c r="K3" s="175" t="s">
        <v>2397</v>
      </c>
      <c r="L3" s="175" t="s">
        <v>2398</v>
      </c>
      <c r="M3" s="175" t="s">
        <v>203</v>
      </c>
      <c r="N3" s="175" t="s">
        <v>2399</v>
      </c>
      <c r="O3" s="175" t="s">
        <v>2400</v>
      </c>
      <c r="P3" s="175" t="s">
        <v>2401</v>
      </c>
      <c r="Q3" s="175" t="s">
        <v>2402</v>
      </c>
      <c r="R3" s="175" t="s">
        <v>2403</v>
      </c>
      <c r="S3" s="175" t="s">
        <v>2404</v>
      </c>
      <c r="T3" s="175" t="s">
        <v>2405</v>
      </c>
      <c r="U3" s="175" t="s">
        <v>2406</v>
      </c>
      <c r="V3" s="175" t="s">
        <v>2407</v>
      </c>
      <c r="W3" s="176" t="s">
        <v>2408</v>
      </c>
      <c r="X3" s="176" t="s">
        <v>2409</v>
      </c>
    </row>
    <row r="4" spans="1:24">
      <c r="A4" s="158" t="s">
        <v>2410</v>
      </c>
      <c r="B4" s="158"/>
      <c r="C4" s="158"/>
      <c r="D4" s="158"/>
      <c r="E4" s="168"/>
      <c r="F4" s="168"/>
      <c r="G4" s="158"/>
      <c r="H4" s="158"/>
      <c r="I4" s="158"/>
      <c r="J4" s="158"/>
      <c r="K4" s="158"/>
      <c r="L4" s="196"/>
      <c r="M4" s="158"/>
      <c r="N4" s="196"/>
      <c r="O4" s="158"/>
      <c r="P4" s="158"/>
      <c r="Q4" s="158"/>
      <c r="R4" s="158"/>
      <c r="S4" s="147"/>
      <c r="T4" s="147"/>
      <c r="U4" s="147"/>
      <c r="V4" s="4"/>
      <c r="W4" s="4"/>
      <c r="X4" s="27"/>
    </row>
    <row r="5" spans="1:24">
      <c r="A5" s="158"/>
      <c r="B5" s="158"/>
      <c r="C5" s="158"/>
      <c r="D5" s="158"/>
      <c r="E5" s="168"/>
      <c r="F5" s="168"/>
      <c r="G5" s="158"/>
      <c r="H5" s="158"/>
      <c r="I5" s="158"/>
      <c r="J5" s="158"/>
      <c r="K5" s="158"/>
      <c r="L5" s="196"/>
      <c r="M5" s="158"/>
      <c r="N5" s="196"/>
      <c r="O5" s="158"/>
      <c r="P5" s="158"/>
      <c r="Q5" s="158"/>
      <c r="R5" s="158"/>
      <c r="S5" s="147"/>
      <c r="T5" s="147"/>
      <c r="U5" s="147"/>
      <c r="V5" s="4"/>
      <c r="W5" s="4"/>
      <c r="X5" s="27"/>
    </row>
    <row r="6" spans="1:24">
      <c r="A6" s="4"/>
      <c r="B6" s="4"/>
      <c r="C6" s="4"/>
      <c r="D6" s="4"/>
      <c r="E6" s="5"/>
      <c r="F6" s="5"/>
      <c r="G6" s="4"/>
      <c r="H6" s="4"/>
      <c r="I6" s="4"/>
      <c r="J6" s="4"/>
      <c r="K6" s="4"/>
      <c r="L6" s="108"/>
      <c r="M6" s="4"/>
      <c r="N6" s="108"/>
      <c r="O6" s="4"/>
      <c r="P6" s="4"/>
      <c r="Q6" s="4"/>
      <c r="R6" s="4"/>
      <c r="S6" s="4"/>
      <c r="T6" s="5"/>
      <c r="U6" s="4"/>
      <c r="V6" s="4"/>
      <c r="W6" s="4"/>
      <c r="X6" s="27"/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62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9"/>
  <sheetViews>
    <sheetView zoomScale="90" zoomScaleNormal="90" workbookViewId="0">
      <selection activeCell="D46" sqref="D46"/>
    </sheetView>
  </sheetViews>
  <sheetFormatPr defaultRowHeight="12.5"/>
  <cols>
    <col min="1" max="1" width="15" style="158" customWidth="1"/>
    <col min="2" max="2" width="30" style="158" customWidth="1"/>
    <col min="3" max="3" width="20" style="158" customWidth="1"/>
    <col min="4" max="4" width="15" style="158" customWidth="1"/>
    <col min="5" max="5" width="30" style="158" customWidth="1"/>
    <col min="6" max="8" width="20" style="158" customWidth="1"/>
    <col min="9" max="9" width="15.6328125" style="158" bestFit="1" customWidth="1"/>
    <col min="10" max="10" width="11.90625" style="158" bestFit="1" customWidth="1"/>
    <col min="11" max="11" width="8.7265625" style="158"/>
    <col min="12" max="12" width="12" style="158" bestFit="1" customWidth="1"/>
    <col min="13" max="13" width="10.7265625" style="158" bestFit="1" customWidth="1"/>
    <col min="14" max="256" width="8.7265625" style="158"/>
    <col min="257" max="257" width="15" style="158" customWidth="1"/>
    <col min="258" max="258" width="30" style="158" customWidth="1"/>
    <col min="259" max="259" width="20" style="158" customWidth="1"/>
    <col min="260" max="260" width="15" style="158" customWidth="1"/>
    <col min="261" max="261" width="30" style="158" customWidth="1"/>
    <col min="262" max="264" width="20" style="158" customWidth="1"/>
    <col min="265" max="512" width="8.7265625" style="158"/>
    <col min="513" max="513" width="15" style="158" customWidth="1"/>
    <col min="514" max="514" width="30" style="158" customWidth="1"/>
    <col min="515" max="515" width="20" style="158" customWidth="1"/>
    <col min="516" max="516" width="15" style="158" customWidth="1"/>
    <col min="517" max="517" width="30" style="158" customWidth="1"/>
    <col min="518" max="520" width="20" style="158" customWidth="1"/>
    <col min="521" max="768" width="8.7265625" style="158"/>
    <col min="769" max="769" width="15" style="158" customWidth="1"/>
    <col min="770" max="770" width="30" style="158" customWidth="1"/>
    <col min="771" max="771" width="20" style="158" customWidth="1"/>
    <col min="772" max="772" width="15" style="158" customWidth="1"/>
    <col min="773" max="773" width="30" style="158" customWidth="1"/>
    <col min="774" max="776" width="20" style="158" customWidth="1"/>
    <col min="777" max="1024" width="8.7265625" style="158"/>
    <col min="1025" max="1025" width="15" style="158" customWidth="1"/>
    <col min="1026" max="1026" width="30" style="158" customWidth="1"/>
    <col min="1027" max="1027" width="20" style="158" customWidth="1"/>
    <col min="1028" max="1028" width="15" style="158" customWidth="1"/>
    <col min="1029" max="1029" width="30" style="158" customWidth="1"/>
    <col min="1030" max="1032" width="20" style="158" customWidth="1"/>
    <col min="1033" max="1280" width="8.7265625" style="158"/>
    <col min="1281" max="1281" width="15" style="158" customWidth="1"/>
    <col min="1282" max="1282" width="30" style="158" customWidth="1"/>
    <col min="1283" max="1283" width="20" style="158" customWidth="1"/>
    <col min="1284" max="1284" width="15" style="158" customWidth="1"/>
    <col min="1285" max="1285" width="30" style="158" customWidth="1"/>
    <col min="1286" max="1288" width="20" style="158" customWidth="1"/>
    <col min="1289" max="1536" width="8.7265625" style="158"/>
    <col min="1537" max="1537" width="15" style="158" customWidth="1"/>
    <col min="1538" max="1538" width="30" style="158" customWidth="1"/>
    <col min="1539" max="1539" width="20" style="158" customWidth="1"/>
    <col min="1540" max="1540" width="15" style="158" customWidth="1"/>
    <col min="1541" max="1541" width="30" style="158" customWidth="1"/>
    <col min="1542" max="1544" width="20" style="158" customWidth="1"/>
    <col min="1545" max="1792" width="8.7265625" style="158"/>
    <col min="1793" max="1793" width="15" style="158" customWidth="1"/>
    <col min="1794" max="1794" width="30" style="158" customWidth="1"/>
    <col min="1795" max="1795" width="20" style="158" customWidth="1"/>
    <col min="1796" max="1796" width="15" style="158" customWidth="1"/>
    <col min="1797" max="1797" width="30" style="158" customWidth="1"/>
    <col min="1798" max="1800" width="20" style="158" customWidth="1"/>
    <col min="1801" max="2048" width="8.7265625" style="158"/>
    <col min="2049" max="2049" width="15" style="158" customWidth="1"/>
    <col min="2050" max="2050" width="30" style="158" customWidth="1"/>
    <col min="2051" max="2051" width="20" style="158" customWidth="1"/>
    <col min="2052" max="2052" width="15" style="158" customWidth="1"/>
    <col min="2053" max="2053" width="30" style="158" customWidth="1"/>
    <col min="2054" max="2056" width="20" style="158" customWidth="1"/>
    <col min="2057" max="2304" width="8.7265625" style="158"/>
    <col min="2305" max="2305" width="15" style="158" customWidth="1"/>
    <col min="2306" max="2306" width="30" style="158" customWidth="1"/>
    <col min="2307" max="2307" width="20" style="158" customWidth="1"/>
    <col min="2308" max="2308" width="15" style="158" customWidth="1"/>
    <col min="2309" max="2309" width="30" style="158" customWidth="1"/>
    <col min="2310" max="2312" width="20" style="158" customWidth="1"/>
    <col min="2313" max="2560" width="8.7265625" style="158"/>
    <col min="2561" max="2561" width="15" style="158" customWidth="1"/>
    <col min="2562" max="2562" width="30" style="158" customWidth="1"/>
    <col min="2563" max="2563" width="20" style="158" customWidth="1"/>
    <col min="2564" max="2564" width="15" style="158" customWidth="1"/>
    <col min="2565" max="2565" width="30" style="158" customWidth="1"/>
    <col min="2566" max="2568" width="20" style="158" customWidth="1"/>
    <col min="2569" max="2816" width="8.7265625" style="158"/>
    <col min="2817" max="2817" width="15" style="158" customWidth="1"/>
    <col min="2818" max="2818" width="30" style="158" customWidth="1"/>
    <col min="2819" max="2819" width="20" style="158" customWidth="1"/>
    <col min="2820" max="2820" width="15" style="158" customWidth="1"/>
    <col min="2821" max="2821" width="30" style="158" customWidth="1"/>
    <col min="2822" max="2824" width="20" style="158" customWidth="1"/>
    <col min="2825" max="3072" width="8.7265625" style="158"/>
    <col min="3073" max="3073" width="15" style="158" customWidth="1"/>
    <col min="3074" max="3074" width="30" style="158" customWidth="1"/>
    <col min="3075" max="3075" width="20" style="158" customWidth="1"/>
    <col min="3076" max="3076" width="15" style="158" customWidth="1"/>
    <col min="3077" max="3077" width="30" style="158" customWidth="1"/>
    <col min="3078" max="3080" width="20" style="158" customWidth="1"/>
    <col min="3081" max="3328" width="8.7265625" style="158"/>
    <col min="3329" max="3329" width="15" style="158" customWidth="1"/>
    <col min="3330" max="3330" width="30" style="158" customWidth="1"/>
    <col min="3331" max="3331" width="20" style="158" customWidth="1"/>
    <col min="3332" max="3332" width="15" style="158" customWidth="1"/>
    <col min="3333" max="3333" width="30" style="158" customWidth="1"/>
    <col min="3334" max="3336" width="20" style="158" customWidth="1"/>
    <col min="3337" max="3584" width="8.7265625" style="158"/>
    <col min="3585" max="3585" width="15" style="158" customWidth="1"/>
    <col min="3586" max="3586" width="30" style="158" customWidth="1"/>
    <col min="3587" max="3587" width="20" style="158" customWidth="1"/>
    <col min="3588" max="3588" width="15" style="158" customWidth="1"/>
    <col min="3589" max="3589" width="30" style="158" customWidth="1"/>
    <col min="3590" max="3592" width="20" style="158" customWidth="1"/>
    <col min="3593" max="3840" width="8.7265625" style="158"/>
    <col min="3841" max="3841" width="15" style="158" customWidth="1"/>
    <col min="3842" max="3842" width="30" style="158" customWidth="1"/>
    <col min="3843" max="3843" width="20" style="158" customWidth="1"/>
    <col min="3844" max="3844" width="15" style="158" customWidth="1"/>
    <col min="3845" max="3845" width="30" style="158" customWidth="1"/>
    <col min="3846" max="3848" width="20" style="158" customWidth="1"/>
    <col min="3849" max="4096" width="8.7265625" style="158"/>
    <col min="4097" max="4097" width="15" style="158" customWidth="1"/>
    <col min="4098" max="4098" width="30" style="158" customWidth="1"/>
    <col min="4099" max="4099" width="20" style="158" customWidth="1"/>
    <col min="4100" max="4100" width="15" style="158" customWidth="1"/>
    <col min="4101" max="4101" width="30" style="158" customWidth="1"/>
    <col min="4102" max="4104" width="20" style="158" customWidth="1"/>
    <col min="4105" max="4352" width="8.7265625" style="158"/>
    <col min="4353" max="4353" width="15" style="158" customWidth="1"/>
    <col min="4354" max="4354" width="30" style="158" customWidth="1"/>
    <col min="4355" max="4355" width="20" style="158" customWidth="1"/>
    <col min="4356" max="4356" width="15" style="158" customWidth="1"/>
    <col min="4357" max="4357" width="30" style="158" customWidth="1"/>
    <col min="4358" max="4360" width="20" style="158" customWidth="1"/>
    <col min="4361" max="4608" width="8.7265625" style="158"/>
    <col min="4609" max="4609" width="15" style="158" customWidth="1"/>
    <col min="4610" max="4610" width="30" style="158" customWidth="1"/>
    <col min="4611" max="4611" width="20" style="158" customWidth="1"/>
    <col min="4612" max="4612" width="15" style="158" customWidth="1"/>
    <col min="4613" max="4613" width="30" style="158" customWidth="1"/>
    <col min="4614" max="4616" width="20" style="158" customWidth="1"/>
    <col min="4617" max="4864" width="8.7265625" style="158"/>
    <col min="4865" max="4865" width="15" style="158" customWidth="1"/>
    <col min="4866" max="4866" width="30" style="158" customWidth="1"/>
    <col min="4867" max="4867" width="20" style="158" customWidth="1"/>
    <col min="4868" max="4868" width="15" style="158" customWidth="1"/>
    <col min="4869" max="4869" width="30" style="158" customWidth="1"/>
    <col min="4870" max="4872" width="20" style="158" customWidth="1"/>
    <col min="4873" max="5120" width="8.7265625" style="158"/>
    <col min="5121" max="5121" width="15" style="158" customWidth="1"/>
    <col min="5122" max="5122" width="30" style="158" customWidth="1"/>
    <col min="5123" max="5123" width="20" style="158" customWidth="1"/>
    <col min="5124" max="5124" width="15" style="158" customWidth="1"/>
    <col min="5125" max="5125" width="30" style="158" customWidth="1"/>
    <col min="5126" max="5128" width="20" style="158" customWidth="1"/>
    <col min="5129" max="5376" width="8.7265625" style="158"/>
    <col min="5377" max="5377" width="15" style="158" customWidth="1"/>
    <col min="5378" max="5378" width="30" style="158" customWidth="1"/>
    <col min="5379" max="5379" width="20" style="158" customWidth="1"/>
    <col min="5380" max="5380" width="15" style="158" customWidth="1"/>
    <col min="5381" max="5381" width="30" style="158" customWidth="1"/>
    <col min="5382" max="5384" width="20" style="158" customWidth="1"/>
    <col min="5385" max="5632" width="8.7265625" style="158"/>
    <col min="5633" max="5633" width="15" style="158" customWidth="1"/>
    <col min="5634" max="5634" width="30" style="158" customWidth="1"/>
    <col min="5635" max="5635" width="20" style="158" customWidth="1"/>
    <col min="5636" max="5636" width="15" style="158" customWidth="1"/>
    <col min="5637" max="5637" width="30" style="158" customWidth="1"/>
    <col min="5638" max="5640" width="20" style="158" customWidth="1"/>
    <col min="5641" max="5888" width="8.7265625" style="158"/>
    <col min="5889" max="5889" width="15" style="158" customWidth="1"/>
    <col min="5890" max="5890" width="30" style="158" customWidth="1"/>
    <col min="5891" max="5891" width="20" style="158" customWidth="1"/>
    <col min="5892" max="5892" width="15" style="158" customWidth="1"/>
    <col min="5893" max="5893" width="30" style="158" customWidth="1"/>
    <col min="5894" max="5896" width="20" style="158" customWidth="1"/>
    <col min="5897" max="6144" width="8.7265625" style="158"/>
    <col min="6145" max="6145" width="15" style="158" customWidth="1"/>
    <col min="6146" max="6146" width="30" style="158" customWidth="1"/>
    <col min="6147" max="6147" width="20" style="158" customWidth="1"/>
    <col min="6148" max="6148" width="15" style="158" customWidth="1"/>
    <col min="6149" max="6149" width="30" style="158" customWidth="1"/>
    <col min="6150" max="6152" width="20" style="158" customWidth="1"/>
    <col min="6153" max="6400" width="8.7265625" style="158"/>
    <col min="6401" max="6401" width="15" style="158" customWidth="1"/>
    <col min="6402" max="6402" width="30" style="158" customWidth="1"/>
    <col min="6403" max="6403" width="20" style="158" customWidth="1"/>
    <col min="6404" max="6404" width="15" style="158" customWidth="1"/>
    <col min="6405" max="6405" width="30" style="158" customWidth="1"/>
    <col min="6406" max="6408" width="20" style="158" customWidth="1"/>
    <col min="6409" max="6656" width="8.7265625" style="158"/>
    <col min="6657" max="6657" width="15" style="158" customWidth="1"/>
    <col min="6658" max="6658" width="30" style="158" customWidth="1"/>
    <col min="6659" max="6659" width="20" style="158" customWidth="1"/>
    <col min="6660" max="6660" width="15" style="158" customWidth="1"/>
    <col min="6661" max="6661" width="30" style="158" customWidth="1"/>
    <col min="6662" max="6664" width="20" style="158" customWidth="1"/>
    <col min="6665" max="6912" width="8.7265625" style="158"/>
    <col min="6913" max="6913" width="15" style="158" customWidth="1"/>
    <col min="6914" max="6914" width="30" style="158" customWidth="1"/>
    <col min="6915" max="6915" width="20" style="158" customWidth="1"/>
    <col min="6916" max="6916" width="15" style="158" customWidth="1"/>
    <col min="6917" max="6917" width="30" style="158" customWidth="1"/>
    <col min="6918" max="6920" width="20" style="158" customWidth="1"/>
    <col min="6921" max="7168" width="8.7265625" style="158"/>
    <col min="7169" max="7169" width="15" style="158" customWidth="1"/>
    <col min="7170" max="7170" width="30" style="158" customWidth="1"/>
    <col min="7171" max="7171" width="20" style="158" customWidth="1"/>
    <col min="7172" max="7172" width="15" style="158" customWidth="1"/>
    <col min="7173" max="7173" width="30" style="158" customWidth="1"/>
    <col min="7174" max="7176" width="20" style="158" customWidth="1"/>
    <col min="7177" max="7424" width="8.7265625" style="158"/>
    <col min="7425" max="7425" width="15" style="158" customWidth="1"/>
    <col min="7426" max="7426" width="30" style="158" customWidth="1"/>
    <col min="7427" max="7427" width="20" style="158" customWidth="1"/>
    <col min="7428" max="7428" width="15" style="158" customWidth="1"/>
    <col min="7429" max="7429" width="30" style="158" customWidth="1"/>
    <col min="7430" max="7432" width="20" style="158" customWidth="1"/>
    <col min="7433" max="7680" width="8.7265625" style="158"/>
    <col min="7681" max="7681" width="15" style="158" customWidth="1"/>
    <col min="7682" max="7682" width="30" style="158" customWidth="1"/>
    <col min="7683" max="7683" width="20" style="158" customWidth="1"/>
    <col min="7684" max="7684" width="15" style="158" customWidth="1"/>
    <col min="7685" max="7685" width="30" style="158" customWidth="1"/>
    <col min="7686" max="7688" width="20" style="158" customWidth="1"/>
    <col min="7689" max="7936" width="8.7265625" style="158"/>
    <col min="7937" max="7937" width="15" style="158" customWidth="1"/>
    <col min="7938" max="7938" width="30" style="158" customWidth="1"/>
    <col min="7939" max="7939" width="20" style="158" customWidth="1"/>
    <col min="7940" max="7940" width="15" style="158" customWidth="1"/>
    <col min="7941" max="7941" width="30" style="158" customWidth="1"/>
    <col min="7942" max="7944" width="20" style="158" customWidth="1"/>
    <col min="7945" max="8192" width="8.7265625" style="158"/>
    <col min="8193" max="8193" width="15" style="158" customWidth="1"/>
    <col min="8194" max="8194" width="30" style="158" customWidth="1"/>
    <col min="8195" max="8195" width="20" style="158" customWidth="1"/>
    <col min="8196" max="8196" width="15" style="158" customWidth="1"/>
    <col min="8197" max="8197" width="30" style="158" customWidth="1"/>
    <col min="8198" max="8200" width="20" style="158" customWidth="1"/>
    <col min="8201" max="8448" width="8.7265625" style="158"/>
    <col min="8449" max="8449" width="15" style="158" customWidth="1"/>
    <col min="8450" max="8450" width="30" style="158" customWidth="1"/>
    <col min="8451" max="8451" width="20" style="158" customWidth="1"/>
    <col min="8452" max="8452" width="15" style="158" customWidth="1"/>
    <col min="8453" max="8453" width="30" style="158" customWidth="1"/>
    <col min="8454" max="8456" width="20" style="158" customWidth="1"/>
    <col min="8457" max="8704" width="8.7265625" style="158"/>
    <col min="8705" max="8705" width="15" style="158" customWidth="1"/>
    <col min="8706" max="8706" width="30" style="158" customWidth="1"/>
    <col min="8707" max="8707" width="20" style="158" customWidth="1"/>
    <col min="8708" max="8708" width="15" style="158" customWidth="1"/>
    <col min="8709" max="8709" width="30" style="158" customWidth="1"/>
    <col min="8710" max="8712" width="20" style="158" customWidth="1"/>
    <col min="8713" max="8960" width="8.7265625" style="158"/>
    <col min="8961" max="8961" width="15" style="158" customWidth="1"/>
    <col min="8962" max="8962" width="30" style="158" customWidth="1"/>
    <col min="8963" max="8963" width="20" style="158" customWidth="1"/>
    <col min="8964" max="8964" width="15" style="158" customWidth="1"/>
    <col min="8965" max="8965" width="30" style="158" customWidth="1"/>
    <col min="8966" max="8968" width="20" style="158" customWidth="1"/>
    <col min="8969" max="9216" width="8.7265625" style="158"/>
    <col min="9217" max="9217" width="15" style="158" customWidth="1"/>
    <col min="9218" max="9218" width="30" style="158" customWidth="1"/>
    <col min="9219" max="9219" width="20" style="158" customWidth="1"/>
    <col min="9220" max="9220" width="15" style="158" customWidth="1"/>
    <col min="9221" max="9221" width="30" style="158" customWidth="1"/>
    <col min="9222" max="9224" width="20" style="158" customWidth="1"/>
    <col min="9225" max="9472" width="8.7265625" style="158"/>
    <col min="9473" max="9473" width="15" style="158" customWidth="1"/>
    <col min="9474" max="9474" width="30" style="158" customWidth="1"/>
    <col min="9475" max="9475" width="20" style="158" customWidth="1"/>
    <col min="9476" max="9476" width="15" style="158" customWidth="1"/>
    <col min="9477" max="9477" width="30" style="158" customWidth="1"/>
    <col min="9478" max="9480" width="20" style="158" customWidth="1"/>
    <col min="9481" max="9728" width="8.7265625" style="158"/>
    <col min="9729" max="9729" width="15" style="158" customWidth="1"/>
    <col min="9730" max="9730" width="30" style="158" customWidth="1"/>
    <col min="9731" max="9731" width="20" style="158" customWidth="1"/>
    <col min="9732" max="9732" width="15" style="158" customWidth="1"/>
    <col min="9733" max="9733" width="30" style="158" customWidth="1"/>
    <col min="9734" max="9736" width="20" style="158" customWidth="1"/>
    <col min="9737" max="9984" width="8.7265625" style="158"/>
    <col min="9985" max="9985" width="15" style="158" customWidth="1"/>
    <col min="9986" max="9986" width="30" style="158" customWidth="1"/>
    <col min="9987" max="9987" width="20" style="158" customWidth="1"/>
    <col min="9988" max="9988" width="15" style="158" customWidth="1"/>
    <col min="9989" max="9989" width="30" style="158" customWidth="1"/>
    <col min="9990" max="9992" width="20" style="158" customWidth="1"/>
    <col min="9993" max="10240" width="8.7265625" style="158"/>
    <col min="10241" max="10241" width="15" style="158" customWidth="1"/>
    <col min="10242" max="10242" width="30" style="158" customWidth="1"/>
    <col min="10243" max="10243" width="20" style="158" customWidth="1"/>
    <col min="10244" max="10244" width="15" style="158" customWidth="1"/>
    <col min="10245" max="10245" width="30" style="158" customWidth="1"/>
    <col min="10246" max="10248" width="20" style="158" customWidth="1"/>
    <col min="10249" max="10496" width="8.7265625" style="158"/>
    <col min="10497" max="10497" width="15" style="158" customWidth="1"/>
    <col min="10498" max="10498" width="30" style="158" customWidth="1"/>
    <col min="10499" max="10499" width="20" style="158" customWidth="1"/>
    <col min="10500" max="10500" width="15" style="158" customWidth="1"/>
    <col min="10501" max="10501" width="30" style="158" customWidth="1"/>
    <col min="10502" max="10504" width="20" style="158" customWidth="1"/>
    <col min="10505" max="10752" width="8.7265625" style="158"/>
    <col min="10753" max="10753" width="15" style="158" customWidth="1"/>
    <col min="10754" max="10754" width="30" style="158" customWidth="1"/>
    <col min="10755" max="10755" width="20" style="158" customWidth="1"/>
    <col min="10756" max="10756" width="15" style="158" customWidth="1"/>
    <col min="10757" max="10757" width="30" style="158" customWidth="1"/>
    <col min="10758" max="10760" width="20" style="158" customWidth="1"/>
    <col min="10761" max="11008" width="8.7265625" style="158"/>
    <col min="11009" max="11009" width="15" style="158" customWidth="1"/>
    <col min="11010" max="11010" width="30" style="158" customWidth="1"/>
    <col min="11011" max="11011" width="20" style="158" customWidth="1"/>
    <col min="11012" max="11012" width="15" style="158" customWidth="1"/>
    <col min="11013" max="11013" width="30" style="158" customWidth="1"/>
    <col min="11014" max="11016" width="20" style="158" customWidth="1"/>
    <col min="11017" max="11264" width="8.7265625" style="158"/>
    <col min="11265" max="11265" width="15" style="158" customWidth="1"/>
    <col min="11266" max="11266" width="30" style="158" customWidth="1"/>
    <col min="11267" max="11267" width="20" style="158" customWidth="1"/>
    <col min="11268" max="11268" width="15" style="158" customWidth="1"/>
    <col min="11269" max="11269" width="30" style="158" customWidth="1"/>
    <col min="11270" max="11272" width="20" style="158" customWidth="1"/>
    <col min="11273" max="11520" width="8.7265625" style="158"/>
    <col min="11521" max="11521" width="15" style="158" customWidth="1"/>
    <col min="11522" max="11522" width="30" style="158" customWidth="1"/>
    <col min="11523" max="11523" width="20" style="158" customWidth="1"/>
    <col min="11524" max="11524" width="15" style="158" customWidth="1"/>
    <col min="11525" max="11525" width="30" style="158" customWidth="1"/>
    <col min="11526" max="11528" width="20" style="158" customWidth="1"/>
    <col min="11529" max="11776" width="8.7265625" style="158"/>
    <col min="11777" max="11777" width="15" style="158" customWidth="1"/>
    <col min="11778" max="11778" width="30" style="158" customWidth="1"/>
    <col min="11779" max="11779" width="20" style="158" customWidth="1"/>
    <col min="11780" max="11780" width="15" style="158" customWidth="1"/>
    <col min="11781" max="11781" width="30" style="158" customWidth="1"/>
    <col min="11782" max="11784" width="20" style="158" customWidth="1"/>
    <col min="11785" max="12032" width="8.7265625" style="158"/>
    <col min="12033" max="12033" width="15" style="158" customWidth="1"/>
    <col min="12034" max="12034" width="30" style="158" customWidth="1"/>
    <col min="12035" max="12035" width="20" style="158" customWidth="1"/>
    <col min="12036" max="12036" width="15" style="158" customWidth="1"/>
    <col min="12037" max="12037" width="30" style="158" customWidth="1"/>
    <col min="12038" max="12040" width="20" style="158" customWidth="1"/>
    <col min="12041" max="12288" width="8.7265625" style="158"/>
    <col min="12289" max="12289" width="15" style="158" customWidth="1"/>
    <col min="12290" max="12290" width="30" style="158" customWidth="1"/>
    <col min="12291" max="12291" width="20" style="158" customWidth="1"/>
    <col min="12292" max="12292" width="15" style="158" customWidth="1"/>
    <col min="12293" max="12293" width="30" style="158" customWidth="1"/>
    <col min="12294" max="12296" width="20" style="158" customWidth="1"/>
    <col min="12297" max="12544" width="8.7265625" style="158"/>
    <col min="12545" max="12545" width="15" style="158" customWidth="1"/>
    <col min="12546" max="12546" width="30" style="158" customWidth="1"/>
    <col min="12547" max="12547" width="20" style="158" customWidth="1"/>
    <col min="12548" max="12548" width="15" style="158" customWidth="1"/>
    <col min="12549" max="12549" width="30" style="158" customWidth="1"/>
    <col min="12550" max="12552" width="20" style="158" customWidth="1"/>
    <col min="12553" max="12800" width="8.7265625" style="158"/>
    <col min="12801" max="12801" width="15" style="158" customWidth="1"/>
    <col min="12802" max="12802" width="30" style="158" customWidth="1"/>
    <col min="12803" max="12803" width="20" style="158" customWidth="1"/>
    <col min="12804" max="12804" width="15" style="158" customWidth="1"/>
    <col min="12805" max="12805" width="30" style="158" customWidth="1"/>
    <col min="12806" max="12808" width="20" style="158" customWidth="1"/>
    <col min="12809" max="13056" width="8.7265625" style="158"/>
    <col min="13057" max="13057" width="15" style="158" customWidth="1"/>
    <col min="13058" max="13058" width="30" style="158" customWidth="1"/>
    <col min="13059" max="13059" width="20" style="158" customWidth="1"/>
    <col min="13060" max="13060" width="15" style="158" customWidth="1"/>
    <col min="13061" max="13061" width="30" style="158" customWidth="1"/>
    <col min="13062" max="13064" width="20" style="158" customWidth="1"/>
    <col min="13065" max="13312" width="8.7265625" style="158"/>
    <col min="13313" max="13313" width="15" style="158" customWidth="1"/>
    <col min="13314" max="13314" width="30" style="158" customWidth="1"/>
    <col min="13315" max="13315" width="20" style="158" customWidth="1"/>
    <col min="13316" max="13316" width="15" style="158" customWidth="1"/>
    <col min="13317" max="13317" width="30" style="158" customWidth="1"/>
    <col min="13318" max="13320" width="20" style="158" customWidth="1"/>
    <col min="13321" max="13568" width="8.7265625" style="158"/>
    <col min="13569" max="13569" width="15" style="158" customWidth="1"/>
    <col min="13570" max="13570" width="30" style="158" customWidth="1"/>
    <col min="13571" max="13571" width="20" style="158" customWidth="1"/>
    <col min="13572" max="13572" width="15" style="158" customWidth="1"/>
    <col min="13573" max="13573" width="30" style="158" customWidth="1"/>
    <col min="13574" max="13576" width="20" style="158" customWidth="1"/>
    <col min="13577" max="13824" width="8.7265625" style="158"/>
    <col min="13825" max="13825" width="15" style="158" customWidth="1"/>
    <col min="13826" max="13826" width="30" style="158" customWidth="1"/>
    <col min="13827" max="13827" width="20" style="158" customWidth="1"/>
    <col min="13828" max="13828" width="15" style="158" customWidth="1"/>
    <col min="13829" max="13829" width="30" style="158" customWidth="1"/>
    <col min="13830" max="13832" width="20" style="158" customWidth="1"/>
    <col min="13833" max="14080" width="8.7265625" style="158"/>
    <col min="14081" max="14081" width="15" style="158" customWidth="1"/>
    <col min="14082" max="14082" width="30" style="158" customWidth="1"/>
    <col min="14083" max="14083" width="20" style="158" customWidth="1"/>
    <col min="14084" max="14084" width="15" style="158" customWidth="1"/>
    <col min="14085" max="14085" width="30" style="158" customWidth="1"/>
    <col min="14086" max="14088" width="20" style="158" customWidth="1"/>
    <col min="14089" max="14336" width="8.7265625" style="158"/>
    <col min="14337" max="14337" width="15" style="158" customWidth="1"/>
    <col min="14338" max="14338" width="30" style="158" customWidth="1"/>
    <col min="14339" max="14339" width="20" style="158" customWidth="1"/>
    <col min="14340" max="14340" width="15" style="158" customWidth="1"/>
    <col min="14341" max="14341" width="30" style="158" customWidth="1"/>
    <col min="14342" max="14344" width="20" style="158" customWidth="1"/>
    <col min="14345" max="14592" width="8.7265625" style="158"/>
    <col min="14593" max="14593" width="15" style="158" customWidth="1"/>
    <col min="14594" max="14594" width="30" style="158" customWidth="1"/>
    <col min="14595" max="14595" width="20" style="158" customWidth="1"/>
    <col min="14596" max="14596" width="15" style="158" customWidth="1"/>
    <col min="14597" max="14597" width="30" style="158" customWidth="1"/>
    <col min="14598" max="14600" width="20" style="158" customWidth="1"/>
    <col min="14601" max="14848" width="8.7265625" style="158"/>
    <col min="14849" max="14849" width="15" style="158" customWidth="1"/>
    <col min="14850" max="14850" width="30" style="158" customWidth="1"/>
    <col min="14851" max="14851" width="20" style="158" customWidth="1"/>
    <col min="14852" max="14852" width="15" style="158" customWidth="1"/>
    <col min="14853" max="14853" width="30" style="158" customWidth="1"/>
    <col min="14854" max="14856" width="20" style="158" customWidth="1"/>
    <col min="14857" max="15104" width="8.7265625" style="158"/>
    <col min="15105" max="15105" width="15" style="158" customWidth="1"/>
    <col min="15106" max="15106" width="30" style="158" customWidth="1"/>
    <col min="15107" max="15107" width="20" style="158" customWidth="1"/>
    <col min="15108" max="15108" width="15" style="158" customWidth="1"/>
    <col min="15109" max="15109" width="30" style="158" customWidth="1"/>
    <col min="15110" max="15112" width="20" style="158" customWidth="1"/>
    <col min="15113" max="15360" width="8.7265625" style="158"/>
    <col min="15361" max="15361" width="15" style="158" customWidth="1"/>
    <col min="15362" max="15362" width="30" style="158" customWidth="1"/>
    <col min="15363" max="15363" width="20" style="158" customWidth="1"/>
    <col min="15364" max="15364" width="15" style="158" customWidth="1"/>
    <col min="15365" max="15365" width="30" style="158" customWidth="1"/>
    <col min="15366" max="15368" width="20" style="158" customWidth="1"/>
    <col min="15369" max="15616" width="8.7265625" style="158"/>
    <col min="15617" max="15617" width="15" style="158" customWidth="1"/>
    <col min="15618" max="15618" width="30" style="158" customWidth="1"/>
    <col min="15619" max="15619" width="20" style="158" customWidth="1"/>
    <col min="15620" max="15620" width="15" style="158" customWidth="1"/>
    <col min="15621" max="15621" width="30" style="158" customWidth="1"/>
    <col min="15622" max="15624" width="20" style="158" customWidth="1"/>
    <col min="15625" max="15872" width="8.7265625" style="158"/>
    <col min="15873" max="15873" width="15" style="158" customWidth="1"/>
    <col min="15874" max="15874" width="30" style="158" customWidth="1"/>
    <col min="15875" max="15875" width="20" style="158" customWidth="1"/>
    <col min="15876" max="15876" width="15" style="158" customWidth="1"/>
    <col min="15877" max="15877" width="30" style="158" customWidth="1"/>
    <col min="15878" max="15880" width="20" style="158" customWidth="1"/>
    <col min="15881" max="16128" width="8.7265625" style="158"/>
    <col min="16129" max="16129" width="15" style="158" customWidth="1"/>
    <col min="16130" max="16130" width="30" style="158" customWidth="1"/>
    <col min="16131" max="16131" width="20" style="158" customWidth="1"/>
    <col min="16132" max="16132" width="15" style="158" customWidth="1"/>
    <col min="16133" max="16133" width="30" style="158" customWidth="1"/>
    <col min="16134" max="16136" width="20" style="158" customWidth="1"/>
    <col min="16137" max="16384" width="8.7265625" style="158"/>
  </cols>
  <sheetData>
    <row r="1" spans="1:8" ht="13">
      <c r="A1" s="226" t="s">
        <v>2411</v>
      </c>
    </row>
    <row r="2" spans="1:8" ht="16.5" customHeight="1">
      <c r="A2" s="256" t="s">
        <v>2412</v>
      </c>
      <c r="B2" s="256" t="s">
        <v>166</v>
      </c>
      <c r="C2" s="276" t="s">
        <v>2413</v>
      </c>
      <c r="D2" s="276" t="s">
        <v>2414</v>
      </c>
      <c r="E2" s="276" t="s">
        <v>2414</v>
      </c>
      <c r="F2" s="276" t="s">
        <v>2415</v>
      </c>
      <c r="G2" s="276" t="s">
        <v>2416</v>
      </c>
      <c r="H2" s="276" t="s">
        <v>2417</v>
      </c>
    </row>
    <row r="3" spans="1:8" ht="19" customHeight="1" thickBot="1">
      <c r="A3" s="273" t="s">
        <v>168</v>
      </c>
      <c r="B3" s="273" t="s">
        <v>168</v>
      </c>
      <c r="C3" s="273" t="s">
        <v>2413</v>
      </c>
      <c r="D3" s="273" t="s">
        <v>2414</v>
      </c>
      <c r="E3" s="273" t="s">
        <v>2414</v>
      </c>
      <c r="F3" s="273" t="s">
        <v>2415</v>
      </c>
      <c r="G3" s="273" t="s">
        <v>2416</v>
      </c>
      <c r="H3" s="273" t="s">
        <v>2417</v>
      </c>
    </row>
    <row r="4" spans="1:8" ht="15.65" customHeight="1">
      <c r="A4" s="274" t="s">
        <v>2353</v>
      </c>
      <c r="B4" s="274" t="s">
        <v>2354</v>
      </c>
      <c r="C4" s="275">
        <v>46610405</v>
      </c>
      <c r="D4" s="257" t="s">
        <v>182</v>
      </c>
      <c r="E4" s="257" t="s">
        <v>2418</v>
      </c>
      <c r="F4" s="258">
        <v>33065853</v>
      </c>
      <c r="G4" s="275">
        <v>46610405</v>
      </c>
      <c r="H4" s="275">
        <v>0</v>
      </c>
    </row>
    <row r="5" spans="1:8" ht="15.65" customHeight="1">
      <c r="A5" s="274" t="s">
        <v>2353</v>
      </c>
      <c r="B5" s="274" t="s">
        <v>2354</v>
      </c>
      <c r="C5" s="275">
        <v>46610405</v>
      </c>
      <c r="D5" s="257" t="s">
        <v>187</v>
      </c>
      <c r="E5" s="257" t="s">
        <v>2419</v>
      </c>
      <c r="F5" s="258">
        <v>225085</v>
      </c>
      <c r="G5" s="275">
        <v>46610405</v>
      </c>
      <c r="H5" s="275">
        <v>0</v>
      </c>
    </row>
    <row r="6" spans="1:8" ht="15.75" customHeight="1">
      <c r="A6" s="274" t="s">
        <v>2353</v>
      </c>
      <c r="B6" s="274" t="s">
        <v>2354</v>
      </c>
      <c r="C6" s="275">
        <v>46610405</v>
      </c>
      <c r="D6" s="257" t="s">
        <v>185</v>
      </c>
      <c r="E6" s="257" t="s">
        <v>2420</v>
      </c>
      <c r="F6" s="258">
        <v>13319467</v>
      </c>
      <c r="G6" s="275">
        <v>46610405</v>
      </c>
      <c r="H6" s="275">
        <v>0</v>
      </c>
    </row>
    <row r="7" spans="1:8" ht="15.65" customHeight="1">
      <c r="A7" s="185" t="s">
        <v>2350</v>
      </c>
      <c r="B7" s="185" t="s">
        <v>2351</v>
      </c>
      <c r="C7" s="192"/>
      <c r="D7" s="185" t="s">
        <v>2421</v>
      </c>
      <c r="E7" s="185" t="s">
        <v>2422</v>
      </c>
      <c r="F7" s="192"/>
      <c r="G7" s="192"/>
      <c r="H7" s="192"/>
    </row>
    <row r="8" spans="1:8" ht="15.5">
      <c r="A8" s="257" t="s">
        <v>2423</v>
      </c>
      <c r="B8" s="257" t="s">
        <v>2424</v>
      </c>
      <c r="C8" s="258">
        <v>38723800</v>
      </c>
      <c r="D8" s="257" t="s">
        <v>2425</v>
      </c>
      <c r="E8" s="257" t="s">
        <v>2426</v>
      </c>
      <c r="F8" s="258">
        <v>13199</v>
      </c>
      <c r="G8" s="258">
        <v>13199</v>
      </c>
      <c r="H8" s="258">
        <v>38710601</v>
      </c>
    </row>
    <row r="9" spans="1:8" ht="15.5">
      <c r="A9" s="274" t="s">
        <v>2427</v>
      </c>
      <c r="B9" s="274" t="s">
        <v>2428</v>
      </c>
      <c r="C9" s="275">
        <v>-5719</v>
      </c>
      <c r="D9" s="257" t="s">
        <v>2425</v>
      </c>
      <c r="E9" s="257" t="s">
        <v>2426</v>
      </c>
      <c r="F9" s="258">
        <v>5719</v>
      </c>
      <c r="G9" s="258">
        <v>5719</v>
      </c>
      <c r="H9" s="258">
        <v>0</v>
      </c>
    </row>
    <row r="10" spans="1:8" ht="15.5">
      <c r="A10" s="274" t="s">
        <v>2427</v>
      </c>
      <c r="B10" s="274" t="s">
        <v>2428</v>
      </c>
      <c r="C10" s="275">
        <v>-724982</v>
      </c>
      <c r="D10" s="257" t="s">
        <v>2429</v>
      </c>
      <c r="E10" s="257" t="s">
        <v>2430</v>
      </c>
      <c r="F10" s="258"/>
      <c r="G10" s="258">
        <v>0</v>
      </c>
      <c r="H10" s="258">
        <v>0</v>
      </c>
    </row>
    <row r="11" spans="1:8" ht="15.5">
      <c r="A11" s="274" t="s">
        <v>2427</v>
      </c>
      <c r="B11" s="274" t="s">
        <v>2428</v>
      </c>
      <c r="C11" s="275">
        <v>-724982</v>
      </c>
      <c r="D11" s="257" t="s">
        <v>2431</v>
      </c>
      <c r="E11" s="257" t="s">
        <v>2432</v>
      </c>
      <c r="F11" s="258"/>
      <c r="G11" s="258">
        <v>0</v>
      </c>
      <c r="H11" s="258">
        <v>0</v>
      </c>
    </row>
    <row r="12" spans="1:8" ht="15.5">
      <c r="A12" s="274" t="s">
        <v>169</v>
      </c>
      <c r="B12" s="274" t="s">
        <v>170</v>
      </c>
      <c r="C12" s="275">
        <v>-80961802</v>
      </c>
      <c r="D12" s="257" t="s">
        <v>182</v>
      </c>
      <c r="E12" s="257" t="s">
        <v>2418</v>
      </c>
      <c r="F12" s="258">
        <v>64105797</v>
      </c>
      <c r="G12" s="275">
        <v>80961802</v>
      </c>
      <c r="H12" s="275">
        <v>0</v>
      </c>
    </row>
    <row r="13" spans="1:8" ht="15.5">
      <c r="A13" s="274" t="s">
        <v>169</v>
      </c>
      <c r="B13" s="274" t="s">
        <v>170</v>
      </c>
      <c r="C13" s="275">
        <v>-80961802</v>
      </c>
      <c r="D13" s="257" t="s">
        <v>187</v>
      </c>
      <c r="E13" s="257" t="s">
        <v>2419</v>
      </c>
      <c r="F13" s="258">
        <v>391644</v>
      </c>
      <c r="G13" s="275">
        <v>80961802</v>
      </c>
      <c r="H13" s="275">
        <v>0</v>
      </c>
    </row>
    <row r="14" spans="1:8" ht="15.5">
      <c r="A14" s="274" t="s">
        <v>169</v>
      </c>
      <c r="B14" s="274" t="s">
        <v>170</v>
      </c>
      <c r="C14" s="275">
        <v>-80961802</v>
      </c>
      <c r="D14" s="257" t="s">
        <v>185</v>
      </c>
      <c r="E14" s="257" t="s">
        <v>2420</v>
      </c>
      <c r="F14" s="258">
        <v>16464361</v>
      </c>
      <c r="G14" s="275">
        <v>80961802</v>
      </c>
      <c r="H14" s="275">
        <v>0</v>
      </c>
    </row>
    <row r="15" spans="1:8" customFormat="1" ht="17">
      <c r="A15" s="257" t="s">
        <v>2433</v>
      </c>
      <c r="B15" s="257" t="s">
        <v>2434</v>
      </c>
      <c r="C15" s="258"/>
      <c r="D15" s="257" t="s">
        <v>187</v>
      </c>
      <c r="E15" s="257" t="s">
        <v>2419</v>
      </c>
      <c r="F15" s="258">
        <v>0</v>
      </c>
      <c r="G15" s="258">
        <v>0</v>
      </c>
      <c r="H15" s="258">
        <v>0</v>
      </c>
    </row>
    <row r="16" spans="1:8" ht="15.5">
      <c r="A16" s="274" t="s">
        <v>171</v>
      </c>
      <c r="B16" s="274" t="s">
        <v>2435</v>
      </c>
      <c r="C16" s="275">
        <v>1515865</v>
      </c>
      <c r="D16" s="257" t="s">
        <v>182</v>
      </c>
      <c r="E16" s="257" t="s">
        <v>2418</v>
      </c>
      <c r="F16" s="258">
        <v>-1982514</v>
      </c>
      <c r="G16" s="275">
        <v>-1515865</v>
      </c>
      <c r="H16" s="275">
        <v>0</v>
      </c>
    </row>
    <row r="17" spans="1:13" ht="15.5">
      <c r="A17" s="274" t="s">
        <v>171</v>
      </c>
      <c r="B17" s="274" t="s">
        <v>2435</v>
      </c>
      <c r="C17" s="275">
        <v>-4369637</v>
      </c>
      <c r="D17" s="257" t="s">
        <v>187</v>
      </c>
      <c r="E17" s="257" t="s">
        <v>2419</v>
      </c>
      <c r="F17" s="258">
        <v>0</v>
      </c>
      <c r="G17" s="275">
        <v>4369637</v>
      </c>
      <c r="H17" s="275">
        <v>0</v>
      </c>
      <c r="L17" s="198"/>
    </row>
    <row r="18" spans="1:13" ht="15.5">
      <c r="A18" s="274" t="s">
        <v>171</v>
      </c>
      <c r="B18" s="274" t="s">
        <v>2435</v>
      </c>
      <c r="C18" s="275">
        <v>-4369637</v>
      </c>
      <c r="D18" s="257" t="s">
        <v>185</v>
      </c>
      <c r="E18" s="257" t="s">
        <v>2420</v>
      </c>
      <c r="F18" s="258">
        <v>466649</v>
      </c>
      <c r="G18" s="275">
        <v>4369637</v>
      </c>
      <c r="H18" s="275">
        <v>0</v>
      </c>
    </row>
    <row r="20" spans="1:13" ht="15.5">
      <c r="C20" s="277" t="s">
        <v>2436</v>
      </c>
      <c r="D20" s="170" t="s">
        <v>1840</v>
      </c>
      <c r="E20" s="170" t="s">
        <v>2437</v>
      </c>
      <c r="F20" s="161">
        <f t="shared" ref="F20:F26" si="0">SUMIF($D$12:$D$18,D20,$F$12:$F$18)</f>
        <v>0</v>
      </c>
    </row>
    <row r="21" spans="1:13" ht="15.5">
      <c r="C21" s="277"/>
      <c r="D21" s="185">
        <v>960125</v>
      </c>
      <c r="E21" s="170" t="s">
        <v>2438</v>
      </c>
      <c r="F21" s="161">
        <f t="shared" si="0"/>
        <v>0</v>
      </c>
    </row>
    <row r="22" spans="1:13" ht="15.5">
      <c r="C22" s="277" t="s">
        <v>170</v>
      </c>
      <c r="D22" s="170" t="s">
        <v>182</v>
      </c>
      <c r="E22" s="170" t="s">
        <v>2418</v>
      </c>
      <c r="F22" s="161">
        <f t="shared" si="0"/>
        <v>62123283</v>
      </c>
      <c r="I22" s="201"/>
      <c r="J22" s="201"/>
    </row>
    <row r="23" spans="1:13" ht="15.5">
      <c r="C23" s="277"/>
      <c r="D23" s="170">
        <v>960681</v>
      </c>
      <c r="E23" s="170" t="s">
        <v>2439</v>
      </c>
      <c r="F23" s="161">
        <f t="shared" si="0"/>
        <v>391644</v>
      </c>
      <c r="I23" s="201"/>
      <c r="J23" s="201"/>
    </row>
    <row r="24" spans="1:13" ht="15.5">
      <c r="C24" s="277" t="s">
        <v>170</v>
      </c>
      <c r="D24" s="170" t="s">
        <v>2440</v>
      </c>
      <c r="E24" s="170" t="s">
        <v>2441</v>
      </c>
      <c r="F24" s="161">
        <f t="shared" si="0"/>
        <v>0</v>
      </c>
      <c r="I24" s="201"/>
      <c r="J24" s="201"/>
      <c r="L24" s="202"/>
      <c r="M24" s="202"/>
    </row>
    <row r="25" spans="1:13" ht="15.5">
      <c r="C25" s="277" t="s">
        <v>170</v>
      </c>
      <c r="D25" s="170" t="s">
        <v>185</v>
      </c>
      <c r="E25" s="170" t="s">
        <v>2420</v>
      </c>
      <c r="F25" s="161">
        <f t="shared" si="0"/>
        <v>16931010</v>
      </c>
      <c r="I25" s="201"/>
      <c r="J25" s="201"/>
      <c r="L25" s="202"/>
    </row>
    <row r="26" spans="1:13" ht="15.5">
      <c r="C26" s="277" t="s">
        <v>170</v>
      </c>
      <c r="D26" s="170" t="s">
        <v>2282</v>
      </c>
      <c r="E26" s="170" t="s">
        <v>2442</v>
      </c>
      <c r="F26" s="161">
        <f t="shared" si="0"/>
        <v>0</v>
      </c>
      <c r="I26" s="201"/>
      <c r="J26" s="201"/>
    </row>
    <row r="28" spans="1:13">
      <c r="E28" s="160" t="s">
        <v>2443</v>
      </c>
      <c r="F28" s="159">
        <f>SUM(F20:F26)-SUM(F12:F18)</f>
        <v>0</v>
      </c>
    </row>
    <row r="29" spans="1:13" ht="13.5">
      <c r="C29" s="177" t="s">
        <v>2444</v>
      </c>
      <c r="D29" s="177"/>
      <c r="E29" s="177"/>
      <c r="F29" s="210"/>
    </row>
  </sheetData>
  <mergeCells count="25">
    <mergeCell ref="C20:C26"/>
    <mergeCell ref="H2:H3"/>
    <mergeCell ref="H4:H6"/>
    <mergeCell ref="H12:H14"/>
    <mergeCell ref="C9:C11"/>
    <mergeCell ref="A16:A18"/>
    <mergeCell ref="B16:B18"/>
    <mergeCell ref="C16:C18"/>
    <mergeCell ref="G16:G18"/>
    <mergeCell ref="H16:H18"/>
    <mergeCell ref="A3:B3"/>
    <mergeCell ref="A12:A14"/>
    <mergeCell ref="B12:B14"/>
    <mergeCell ref="C12:C14"/>
    <mergeCell ref="G12:G14"/>
    <mergeCell ref="C2:C3"/>
    <mergeCell ref="D2:E3"/>
    <mergeCell ref="G4:G6"/>
    <mergeCell ref="A4:A6"/>
    <mergeCell ref="B4:B6"/>
    <mergeCell ref="C4:C6"/>
    <mergeCell ref="A9:A11"/>
    <mergeCell ref="B9:B11"/>
    <mergeCell ref="G2:G3"/>
    <mergeCell ref="F2:F3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scale="83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U32"/>
  <sheetViews>
    <sheetView view="pageBreakPreview" zoomScaleNormal="100" zoomScaleSheetLayoutView="100" workbookViewId="0">
      <selection activeCell="F10" sqref="F10"/>
    </sheetView>
  </sheetViews>
  <sheetFormatPr defaultColWidth="9" defaultRowHeight="14"/>
  <cols>
    <col min="1" max="1" width="28.453125" style="6" customWidth="1"/>
    <col min="2" max="2" width="11" style="6" customWidth="1"/>
    <col min="3" max="3" width="15" style="6" customWidth="1"/>
    <col min="4" max="5" width="13.36328125" style="6" customWidth="1"/>
    <col min="6" max="6" width="14.08984375" style="6" customWidth="1"/>
    <col min="7" max="7" width="17.26953125" style="6" customWidth="1"/>
    <col min="8" max="13" width="13.36328125" style="6" customWidth="1"/>
    <col min="14" max="16384" width="9" style="6"/>
  </cols>
  <sheetData>
    <row r="1" spans="1:13" ht="14.5">
      <c r="B1" s="6" t="s">
        <v>2330</v>
      </c>
      <c r="C1" s="6" t="s">
        <v>99</v>
      </c>
      <c r="D1" s="6" t="s">
        <v>2331</v>
      </c>
    </row>
    <row r="2" spans="1:13" ht="43.5">
      <c r="A2" s="21" t="s">
        <v>101</v>
      </c>
      <c r="B2" s="112" t="s">
        <v>2445</v>
      </c>
      <c r="C2" s="112" t="s">
        <v>2446</v>
      </c>
      <c r="D2" s="112" t="s">
        <v>2334</v>
      </c>
    </row>
    <row r="3" spans="1:13" ht="14.5" hidden="1">
      <c r="A3" s="6" t="s">
        <v>2335</v>
      </c>
      <c r="B3" s="44">
        <f>C3-HLOOKUP($B$1,$B$13:$M$14,2,FALSE)</f>
        <v>0</v>
      </c>
      <c r="C3" s="44">
        <f>HLOOKUP($C$1,$B$13:$M$14,2,FALSE)</f>
        <v>0</v>
      </c>
      <c r="D3" s="41">
        <f>C3/HLOOKUP($C$1,$B$9:$M$10,2,FALSE)</f>
        <v>0</v>
      </c>
    </row>
    <row r="4" spans="1:13" hidden="1">
      <c r="A4" s="6" t="s">
        <v>2447</v>
      </c>
      <c r="B4" s="44">
        <f>C4-HLOOKUP($B$1,$B$16:$M$17,2,FALSE)</f>
        <v>0</v>
      </c>
      <c r="C4" s="44">
        <f>HLOOKUP($C$1,$B$16:$M$17,2,FALSE)</f>
        <v>0</v>
      </c>
      <c r="D4" s="41">
        <f>C4/HLOOKUP($C$1,$B$9:$M$10,2,FALSE)</f>
        <v>0</v>
      </c>
    </row>
    <row r="5" spans="1:13" hidden="1">
      <c r="A5" s="6" t="s">
        <v>54</v>
      </c>
      <c r="B5" s="44">
        <f>C5-HLOOKUP($B$1,$B$19:$M$20,2,FALSE)</f>
        <v>0</v>
      </c>
      <c r="C5" s="44">
        <f>HLOOKUP($C$1,$B$19:$M$20,2,FALSE)</f>
        <v>0</v>
      </c>
      <c r="D5" s="41">
        <f t="shared" ref="D5" si="0">C5/HLOOKUP($C$1,$B$9:$M$10,2,FALSE)</f>
        <v>0</v>
      </c>
    </row>
    <row r="6" spans="1:13" ht="15" thickBot="1">
      <c r="A6" s="24" t="s">
        <v>115</v>
      </c>
      <c r="B6" s="64">
        <f>SUM(B3:B5)</f>
        <v>0</v>
      </c>
      <c r="C6" s="64">
        <f>SUM(C3:C5)</f>
        <v>0</v>
      </c>
      <c r="D6" s="41">
        <f>C6/HLOOKUP($C$1,$B$9:$M$10,2,FALSE)</f>
        <v>0</v>
      </c>
    </row>
    <row r="7" spans="1:13" ht="14.5" thickTop="1">
      <c r="B7" s="44"/>
      <c r="C7" s="44"/>
    </row>
    <row r="9" spans="1:13" ht="14.5">
      <c r="A9" s="46" t="s">
        <v>2336</v>
      </c>
      <c r="B9" s="55" t="s">
        <v>117</v>
      </c>
      <c r="C9" s="55" t="s">
        <v>118</v>
      </c>
      <c r="D9" s="55" t="s">
        <v>2310</v>
      </c>
      <c r="E9" s="55" t="s">
        <v>2311</v>
      </c>
      <c r="F9" s="55" t="s">
        <v>2312</v>
      </c>
      <c r="G9" s="55" t="s">
        <v>2313</v>
      </c>
      <c r="H9" s="55" t="s">
        <v>2314</v>
      </c>
      <c r="I9" s="55" t="s">
        <v>2315</v>
      </c>
      <c r="J9" s="55" t="s">
        <v>2316</v>
      </c>
      <c r="K9" s="55" t="s">
        <v>2317</v>
      </c>
      <c r="L9" s="55" t="s">
        <v>2318</v>
      </c>
      <c r="M9" s="55" t="s">
        <v>2319</v>
      </c>
    </row>
    <row r="10" spans="1:13" ht="14.5">
      <c r="A10" s="24" t="s">
        <v>129</v>
      </c>
      <c r="B10" s="44">
        <v>59817.906999999999</v>
      </c>
      <c r="C10" s="44">
        <v>59155.995999999999</v>
      </c>
      <c r="D10" s="44">
        <v>60171.379000000001</v>
      </c>
      <c r="E10" s="44">
        <f>'5-2.應付款倍力'!$D$10</f>
        <v>60764.366000000002</v>
      </c>
      <c r="F10" s="44"/>
      <c r="G10" s="44"/>
      <c r="H10" s="44"/>
      <c r="I10" s="44"/>
      <c r="J10" s="44"/>
      <c r="K10" s="44"/>
      <c r="L10" s="44"/>
      <c r="M10" s="44"/>
    </row>
    <row r="13" spans="1:13" ht="14.5" hidden="1">
      <c r="A13" s="46" t="s">
        <v>2448</v>
      </c>
      <c r="B13" s="55" t="s">
        <v>117</v>
      </c>
      <c r="C13" s="55" t="s">
        <v>118</v>
      </c>
      <c r="D13" s="55" t="s">
        <v>2310</v>
      </c>
      <c r="E13" s="55" t="s">
        <v>2311</v>
      </c>
      <c r="F13" s="55" t="s">
        <v>2312</v>
      </c>
      <c r="G13" s="55" t="s">
        <v>2313</v>
      </c>
      <c r="H13" s="55" t="s">
        <v>2314</v>
      </c>
      <c r="I13" s="55" t="s">
        <v>2315</v>
      </c>
      <c r="J13" s="55" t="s">
        <v>2316</v>
      </c>
      <c r="K13" s="55" t="s">
        <v>2317</v>
      </c>
      <c r="L13" s="55" t="s">
        <v>2318</v>
      </c>
      <c r="M13" s="55" t="s">
        <v>2449</v>
      </c>
    </row>
    <row r="14" spans="1:13" hidden="1">
      <c r="B14" s="44">
        <v>0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>
        <v>0</v>
      </c>
    </row>
    <row r="15" spans="1:13" hidden="1"/>
    <row r="16" spans="1:13" ht="14.5" hidden="1">
      <c r="A16" s="46" t="s">
        <v>2450</v>
      </c>
      <c r="B16" s="55" t="s">
        <v>117</v>
      </c>
      <c r="C16" s="55" t="s">
        <v>118</v>
      </c>
      <c r="D16" s="55" t="s">
        <v>2310</v>
      </c>
      <c r="E16" s="55" t="s">
        <v>2311</v>
      </c>
      <c r="F16" s="55" t="s">
        <v>2312</v>
      </c>
      <c r="G16" s="55" t="s">
        <v>2313</v>
      </c>
      <c r="H16" s="55" t="s">
        <v>2314</v>
      </c>
      <c r="I16" s="55" t="s">
        <v>2315</v>
      </c>
      <c r="J16" s="55" t="s">
        <v>2316</v>
      </c>
      <c r="K16" s="55" t="s">
        <v>2317</v>
      </c>
      <c r="L16" s="55" t="s">
        <v>2318</v>
      </c>
      <c r="M16" s="55" t="s">
        <v>2449</v>
      </c>
    </row>
    <row r="17" spans="1:21" hidden="1">
      <c r="B17" s="44">
        <v>0</v>
      </c>
      <c r="C17" s="44">
        <v>0</v>
      </c>
      <c r="D17" s="44"/>
      <c r="E17" s="44"/>
      <c r="F17" s="44"/>
      <c r="G17" s="44"/>
      <c r="H17" s="44"/>
      <c r="I17" s="44"/>
      <c r="J17" s="44">
        <f>'5-3.應付關係人科餘'!G3</f>
        <v>0</v>
      </c>
      <c r="K17" s="44"/>
      <c r="L17" s="44"/>
      <c r="M17" s="44">
        <v>0</v>
      </c>
    </row>
    <row r="19" spans="1:21" ht="14.5" hidden="1">
      <c r="A19" s="46" t="s">
        <v>2451</v>
      </c>
      <c r="B19" s="55" t="s">
        <v>117</v>
      </c>
      <c r="C19" s="55" t="s">
        <v>118</v>
      </c>
      <c r="D19" s="55" t="s">
        <v>2310</v>
      </c>
      <c r="E19" s="55" t="s">
        <v>2311</v>
      </c>
      <c r="F19" s="55" t="s">
        <v>2312</v>
      </c>
      <c r="G19" s="55" t="s">
        <v>2313</v>
      </c>
      <c r="H19" s="55" t="s">
        <v>2314</v>
      </c>
      <c r="I19" s="55" t="s">
        <v>2315</v>
      </c>
      <c r="J19" s="55" t="s">
        <v>2316</v>
      </c>
      <c r="K19" s="55" t="s">
        <v>2317</v>
      </c>
      <c r="L19" s="55" t="s">
        <v>2318</v>
      </c>
      <c r="M19" s="55" t="s">
        <v>2449</v>
      </c>
    </row>
    <row r="20" spans="1:21" hidden="1">
      <c r="B20" s="44">
        <v>0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>
        <v>0</v>
      </c>
    </row>
    <row r="21" spans="1:21" hidden="1"/>
    <row r="22" spans="1:21" ht="14.5" thickBot="1">
      <c r="J22" s="56">
        <f>SUM(J14:J20)</f>
        <v>0</v>
      </c>
    </row>
    <row r="23" spans="1:21" ht="15" thickTop="1">
      <c r="I23" s="24" t="s">
        <v>139</v>
      </c>
      <c r="J23" s="37">
        <f>J22-J24/1000</f>
        <v>0</v>
      </c>
      <c r="K23" s="184" t="s">
        <v>2452</v>
      </c>
    </row>
    <row r="24" spans="1:21" ht="14.5">
      <c r="I24" s="154" t="s">
        <v>138</v>
      </c>
      <c r="J24" s="19">
        <f>'5-2.應付款倍力'!C7</f>
        <v>0</v>
      </c>
    </row>
    <row r="26" spans="1:21" ht="17" hidden="1">
      <c r="A26" s="259" t="s">
        <v>2453</v>
      </c>
      <c r="B26" s="259" t="s">
        <v>2454</v>
      </c>
      <c r="C26" s="259" t="s">
        <v>2455</v>
      </c>
      <c r="D26" s="259" t="s">
        <v>2456</v>
      </c>
      <c r="E26" s="259" t="s">
        <v>2457</v>
      </c>
      <c r="F26" s="259" t="s">
        <v>2458</v>
      </c>
      <c r="G26" s="259" t="s">
        <v>2459</v>
      </c>
      <c r="H26" s="259" t="s">
        <v>2460</v>
      </c>
      <c r="I26" s="259" t="s">
        <v>2461</v>
      </c>
      <c r="J26" s="259" t="s">
        <v>2462</v>
      </c>
      <c r="K26" s="259" t="s">
        <v>203</v>
      </c>
      <c r="L26" s="259" t="s">
        <v>2463</v>
      </c>
      <c r="M26" s="259" t="s">
        <v>2464</v>
      </c>
      <c r="N26" s="259" t="s">
        <v>2465</v>
      </c>
      <c r="O26" s="259" t="s">
        <v>2466</v>
      </c>
      <c r="P26" s="259" t="s">
        <v>2467</v>
      </c>
      <c r="Q26" s="259" t="s">
        <v>2468</v>
      </c>
      <c r="R26" s="260" t="s">
        <v>2469</v>
      </c>
      <c r="S26" s="261" t="s">
        <v>2470</v>
      </c>
      <c r="T26" s="26" t="s">
        <v>2471</v>
      </c>
      <c r="U26"/>
    </row>
    <row r="27" spans="1:21" ht="17" hidden="1">
      <c r="A27" s="52" t="s">
        <v>1918</v>
      </c>
      <c r="B27" s="52" t="s">
        <v>2212</v>
      </c>
      <c r="C27" s="52" t="s">
        <v>2472</v>
      </c>
      <c r="D27" s="53">
        <v>43830</v>
      </c>
      <c r="E27" s="53">
        <v>43830</v>
      </c>
      <c r="F27" s="52">
        <v>21900202</v>
      </c>
      <c r="G27" s="52" t="s">
        <v>2473</v>
      </c>
      <c r="H27" s="52" t="s">
        <v>2474</v>
      </c>
      <c r="I27" s="52" t="s">
        <v>1919</v>
      </c>
      <c r="J27" s="54">
        <v>3578.9</v>
      </c>
      <c r="K27" s="52" t="s">
        <v>2231</v>
      </c>
      <c r="L27" s="54">
        <v>27870.68</v>
      </c>
      <c r="M27" s="52" t="s">
        <v>2475</v>
      </c>
      <c r="N27" s="52"/>
      <c r="O27" s="53"/>
      <c r="P27" s="52"/>
      <c r="Q27" s="52" t="s">
        <v>2473</v>
      </c>
      <c r="R27" s="57">
        <f>'8.匯率'!B4</f>
        <v>4.1279000000000003</v>
      </c>
      <c r="S27" s="58">
        <f>L27*R27</f>
        <v>115047.37997200001</v>
      </c>
      <c r="T27" s="6" t="s">
        <v>2476</v>
      </c>
      <c r="U27"/>
    </row>
    <row r="28" spans="1:21" ht="17.5" hidden="1" thickBot="1">
      <c r="A28" s="59"/>
      <c r="B28" s="59"/>
      <c r="C28" s="59"/>
      <c r="D28" s="59"/>
      <c r="E28" s="60" t="s">
        <v>2477</v>
      </c>
      <c r="F28" s="63" t="s">
        <v>2478</v>
      </c>
      <c r="G28" s="59"/>
      <c r="H28" s="59"/>
      <c r="I28" s="59"/>
      <c r="M28" s="59"/>
      <c r="N28" s="61"/>
      <c r="O28" s="59"/>
      <c r="P28" s="59"/>
      <c r="Q28" s="59"/>
      <c r="R28" s="59"/>
      <c r="S28" s="62">
        <f>SUM(S27:S27)</f>
        <v>115047.37997200001</v>
      </c>
      <c r="T28" s="59"/>
      <c r="U28"/>
    </row>
    <row r="30" spans="1:21" ht="14.5">
      <c r="A30" s="14" t="s">
        <v>140</v>
      </c>
    </row>
    <row r="31" spans="1:21" ht="14.5">
      <c r="A31" s="16" t="s">
        <v>141</v>
      </c>
    </row>
    <row r="32" spans="1:21" ht="14.5">
      <c r="A32" s="16" t="s">
        <v>142</v>
      </c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scale="69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12"/>
  <sheetViews>
    <sheetView zoomScaleNormal="100" workbookViewId="0">
      <selection activeCell="C22" sqref="C22"/>
    </sheetView>
  </sheetViews>
  <sheetFormatPr defaultColWidth="9" defaultRowHeight="15.5"/>
  <cols>
    <col min="1" max="1" width="9.08984375" style="155" bestFit="1" customWidth="1"/>
    <col min="2" max="2" width="19.6328125" style="155" bestFit="1" customWidth="1"/>
    <col min="3" max="3" width="16.453125" style="155" customWidth="1"/>
    <col min="4" max="4" width="12.453125" style="155" customWidth="1"/>
    <col min="5" max="5" width="11.08984375" style="155" customWidth="1"/>
    <col min="6" max="6" width="31.08984375" style="155" bestFit="1" customWidth="1"/>
    <col min="7" max="7" width="11.453125" style="155" bestFit="1" customWidth="1"/>
    <col min="8" max="16" width="9" style="155"/>
    <col min="17" max="17" width="10.90625" style="155" bestFit="1" customWidth="1"/>
    <col min="18" max="16384" width="9" style="155"/>
  </cols>
  <sheetData>
    <row r="1" spans="1:8">
      <c r="A1" s="226" t="s">
        <v>164</v>
      </c>
    </row>
    <row r="2" spans="1:8" ht="16">
      <c r="A2" s="207" t="s">
        <v>165</v>
      </c>
      <c r="B2" s="207" t="s">
        <v>166</v>
      </c>
      <c r="C2" s="268" t="s">
        <v>167</v>
      </c>
    </row>
    <row r="3" spans="1:8" ht="16">
      <c r="A3" s="151" t="s">
        <v>148</v>
      </c>
      <c r="B3" s="151" t="s">
        <v>148</v>
      </c>
      <c r="C3" s="268" t="s">
        <v>167</v>
      </c>
    </row>
    <row r="4" spans="1:8" ht="16.5" thickBot="1">
      <c r="A4" s="269" t="s">
        <v>168</v>
      </c>
      <c r="B4" s="269" t="s">
        <v>148</v>
      </c>
      <c r="C4" s="269" t="s">
        <v>167</v>
      </c>
    </row>
    <row r="5" spans="1:8" ht="16" thickTop="1">
      <c r="A5" s="149" t="s">
        <v>2479</v>
      </c>
      <c r="B5" s="149" t="s">
        <v>2480</v>
      </c>
      <c r="C5" s="150">
        <v>0</v>
      </c>
    </row>
    <row r="6" spans="1:8">
      <c r="A6" s="149" t="s">
        <v>2481</v>
      </c>
      <c r="B6" s="149" t="s">
        <v>2482</v>
      </c>
      <c r="C6" s="208">
        <v>-60764366</v>
      </c>
    </row>
    <row r="7" spans="1:8">
      <c r="A7" s="149" t="s">
        <v>2483</v>
      </c>
      <c r="B7" s="149" t="s">
        <v>2484</v>
      </c>
      <c r="C7" s="208">
        <v>0</v>
      </c>
      <c r="D7" s="183"/>
      <c r="F7" s="155" t="s">
        <v>2485</v>
      </c>
      <c r="G7" s="194">
        <v>0</v>
      </c>
    </row>
    <row r="8" spans="1:8">
      <c r="A8" s="149" t="s">
        <v>2427</v>
      </c>
      <c r="B8" s="149" t="s">
        <v>2428</v>
      </c>
      <c r="C8" s="208">
        <v>-5719</v>
      </c>
      <c r="D8" s="278" t="s">
        <v>2352</v>
      </c>
      <c r="E8" s="279"/>
      <c r="F8" s="155" t="s">
        <v>2486</v>
      </c>
      <c r="G8" s="194">
        <f>'5-3.應付關係人科餘'!L4</f>
        <v>5719</v>
      </c>
    </row>
    <row r="9" spans="1:8">
      <c r="A9" s="148"/>
      <c r="B9" s="148"/>
      <c r="C9" s="156"/>
      <c r="F9" s="155" t="s">
        <v>2487</v>
      </c>
      <c r="G9" s="194">
        <v>0</v>
      </c>
    </row>
    <row r="10" spans="1:8" ht="16" thickBot="1">
      <c r="A10" s="148"/>
      <c r="B10" s="148" t="s">
        <v>2488</v>
      </c>
      <c r="C10" s="157">
        <f>C6+C7</f>
        <v>-60764366</v>
      </c>
      <c r="D10" s="248">
        <f>-C10/1000</f>
        <v>60764.366000000002</v>
      </c>
      <c r="F10" s="155" t="s">
        <v>2489</v>
      </c>
      <c r="G10" s="194">
        <v>0</v>
      </c>
    </row>
    <row r="11" spans="1:8" ht="16.5" thickTop="1" thickBot="1">
      <c r="G11" s="209">
        <f>SUM(G7:G10)</f>
        <v>5719</v>
      </c>
    </row>
    <row r="12" spans="1:8" ht="16" thickTop="1">
      <c r="F12" s="193" t="s">
        <v>2443</v>
      </c>
      <c r="G12" s="194">
        <f>G11+C8</f>
        <v>0</v>
      </c>
      <c r="H12" s="155" t="s">
        <v>2490</v>
      </c>
    </row>
  </sheetData>
  <mergeCells count="3">
    <mergeCell ref="C2:C4"/>
    <mergeCell ref="A4:B4"/>
    <mergeCell ref="D8:E8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68"/>
  <sheetViews>
    <sheetView zoomScale="80" zoomScaleNormal="80" workbookViewId="0">
      <selection activeCell="R38" sqref="R38"/>
    </sheetView>
  </sheetViews>
  <sheetFormatPr defaultColWidth="9" defaultRowHeight="13"/>
  <cols>
    <col min="1" max="2" width="9.453125" style="190" bestFit="1" customWidth="1"/>
    <col min="3" max="3" width="13.08984375" style="190" bestFit="1" customWidth="1"/>
    <col min="4" max="4" width="8.90625" style="190" customWidth="1"/>
    <col min="5" max="5" width="11.453125" style="190" bestFit="1" customWidth="1"/>
    <col min="6" max="6" width="14.453125" style="190" bestFit="1" customWidth="1"/>
    <col min="7" max="7" width="11.08984375" style="190" bestFit="1" customWidth="1"/>
    <col min="8" max="8" width="9.453125" style="190" bestFit="1" customWidth="1"/>
    <col min="9" max="9" width="9" style="190"/>
    <col min="10" max="10" width="9.453125" style="190" bestFit="1" customWidth="1"/>
    <col min="11" max="11" width="9.453125" style="190" customWidth="1"/>
    <col min="12" max="12" width="14.453125" style="242" customWidth="1"/>
    <col min="13" max="13" width="9.453125" style="190" bestFit="1" customWidth="1"/>
    <col min="14" max="14" width="22.453125" style="242" bestFit="1" customWidth="1"/>
    <col min="15" max="16" width="0" style="190" hidden="1" customWidth="1"/>
    <col min="17" max="17" width="9.26953125" style="190" hidden="1" customWidth="1"/>
    <col min="18" max="18" width="50.08984375" style="190" bestFit="1" customWidth="1"/>
    <col min="19" max="19" width="12.36328125" style="190" hidden="1" customWidth="1"/>
    <col min="20" max="20" width="9.90625" style="190" hidden="1" customWidth="1"/>
    <col min="21" max="21" width="0" style="190" hidden="1" customWidth="1"/>
    <col min="22" max="22" width="18.36328125" style="190" bestFit="1" customWidth="1"/>
    <col min="23" max="23" width="9.453125" style="190" bestFit="1" customWidth="1"/>
    <col min="24" max="24" width="12.08984375" style="190" bestFit="1" customWidth="1"/>
    <col min="25" max="27" width="9.26953125" style="190" bestFit="1" customWidth="1"/>
    <col min="28" max="16384" width="9" style="190"/>
  </cols>
  <sheetData>
    <row r="1" spans="1:24">
      <c r="A1" s="271" t="s">
        <v>2491</v>
      </c>
      <c r="B1" s="271"/>
      <c r="C1" s="271"/>
      <c r="D1" s="271"/>
      <c r="E1" s="271"/>
      <c r="F1" s="271"/>
      <c r="K1" s="190" t="s">
        <v>2492</v>
      </c>
    </row>
    <row r="2" spans="1:24" ht="15.75" customHeight="1">
      <c r="A2" s="271"/>
      <c r="B2" s="271"/>
      <c r="C2" s="271"/>
      <c r="D2" s="271"/>
      <c r="E2" s="271"/>
      <c r="F2" s="271"/>
      <c r="G2" s="216"/>
      <c r="K2" s="213" t="s">
        <v>178</v>
      </c>
      <c r="L2" s="242" t="s">
        <v>179</v>
      </c>
    </row>
    <row r="3" spans="1:24">
      <c r="E3" s="216"/>
      <c r="F3" s="216"/>
      <c r="G3" s="216"/>
      <c r="K3" s="214" t="s">
        <v>2425</v>
      </c>
      <c r="L3" s="242">
        <v>5719</v>
      </c>
    </row>
    <row r="4" spans="1:24">
      <c r="E4" s="216"/>
      <c r="F4" s="216"/>
      <c r="G4" s="216"/>
      <c r="K4" s="214" t="s">
        <v>190</v>
      </c>
      <c r="L4" s="242">
        <v>5719</v>
      </c>
      <c r="M4" s="215">
        <f>L4+'5-2.應付款倍力'!C8</f>
        <v>0</v>
      </c>
    </row>
    <row r="6" spans="1:24">
      <c r="M6" s="215"/>
    </row>
    <row r="7" spans="1:24">
      <c r="G7" s="190" t="s">
        <v>2493</v>
      </c>
    </row>
    <row r="8" spans="1:24" ht="14.15" customHeight="1">
      <c r="A8" s="262" t="s">
        <v>191</v>
      </c>
      <c r="B8" s="262" t="s">
        <v>192</v>
      </c>
      <c r="C8" s="262" t="s">
        <v>193</v>
      </c>
      <c r="D8" s="262" t="s">
        <v>194</v>
      </c>
      <c r="E8" s="262" t="s">
        <v>195</v>
      </c>
      <c r="F8" s="262" t="s">
        <v>196</v>
      </c>
      <c r="G8" s="262" t="s">
        <v>197</v>
      </c>
      <c r="H8" s="262" t="s">
        <v>198</v>
      </c>
      <c r="I8" s="262" t="s">
        <v>199</v>
      </c>
      <c r="J8" s="262" t="s">
        <v>200</v>
      </c>
      <c r="K8" s="262" t="s">
        <v>201</v>
      </c>
      <c r="L8" s="263" t="s">
        <v>202</v>
      </c>
      <c r="M8" s="262" t="s">
        <v>203</v>
      </c>
      <c r="N8" s="263" t="s">
        <v>204</v>
      </c>
      <c r="O8" s="262" t="s">
        <v>205</v>
      </c>
      <c r="P8" s="262" t="s">
        <v>206</v>
      </c>
      <c r="Q8" s="262" t="s">
        <v>207</v>
      </c>
      <c r="R8" s="262" t="s">
        <v>208</v>
      </c>
      <c r="S8" s="264" t="s">
        <v>209</v>
      </c>
      <c r="T8" s="264" t="s">
        <v>210</v>
      </c>
      <c r="U8" s="264" t="s">
        <v>211</v>
      </c>
      <c r="V8" s="264" t="s">
        <v>212</v>
      </c>
      <c r="W8" s="262" t="s">
        <v>213</v>
      </c>
      <c r="X8" s="262" t="s">
        <v>214</v>
      </c>
    </row>
    <row r="9" spans="1:24">
      <c r="A9" s="219" t="s">
        <v>215</v>
      </c>
      <c r="B9" s="219" t="s">
        <v>1491</v>
      </c>
      <c r="C9" s="219" t="s">
        <v>2494</v>
      </c>
      <c r="D9" s="219" t="s">
        <v>2495</v>
      </c>
      <c r="E9" s="221">
        <v>45757</v>
      </c>
      <c r="F9" s="221">
        <v>45757</v>
      </c>
      <c r="G9" s="219" t="s">
        <v>2496</v>
      </c>
      <c r="H9" s="219" t="s">
        <v>2497</v>
      </c>
      <c r="I9" s="219"/>
      <c r="J9" s="219" t="s">
        <v>2425</v>
      </c>
      <c r="K9" s="219" t="s">
        <v>220</v>
      </c>
      <c r="L9" s="243">
        <v>-272</v>
      </c>
      <c r="M9" s="219" t="s">
        <v>220</v>
      </c>
      <c r="N9" s="243">
        <v>-272</v>
      </c>
      <c r="O9" s="219"/>
      <c r="P9" s="219"/>
      <c r="Q9" s="219"/>
      <c r="R9" s="219" t="s">
        <v>2498</v>
      </c>
      <c r="S9" s="219"/>
      <c r="T9" s="221"/>
      <c r="U9" s="219"/>
      <c r="V9" s="219" t="s">
        <v>2499</v>
      </c>
      <c r="W9" s="219">
        <f>VLOOKUP(M9,'8.匯率'!A:C,2,)</f>
        <v>1</v>
      </c>
      <c r="X9" s="222">
        <f>-N9*W9</f>
        <v>272</v>
      </c>
    </row>
    <row r="10" spans="1:24">
      <c r="A10" s="219" t="s">
        <v>215</v>
      </c>
      <c r="B10" s="219" t="s">
        <v>1491</v>
      </c>
      <c r="C10" s="219" t="s">
        <v>2494</v>
      </c>
      <c r="D10" s="219" t="s">
        <v>2495</v>
      </c>
      <c r="E10" s="221">
        <v>45757</v>
      </c>
      <c r="F10" s="221">
        <v>45757</v>
      </c>
      <c r="G10" s="219" t="s">
        <v>2496</v>
      </c>
      <c r="H10" s="219" t="s">
        <v>2497</v>
      </c>
      <c r="I10" s="219"/>
      <c r="J10" s="219" t="s">
        <v>2425</v>
      </c>
      <c r="K10" s="219" t="s">
        <v>220</v>
      </c>
      <c r="L10" s="243">
        <v>-3249</v>
      </c>
      <c r="M10" s="219" t="s">
        <v>220</v>
      </c>
      <c r="N10" s="243">
        <v>-3249</v>
      </c>
      <c r="O10" s="219"/>
      <c r="P10" s="219" t="s">
        <v>2500</v>
      </c>
      <c r="Q10" s="219"/>
      <c r="R10" s="219" t="s">
        <v>2498</v>
      </c>
      <c r="S10" s="219"/>
      <c r="T10" s="221"/>
      <c r="U10" s="219"/>
      <c r="V10" s="219" t="s">
        <v>2499</v>
      </c>
      <c r="W10" s="219">
        <f>VLOOKUP(M10,'8.匯率'!A:C,2,)</f>
        <v>1</v>
      </c>
      <c r="X10" s="222">
        <f t="shared" ref="X10:X12" si="0">-N10*W10</f>
        <v>3249</v>
      </c>
    </row>
    <row r="11" spans="1:24">
      <c r="A11" s="219" t="s">
        <v>215</v>
      </c>
      <c r="B11" s="219" t="s">
        <v>1491</v>
      </c>
      <c r="C11" s="219" t="s">
        <v>2494</v>
      </c>
      <c r="D11" s="219" t="s">
        <v>2495</v>
      </c>
      <c r="E11" s="221">
        <v>45757</v>
      </c>
      <c r="F11" s="221">
        <v>45757</v>
      </c>
      <c r="G11" s="219" t="s">
        <v>2496</v>
      </c>
      <c r="H11" s="219" t="s">
        <v>2497</v>
      </c>
      <c r="I11" s="219"/>
      <c r="J11" s="219" t="s">
        <v>2425</v>
      </c>
      <c r="K11" s="219" t="s">
        <v>220</v>
      </c>
      <c r="L11" s="243">
        <v>-549</v>
      </c>
      <c r="M11" s="219" t="s">
        <v>220</v>
      </c>
      <c r="N11" s="243">
        <v>-549</v>
      </c>
      <c r="O11" s="219"/>
      <c r="P11" s="219" t="s">
        <v>2501</v>
      </c>
      <c r="Q11" s="219"/>
      <c r="R11" s="219" t="s">
        <v>2498</v>
      </c>
      <c r="S11" s="219"/>
      <c r="T11" s="221"/>
      <c r="U11" s="219"/>
      <c r="V11" s="219" t="s">
        <v>2499</v>
      </c>
      <c r="W11" s="219">
        <f>VLOOKUP(M11,'8.匯率'!A:C,2,)</f>
        <v>1</v>
      </c>
      <c r="X11" s="222">
        <f t="shared" si="0"/>
        <v>549</v>
      </c>
    </row>
    <row r="12" spans="1:24">
      <c r="A12" s="219" t="s">
        <v>215</v>
      </c>
      <c r="B12" s="219" t="s">
        <v>1491</v>
      </c>
      <c r="C12" s="219" t="s">
        <v>2494</v>
      </c>
      <c r="D12" s="219" t="s">
        <v>2495</v>
      </c>
      <c r="E12" s="221">
        <v>45757</v>
      </c>
      <c r="F12" s="221">
        <v>45757</v>
      </c>
      <c r="G12" s="219" t="s">
        <v>2496</v>
      </c>
      <c r="H12" s="219" t="s">
        <v>2497</v>
      </c>
      <c r="I12" s="219"/>
      <c r="J12" s="219" t="s">
        <v>2425</v>
      </c>
      <c r="K12" s="219" t="s">
        <v>220</v>
      </c>
      <c r="L12" s="243">
        <v>-1649</v>
      </c>
      <c r="M12" s="219" t="s">
        <v>220</v>
      </c>
      <c r="N12" s="243">
        <v>-1649</v>
      </c>
      <c r="O12" s="219"/>
      <c r="P12" s="219" t="s">
        <v>2502</v>
      </c>
      <c r="Q12" s="219"/>
      <c r="R12" s="219" t="s">
        <v>2498</v>
      </c>
      <c r="S12" s="219"/>
      <c r="T12" s="221"/>
      <c r="U12" s="219"/>
      <c r="V12" s="219" t="s">
        <v>2499</v>
      </c>
      <c r="W12" s="219">
        <f>VLOOKUP(M12,'8.匯率'!A:C,2,)</f>
        <v>1</v>
      </c>
      <c r="X12" s="222">
        <f t="shared" si="0"/>
        <v>1649</v>
      </c>
    </row>
    <row r="13" spans="1:24">
      <c r="A13" s="219"/>
      <c r="B13" s="220"/>
      <c r="C13" s="219"/>
      <c r="D13" s="219"/>
      <c r="E13" s="221"/>
      <c r="F13" s="221"/>
      <c r="G13" s="219"/>
      <c r="H13" s="219"/>
      <c r="I13" s="219"/>
      <c r="J13" s="219"/>
      <c r="K13" s="219"/>
      <c r="L13" s="243"/>
      <c r="M13" s="219"/>
      <c r="N13" s="243"/>
      <c r="O13" s="219"/>
      <c r="P13" s="219"/>
      <c r="Q13" s="219"/>
      <c r="R13" s="219"/>
      <c r="S13" s="219"/>
      <c r="T13" s="221"/>
      <c r="U13" s="219"/>
      <c r="V13" s="219"/>
      <c r="W13" s="219"/>
      <c r="X13" s="222"/>
    </row>
    <row r="14" spans="1:24">
      <c r="A14" s="219"/>
      <c r="B14" s="220"/>
      <c r="C14" s="219"/>
      <c r="D14" s="219"/>
      <c r="E14" s="221"/>
      <c r="F14" s="221"/>
      <c r="G14" s="219"/>
      <c r="H14" s="219"/>
      <c r="I14" s="219"/>
      <c r="J14" s="219"/>
      <c r="K14" s="219"/>
      <c r="L14" s="243"/>
      <c r="M14" s="219"/>
      <c r="N14" s="243"/>
      <c r="O14" s="219"/>
      <c r="P14" s="219"/>
      <c r="Q14" s="219"/>
      <c r="R14" s="219"/>
      <c r="S14" s="219"/>
      <c r="T14" s="221"/>
      <c r="U14" s="219"/>
      <c r="V14" s="219"/>
      <c r="W14" s="219"/>
      <c r="X14" s="222"/>
    </row>
    <row r="15" spans="1:24">
      <c r="A15" s="219"/>
      <c r="B15" s="220"/>
      <c r="C15" s="219"/>
      <c r="D15" s="219"/>
      <c r="E15" s="221"/>
      <c r="F15" s="221"/>
      <c r="G15" s="219"/>
      <c r="H15" s="219"/>
      <c r="I15" s="219"/>
      <c r="J15" s="219"/>
      <c r="K15" s="219"/>
      <c r="L15" s="243"/>
      <c r="M15" s="219"/>
      <c r="N15" s="243"/>
      <c r="O15" s="219"/>
      <c r="P15" s="219"/>
      <c r="Q15" s="219"/>
      <c r="R15" s="219"/>
      <c r="S15" s="219"/>
      <c r="T15" s="221"/>
      <c r="U15" s="219"/>
      <c r="V15" s="219"/>
      <c r="W15" s="219"/>
      <c r="X15" s="222"/>
    </row>
    <row r="16" spans="1:24">
      <c r="A16" s="219"/>
      <c r="B16" s="220"/>
      <c r="C16" s="219"/>
      <c r="D16" s="219"/>
      <c r="E16" s="221"/>
      <c r="F16" s="221"/>
      <c r="G16" s="219"/>
      <c r="H16" s="219"/>
      <c r="I16" s="219"/>
      <c r="J16" s="219"/>
      <c r="K16" s="219"/>
      <c r="L16" s="243"/>
      <c r="M16" s="219"/>
      <c r="N16" s="243"/>
      <c r="O16" s="219"/>
      <c r="P16" s="219"/>
      <c r="Q16" s="219"/>
      <c r="R16" s="219"/>
      <c r="S16" s="219"/>
      <c r="T16" s="221"/>
      <c r="U16" s="219"/>
      <c r="V16" s="219"/>
      <c r="W16" s="219"/>
      <c r="X16" s="222"/>
    </row>
    <row r="17" spans="1:24">
      <c r="A17" s="219"/>
      <c r="B17" s="220"/>
      <c r="C17" s="219"/>
      <c r="D17" s="219"/>
      <c r="E17" s="221"/>
      <c r="F17" s="221"/>
      <c r="G17" s="219"/>
      <c r="H17" s="219"/>
      <c r="I17" s="219"/>
      <c r="J17" s="219"/>
      <c r="K17" s="219"/>
      <c r="L17" s="243"/>
      <c r="M17" s="219"/>
      <c r="N17" s="243"/>
      <c r="O17" s="219"/>
      <c r="P17" s="219"/>
      <c r="Q17" s="219"/>
      <c r="R17" s="219"/>
      <c r="S17" s="219"/>
      <c r="T17" s="221"/>
      <c r="U17" s="219"/>
      <c r="V17" s="219"/>
      <c r="W17" s="219"/>
      <c r="X17" s="222"/>
    </row>
    <row r="18" spans="1:24">
      <c r="A18" s="219"/>
      <c r="B18" s="220"/>
      <c r="C18" s="219"/>
      <c r="D18" s="219"/>
      <c r="E18" s="221"/>
      <c r="F18" s="221"/>
      <c r="G18" s="219"/>
      <c r="H18" s="219"/>
      <c r="I18" s="219"/>
      <c r="J18" s="219"/>
      <c r="K18" s="219"/>
      <c r="L18" s="243"/>
      <c r="M18" s="219"/>
      <c r="N18" s="243"/>
      <c r="O18" s="219"/>
      <c r="P18" s="219"/>
      <c r="Q18" s="219"/>
      <c r="R18" s="219"/>
      <c r="S18" s="219"/>
      <c r="T18" s="221"/>
      <c r="U18" s="219"/>
      <c r="V18" s="219"/>
      <c r="W18" s="219"/>
      <c r="X18" s="222"/>
    </row>
    <row r="19" spans="1:24">
      <c r="A19" s="219"/>
      <c r="B19" s="219"/>
      <c r="C19" s="219"/>
      <c r="D19" s="219"/>
      <c r="E19" s="221"/>
      <c r="F19" s="221"/>
      <c r="G19" s="219"/>
      <c r="H19" s="219"/>
      <c r="I19" s="219"/>
      <c r="J19" s="219"/>
      <c r="K19" s="219"/>
      <c r="L19" s="243"/>
      <c r="M19" s="219"/>
      <c r="N19" s="243"/>
      <c r="O19" s="219"/>
      <c r="P19" s="219"/>
      <c r="Q19" s="219"/>
      <c r="R19" s="219"/>
      <c r="S19" s="219"/>
      <c r="T19" s="221"/>
      <c r="U19" s="219"/>
      <c r="V19" s="219"/>
      <c r="W19" s="219"/>
      <c r="X19" s="222"/>
    </row>
    <row r="20" spans="1:24">
      <c r="A20" s="219"/>
      <c r="B20" s="219"/>
      <c r="C20" s="219"/>
      <c r="D20" s="219"/>
      <c r="E20" s="221"/>
      <c r="F20" s="221"/>
      <c r="G20" s="219"/>
      <c r="H20" s="219"/>
      <c r="I20" s="219"/>
      <c r="J20" s="219"/>
      <c r="K20" s="219"/>
      <c r="L20" s="243"/>
      <c r="M20" s="219"/>
      <c r="N20" s="243"/>
      <c r="O20" s="219"/>
      <c r="P20" s="219"/>
      <c r="Q20" s="219"/>
      <c r="R20" s="219"/>
      <c r="S20" s="219"/>
      <c r="T20" s="221"/>
      <c r="U20" s="219"/>
      <c r="V20" s="219"/>
      <c r="W20" s="219"/>
      <c r="X20" s="222"/>
    </row>
    <row r="21" spans="1:24">
      <c r="A21" s="219"/>
      <c r="B21" s="219"/>
      <c r="C21" s="219"/>
      <c r="D21" s="219"/>
      <c r="E21" s="221"/>
      <c r="F21" s="221"/>
      <c r="G21" s="219"/>
      <c r="H21" s="219"/>
      <c r="I21" s="219"/>
      <c r="J21" s="219"/>
      <c r="K21" s="219"/>
      <c r="L21" s="243"/>
      <c r="M21" s="219"/>
      <c r="N21" s="243"/>
      <c r="O21" s="219"/>
      <c r="P21" s="219"/>
      <c r="Q21" s="219"/>
      <c r="R21" s="219"/>
      <c r="S21" s="219"/>
      <c r="T21" s="221"/>
      <c r="U21" s="219"/>
      <c r="V21" s="219"/>
      <c r="W21" s="219"/>
      <c r="X21" s="222"/>
    </row>
    <row r="22" spans="1:24">
      <c r="A22" s="219"/>
      <c r="B22" s="219"/>
      <c r="C22" s="219"/>
      <c r="D22" s="219"/>
      <c r="E22" s="221"/>
      <c r="F22" s="221"/>
      <c r="G22" s="219"/>
      <c r="H22" s="219"/>
      <c r="I22" s="219"/>
      <c r="J22" s="219"/>
      <c r="K22" s="219"/>
      <c r="L22" s="243"/>
      <c r="M22" s="219"/>
      <c r="N22" s="243"/>
      <c r="O22" s="219"/>
      <c r="P22" s="219"/>
      <c r="Q22" s="219"/>
      <c r="R22" s="219"/>
      <c r="S22" s="219"/>
      <c r="T22" s="221"/>
      <c r="U22" s="219"/>
      <c r="V22" s="219"/>
      <c r="W22" s="219"/>
      <c r="X22" s="222"/>
    </row>
    <row r="23" spans="1:24">
      <c r="A23" s="219"/>
      <c r="B23" s="219"/>
      <c r="C23" s="219"/>
      <c r="D23" s="219"/>
      <c r="E23" s="221"/>
      <c r="F23" s="221"/>
      <c r="G23" s="219"/>
      <c r="H23" s="219"/>
      <c r="I23" s="219"/>
      <c r="J23" s="219"/>
      <c r="K23" s="219"/>
      <c r="L23" s="243"/>
      <c r="M23" s="219"/>
      <c r="N23" s="243"/>
      <c r="O23" s="219"/>
      <c r="P23" s="219"/>
      <c r="Q23" s="219"/>
      <c r="R23" s="219"/>
      <c r="S23" s="219"/>
      <c r="T23" s="221"/>
      <c r="U23" s="219"/>
      <c r="V23" s="219"/>
      <c r="X23" s="222"/>
    </row>
    <row r="24" spans="1:24">
      <c r="A24" s="262" t="s">
        <v>191</v>
      </c>
      <c r="B24" s="262" t="s">
        <v>192</v>
      </c>
      <c r="C24" s="262" t="s">
        <v>193</v>
      </c>
      <c r="D24" s="262" t="s">
        <v>194</v>
      </c>
      <c r="E24" s="262" t="s">
        <v>195</v>
      </c>
      <c r="F24" s="262" t="s">
        <v>196</v>
      </c>
      <c r="G24" s="262" t="s">
        <v>197</v>
      </c>
      <c r="H24" s="262" t="s">
        <v>198</v>
      </c>
      <c r="I24" s="262" t="s">
        <v>199</v>
      </c>
      <c r="J24" s="262" t="s">
        <v>200</v>
      </c>
      <c r="K24" s="262" t="s">
        <v>201</v>
      </c>
      <c r="L24" s="263" t="s">
        <v>202</v>
      </c>
      <c r="M24" s="262" t="s">
        <v>203</v>
      </c>
      <c r="N24" s="263" t="s">
        <v>204</v>
      </c>
      <c r="O24" s="262" t="s">
        <v>205</v>
      </c>
      <c r="P24" s="262" t="s">
        <v>206</v>
      </c>
      <c r="Q24" s="262" t="s">
        <v>207</v>
      </c>
      <c r="R24" s="262" t="s">
        <v>208</v>
      </c>
      <c r="S24" s="264" t="s">
        <v>209</v>
      </c>
      <c r="T24" s="264" t="s">
        <v>210</v>
      </c>
      <c r="U24" s="264" t="s">
        <v>211</v>
      </c>
      <c r="V24" s="264" t="s">
        <v>212</v>
      </c>
      <c r="W24" s="262" t="s">
        <v>213</v>
      </c>
      <c r="X24" s="262" t="s">
        <v>214</v>
      </c>
    </row>
    <row r="25" spans="1:24">
      <c r="B25" s="223"/>
      <c r="X25" s="222"/>
    </row>
    <row r="26" spans="1:24">
      <c r="B26" s="223"/>
      <c r="X26" s="222"/>
    </row>
    <row r="27" spans="1:24">
      <c r="B27" s="223"/>
      <c r="X27" s="222"/>
    </row>
    <row r="28" spans="1:24">
      <c r="A28" s="219"/>
      <c r="B28" s="219"/>
      <c r="C28" s="219"/>
      <c r="D28" s="219"/>
      <c r="E28" s="221"/>
      <c r="F28" s="221"/>
      <c r="G28" s="219"/>
      <c r="H28" s="219"/>
      <c r="I28" s="219"/>
      <c r="J28" s="219"/>
      <c r="K28" s="219"/>
      <c r="L28" s="243"/>
      <c r="M28" s="219"/>
      <c r="N28" s="243"/>
      <c r="O28" s="219"/>
      <c r="P28" s="219"/>
      <c r="Q28" s="219"/>
      <c r="R28" s="219"/>
      <c r="S28" s="219"/>
      <c r="T28" s="221"/>
      <c r="U28" s="219"/>
      <c r="V28" s="219"/>
      <c r="X28" s="222"/>
    </row>
    <row r="29" spans="1:24">
      <c r="A29" s="219"/>
      <c r="B29" s="219"/>
      <c r="C29" s="219"/>
      <c r="D29" s="219"/>
      <c r="E29" s="221"/>
      <c r="F29" s="221"/>
      <c r="G29" s="219"/>
      <c r="H29" s="219"/>
      <c r="I29" s="219"/>
      <c r="J29" s="219"/>
      <c r="K29" s="219"/>
      <c r="L29" s="243"/>
      <c r="M29" s="219"/>
      <c r="N29" s="243"/>
      <c r="O29" s="219"/>
      <c r="P29" s="219"/>
      <c r="Q29" s="219"/>
      <c r="R29" s="219"/>
      <c r="S29" s="219"/>
      <c r="T29" s="221"/>
      <c r="U29" s="219"/>
      <c r="V29" s="219"/>
      <c r="X29" s="222"/>
    </row>
    <row r="30" spans="1:24">
      <c r="A30" s="219"/>
      <c r="B30" s="219"/>
      <c r="C30" s="219"/>
      <c r="D30" s="219"/>
      <c r="E30" s="221"/>
      <c r="F30" s="221"/>
      <c r="G30" s="219"/>
      <c r="H30" s="219"/>
      <c r="I30" s="219"/>
      <c r="J30" s="219"/>
      <c r="K30" s="219"/>
      <c r="L30" s="243"/>
      <c r="M30" s="219"/>
      <c r="N30" s="243"/>
      <c r="O30" s="219"/>
      <c r="P30" s="219"/>
      <c r="Q30" s="219"/>
      <c r="R30" s="219"/>
      <c r="S30" s="219"/>
      <c r="T30" s="221"/>
      <c r="U30" s="219"/>
      <c r="V30" s="219"/>
      <c r="X30" s="222"/>
    </row>
    <row r="31" spans="1:24">
      <c r="B31" s="223"/>
      <c r="X31" s="222"/>
    </row>
    <row r="32" spans="1:24">
      <c r="B32" s="223"/>
      <c r="X32" s="222"/>
    </row>
    <row r="33" spans="2:24">
      <c r="B33" s="223"/>
      <c r="X33" s="222"/>
    </row>
    <row r="34" spans="2:24">
      <c r="B34" s="223"/>
      <c r="X34" s="222"/>
    </row>
    <row r="35" spans="2:24">
      <c r="B35" s="223"/>
      <c r="X35" s="222"/>
    </row>
    <row r="36" spans="2:24">
      <c r="B36" s="223"/>
      <c r="X36" s="222"/>
    </row>
    <row r="37" spans="2:24">
      <c r="B37" s="223"/>
      <c r="X37" s="222"/>
    </row>
    <row r="38" spans="2:24">
      <c r="B38" s="223"/>
      <c r="X38" s="222"/>
    </row>
    <row r="39" spans="2:24">
      <c r="B39" s="223"/>
      <c r="X39" s="222"/>
    </row>
    <row r="40" spans="2:24">
      <c r="B40" s="223"/>
      <c r="X40" s="222"/>
    </row>
    <row r="41" spans="2:24">
      <c r="B41" s="223"/>
      <c r="X41" s="222"/>
    </row>
    <row r="42" spans="2:24">
      <c r="B42" s="223"/>
      <c r="X42" s="222"/>
    </row>
    <row r="43" spans="2:24">
      <c r="B43" s="223"/>
      <c r="X43" s="222"/>
    </row>
    <row r="44" spans="2:24">
      <c r="B44" s="223"/>
      <c r="X44" s="222"/>
    </row>
    <row r="45" spans="2:24">
      <c r="B45" s="223"/>
      <c r="X45" s="222"/>
    </row>
    <row r="46" spans="2:24">
      <c r="B46" s="223"/>
      <c r="X46" s="222"/>
    </row>
    <row r="47" spans="2:24">
      <c r="B47" s="223"/>
      <c r="X47" s="222"/>
    </row>
    <row r="48" spans="2:24">
      <c r="B48" s="223"/>
      <c r="X48" s="222"/>
    </row>
    <row r="49" spans="2:24">
      <c r="B49" s="223"/>
      <c r="X49" s="222"/>
    </row>
    <row r="50" spans="2:24">
      <c r="B50" s="223"/>
      <c r="X50" s="222"/>
    </row>
    <row r="51" spans="2:24">
      <c r="B51" s="223"/>
      <c r="X51" s="222"/>
    </row>
    <row r="52" spans="2:24">
      <c r="B52" s="223"/>
      <c r="X52" s="222"/>
    </row>
    <row r="53" spans="2:24">
      <c r="B53" s="223"/>
      <c r="X53" s="222"/>
    </row>
    <row r="54" spans="2:24">
      <c r="B54" s="223"/>
      <c r="X54" s="222"/>
    </row>
    <row r="55" spans="2:24">
      <c r="B55" s="223"/>
      <c r="X55" s="222"/>
    </row>
    <row r="56" spans="2:24">
      <c r="B56" s="223"/>
      <c r="X56" s="222"/>
    </row>
    <row r="57" spans="2:24">
      <c r="B57" s="223"/>
      <c r="X57" s="222"/>
    </row>
    <row r="58" spans="2:24">
      <c r="B58" s="223"/>
      <c r="X58" s="222"/>
    </row>
    <row r="59" spans="2:24">
      <c r="B59" s="223"/>
      <c r="X59" s="222"/>
    </row>
    <row r="60" spans="2:24">
      <c r="B60" s="223"/>
      <c r="X60" s="222"/>
    </row>
    <row r="61" spans="2:24">
      <c r="B61" s="223"/>
      <c r="X61" s="222"/>
    </row>
    <row r="62" spans="2:24">
      <c r="B62" s="223"/>
      <c r="X62" s="222"/>
    </row>
    <row r="63" spans="2:24">
      <c r="B63" s="223"/>
      <c r="X63" s="222"/>
    </row>
    <row r="64" spans="2:24">
      <c r="B64" s="223"/>
      <c r="X64" s="222"/>
    </row>
    <row r="65" spans="2:24">
      <c r="B65" s="223"/>
      <c r="X65" s="222"/>
    </row>
    <row r="66" spans="2:24">
      <c r="B66" s="223"/>
      <c r="X66" s="222"/>
    </row>
    <row r="67" spans="2:24">
      <c r="B67" s="223"/>
      <c r="X67" s="222"/>
    </row>
    <row r="68" spans="2:24">
      <c r="B68" s="223"/>
      <c r="X68" s="222"/>
    </row>
    <row r="69" spans="2:24">
      <c r="B69" s="223"/>
      <c r="X69" s="222"/>
    </row>
    <row r="70" spans="2:24">
      <c r="B70" s="223"/>
      <c r="X70" s="222"/>
    </row>
    <row r="71" spans="2:24">
      <c r="B71" s="223"/>
      <c r="X71" s="222"/>
    </row>
    <row r="72" spans="2:24">
      <c r="B72" s="223"/>
      <c r="X72" s="222"/>
    </row>
    <row r="73" spans="2:24">
      <c r="B73" s="223"/>
      <c r="X73" s="222"/>
    </row>
    <row r="74" spans="2:24">
      <c r="B74" s="223"/>
      <c r="X74" s="222"/>
    </row>
    <row r="75" spans="2:24">
      <c r="B75" s="223"/>
      <c r="X75" s="222"/>
    </row>
    <row r="76" spans="2:24">
      <c r="B76" s="223"/>
      <c r="X76" s="222"/>
    </row>
    <row r="77" spans="2:24">
      <c r="B77" s="223"/>
      <c r="X77" s="222"/>
    </row>
    <row r="78" spans="2:24">
      <c r="B78" s="223"/>
      <c r="X78" s="222"/>
    </row>
    <row r="79" spans="2:24">
      <c r="B79" s="223"/>
      <c r="X79" s="222"/>
    </row>
    <row r="80" spans="2:24">
      <c r="B80" s="223"/>
      <c r="X80" s="222"/>
    </row>
    <row r="81" spans="2:24">
      <c r="B81" s="223"/>
      <c r="X81" s="222"/>
    </row>
    <row r="82" spans="2:24">
      <c r="B82" s="223"/>
      <c r="X82" s="222"/>
    </row>
    <row r="83" spans="2:24">
      <c r="B83" s="223"/>
      <c r="X83" s="222"/>
    </row>
    <row r="84" spans="2:24">
      <c r="B84" s="223"/>
      <c r="X84" s="222"/>
    </row>
    <row r="85" spans="2:24">
      <c r="B85" s="223"/>
      <c r="X85" s="222"/>
    </row>
    <row r="86" spans="2:24">
      <c r="B86" s="223"/>
      <c r="X86" s="222"/>
    </row>
    <row r="87" spans="2:24">
      <c r="B87" s="223"/>
      <c r="X87" s="222"/>
    </row>
    <row r="88" spans="2:24">
      <c r="B88" s="223"/>
      <c r="X88" s="222"/>
    </row>
    <row r="89" spans="2:24">
      <c r="B89" s="223"/>
      <c r="X89" s="222"/>
    </row>
    <row r="90" spans="2:24">
      <c r="B90" s="223"/>
      <c r="X90" s="222"/>
    </row>
    <row r="91" spans="2:24">
      <c r="B91" s="223"/>
      <c r="X91" s="222"/>
    </row>
    <row r="92" spans="2:24">
      <c r="B92" s="223"/>
      <c r="X92" s="222"/>
    </row>
    <row r="93" spans="2:24">
      <c r="B93" s="223"/>
      <c r="X93" s="222"/>
    </row>
    <row r="94" spans="2:24">
      <c r="B94" s="223"/>
      <c r="X94" s="222"/>
    </row>
    <row r="95" spans="2:24">
      <c r="B95" s="223"/>
      <c r="X95" s="222"/>
    </row>
    <row r="96" spans="2:24">
      <c r="B96" s="223"/>
      <c r="X96" s="222"/>
    </row>
    <row r="97" spans="2:24">
      <c r="B97" s="223"/>
      <c r="X97" s="222"/>
    </row>
    <row r="98" spans="2:24">
      <c r="B98" s="223"/>
      <c r="X98" s="222"/>
    </row>
    <row r="99" spans="2:24">
      <c r="B99" s="223"/>
      <c r="X99" s="222"/>
    </row>
    <row r="100" spans="2:24">
      <c r="B100" s="223"/>
      <c r="X100" s="222"/>
    </row>
    <row r="101" spans="2:24">
      <c r="B101" s="223"/>
      <c r="X101" s="222"/>
    </row>
    <row r="102" spans="2:24">
      <c r="B102" s="223"/>
      <c r="X102" s="222"/>
    </row>
    <row r="103" spans="2:24">
      <c r="B103" s="223"/>
      <c r="X103" s="222"/>
    </row>
    <row r="104" spans="2:24">
      <c r="B104" s="223"/>
      <c r="X104" s="222"/>
    </row>
    <row r="105" spans="2:24">
      <c r="B105" s="223"/>
      <c r="X105" s="222"/>
    </row>
    <row r="106" spans="2:24">
      <c r="B106" s="223"/>
      <c r="X106" s="222"/>
    </row>
    <row r="107" spans="2:24">
      <c r="B107" s="223"/>
      <c r="X107" s="222"/>
    </row>
    <row r="108" spans="2:24">
      <c r="B108" s="223"/>
      <c r="X108" s="222"/>
    </row>
    <row r="109" spans="2:24">
      <c r="B109" s="223"/>
      <c r="X109" s="222"/>
    </row>
    <row r="110" spans="2:24">
      <c r="B110" s="223"/>
      <c r="X110" s="222"/>
    </row>
    <row r="111" spans="2:24">
      <c r="B111" s="223"/>
      <c r="X111" s="222"/>
    </row>
    <row r="112" spans="2:24">
      <c r="B112" s="223"/>
      <c r="X112" s="222"/>
    </row>
    <row r="113" spans="2:24">
      <c r="B113" s="223"/>
      <c r="X113" s="222"/>
    </row>
    <row r="114" spans="2:24">
      <c r="B114" s="223"/>
      <c r="X114" s="222"/>
    </row>
    <row r="115" spans="2:24">
      <c r="B115" s="223"/>
      <c r="X115" s="222"/>
    </row>
    <row r="116" spans="2:24">
      <c r="B116" s="223"/>
      <c r="X116" s="222"/>
    </row>
    <row r="117" spans="2:24">
      <c r="B117" s="223"/>
      <c r="X117" s="222"/>
    </row>
    <row r="118" spans="2:24">
      <c r="B118" s="223"/>
      <c r="X118" s="222"/>
    </row>
    <row r="119" spans="2:24">
      <c r="B119" s="223"/>
      <c r="X119" s="222"/>
    </row>
    <row r="120" spans="2:24">
      <c r="B120" s="223"/>
      <c r="X120" s="222"/>
    </row>
    <row r="121" spans="2:24">
      <c r="B121" s="223"/>
      <c r="X121" s="222"/>
    </row>
    <row r="122" spans="2:24">
      <c r="B122" s="223"/>
      <c r="X122" s="222"/>
    </row>
    <row r="123" spans="2:24">
      <c r="B123" s="223"/>
      <c r="X123" s="222"/>
    </row>
    <row r="124" spans="2:24">
      <c r="B124" s="223"/>
      <c r="X124" s="222"/>
    </row>
    <row r="125" spans="2:24">
      <c r="B125" s="223"/>
      <c r="X125" s="222"/>
    </row>
    <row r="126" spans="2:24">
      <c r="B126" s="223"/>
      <c r="X126" s="222"/>
    </row>
    <row r="127" spans="2:24">
      <c r="B127" s="223"/>
      <c r="X127" s="222"/>
    </row>
    <row r="128" spans="2:24">
      <c r="B128" s="223"/>
      <c r="X128" s="222"/>
    </row>
    <row r="129" spans="2:24">
      <c r="B129" s="223"/>
      <c r="X129" s="222"/>
    </row>
    <row r="130" spans="2:24">
      <c r="B130" s="223"/>
      <c r="X130" s="222"/>
    </row>
    <row r="131" spans="2:24">
      <c r="B131" s="223"/>
      <c r="X131" s="222"/>
    </row>
    <row r="132" spans="2:24">
      <c r="B132" s="223"/>
      <c r="X132" s="222"/>
    </row>
    <row r="133" spans="2:24">
      <c r="B133" s="223"/>
      <c r="X133" s="222"/>
    </row>
    <row r="134" spans="2:24">
      <c r="B134" s="223"/>
      <c r="X134" s="222"/>
    </row>
    <row r="135" spans="2:24">
      <c r="B135" s="223"/>
      <c r="X135" s="222"/>
    </row>
    <row r="136" spans="2:24">
      <c r="X136" s="222"/>
    </row>
    <row r="137" spans="2:24">
      <c r="X137" s="222"/>
    </row>
    <row r="138" spans="2:24">
      <c r="X138" s="222"/>
    </row>
    <row r="139" spans="2:24">
      <c r="X139" s="222"/>
    </row>
    <row r="140" spans="2:24">
      <c r="X140" s="222"/>
    </row>
    <row r="141" spans="2:24">
      <c r="X141" s="222"/>
    </row>
    <row r="142" spans="2:24">
      <c r="X142" s="222"/>
    </row>
    <row r="143" spans="2:24">
      <c r="X143" s="222"/>
    </row>
    <row r="144" spans="2:24">
      <c r="X144" s="222"/>
    </row>
    <row r="145" spans="24:24">
      <c r="X145" s="222"/>
    </row>
    <row r="146" spans="24:24">
      <c r="X146" s="222"/>
    </row>
    <row r="147" spans="24:24">
      <c r="X147" s="222"/>
    </row>
    <row r="148" spans="24:24">
      <c r="X148" s="222"/>
    </row>
    <row r="149" spans="24:24">
      <c r="X149" s="222"/>
    </row>
    <row r="150" spans="24:24">
      <c r="X150" s="222"/>
    </row>
    <row r="151" spans="24:24">
      <c r="X151" s="222"/>
    </row>
    <row r="152" spans="24:24">
      <c r="X152" s="222"/>
    </row>
    <row r="153" spans="24:24">
      <c r="X153" s="222"/>
    </row>
    <row r="154" spans="24:24">
      <c r="X154" s="222"/>
    </row>
    <row r="155" spans="24:24">
      <c r="X155" s="222"/>
    </row>
    <row r="156" spans="24:24">
      <c r="X156" s="222"/>
    </row>
    <row r="157" spans="24:24">
      <c r="X157" s="222"/>
    </row>
    <row r="158" spans="24:24">
      <c r="X158" s="222"/>
    </row>
    <row r="159" spans="24:24">
      <c r="X159" s="222"/>
    </row>
    <row r="160" spans="24:24">
      <c r="X160" s="222"/>
    </row>
    <row r="161" spans="24:24">
      <c r="X161" s="222"/>
    </row>
    <row r="162" spans="24:24">
      <c r="X162" s="222"/>
    </row>
    <row r="163" spans="24:24">
      <c r="X163" s="222"/>
    </row>
    <row r="164" spans="24:24">
      <c r="X164" s="222"/>
    </row>
    <row r="165" spans="24:24">
      <c r="X165" s="222"/>
    </row>
    <row r="166" spans="24:24">
      <c r="X166" s="222"/>
    </row>
    <row r="167" spans="24:24">
      <c r="X167" s="222"/>
    </row>
    <row r="168" spans="24:24">
      <c r="X168" s="222"/>
    </row>
  </sheetData>
  <autoFilter ref="A24:X135"/>
  <mergeCells count="1">
    <mergeCell ref="A1:F2"/>
  </mergeCells>
  <phoneticPr fontId="31" type="noConversion"/>
  <pageMargins left="0.31496062992125984" right="0.31496062992125984" top="0.94488188976377963" bottom="0.35433070866141736" header="0.51181102362204722" footer="0.51181102362204722"/>
  <pageSetup paperSize="9" scale="56" orientation="landscape" r:id="rId2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69696"/>
    <pageSetUpPr fitToPage="1"/>
  </sheetPr>
  <dimension ref="A2:S19"/>
  <sheetViews>
    <sheetView view="pageBreakPreview" zoomScaleNormal="100" zoomScaleSheetLayoutView="100" workbookViewId="0">
      <selection activeCell="M28" sqref="M28"/>
    </sheetView>
  </sheetViews>
  <sheetFormatPr defaultColWidth="8.90625" defaultRowHeight="14"/>
  <cols>
    <col min="1" max="1" width="22.7265625" style="21" bestFit="1" customWidth="1"/>
    <col min="2" max="3" width="13.26953125" style="21" customWidth="1"/>
    <col min="4" max="4" width="22.90625" style="21" customWidth="1"/>
    <col min="5" max="5" width="11.453125" style="21" customWidth="1"/>
    <col min="6" max="16384" width="8.90625" style="21"/>
  </cols>
  <sheetData>
    <row r="2" spans="1:19" ht="24.65" customHeight="1">
      <c r="D2" s="115" t="s">
        <v>2331</v>
      </c>
    </row>
    <row r="3" spans="1:19" ht="41.15" customHeight="1">
      <c r="A3" s="116" t="s">
        <v>101</v>
      </c>
      <c r="B3" s="117" t="s">
        <v>2503</v>
      </c>
      <c r="C3" s="117" t="s">
        <v>2504</v>
      </c>
      <c r="D3" s="117" t="s">
        <v>2505</v>
      </c>
    </row>
    <row r="4" spans="1:19" ht="21" customHeight="1">
      <c r="A4" s="236" t="s">
        <v>2506</v>
      </c>
      <c r="B4" s="22"/>
      <c r="C4" s="119">
        <v>0</v>
      </c>
      <c r="D4" s="120">
        <v>0</v>
      </c>
      <c r="E4" s="22"/>
    </row>
    <row r="5" spans="1:19" ht="20.149999999999999" hidden="1" customHeight="1">
      <c r="A5" s="132"/>
      <c r="B5" s="22"/>
      <c r="C5" s="119">
        <v>0</v>
      </c>
      <c r="D5" s="120">
        <f>0+C5</f>
        <v>0</v>
      </c>
    </row>
    <row r="6" spans="1:19" ht="15" thickBot="1">
      <c r="A6" s="133" t="s">
        <v>2507</v>
      </c>
      <c r="B6" s="134"/>
      <c r="C6" s="135">
        <f>C5+C4</f>
        <v>0</v>
      </c>
      <c r="D6" s="135">
        <f>D5+D4</f>
        <v>0</v>
      </c>
    </row>
    <row r="7" spans="1:19" ht="14.5" thickTop="1"/>
    <row r="14" spans="1:19">
      <c r="A14" s="4"/>
      <c r="B14" s="4"/>
      <c r="C14" s="4"/>
      <c r="D14" s="4"/>
      <c r="E14" s="5"/>
      <c r="F14" s="5"/>
      <c r="G14" s="4"/>
      <c r="H14" s="4"/>
      <c r="I14" s="4"/>
      <c r="J14" s="4"/>
      <c r="K14" s="4"/>
      <c r="L14" s="12"/>
      <c r="M14" s="4"/>
      <c r="N14" s="12"/>
      <c r="O14" s="4"/>
      <c r="P14" s="4"/>
      <c r="Q14" s="4"/>
      <c r="R14" s="4"/>
      <c r="S14" s="5"/>
    </row>
    <row r="15" spans="1:19">
      <c r="A15" s="158"/>
      <c r="B15" s="158"/>
      <c r="C15" s="158"/>
      <c r="D15" s="158"/>
      <c r="E15" s="168"/>
      <c r="F15" s="168"/>
      <c r="G15" s="158"/>
      <c r="H15" s="158"/>
      <c r="I15" s="158"/>
      <c r="J15" s="158"/>
      <c r="K15" s="158"/>
      <c r="L15" s="169"/>
      <c r="M15" s="158"/>
      <c r="N15" s="169"/>
      <c r="O15" s="158"/>
      <c r="P15" s="158"/>
      <c r="Q15" s="158"/>
      <c r="R15" s="158"/>
      <c r="S15" s="168"/>
    </row>
    <row r="16" spans="1:19">
      <c r="A16" s="4"/>
      <c r="B16" s="4"/>
      <c r="C16" s="4"/>
      <c r="D16" s="4"/>
      <c r="E16" s="5"/>
      <c r="F16" s="5"/>
      <c r="G16" s="4"/>
      <c r="H16" s="4"/>
      <c r="I16" s="4"/>
      <c r="J16" s="4"/>
      <c r="K16" s="4"/>
      <c r="L16" s="12"/>
      <c r="M16" s="4"/>
      <c r="N16" s="12"/>
      <c r="O16" s="4"/>
      <c r="P16" s="4"/>
      <c r="Q16" s="4"/>
      <c r="R16" s="4"/>
      <c r="S16" s="5"/>
    </row>
    <row r="17" spans="1:19">
      <c r="A17" s="4"/>
      <c r="B17" s="4"/>
      <c r="C17" s="4"/>
      <c r="D17" s="4"/>
      <c r="E17" s="5"/>
      <c r="F17" s="5"/>
      <c r="G17" s="4"/>
      <c r="H17" s="4"/>
      <c r="I17" s="4"/>
      <c r="J17" s="4"/>
      <c r="K17" s="4"/>
      <c r="L17" s="12"/>
      <c r="M17" s="4"/>
      <c r="N17" s="12"/>
      <c r="O17" s="4"/>
      <c r="P17" s="4"/>
      <c r="Q17" s="4"/>
      <c r="R17" s="4"/>
      <c r="S17" s="5"/>
    </row>
    <row r="18" spans="1:19">
      <c r="A18" s="4"/>
      <c r="B18" s="4"/>
      <c r="C18" s="4"/>
      <c r="D18" s="4" t="s">
        <v>2508</v>
      </c>
      <c r="E18" s="5"/>
      <c r="F18" s="5"/>
      <c r="G18" s="4"/>
      <c r="H18" s="4"/>
      <c r="I18" s="4"/>
      <c r="J18" s="4"/>
      <c r="K18" s="4"/>
      <c r="L18" s="12"/>
      <c r="M18" s="4"/>
      <c r="N18" s="12"/>
      <c r="O18" s="4"/>
      <c r="P18" s="4"/>
      <c r="Q18" s="4"/>
      <c r="R18" s="4"/>
      <c r="S18" s="5"/>
    </row>
    <row r="19" spans="1:19">
      <c r="A19" s="4"/>
      <c r="B19" s="4"/>
      <c r="C19" s="4"/>
      <c r="D19" s="4"/>
      <c r="E19" s="5"/>
      <c r="F19" s="5"/>
      <c r="G19" s="4"/>
      <c r="H19" s="4"/>
      <c r="I19" s="4"/>
      <c r="J19" s="4"/>
      <c r="K19" s="4"/>
      <c r="L19" s="12"/>
      <c r="M19" s="4"/>
      <c r="N19" s="12"/>
      <c r="O19" s="4"/>
      <c r="P19" s="4"/>
      <c r="Q19" s="4"/>
      <c r="R19" s="4"/>
      <c r="S19" s="5"/>
    </row>
  </sheetData>
  <phoneticPr fontId="26" type="noConversion"/>
  <pageMargins left="0.31496062992125984" right="0.31496062992125984" top="0.94488188976377963" bottom="0.35433070866141736" header="0.51181102362204722" footer="0.51181102362204722"/>
  <pageSetup paperSize="9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69696"/>
    <pageSetUpPr fitToPage="1"/>
  </sheetPr>
  <dimension ref="A1:J17"/>
  <sheetViews>
    <sheetView zoomScale="85" zoomScaleNormal="100" workbookViewId="0">
      <selection activeCell="M28" sqref="M28"/>
    </sheetView>
  </sheetViews>
  <sheetFormatPr defaultRowHeight="17"/>
  <cols>
    <col min="1" max="1" width="24.36328125" customWidth="1"/>
    <col min="2" max="2" width="14.7265625" bestFit="1" customWidth="1"/>
    <col min="3" max="3" width="11.453125" customWidth="1"/>
    <col min="4" max="4" width="24.08984375" bestFit="1" customWidth="1"/>
    <col min="5" max="5" width="11.453125" customWidth="1"/>
    <col min="6" max="6" width="25.453125" customWidth="1"/>
    <col min="7" max="7" width="10" customWidth="1"/>
    <col min="9" max="9" width="11.90625" customWidth="1"/>
    <col min="15" max="15" width="8.26953125" customWidth="1"/>
    <col min="16" max="16" width="6.90625" customWidth="1"/>
  </cols>
  <sheetData>
    <row r="1" spans="1:7" ht="23.5" customHeight="1">
      <c r="A1" s="1"/>
      <c r="B1" s="1"/>
      <c r="C1" s="1"/>
      <c r="E1" s="235" t="s">
        <v>2509</v>
      </c>
    </row>
    <row r="2" spans="1:7" ht="51">
      <c r="A2" s="66" t="s">
        <v>2510</v>
      </c>
      <c r="B2" s="67" t="s">
        <v>2511</v>
      </c>
      <c r="C2" s="67" t="s">
        <v>2512</v>
      </c>
      <c r="D2" s="67" t="s">
        <v>2513</v>
      </c>
      <c r="E2" s="67" t="s">
        <v>2514</v>
      </c>
      <c r="F2" s="67" t="s">
        <v>2515</v>
      </c>
      <c r="G2" s="67" t="s">
        <v>2516</v>
      </c>
    </row>
    <row r="3" spans="1:7">
      <c r="A3" t="s">
        <v>2506</v>
      </c>
      <c r="C3" s="195"/>
      <c r="D3" s="122"/>
      <c r="E3" s="122"/>
    </row>
    <row r="6" spans="1:7">
      <c r="A6" s="2" t="s">
        <v>2517</v>
      </c>
    </row>
    <row r="7" spans="1:7">
      <c r="A7" s="3"/>
    </row>
    <row r="8" spans="1:7">
      <c r="A8" s="3" t="s">
        <v>2518</v>
      </c>
    </row>
    <row r="9" spans="1:7">
      <c r="A9" s="3" t="s">
        <v>2519</v>
      </c>
    </row>
    <row r="10" spans="1:7">
      <c r="A10" s="3" t="s">
        <v>2520</v>
      </c>
    </row>
    <row r="11" spans="1:7">
      <c r="A11" s="3" t="s">
        <v>2521</v>
      </c>
    </row>
    <row r="12" spans="1:7">
      <c r="A12" s="3" t="s">
        <v>2522</v>
      </c>
    </row>
    <row r="13" spans="1:7">
      <c r="A13" s="3" t="s">
        <v>2523</v>
      </c>
    </row>
    <row r="17" spans="10:10">
      <c r="J17" t="s">
        <v>2508</v>
      </c>
    </row>
  </sheetData>
  <phoneticPr fontId="26" type="noConversion"/>
  <pageMargins left="0.31496062992125984" right="0.31496062992125984" top="0.94488188976377963" bottom="0.35433070866141736" header="0.51181102362204722" footer="0.51181102362204722"/>
  <pageSetup paperSize="9" scale="83" orientation="landscape" r:id="rId1"/>
  <headerFooter>
    <oddHeader>&amp;C&amp;"新細明體,標準"緯創軟體股份有限公司
與關係人間重要交易公告
&amp;"Times New Roman,標準"114&amp;"新細明體,標準"年&amp;"Times New Roman,標準"4&amp;"新細明體,標準"月</oddHeader>
    <oddFooter>&amp;R&amp;A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6"/>
  <sheetViews>
    <sheetView zoomScale="145" zoomScaleNormal="145" workbookViewId="0">
      <selection activeCell="C10" sqref="C10"/>
    </sheetView>
  </sheetViews>
  <sheetFormatPr defaultColWidth="9" defaultRowHeight="14"/>
  <cols>
    <col min="1" max="1" width="12.36328125" style="6" customWidth="1"/>
    <col min="2" max="3" width="11.453125" style="6" customWidth="1"/>
    <col min="4" max="4" width="9" style="6"/>
    <col min="5" max="5" width="11.453125" style="6" customWidth="1"/>
    <col min="6" max="16384" width="9" style="6"/>
  </cols>
  <sheetData>
    <row r="1" spans="1:3" ht="14.5" thickBot="1">
      <c r="A1" s="68" t="s">
        <v>2524</v>
      </c>
      <c r="B1" s="69">
        <v>45777</v>
      </c>
      <c r="C1" s="68" t="s">
        <v>2525</v>
      </c>
    </row>
    <row r="2" spans="1:3" ht="14.5" thickTop="1">
      <c r="A2" s="70" t="s">
        <v>2526</v>
      </c>
      <c r="B2" s="71">
        <v>32.017000000000003</v>
      </c>
      <c r="C2" s="71">
        <v>32.823599999999999</v>
      </c>
    </row>
    <row r="3" spans="1:3">
      <c r="A3" s="72" t="s">
        <v>2230</v>
      </c>
      <c r="B3" s="71">
        <v>0.22520000000000001</v>
      </c>
      <c r="C3" s="71">
        <v>0.21840000000000001</v>
      </c>
    </row>
    <row r="4" spans="1:3">
      <c r="A4" s="72" t="s">
        <v>2231</v>
      </c>
      <c r="B4" s="73">
        <v>4.1279000000000003</v>
      </c>
      <c r="C4" s="71">
        <v>4.2214999999999998</v>
      </c>
    </row>
    <row r="5" spans="1:3">
      <c r="A5" s="72" t="s">
        <v>2248</v>
      </c>
      <c r="B5" s="73">
        <v>4.4090999999999996</v>
      </c>
      <c r="C5" s="71">
        <v>4.5091999999999999</v>
      </c>
    </row>
    <row r="6" spans="1:3">
      <c r="A6" s="72" t="s">
        <v>2527</v>
      </c>
      <c r="B6" s="73">
        <v>1</v>
      </c>
      <c r="C6" s="73">
        <v>1</v>
      </c>
    </row>
  </sheetData>
  <phoneticPr fontId="31" type="noConversion"/>
  <pageMargins left="0.31496062992125984" right="0.31496062992125984" top="0.94488188976377963" bottom="0.35433070866141736" header="0.51181102362204722" footer="0.51181102362204722"/>
  <pageSetup paperSize="9" orientation="landscape" r:id="rId1"/>
  <headerFooter>
    <oddHeader>&amp;C&amp;"新細明體,標準"緯創軟體股份有限公司
與關係人間重要交易公告
&amp;"Times New Roman,標準"113&amp;"新細明體,標準"年&amp;"Times New Roman,標準"12&amp;"新細明體,標準"月</oddHead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22</vt:i4>
      </vt:variant>
      <vt:variant>
        <vt:lpstr>已命名的範圍</vt:lpstr>
      </vt:variant>
      <vt:variant>
        <vt:i4>8</vt:i4>
      </vt:variant>
    </vt:vector>
  </HeadingPairs>
  <TitlesOfParts>
    <vt:vector size="30" baseType="lpstr">
      <vt:lpstr>SOP</vt:lpstr>
      <vt:lpstr>1.公告</vt:lpstr>
      <vt:lpstr>2-1.銷貨</vt:lpstr>
      <vt:lpstr>2-2.銷貨倍力</vt:lpstr>
      <vt:lpstr>2-3.銷貨明細</vt:lpstr>
      <vt:lpstr>2-4.緯昌</vt:lpstr>
      <vt:lpstr>工作表1</vt:lpstr>
      <vt:lpstr>3-1.進貨</vt:lpstr>
      <vt:lpstr>3-2.進貨明細</vt:lpstr>
      <vt:lpstr>3-3.進貨EBook</vt:lpstr>
      <vt:lpstr>4-1.應收款</vt:lpstr>
      <vt:lpstr>4-2.應收款倍力</vt:lpstr>
      <vt:lpstr>4-2.合約資產</vt:lpstr>
      <vt:lpstr>4-3.應收關係人科餘</vt:lpstr>
      <vt:lpstr>合約資產</vt:lpstr>
      <vt:lpstr>緯創軟體-對帳單</vt:lpstr>
      <vt:lpstr>5-1.應付款</vt:lpstr>
      <vt:lpstr>5-2.應付款倍力</vt:lpstr>
      <vt:lpstr>5-3.應付關係人科餘</vt:lpstr>
      <vt:lpstr>6.取得資產</vt:lpstr>
      <vt:lpstr>7.處分資產</vt:lpstr>
      <vt:lpstr>8.匯率</vt:lpstr>
      <vt:lpstr>'1.公告'!Print_Area</vt:lpstr>
      <vt:lpstr>'2-1.銷貨'!Print_Area</vt:lpstr>
      <vt:lpstr>'3-2.進貨明細'!Print_Area</vt:lpstr>
      <vt:lpstr>'4-1.應收款'!Print_Area</vt:lpstr>
      <vt:lpstr>'4-2.合約資產'!Print_Area</vt:lpstr>
      <vt:lpstr>'5-1.應付款'!Print_Area</vt:lpstr>
      <vt:lpstr>'6.取得資產'!Print_Area</vt:lpstr>
      <vt:lpstr>'7.處分資產'!Print_Area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TP1010009</dc:creator>
  <cp:keywords/>
  <dc:description/>
  <cp:lastModifiedBy>ChrisLow(TP-盧正熹)</cp:lastModifiedBy>
  <cp:revision/>
  <dcterms:created xsi:type="dcterms:W3CDTF">2014-01-10T07:22:55Z</dcterms:created>
  <dcterms:modified xsi:type="dcterms:W3CDTF">2025-08-11T03:46:49Z</dcterms:modified>
  <cp:category/>
  <cp:contentStatus/>
</cp:coreProperties>
</file>