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martina_fonseca_england_nhs_uk/Documents/Documents/Projects/ambsim/parameters/Fake_Data_2/"/>
    </mc:Choice>
  </mc:AlternateContent>
  <xr:revisionPtr revIDLastSave="69" documentId="13_ncr:1_{A9DCFC71-DAC2-4955-A280-64EC9F9DB00F}" xr6:coauthVersionLast="47" xr6:coauthVersionMax="47" xr10:uidLastSave="{7E505126-5103-4DF9-8AFA-7F915DCC27D9}"/>
  <bookViews>
    <workbookView xWindow="-28920" yWindow="-120" windowWidth="29040" windowHeight="17640" tabRatio="761" activeTab="5" xr2:uid="{C1DEE976-A3EC-41B4-AAD4-4EEDF223CEF2}"/>
  </bookViews>
  <sheets>
    <sheet name="m_demand_cat2conv" sheetId="1" r:id="rId1"/>
    <sheet name="v_demand_cat" sheetId="4" r:id="rId2"/>
    <sheet name="v_LoS" sheetId="11" r:id="rId3"/>
    <sheet name="v_conveydestination" sheetId="10" r:id="rId4"/>
    <sheet name="v_direct_ratio" sheetId="6" r:id="rId5"/>
    <sheet name="v_direct_acuity" sheetId="8" r:id="rId6"/>
    <sheet name="Checks" sheetId="2" r:id="rId7"/>
    <sheet name="Sources" sheetId="12" r:id="rId8"/>
  </sheets>
  <definedNames>
    <definedName name="_xlnm.Print_Area" localSheetId="5">v_direct_acuity!$A$1:$F$6</definedName>
    <definedName name="_xlnm.Print_Area" localSheetId="4">v_direct_ratio!$A$1:$B$2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2" l="1"/>
  <c r="D35" i="2" l="1"/>
  <c r="D36" i="2"/>
  <c r="D38" i="2" s="1"/>
  <c r="I38" i="2" s="1"/>
  <c r="D37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E44" i="2"/>
  <c r="E45" i="2"/>
  <c r="E46" i="2"/>
  <c r="E47" i="2"/>
  <c r="E43" i="2"/>
  <c r="D44" i="2"/>
  <c r="D45" i="2"/>
  <c r="D46" i="2"/>
  <c r="D47" i="2"/>
  <c r="D43" i="2"/>
  <c r="I58" i="2"/>
  <c r="D22" i="2"/>
  <c r="D23" i="2"/>
  <c r="D24" i="2"/>
  <c r="D21" i="2"/>
  <c r="E14" i="2"/>
  <c r="F14" i="2"/>
  <c r="E15" i="2"/>
  <c r="F15" i="2"/>
  <c r="E16" i="2"/>
  <c r="F16" i="2"/>
  <c r="E17" i="2"/>
  <c r="F17" i="2"/>
  <c r="D15" i="2"/>
  <c r="D16" i="2"/>
  <c r="D17" i="2"/>
  <c r="D14" i="2"/>
  <c r="R56" i="2" a="1"/>
  <c r="R56" i="2" s="1"/>
  <c r="K56" i="2" a="1"/>
  <c r="K56" i="2" s="1"/>
  <c r="E48" i="2" l="1"/>
  <c r="H48" i="2"/>
  <c r="G48" i="2"/>
  <c r="F48" i="2"/>
  <c r="D48" i="2"/>
  <c r="D29" i="2" a="1"/>
  <c r="F29" i="2" s="1"/>
  <c r="G14" i="2"/>
  <c r="I14" i="2" s="1"/>
  <c r="G17" i="2"/>
  <c r="I17" i="2" s="1"/>
  <c r="G16" i="2"/>
  <c r="I16" i="2" s="1"/>
  <c r="G15" i="2"/>
  <c r="I15" i="2" s="1"/>
  <c r="D25" i="2"/>
  <c r="I25" i="2" s="1"/>
  <c r="I50" i="2" l="1"/>
  <c r="G29" i="2"/>
  <c r="E29" i="2"/>
  <c r="D29" i="2"/>
  <c r="C56" i="2" l="1" a="1"/>
  <c r="C56" i="2" s="1"/>
  <c r="F56" i="2" s="1"/>
  <c r="I56" i="2" s="1"/>
  <c r="C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<sst xmlns="http://schemas.openxmlformats.org/spreadsheetml/2006/main" count="221" uniqueCount="77">
  <si>
    <t>Cat</t>
  </si>
  <si>
    <t>SeeConvey</t>
  </si>
  <si>
    <t>SeeTreat</t>
  </si>
  <si>
    <t>HearTreat</t>
  </si>
  <si>
    <t>C1</t>
  </si>
  <si>
    <t>C2</t>
  </si>
  <si>
    <t>C3</t>
  </si>
  <si>
    <t>C4</t>
  </si>
  <si>
    <t>Rel</t>
  </si>
  <si>
    <t>Observed in Dec22 (see AmbSys)</t>
  </si>
  <si>
    <t>Hear &amp; Treat</t>
  </si>
  <si>
    <t>See &amp; Treat</t>
  </si>
  <si>
    <t>See and convey</t>
  </si>
  <si>
    <t>Convey not to ED</t>
  </si>
  <si>
    <t>Convey to ED</t>
  </si>
  <si>
    <t>A17 / A7</t>
  </si>
  <si>
    <t>A55 / A7</t>
  </si>
  <si>
    <t>A54 / A7</t>
  </si>
  <si>
    <t>A53 / A7</t>
  </si>
  <si>
    <t>England</t>
  </si>
  <si>
    <t>RX9</t>
  </si>
  <si>
    <t>East Midlands</t>
  </si>
  <si>
    <t>RYC</t>
  </si>
  <si>
    <t>East of England</t>
  </si>
  <si>
    <t>R1F</t>
  </si>
  <si>
    <t>Isle of Wight</t>
  </si>
  <si>
    <t>RRU</t>
  </si>
  <si>
    <t>London</t>
  </si>
  <si>
    <t>RX6</t>
  </si>
  <si>
    <t>North East</t>
  </si>
  <si>
    <t>RX7</t>
  </si>
  <si>
    <t>North West</t>
  </si>
  <si>
    <t>RYE</t>
  </si>
  <si>
    <t>South Central</t>
  </si>
  <si>
    <t>RYD</t>
  </si>
  <si>
    <t>South East Coast</t>
  </si>
  <si>
    <t>RYF</t>
  </si>
  <si>
    <t>South Western</t>
  </si>
  <si>
    <t>RYA</t>
  </si>
  <si>
    <t>West Midlands</t>
  </si>
  <si>
    <t>RX8</t>
  </si>
  <si>
    <t>Yorkshire</t>
  </si>
  <si>
    <t>As taken from 2018 report</t>
  </si>
  <si>
    <t>Adapted 'judgementally' for greater internal consistency with AmbSys Dec22</t>
  </si>
  <si>
    <t>Inferred</t>
  </si>
  <si>
    <t>D</t>
  </si>
  <si>
    <t>EDattendance_Rel_to_AmbConveyance</t>
  </si>
  <si>
    <t>Acuity</t>
  </si>
  <si>
    <t>Direct</t>
  </si>
  <si>
    <t>Coherence checks</t>
  </si>
  <si>
    <t>Issue_flag</t>
  </si>
  <si>
    <t>Coherence calculations</t>
  </si>
  <si>
    <t>Inferred Care Model relative distribution</t>
  </si>
  <si>
    <t>User ok with care model distribution?</t>
  </si>
  <si>
    <t>User input - cat2conv</t>
  </si>
  <si>
    <t>User input - conv</t>
  </si>
  <si>
    <t>User input - v_direct_ratio</t>
  </si>
  <si>
    <t>Yes</t>
  </si>
  <si>
    <t>User input - v_direct_acuity</t>
  </si>
  <si>
    <t>User input - v_conveydestination</t>
  </si>
  <si>
    <t>perc_toED</t>
  </si>
  <si>
    <t>LoS</t>
  </si>
  <si>
    <t>Sources:</t>
  </si>
  <si>
    <t>v_direct_acuity (Cat1-4)</t>
  </si>
  <si>
    <t>Path</t>
  </si>
  <si>
    <t>Local path</t>
  </si>
  <si>
    <t>Sheet</t>
  </si>
  <si>
    <t>Primary source</t>
  </si>
  <si>
    <t>Period</t>
  </si>
  <si>
    <t>Geography</t>
  </si>
  <si>
    <t>v_direct_acuity (Direct)</t>
  </si>
  <si>
    <t>v_direct_ratio</t>
  </si>
  <si>
    <t>v_demand_cat</t>
  </si>
  <si>
    <t>m_demand_cat2conv</t>
  </si>
  <si>
    <t>v_LoS</t>
  </si>
  <si>
    <t>v_conveydestination</t>
  </si>
  <si>
    <r>
      <t>(</t>
    </r>
    <r>
      <rPr>
        <i/>
        <sz val="11"/>
        <color theme="1"/>
        <rFont val="Calibri"/>
        <family val="2"/>
        <scheme val="minor"/>
      </rPr>
      <t>Blank. Toy Example. Fill as Needed.)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</si>
</sst>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%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4" borderId="4" applyNumberFormat="0" applyFont="0" applyAlignment="0" applyProtection="0"/>
    <xf numFmtId="0" fontId="6" fillId="6" borderId="0" applyNumberFormat="0" applyBorder="0" applyAlignment="0" applyProtection="0"/>
    <xf numFmtId="0" fontId="7" fillId="7" borderId="5" applyNumberFormat="0" applyAlignment="0" applyProtection="0"/>
    <xf numFmtId="0" fontId="1" fillId="8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/>
    <xf numFmtId="9" fontId="0" fillId="0" borderId="0" xfId="1" applyFont="1"/>
    <xf numFmtId="9" fontId="3" fillId="0" borderId="0" xfId="1" applyFont="1"/>
    <xf numFmtId="0" fontId="4" fillId="0" borderId="0" xfId="0" applyFont="1"/>
    <xf numFmtId="0" fontId="1" fillId="2" borderId="0" xfId="2"/>
    <xf numFmtId="9" fontId="1" fillId="2" borderId="0" xfId="2" applyNumberFormat="1"/>
    <xf numFmtId="0" fontId="0" fillId="3" borderId="1" xfId="0" applyFill="1" applyBorder="1"/>
    <xf numFmtId="0" fontId="0" fillId="3" borderId="2" xfId="0" applyFill="1" applyBorder="1"/>
    <xf numFmtId="9" fontId="0" fillId="3" borderId="2" xfId="1" applyFont="1" applyFill="1" applyBorder="1"/>
    <xf numFmtId="9" fontId="0" fillId="3" borderId="3" xfId="1" applyFont="1" applyFill="1" applyBorder="1"/>
    <xf numFmtId="0" fontId="5" fillId="5" borderId="0" xfId="0" applyFont="1" applyFill="1"/>
    <xf numFmtId="0" fontId="4" fillId="5" borderId="0" xfId="0" applyFont="1" applyFill="1"/>
    <xf numFmtId="9" fontId="0" fillId="4" borderId="4" xfId="3" applyNumberFormat="1" applyFont="1"/>
    <xf numFmtId="0" fontId="0" fillId="2" borderId="0" xfId="2" applyFont="1"/>
    <xf numFmtId="9" fontId="7" fillId="7" borderId="5" xfId="5" applyNumberFormat="1"/>
    <xf numFmtId="9" fontId="3" fillId="0" borderId="0" xfId="0" applyNumberFormat="1" applyFont="1"/>
    <xf numFmtId="9" fontId="8" fillId="0" borderId="0" xfId="0" applyNumberFormat="1" applyFont="1"/>
    <xf numFmtId="0" fontId="1" fillId="8" borderId="0" xfId="6"/>
    <xf numFmtId="0" fontId="0" fillId="8" borderId="0" xfId="6" applyFont="1"/>
    <xf numFmtId="164" fontId="0" fillId="0" borderId="0" xfId="0" applyNumberFormat="1"/>
    <xf numFmtId="2" fontId="3" fillId="0" borderId="0" xfId="0" applyNumberFormat="1" applyFont="1"/>
    <xf numFmtId="0" fontId="0" fillId="0" borderId="0" xfId="0" quotePrefix="1"/>
    <xf numFmtId="9" fontId="0" fillId="0" borderId="0" xfId="0" applyNumberFormat="1"/>
    <xf numFmtId="0" fontId="6" fillId="6" borderId="0" xfId="4" applyProtection="1">
      <protection locked="0"/>
    </xf>
    <xf numFmtId="165" fontId="0" fillId="4" borderId="4" xfId="3" applyNumberFormat="1" applyFont="1" applyProtection="1">
      <protection locked="0"/>
    </xf>
    <xf numFmtId="2" fontId="0" fillId="4" borderId="4" xfId="3" applyNumberFormat="1" applyFont="1" applyProtection="1">
      <protection locked="0"/>
    </xf>
    <xf numFmtId="9" fontId="0" fillId="4" borderId="4" xfId="3" applyNumberFormat="1" applyFont="1" applyProtection="1">
      <protection locked="0"/>
    </xf>
  </cellXfs>
  <cellStyles count="7">
    <cellStyle name="20% - Accent1" xfId="2" builtinId="30"/>
    <cellStyle name="40% - Accent1" xfId="6" builtinId="31"/>
    <cellStyle name="Calculation" xfId="5" builtinId="22"/>
    <cellStyle name="Neutral" xfId="4" builtinId="28"/>
    <cellStyle name="Normal" xfId="0" builtinId="0"/>
    <cellStyle name="Note" xfId="3" builtinId="10"/>
    <cellStyle name="Per cent" xfId="1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F559-F869-4B4A-B902-6F6C250633B0}">
  <dimension ref="A1:D5"/>
  <sheetViews>
    <sheetView view="pageBreakPreview" zoomScale="190" zoomScaleNormal="100" zoomScaleSheetLayoutView="190" workbookViewId="0">
      <selection activeCell="E7" sqref="E7"/>
    </sheetView>
  </sheetViews>
  <sheetFormatPr defaultRowHeight="14.5" x14ac:dyDescent="0.35"/>
  <cols>
    <col min="4" max="4" width="12.7265625" customWidth="1"/>
  </cols>
  <sheetData>
    <row r="1" spans="1:4" x14ac:dyDescent="0.35">
      <c r="A1" s="11" t="s">
        <v>0</v>
      </c>
      <c r="B1" s="12" t="s">
        <v>1</v>
      </c>
      <c r="C1" s="12" t="s">
        <v>2</v>
      </c>
      <c r="D1" s="11" t="s">
        <v>3</v>
      </c>
    </row>
    <row r="2" spans="1:4" x14ac:dyDescent="0.35">
      <c r="A2" s="12" t="s">
        <v>4</v>
      </c>
      <c r="B2" s="27">
        <v>0.65</v>
      </c>
      <c r="C2" s="27">
        <v>0.35</v>
      </c>
      <c r="D2" s="27">
        <v>0</v>
      </c>
    </row>
    <row r="3" spans="1:4" x14ac:dyDescent="0.35">
      <c r="A3" s="12" t="s">
        <v>5</v>
      </c>
      <c r="B3" s="27">
        <v>0.67</v>
      </c>
      <c r="C3" s="27">
        <v>0.33</v>
      </c>
      <c r="D3" s="27">
        <v>0</v>
      </c>
    </row>
    <row r="4" spans="1:4" x14ac:dyDescent="0.35">
      <c r="A4" s="12" t="s">
        <v>6</v>
      </c>
      <c r="B4" s="27">
        <v>0.45</v>
      </c>
      <c r="C4" s="27">
        <v>0.55000000000000004</v>
      </c>
      <c r="D4" s="27">
        <v>0</v>
      </c>
    </row>
    <row r="5" spans="1:4" x14ac:dyDescent="0.35">
      <c r="A5" s="12" t="s">
        <v>7</v>
      </c>
      <c r="B5" s="27">
        <v>0.4</v>
      </c>
      <c r="C5" s="27">
        <v>0.6</v>
      </c>
      <c r="D5" s="27">
        <v>0</v>
      </c>
    </row>
  </sheetData>
  <sheetProtection sheet="1" objects="1" scenarios="1"/>
  <dataValidations count="1">
    <dataValidation type="decimal" allowBlank="1" showInputMessage="1" showErrorMessage="1" sqref="B2:D5" xr:uid="{C1968DD3-B9A5-4C63-9B56-F07E103381D9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BEF6-94B0-4B32-BD1C-E0420DF011E5}">
  <dimension ref="A1:B5"/>
  <sheetViews>
    <sheetView view="pageBreakPreview" zoomScale="205" zoomScaleNormal="100" zoomScaleSheetLayoutView="205" workbookViewId="0">
      <selection activeCell="C7" sqref="C7"/>
    </sheetView>
  </sheetViews>
  <sheetFormatPr defaultRowHeight="14.5" x14ac:dyDescent="0.35"/>
  <sheetData>
    <row r="1" spans="1:2" x14ac:dyDescent="0.35">
      <c r="A1" s="5" t="s">
        <v>0</v>
      </c>
      <c r="B1" s="5" t="s">
        <v>8</v>
      </c>
    </row>
    <row r="2" spans="1:2" x14ac:dyDescent="0.35">
      <c r="A2" s="5" t="s">
        <v>4</v>
      </c>
      <c r="B2" s="25">
        <v>0.15</v>
      </c>
    </row>
    <row r="3" spans="1:2" x14ac:dyDescent="0.35">
      <c r="A3" s="5" t="s">
        <v>5</v>
      </c>
      <c r="B3" s="25">
        <v>0.65</v>
      </c>
    </row>
    <row r="4" spans="1:2" x14ac:dyDescent="0.35">
      <c r="A4" s="5" t="s">
        <v>6</v>
      </c>
      <c r="B4" s="25">
        <v>0.19</v>
      </c>
    </row>
    <row r="5" spans="1:2" x14ac:dyDescent="0.35">
      <c r="A5" s="5" t="s">
        <v>7</v>
      </c>
      <c r="B5" s="25">
        <v>0.01</v>
      </c>
    </row>
  </sheetData>
  <sheetProtection sheet="1" objects="1" scenarios="1"/>
  <dataValidations count="1">
    <dataValidation type="decimal" allowBlank="1" showInputMessage="1" showErrorMessage="1" sqref="B2:B5" xr:uid="{F7D510C1-B2B9-470B-8ED8-907209EC5CA8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A910-81DA-4AB1-B534-93A3B6B11A09}">
  <dimension ref="A1:B6"/>
  <sheetViews>
    <sheetView view="pageBreakPreview" zoomScale="205" zoomScaleNormal="100" zoomScaleSheetLayoutView="205" workbookViewId="0">
      <selection activeCell="D5" sqref="D5"/>
    </sheetView>
  </sheetViews>
  <sheetFormatPr defaultRowHeight="14.5" x14ac:dyDescent="0.35"/>
  <sheetData>
    <row r="1" spans="1:2" x14ac:dyDescent="0.35">
      <c r="A1" s="5" t="s">
        <v>0</v>
      </c>
      <c r="B1" s="14" t="s">
        <v>61</v>
      </c>
    </row>
    <row r="2" spans="1:2" x14ac:dyDescent="0.35">
      <c r="A2" s="5" t="s">
        <v>4</v>
      </c>
      <c r="B2" s="26">
        <v>8</v>
      </c>
    </row>
    <row r="3" spans="1:2" x14ac:dyDescent="0.35">
      <c r="A3" s="5" t="s">
        <v>5</v>
      </c>
      <c r="B3" s="26">
        <v>10</v>
      </c>
    </row>
    <row r="4" spans="1:2" x14ac:dyDescent="0.35">
      <c r="A4" s="5" t="s">
        <v>6</v>
      </c>
      <c r="B4" s="26">
        <v>11</v>
      </c>
    </row>
    <row r="5" spans="1:2" x14ac:dyDescent="0.35">
      <c r="A5" s="5" t="s">
        <v>7</v>
      </c>
      <c r="B5" s="26">
        <v>13</v>
      </c>
    </row>
    <row r="6" spans="1:2" x14ac:dyDescent="0.35">
      <c r="A6" s="14" t="s">
        <v>45</v>
      </c>
      <c r="B6" s="26">
        <v>5</v>
      </c>
    </row>
  </sheetData>
  <sheetProtection sheet="1" objects="1" scenarios="1"/>
  <dataValidations count="2">
    <dataValidation type="decimal" operator="greaterThanOrEqual" allowBlank="1" showInputMessage="1" showErrorMessage="1" sqref="B2:B6" xr:uid="{70FECEA5-8AFC-4B23-B6B0-12D86608F23E}">
      <formula1>0</formula1>
    </dataValidation>
    <dataValidation type="decimal" allowBlank="1" showInputMessage="1" showErrorMessage="1" sqref="B7" xr:uid="{4A0322F5-D1C7-442E-8F61-138CB9427541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CEDE-CDC4-4F7A-9913-7D8AF94812E2}">
  <dimension ref="A1:B5"/>
  <sheetViews>
    <sheetView view="pageBreakPreview" zoomScale="205" zoomScaleNormal="100" zoomScaleSheetLayoutView="205" workbookViewId="0">
      <selection activeCell="D13" sqref="D13"/>
    </sheetView>
  </sheetViews>
  <sheetFormatPr defaultRowHeight="14.5" x14ac:dyDescent="0.35"/>
  <sheetData>
    <row r="1" spans="1:2" x14ac:dyDescent="0.35">
      <c r="A1" s="5" t="s">
        <v>0</v>
      </c>
      <c r="B1" s="14" t="s">
        <v>60</v>
      </c>
    </row>
    <row r="2" spans="1:2" x14ac:dyDescent="0.35">
      <c r="A2" s="5" t="s">
        <v>4</v>
      </c>
      <c r="B2" s="25">
        <v>0.93</v>
      </c>
    </row>
    <row r="3" spans="1:2" x14ac:dyDescent="0.35">
      <c r="A3" s="5" t="s">
        <v>5</v>
      </c>
      <c r="B3" s="25">
        <v>0.93</v>
      </c>
    </row>
    <row r="4" spans="1:2" x14ac:dyDescent="0.35">
      <c r="A4" s="5" t="s">
        <v>6</v>
      </c>
      <c r="B4" s="25">
        <v>0.93</v>
      </c>
    </row>
    <row r="5" spans="1:2" x14ac:dyDescent="0.35">
      <c r="A5" s="5" t="s">
        <v>7</v>
      </c>
      <c r="B5" s="25">
        <v>0.93</v>
      </c>
    </row>
  </sheetData>
  <sheetProtection sheet="1" objects="1" scenarios="1"/>
  <dataValidations count="1">
    <dataValidation type="decimal" allowBlank="1" showInputMessage="1" showErrorMessage="1" sqref="B2:B6" xr:uid="{2432C9FD-3CC0-41F0-BB01-9F9BAD6217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C7AF-8A08-4C14-8076-C1F75B65BB16}">
  <dimension ref="A1:B5"/>
  <sheetViews>
    <sheetView view="pageBreakPreview" zoomScale="205" zoomScaleNormal="100" zoomScaleSheetLayoutView="205" workbookViewId="0">
      <selection activeCell="B13" sqref="B13"/>
    </sheetView>
  </sheetViews>
  <sheetFormatPr defaultRowHeight="14.5" x14ac:dyDescent="0.35"/>
  <cols>
    <col min="2" max="2" width="27.54296875" customWidth="1"/>
  </cols>
  <sheetData>
    <row r="1" spans="1:2" x14ac:dyDescent="0.35">
      <c r="A1" s="5" t="s">
        <v>0</v>
      </c>
      <c r="B1" s="14" t="s">
        <v>46</v>
      </c>
    </row>
    <row r="2" spans="1:2" x14ac:dyDescent="0.35">
      <c r="A2" s="14" t="s">
        <v>45</v>
      </c>
      <c r="B2" s="26">
        <v>2.8</v>
      </c>
    </row>
    <row r="3" spans="1:2" x14ac:dyDescent="0.35">
      <c r="A3" s="5"/>
      <c r="B3" s="13"/>
    </row>
    <row r="4" spans="1:2" x14ac:dyDescent="0.35">
      <c r="A4" s="5"/>
      <c r="B4" s="13"/>
    </row>
    <row r="5" spans="1:2" x14ac:dyDescent="0.35">
      <c r="A5" s="5"/>
      <c r="B5" s="13"/>
    </row>
  </sheetData>
  <sheetProtection sheet="1" objects="1" scenarios="1"/>
  <dataValidations count="2">
    <dataValidation type="decimal" allowBlank="1" showInputMessage="1" showErrorMessage="1" sqref="B3:B5" xr:uid="{40B6DB7E-3347-4CFB-A086-C87934F7B1CF}">
      <formula1>0</formula1>
      <formula2>1</formula2>
    </dataValidation>
    <dataValidation type="decimal" operator="greaterThanOrEqual" allowBlank="1" showInputMessage="1" showErrorMessage="1" sqref="B2" xr:uid="{E406F55B-DE44-41A4-BB63-AA90E820B78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DEF7-BE62-471A-83EC-7C289137E790}">
  <dimension ref="A1:F6"/>
  <sheetViews>
    <sheetView tabSelected="1" view="pageBreakPreview" zoomScale="190" zoomScaleNormal="100" zoomScaleSheetLayoutView="190" workbookViewId="0">
      <selection activeCell="C11" sqref="C11"/>
    </sheetView>
  </sheetViews>
  <sheetFormatPr defaultRowHeight="14.5" x14ac:dyDescent="0.35"/>
  <cols>
    <col min="7" max="7" width="8.7265625" customWidth="1"/>
  </cols>
  <sheetData>
    <row r="1" spans="1:6" x14ac:dyDescent="0.35">
      <c r="A1" s="11" t="s">
        <v>47</v>
      </c>
      <c r="B1" s="12" t="s">
        <v>48</v>
      </c>
      <c r="C1" s="12" t="s">
        <v>4</v>
      </c>
      <c r="D1" s="12" t="s">
        <v>5</v>
      </c>
      <c r="E1" s="12" t="s">
        <v>6</v>
      </c>
      <c r="F1" s="12" t="s">
        <v>7</v>
      </c>
    </row>
    <row r="2" spans="1:6" x14ac:dyDescent="0.35">
      <c r="A2" s="12">
        <v>1</v>
      </c>
      <c r="B2" s="25">
        <v>0.01</v>
      </c>
      <c r="C2" s="25">
        <v>0.11</v>
      </c>
      <c r="D2" s="25">
        <v>0.05</v>
      </c>
      <c r="E2" s="25">
        <v>0.02</v>
      </c>
      <c r="F2" s="25">
        <v>1.9999999999999997E-2</v>
      </c>
    </row>
    <row r="3" spans="1:6" x14ac:dyDescent="0.35">
      <c r="A3" s="12">
        <v>2</v>
      </c>
      <c r="B3" s="25">
        <v>7.0000000000000007E-2</v>
      </c>
      <c r="C3" s="25">
        <v>0.24</v>
      </c>
      <c r="D3" s="25">
        <v>0.19</v>
      </c>
      <c r="E3" s="25">
        <v>0.15</v>
      </c>
      <c r="F3" s="25">
        <v>0.13</v>
      </c>
    </row>
    <row r="4" spans="1:6" x14ac:dyDescent="0.35">
      <c r="A4" s="12">
        <v>3</v>
      </c>
      <c r="B4" s="25">
        <v>0.28000000000000003</v>
      </c>
      <c r="C4" s="25">
        <v>0.35</v>
      </c>
      <c r="D4" s="25">
        <v>0.46</v>
      </c>
      <c r="E4" s="25">
        <v>0.52</v>
      </c>
      <c r="F4" s="25">
        <v>0.55000000000000004</v>
      </c>
    </row>
    <row r="5" spans="1:6" x14ac:dyDescent="0.35">
      <c r="A5" s="12">
        <v>4</v>
      </c>
      <c r="B5" s="25">
        <v>0.61</v>
      </c>
      <c r="C5" s="25">
        <v>0.3</v>
      </c>
      <c r="D5" s="25">
        <v>0.3</v>
      </c>
      <c r="E5" s="25">
        <v>0.31</v>
      </c>
      <c r="F5" s="25">
        <v>0.3</v>
      </c>
    </row>
    <row r="6" spans="1:6" x14ac:dyDescent="0.35">
      <c r="A6" s="12">
        <v>5</v>
      </c>
      <c r="B6" s="25">
        <v>3.0000000000000027E-2</v>
      </c>
      <c r="C6" s="25">
        <v>0</v>
      </c>
      <c r="D6" s="25">
        <v>0</v>
      </c>
      <c r="E6" s="25">
        <v>0</v>
      </c>
      <c r="F6" s="25">
        <v>0</v>
      </c>
    </row>
  </sheetData>
  <sheetProtection sheet="1" objects="1" scenarios="1"/>
  <dataValidations count="1">
    <dataValidation type="decimal" allowBlank="1" showInputMessage="1" showErrorMessage="1" sqref="B2:F6" xr:uid="{B73F9F38-E2D2-4955-85E7-43DEEF6AC10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23DC-B8AD-4397-A79B-713A01625A25}">
  <dimension ref="B1:AD58"/>
  <sheetViews>
    <sheetView showGridLines="0" workbookViewId="0">
      <selection activeCell="H39" sqref="H39"/>
    </sheetView>
  </sheetViews>
  <sheetFormatPr defaultRowHeight="14.5" outlineLevelCol="1" x14ac:dyDescent="0.35"/>
  <cols>
    <col min="1" max="1" width="14.1796875" customWidth="1"/>
    <col min="2" max="2" width="21.7265625" customWidth="1"/>
    <col min="3" max="3" width="19.1796875" customWidth="1"/>
    <col min="4" max="4" width="13.81640625" customWidth="1"/>
    <col min="7" max="7" width="12.54296875" customWidth="1"/>
    <col min="9" max="10" width="13.81640625" customWidth="1"/>
    <col min="11" max="16" width="8.7265625" hidden="1" customWidth="1" outlineLevel="1"/>
    <col min="17" max="17" width="11.453125" hidden="1" customWidth="1" outlineLevel="1"/>
    <col min="18" max="18" width="8.7265625" hidden="1" customWidth="1" outlineLevel="1"/>
    <col min="19" max="22" width="14.1796875" hidden="1" customWidth="1" outlineLevel="1"/>
    <col min="23" max="23" width="8.7265625" collapsed="1"/>
    <col min="29" max="30" width="20" bestFit="1" customWidth="1"/>
  </cols>
  <sheetData>
    <row r="1" spans="2:21" x14ac:dyDescent="0.35">
      <c r="L1" s="4" t="s">
        <v>9</v>
      </c>
    </row>
    <row r="2" spans="2:21" x14ac:dyDescent="0.35">
      <c r="N2" t="s">
        <v>10</v>
      </c>
      <c r="O2" t="s">
        <v>11</v>
      </c>
      <c r="P2" t="s">
        <v>12</v>
      </c>
      <c r="Q2" t="s">
        <v>13</v>
      </c>
      <c r="R2" t="s">
        <v>14</v>
      </c>
    </row>
    <row r="3" spans="2:21" x14ac:dyDescent="0.35">
      <c r="N3" t="s">
        <v>15</v>
      </c>
      <c r="O3" t="s">
        <v>16</v>
      </c>
      <c r="Q3" t="s">
        <v>17</v>
      </c>
      <c r="R3" t="s">
        <v>18</v>
      </c>
    </row>
    <row r="4" spans="2:21" x14ac:dyDescent="0.35">
      <c r="L4">
        <v>0</v>
      </c>
      <c r="M4" t="s">
        <v>19</v>
      </c>
      <c r="N4" s="2">
        <v>0.1447313457555722</v>
      </c>
      <c r="O4" s="2">
        <v>0.32514206231834564</v>
      </c>
      <c r="P4" s="2">
        <v>0.53012659192608214</v>
      </c>
      <c r="Q4" s="2">
        <v>4.1719492694251993E-2</v>
      </c>
      <c r="R4" s="2">
        <v>0.48840709923183018</v>
      </c>
    </row>
    <row r="5" spans="2:21" x14ac:dyDescent="0.35">
      <c r="L5" t="s">
        <v>20</v>
      </c>
      <c r="M5" t="s">
        <v>21</v>
      </c>
      <c r="N5" s="2">
        <v>0.1973322629450088</v>
      </c>
      <c r="O5" s="2">
        <v>0.32249050544971747</v>
      </c>
      <c r="P5" s="2">
        <v>0.4801772316052737</v>
      </c>
      <c r="Q5" s="2">
        <v>4.57745391669497E-2</v>
      </c>
      <c r="R5" s="2">
        <v>0.43440269243832402</v>
      </c>
    </row>
    <row r="6" spans="2:21" x14ac:dyDescent="0.35">
      <c r="B6" s="5" t="s">
        <v>49</v>
      </c>
      <c r="C6" t="str">
        <f>IF(I14+I15+I16+I17+I25+I38+I56+I50+I58&gt;0,"Issues found","OK")</f>
        <v>OK</v>
      </c>
      <c r="L6" t="s">
        <v>22</v>
      </c>
      <c r="M6" t="s">
        <v>23</v>
      </c>
      <c r="N6" s="2">
        <v>8.520186798264498E-2</v>
      </c>
      <c r="O6" s="2">
        <v>0.34864041334084062</v>
      </c>
      <c r="P6" s="2">
        <v>0.56615771867651443</v>
      </c>
      <c r="Q6" s="2">
        <v>3.0122876163349122E-2</v>
      </c>
      <c r="R6" s="2">
        <v>0.53603484251316535</v>
      </c>
    </row>
    <row r="7" spans="2:21" x14ac:dyDescent="0.35">
      <c r="L7" t="s">
        <v>24</v>
      </c>
      <c r="M7" t="s">
        <v>25</v>
      </c>
      <c r="N7" s="2">
        <v>0.11632723507076285</v>
      </c>
      <c r="O7" s="2">
        <v>0.32827062478425956</v>
      </c>
      <c r="P7" s="2">
        <v>0.55540214014497757</v>
      </c>
      <c r="Q7" s="2">
        <v>5.8681394546082153E-3</v>
      </c>
      <c r="R7" s="2">
        <v>0.5495340006903694</v>
      </c>
    </row>
    <row r="8" spans="2:21" ht="15" thickBot="1" x14ac:dyDescent="0.4">
      <c r="L8" t="s">
        <v>36</v>
      </c>
      <c r="M8" t="s">
        <v>37</v>
      </c>
      <c r="N8" s="2">
        <v>0.16491525667380647</v>
      </c>
      <c r="O8" s="2">
        <v>0.39148685364345986</v>
      </c>
      <c r="P8" s="2">
        <v>0.44359788968273367</v>
      </c>
      <c r="Q8" s="2">
        <v>3.2560412863160013E-2</v>
      </c>
      <c r="R8" s="2">
        <v>0.41103747681957364</v>
      </c>
    </row>
    <row r="9" spans="2:21" ht="15" thickBot="1" x14ac:dyDescent="0.4">
      <c r="B9" s="18" t="s">
        <v>51</v>
      </c>
      <c r="C9" s="18"/>
      <c r="D9" s="18"/>
      <c r="E9" s="18"/>
      <c r="F9" s="18"/>
      <c r="L9" s="7" t="s">
        <v>38</v>
      </c>
      <c r="M9" s="8" t="s">
        <v>39</v>
      </c>
      <c r="N9" s="9">
        <v>0.16653243293476241</v>
      </c>
      <c r="O9" s="9">
        <v>0.31354934638498233</v>
      </c>
      <c r="P9" s="10">
        <v>0.51991822068025528</v>
      </c>
      <c r="Q9" s="9">
        <v>4.321913140449786E-2</v>
      </c>
      <c r="R9" s="9">
        <v>0.47669908927575738</v>
      </c>
    </row>
    <row r="10" spans="2:21" x14ac:dyDescent="0.35">
      <c r="L10" t="s">
        <v>40</v>
      </c>
      <c r="M10" t="s">
        <v>41</v>
      </c>
      <c r="N10" s="2">
        <v>7.8974692764269216E-2</v>
      </c>
      <c r="O10" s="2">
        <v>0.2943109086118989</v>
      </c>
      <c r="P10" s="2">
        <v>0.62671439862383183</v>
      </c>
      <c r="Q10" s="2">
        <v>6.2531963364173132E-2</v>
      </c>
      <c r="R10" s="2">
        <v>0.56418243525965872</v>
      </c>
    </row>
    <row r="11" spans="2:21" x14ac:dyDescent="0.35">
      <c r="N11" s="2"/>
      <c r="O11" s="2"/>
      <c r="P11" s="2"/>
      <c r="Q11" s="2"/>
      <c r="R11" s="2"/>
    </row>
    <row r="12" spans="2:21" x14ac:dyDescent="0.35">
      <c r="B12" s="4" t="s">
        <v>54</v>
      </c>
      <c r="K12" s="4" t="s">
        <v>42</v>
      </c>
      <c r="R12" s="4" t="s">
        <v>43</v>
      </c>
    </row>
    <row r="13" spans="2:21" x14ac:dyDescent="0.35">
      <c r="C13" s="5" t="s">
        <v>0</v>
      </c>
      <c r="D13" s="5" t="s">
        <v>1</v>
      </c>
      <c r="E13" s="5" t="s">
        <v>2</v>
      </c>
      <c r="F13" s="5" t="s">
        <v>3</v>
      </c>
      <c r="I13" s="14" t="s">
        <v>50</v>
      </c>
      <c r="K13" s="5" t="s">
        <v>0</v>
      </c>
      <c r="L13" s="5" t="s">
        <v>1</v>
      </c>
      <c r="M13" s="5" t="s">
        <v>2</v>
      </c>
      <c r="N13" s="5" t="s">
        <v>3</v>
      </c>
      <c r="R13" s="5" t="s">
        <v>0</v>
      </c>
      <c r="S13" s="5" t="s">
        <v>1</v>
      </c>
      <c r="T13" s="5" t="s">
        <v>2</v>
      </c>
      <c r="U13" s="5" t="s">
        <v>3</v>
      </c>
    </row>
    <row r="14" spans="2:21" x14ac:dyDescent="0.35">
      <c r="C14" s="5" t="s">
        <v>4</v>
      </c>
      <c r="D14" s="15">
        <f>m_demand_cat2conv!B2</f>
        <v>0.65</v>
      </c>
      <c r="E14" s="15">
        <f>m_demand_cat2conv!C2</f>
        <v>0.35</v>
      </c>
      <c r="F14" s="15">
        <f>m_demand_cat2conv!D2</f>
        <v>0</v>
      </c>
      <c r="G14" s="16">
        <f>SUM(D14:F14)</f>
        <v>1</v>
      </c>
      <c r="I14" t="b">
        <f>G14&lt;&gt;1</f>
        <v>0</v>
      </c>
      <c r="K14" s="5" t="s">
        <v>4</v>
      </c>
      <c r="L14" s="6">
        <v>0.61760660247592858</v>
      </c>
      <c r="M14" s="6">
        <v>0.38239339752407153</v>
      </c>
      <c r="N14" s="6">
        <v>0</v>
      </c>
      <c r="R14" s="5" t="s">
        <v>4</v>
      </c>
      <c r="S14" s="6">
        <v>0.61760660247592858</v>
      </c>
      <c r="T14" s="6">
        <v>0.38239339752407153</v>
      </c>
      <c r="U14" s="6">
        <v>0</v>
      </c>
    </row>
    <row r="15" spans="2:21" x14ac:dyDescent="0.35">
      <c r="C15" s="5" t="s">
        <v>5</v>
      </c>
      <c r="D15" s="15">
        <f>m_demand_cat2conv!B3</f>
        <v>0.67</v>
      </c>
      <c r="E15" s="15">
        <f>m_demand_cat2conv!C3</f>
        <v>0.33</v>
      </c>
      <c r="F15" s="15">
        <f>m_demand_cat2conv!D3</f>
        <v>0</v>
      </c>
      <c r="G15" s="16">
        <f t="shared" ref="G15:G17" si="0">SUM(D15:F15)</f>
        <v>1</v>
      </c>
      <c r="I15" t="b">
        <f>G15&lt;&gt;1</f>
        <v>0</v>
      </c>
      <c r="K15" s="5" t="s">
        <v>5</v>
      </c>
      <c r="L15" s="6">
        <v>0.66442953020134232</v>
      </c>
      <c r="M15" s="6">
        <v>0.33557046979865773</v>
      </c>
      <c r="N15" s="6">
        <v>0</v>
      </c>
      <c r="R15" s="5" t="s">
        <v>5</v>
      </c>
      <c r="S15" s="6">
        <v>0.66442953020134232</v>
      </c>
      <c r="T15" s="6">
        <v>0.33557046979865773</v>
      </c>
      <c r="U15" s="6">
        <v>0</v>
      </c>
    </row>
    <row r="16" spans="2:21" x14ac:dyDescent="0.35">
      <c r="C16" s="5" t="s">
        <v>6</v>
      </c>
      <c r="D16" s="15">
        <f>m_demand_cat2conv!B4</f>
        <v>0.45</v>
      </c>
      <c r="E16" s="15">
        <f>m_demand_cat2conv!C4</f>
        <v>0.55000000000000004</v>
      </c>
      <c r="F16" s="15">
        <f>m_demand_cat2conv!D4</f>
        <v>0</v>
      </c>
      <c r="G16" s="16">
        <f t="shared" si="0"/>
        <v>1</v>
      </c>
      <c r="I16" t="b">
        <f>G16&lt;&gt;1</f>
        <v>0</v>
      </c>
      <c r="K16" s="5" t="s">
        <v>6</v>
      </c>
      <c r="L16" s="6">
        <v>0.55295735900962861</v>
      </c>
      <c r="M16" s="6">
        <v>0.44704264099037144</v>
      </c>
      <c r="N16" s="6">
        <v>0</v>
      </c>
      <c r="R16" s="5" t="s">
        <v>6</v>
      </c>
      <c r="S16" s="6">
        <v>0.1</v>
      </c>
      <c r="T16" s="6">
        <v>0.1</v>
      </c>
      <c r="U16" s="6">
        <v>0.8</v>
      </c>
    </row>
    <row r="17" spans="2:30" x14ac:dyDescent="0.35">
      <c r="C17" s="5" t="s">
        <v>7</v>
      </c>
      <c r="D17" s="15">
        <f>m_demand_cat2conv!B5</f>
        <v>0.4</v>
      </c>
      <c r="E17" s="15">
        <f>m_demand_cat2conv!C5</f>
        <v>0.6</v>
      </c>
      <c r="F17" s="15">
        <f>m_demand_cat2conv!D5</f>
        <v>0</v>
      </c>
      <c r="G17" s="16">
        <f t="shared" si="0"/>
        <v>1</v>
      </c>
      <c r="I17" t="b">
        <f>G17&lt;&gt;1</f>
        <v>0</v>
      </c>
      <c r="K17" s="5" t="s">
        <v>7</v>
      </c>
      <c r="L17" s="6">
        <v>0.14864864864864871</v>
      </c>
      <c r="M17" s="6">
        <v>0.25</v>
      </c>
      <c r="N17" s="6">
        <v>0.60135135135135132</v>
      </c>
      <c r="R17" s="5" t="s">
        <v>7</v>
      </c>
      <c r="S17" s="6">
        <v>0</v>
      </c>
      <c r="T17" s="6">
        <v>0</v>
      </c>
      <c r="U17" s="6">
        <v>1</v>
      </c>
    </row>
    <row r="19" spans="2:30" x14ac:dyDescent="0.35">
      <c r="B19" s="4" t="s">
        <v>55</v>
      </c>
      <c r="AC19" s="20"/>
      <c r="AD19" s="2"/>
    </row>
    <row r="20" spans="2:30" x14ac:dyDescent="0.35">
      <c r="C20" s="1" t="s">
        <v>0</v>
      </c>
      <c r="D20" s="1" t="s">
        <v>8</v>
      </c>
      <c r="K20" s="1" t="s">
        <v>0</v>
      </c>
      <c r="L20" s="1" t="s">
        <v>8</v>
      </c>
      <c r="R20" s="1" t="s">
        <v>0</v>
      </c>
      <c r="S20" s="1" t="s">
        <v>8</v>
      </c>
      <c r="AC20" s="20"/>
      <c r="AD20" s="2"/>
    </row>
    <row r="21" spans="2:30" x14ac:dyDescent="0.35">
      <c r="C21" t="s">
        <v>4</v>
      </c>
      <c r="D21" s="15">
        <f>v_demand_cat!B2</f>
        <v>0.15</v>
      </c>
      <c r="K21" t="s">
        <v>4</v>
      </c>
      <c r="L21" s="2">
        <v>0.2006147930866887</v>
      </c>
      <c r="R21" t="s">
        <v>4</v>
      </c>
      <c r="S21" s="2">
        <v>0.2006147930866887</v>
      </c>
      <c r="AC21" s="20"/>
      <c r="AD21" s="2"/>
    </row>
    <row r="22" spans="2:30" x14ac:dyDescent="0.35">
      <c r="C22" t="s">
        <v>5</v>
      </c>
      <c r="D22" s="15">
        <f>v_demand_cat!B3</f>
        <v>0.65</v>
      </c>
      <c r="K22" t="s">
        <v>5</v>
      </c>
      <c r="L22" s="2">
        <v>0.62477911777881978</v>
      </c>
      <c r="R22" t="s">
        <v>5</v>
      </c>
      <c r="S22" s="2">
        <v>0.62477911777881978</v>
      </c>
      <c r="AC22" s="20"/>
      <c r="AD22" s="2"/>
    </row>
    <row r="23" spans="2:30" x14ac:dyDescent="0.35">
      <c r="C23" t="s">
        <v>6</v>
      </c>
      <c r="D23" s="15">
        <f>v_demand_cat!B4</f>
        <v>0.19</v>
      </c>
      <c r="K23" t="s">
        <v>6</v>
      </c>
      <c r="L23" s="2">
        <v>0.14615422571529665</v>
      </c>
      <c r="R23" t="s">
        <v>6</v>
      </c>
      <c r="S23" s="2">
        <v>0.14615422571529665</v>
      </c>
    </row>
    <row r="24" spans="2:30" x14ac:dyDescent="0.35">
      <c r="C24" t="s">
        <v>7</v>
      </c>
      <c r="D24" s="15">
        <f>v_demand_cat!B5</f>
        <v>0.01</v>
      </c>
      <c r="I24" s="14" t="s">
        <v>50</v>
      </c>
      <c r="K24" t="s">
        <v>7</v>
      </c>
      <c r="L24" s="2">
        <v>2.8451863419194815E-2</v>
      </c>
      <c r="R24" t="s">
        <v>7</v>
      </c>
      <c r="S24" s="2">
        <v>2.8451863419194815E-2</v>
      </c>
    </row>
    <row r="25" spans="2:30" x14ac:dyDescent="0.35">
      <c r="D25" s="16">
        <f>SUM(D21:D24)</f>
        <v>1</v>
      </c>
      <c r="I25" s="17" t="b">
        <f>D25&lt;&gt;1</f>
        <v>0</v>
      </c>
      <c r="L25" s="2"/>
      <c r="S25" s="2"/>
    </row>
    <row r="26" spans="2:30" x14ac:dyDescent="0.35">
      <c r="L26" s="2"/>
      <c r="S26" s="2"/>
    </row>
    <row r="28" spans="2:30" x14ac:dyDescent="0.35">
      <c r="C28" s="5" t="s">
        <v>0</v>
      </c>
      <c r="D28" s="5" t="s">
        <v>4</v>
      </c>
      <c r="E28" s="5" t="s">
        <v>5</v>
      </c>
      <c r="F28" s="5" t="s">
        <v>6</v>
      </c>
      <c r="G28" s="5" t="s">
        <v>7</v>
      </c>
      <c r="K28" s="5" t="s">
        <v>0</v>
      </c>
      <c r="L28" s="5" t="s">
        <v>4</v>
      </c>
      <c r="M28" s="5" t="s">
        <v>5</v>
      </c>
      <c r="N28" s="5" t="s">
        <v>6</v>
      </c>
      <c r="O28" s="5" t="s">
        <v>7</v>
      </c>
      <c r="R28" s="5" t="s">
        <v>0</v>
      </c>
      <c r="S28" s="5" t="s">
        <v>4</v>
      </c>
      <c r="T28" s="5" t="s">
        <v>5</v>
      </c>
      <c r="U28" s="5" t="s">
        <v>6</v>
      </c>
      <c r="V28" s="5" t="s">
        <v>7</v>
      </c>
    </row>
    <row r="29" spans="2:30" x14ac:dyDescent="0.35">
      <c r="C29" s="5" t="s">
        <v>8</v>
      </c>
      <c r="D29" s="15">
        <f t="array" ref="D29:G29">TRANSPOSE(D21:D24)</f>
        <v>0.15</v>
      </c>
      <c r="E29" s="15">
        <v>0.65</v>
      </c>
      <c r="F29" s="15">
        <v>0.19</v>
      </c>
      <c r="G29" s="15">
        <v>0.01</v>
      </c>
      <c r="K29" s="5" t="s">
        <v>8</v>
      </c>
      <c r="L29" s="6">
        <v>0.2006147930866887</v>
      </c>
      <c r="M29" s="6">
        <v>0.62477911777881978</v>
      </c>
      <c r="N29" s="6">
        <v>0.14615422571529665</v>
      </c>
      <c r="O29" s="6">
        <v>2.8451863419194815E-2</v>
      </c>
      <c r="R29" s="5" t="s">
        <v>8</v>
      </c>
      <c r="S29" s="6">
        <v>0.2006147930866887</v>
      </c>
      <c r="T29" s="6">
        <v>0.62477911777881978</v>
      </c>
      <c r="U29" s="6">
        <v>0.14615422571529665</v>
      </c>
      <c r="V29" s="6">
        <v>2.8451863419194815E-2</v>
      </c>
    </row>
    <row r="30" spans="2:30" x14ac:dyDescent="0.35">
      <c r="K30" s="5"/>
      <c r="L30" s="6"/>
      <c r="M30" s="6"/>
      <c r="N30" s="6"/>
      <c r="O30" s="6"/>
      <c r="R30" s="5"/>
      <c r="S30" s="6"/>
      <c r="T30" s="6"/>
      <c r="U30" s="6"/>
      <c r="V30" s="6"/>
    </row>
    <row r="31" spans="2:30" x14ac:dyDescent="0.35">
      <c r="L31" t="s">
        <v>26</v>
      </c>
      <c r="M31" t="s">
        <v>27</v>
      </c>
      <c r="N31" s="2">
        <v>0.16745355957363461</v>
      </c>
      <c r="O31" s="2">
        <v>0.31279508484011298</v>
      </c>
      <c r="P31" s="2">
        <v>0.51975135558625241</v>
      </c>
      <c r="Q31" s="2">
        <v>1.7060800362864153E-2</v>
      </c>
      <c r="R31" s="2">
        <v>0.50269055522338824</v>
      </c>
    </row>
    <row r="32" spans="2:30" x14ac:dyDescent="0.35">
      <c r="B32" s="4" t="s">
        <v>59</v>
      </c>
      <c r="N32" s="2"/>
      <c r="O32" s="2"/>
      <c r="P32" s="2"/>
      <c r="Q32" s="2"/>
      <c r="R32" s="2"/>
    </row>
    <row r="33" spans="2:18" x14ac:dyDescent="0.35">
      <c r="C33" s="1" t="s">
        <v>0</v>
      </c>
      <c r="D33" s="1" t="s">
        <v>8</v>
      </c>
      <c r="N33" s="2"/>
      <c r="O33" s="2"/>
      <c r="P33" s="2"/>
      <c r="Q33" s="2"/>
      <c r="R33" s="2"/>
    </row>
    <row r="34" spans="2:18" x14ac:dyDescent="0.35">
      <c r="C34" t="s">
        <v>4</v>
      </c>
      <c r="D34" s="15">
        <f>v_conveydestination!B2</f>
        <v>0.93</v>
      </c>
      <c r="N34" s="2"/>
      <c r="O34" s="2"/>
      <c r="P34" s="2"/>
      <c r="Q34" s="2"/>
      <c r="R34" s="2"/>
    </row>
    <row r="35" spans="2:18" x14ac:dyDescent="0.35">
      <c r="C35" t="s">
        <v>5</v>
      </c>
      <c r="D35" s="15">
        <f>v_conveydestination!B3</f>
        <v>0.93</v>
      </c>
      <c r="N35" s="2"/>
      <c r="O35" s="2"/>
      <c r="P35" s="2"/>
      <c r="Q35" s="2"/>
      <c r="R35" s="2"/>
    </row>
    <row r="36" spans="2:18" x14ac:dyDescent="0.35">
      <c r="C36" t="s">
        <v>6</v>
      </c>
      <c r="D36" s="15">
        <f>v_conveydestination!B4</f>
        <v>0.93</v>
      </c>
      <c r="N36" s="2"/>
      <c r="O36" s="2"/>
      <c r="P36" s="2"/>
      <c r="Q36" s="2"/>
      <c r="R36" s="2"/>
    </row>
    <row r="37" spans="2:18" x14ac:dyDescent="0.35">
      <c r="C37" t="s">
        <v>7</v>
      </c>
      <c r="D37" s="15">
        <f>v_conveydestination!B5</f>
        <v>0.93</v>
      </c>
      <c r="I37" s="14" t="s">
        <v>50</v>
      </c>
      <c r="N37" s="2"/>
      <c r="O37" s="2"/>
      <c r="P37" s="2"/>
      <c r="Q37" s="2"/>
      <c r="R37" s="2"/>
    </row>
    <row r="38" spans="2:18" x14ac:dyDescent="0.35">
      <c r="D38" s="21">
        <f>COUNTIF(D34:D37,"&gt;"&amp;1)</f>
        <v>0</v>
      </c>
      <c r="I38" s="17" t="b">
        <f>D38&lt;&gt;0</f>
        <v>0</v>
      </c>
      <c r="L38" t="s">
        <v>28</v>
      </c>
      <c r="M38" t="s">
        <v>29</v>
      </c>
      <c r="N38" s="2">
        <v>0.1250149790293589</v>
      </c>
      <c r="O38" s="2">
        <v>0.29131216297183943</v>
      </c>
      <c r="P38" s="2">
        <v>0.58367285799880164</v>
      </c>
      <c r="Q38" s="2">
        <v>8.4571599760335528E-2</v>
      </c>
      <c r="R38" s="2">
        <v>0.49910125823846613</v>
      </c>
    </row>
    <row r="39" spans="2:18" x14ac:dyDescent="0.35">
      <c r="B39" s="4" t="s">
        <v>56</v>
      </c>
      <c r="L39" t="s">
        <v>30</v>
      </c>
      <c r="M39" t="s">
        <v>31</v>
      </c>
      <c r="N39" s="2">
        <v>0.17695411264726452</v>
      </c>
      <c r="O39" s="2">
        <v>0.29018236591532626</v>
      </c>
      <c r="P39" s="2">
        <v>0.53286352143740923</v>
      </c>
      <c r="Q39" s="2">
        <v>6.278982193770509E-2</v>
      </c>
      <c r="R39" s="2">
        <v>0.47007369949970412</v>
      </c>
    </row>
    <row r="40" spans="2:18" x14ac:dyDescent="0.35">
      <c r="L40" t="s">
        <v>32</v>
      </c>
      <c r="M40" t="s">
        <v>33</v>
      </c>
      <c r="N40" s="2">
        <v>0.14170506912442396</v>
      </c>
      <c r="O40" s="2">
        <v>0.35915441445395363</v>
      </c>
      <c r="P40" s="2">
        <v>0.49914051642162238</v>
      </c>
      <c r="Q40" s="2">
        <v>3.845731841123546E-2</v>
      </c>
      <c r="R40" s="2">
        <v>0.46068319801038693</v>
      </c>
    </row>
    <row r="41" spans="2:18" x14ac:dyDescent="0.35">
      <c r="B41" s="4" t="s">
        <v>58</v>
      </c>
      <c r="L41" t="s">
        <v>34</v>
      </c>
      <c r="M41" t="s">
        <v>35</v>
      </c>
      <c r="N41" s="2">
        <v>9.5449807830108785E-2</v>
      </c>
      <c r="O41" s="2">
        <v>0.3376815842616116</v>
      </c>
      <c r="P41" s="2">
        <v>0.56686860790827964</v>
      </c>
      <c r="Q41" s="2">
        <v>2.3744381473519642E-2</v>
      </c>
      <c r="R41" s="2">
        <v>0.54312422643475999</v>
      </c>
    </row>
    <row r="42" spans="2:18" x14ac:dyDescent="0.35">
      <c r="C42" s="1" t="s">
        <v>47</v>
      </c>
      <c r="D42" s="1" t="s">
        <v>48</v>
      </c>
      <c r="E42" t="s">
        <v>4</v>
      </c>
      <c r="F42" t="s">
        <v>5</v>
      </c>
      <c r="G42" t="s">
        <v>6</v>
      </c>
      <c r="H42" t="s">
        <v>7</v>
      </c>
      <c r="N42" s="2"/>
      <c r="O42" s="2"/>
      <c r="P42" s="2"/>
      <c r="Q42" s="2"/>
      <c r="R42" s="2"/>
    </row>
    <row r="43" spans="2:18" x14ac:dyDescent="0.35">
      <c r="C43">
        <v>1</v>
      </c>
      <c r="D43" s="15">
        <f>v_direct_acuity!B2</f>
        <v>0.01</v>
      </c>
      <c r="E43" s="15">
        <f>v_direct_acuity!C2</f>
        <v>0.11</v>
      </c>
      <c r="F43" s="15">
        <f>v_direct_acuity!D2</f>
        <v>0.05</v>
      </c>
      <c r="G43" s="15">
        <f>v_direct_acuity!E2</f>
        <v>0.02</v>
      </c>
      <c r="H43" s="15">
        <f>v_direct_acuity!F2</f>
        <v>1.9999999999999997E-2</v>
      </c>
      <c r="N43" s="2"/>
      <c r="O43" s="2"/>
      <c r="P43" s="2"/>
      <c r="Q43" s="2"/>
      <c r="R43" s="2"/>
    </row>
    <row r="44" spans="2:18" x14ac:dyDescent="0.35">
      <c r="C44">
        <v>2</v>
      </c>
      <c r="D44" s="15">
        <f>v_direct_acuity!B3</f>
        <v>7.0000000000000007E-2</v>
      </c>
      <c r="E44" s="15">
        <f>v_direct_acuity!C3</f>
        <v>0.24</v>
      </c>
      <c r="F44" s="15">
        <f>v_direct_acuity!D3</f>
        <v>0.19</v>
      </c>
      <c r="G44" s="15">
        <f>v_direct_acuity!E3</f>
        <v>0.15</v>
      </c>
      <c r="H44" s="15">
        <f>v_direct_acuity!F3</f>
        <v>0.13</v>
      </c>
      <c r="N44" s="2"/>
      <c r="O44" s="2"/>
      <c r="P44" s="2"/>
      <c r="Q44" s="2"/>
      <c r="R44" s="2"/>
    </row>
    <row r="45" spans="2:18" x14ac:dyDescent="0.35">
      <c r="C45">
        <v>3</v>
      </c>
      <c r="D45" s="15">
        <f>v_direct_acuity!B4</f>
        <v>0.28000000000000003</v>
      </c>
      <c r="E45" s="15">
        <f>v_direct_acuity!C4</f>
        <v>0.35</v>
      </c>
      <c r="F45" s="15">
        <f>v_direct_acuity!D4</f>
        <v>0.46</v>
      </c>
      <c r="G45" s="15">
        <f>v_direct_acuity!E4</f>
        <v>0.52</v>
      </c>
      <c r="H45" s="15">
        <f>v_direct_acuity!F4</f>
        <v>0.55000000000000004</v>
      </c>
      <c r="N45" s="2"/>
      <c r="O45" s="2"/>
      <c r="P45" s="2"/>
      <c r="Q45" s="2"/>
      <c r="R45" s="2"/>
    </row>
    <row r="46" spans="2:18" x14ac:dyDescent="0.35">
      <c r="C46">
        <v>4</v>
      </c>
      <c r="D46" s="15">
        <f>v_direct_acuity!B5</f>
        <v>0.61</v>
      </c>
      <c r="E46" s="15">
        <f>v_direct_acuity!C5</f>
        <v>0.3</v>
      </c>
      <c r="F46" s="15">
        <f>v_direct_acuity!D5</f>
        <v>0.3</v>
      </c>
      <c r="G46" s="15">
        <f>v_direct_acuity!E5</f>
        <v>0.31</v>
      </c>
      <c r="H46" s="15">
        <f>v_direct_acuity!F5</f>
        <v>0.3</v>
      </c>
      <c r="N46" s="2"/>
      <c r="O46" s="2"/>
      <c r="P46" s="2"/>
      <c r="Q46" s="2"/>
      <c r="R46" s="2"/>
    </row>
    <row r="47" spans="2:18" x14ac:dyDescent="0.35">
      <c r="C47">
        <v>5</v>
      </c>
      <c r="D47" s="15">
        <f>v_direct_acuity!B6</f>
        <v>3.0000000000000027E-2</v>
      </c>
      <c r="E47" s="15">
        <f>v_direct_acuity!C6</f>
        <v>0</v>
      </c>
      <c r="F47" s="15">
        <f>v_direct_acuity!D6</f>
        <v>0</v>
      </c>
      <c r="G47" s="15">
        <f>v_direct_acuity!E6</f>
        <v>0</v>
      </c>
      <c r="H47" s="15">
        <f>v_direct_acuity!F6</f>
        <v>0</v>
      </c>
      <c r="N47" s="2"/>
      <c r="O47" s="2"/>
      <c r="P47" s="2"/>
      <c r="Q47" s="2"/>
      <c r="R47" s="2"/>
    </row>
    <row r="48" spans="2:18" x14ac:dyDescent="0.35">
      <c r="D48" s="16">
        <f>SUM(D43:D47)</f>
        <v>1</v>
      </c>
      <c r="E48" s="16">
        <f t="shared" ref="E48:H48" si="1">SUM(E43:E47)</f>
        <v>1</v>
      </c>
      <c r="F48" s="16">
        <f t="shared" si="1"/>
        <v>1</v>
      </c>
      <c r="G48" s="16">
        <f t="shared" si="1"/>
        <v>1</v>
      </c>
      <c r="H48" s="16">
        <f t="shared" si="1"/>
        <v>1</v>
      </c>
      <c r="N48" s="2"/>
      <c r="O48" s="2"/>
      <c r="P48" s="2"/>
      <c r="Q48" s="2"/>
      <c r="R48" s="2"/>
    </row>
    <row r="49" spans="2:20" x14ac:dyDescent="0.35">
      <c r="D49" s="16"/>
      <c r="I49" s="14" t="s">
        <v>50</v>
      </c>
    </row>
    <row r="50" spans="2:20" x14ac:dyDescent="0.35">
      <c r="D50" s="16"/>
      <c r="I50" s="17" t="b">
        <f>SUM(D48:H48)&lt;&gt;COUNT(D48:H48)</f>
        <v>0</v>
      </c>
    </row>
    <row r="52" spans="2:20" x14ac:dyDescent="0.35">
      <c r="B52" s="19" t="s">
        <v>52</v>
      </c>
      <c r="C52" s="18"/>
      <c r="D52" s="18"/>
      <c r="E52" s="18"/>
      <c r="F52" s="18"/>
    </row>
    <row r="53" spans="2:20" x14ac:dyDescent="0.35">
      <c r="C53" s="4"/>
      <c r="K53" s="4"/>
      <c r="R53" s="4"/>
    </row>
    <row r="54" spans="2:20" x14ac:dyDescent="0.35">
      <c r="C54" s="4" t="s">
        <v>44</v>
      </c>
      <c r="K54" s="4" t="s">
        <v>44</v>
      </c>
      <c r="R54" s="4" t="s">
        <v>44</v>
      </c>
    </row>
    <row r="55" spans="2:20" x14ac:dyDescent="0.35">
      <c r="C55" s="5" t="s">
        <v>1</v>
      </c>
      <c r="D55" s="5" t="s">
        <v>2</v>
      </c>
      <c r="E55" s="5" t="s">
        <v>3</v>
      </c>
      <c r="I55" s="14" t="s">
        <v>50</v>
      </c>
      <c r="K55" t="s">
        <v>1</v>
      </c>
      <c r="L55" t="s">
        <v>2</v>
      </c>
      <c r="M55" s="1" t="s">
        <v>3</v>
      </c>
      <c r="R55" t="s">
        <v>1</v>
      </c>
      <c r="S55" t="s">
        <v>2</v>
      </c>
      <c r="T55" s="1" t="s">
        <v>3</v>
      </c>
    </row>
    <row r="56" spans="2:20" x14ac:dyDescent="0.35">
      <c r="C56" s="3" cm="1">
        <f t="array" ref="C56:E56">MMULT(D29:G29,D14:F17)</f>
        <v>0.62250000000000005</v>
      </c>
      <c r="D56" s="3">
        <v>0.37750000000000006</v>
      </c>
      <c r="E56" s="3">
        <v>0</v>
      </c>
      <c r="F56" s="16">
        <f>SUM(_xlfn.ANCHORARRAY(C56))</f>
        <v>1</v>
      </c>
      <c r="I56" t="b">
        <f>F56&lt;&gt;1</f>
        <v>0</v>
      </c>
      <c r="K56" s="3" cm="1">
        <f t="array" ref="K56:M56">MMULT(L29:O29,L14:N17)</f>
        <v>0.62406910217849842</v>
      </c>
      <c r="L56" s="3">
        <v>0.35882133130590477</v>
      </c>
      <c r="M56" s="3">
        <v>1.7109566515596881E-2</v>
      </c>
      <c r="R56" s="3" cm="1">
        <f t="array" ref="R56:T56">MMULT(S29:V29,S14:U17)</f>
        <v>0.55363813904160131</v>
      </c>
      <c r="S56" s="3">
        <v>0.3009866169669666</v>
      </c>
      <c r="T56" s="3">
        <v>0.14537524399143215</v>
      </c>
    </row>
    <row r="58" spans="2:20" x14ac:dyDescent="0.35">
      <c r="C58" t="s">
        <v>53</v>
      </c>
      <c r="F58" s="24" t="s">
        <v>57</v>
      </c>
      <c r="I58" t="b">
        <f>IF(F58="Yes",FALSE,TRUE)</f>
        <v>0</v>
      </c>
    </row>
  </sheetData>
  <sheetProtection sheet="1" objects="1" scenarios="1"/>
  <conditionalFormatting sqref="I58 I56 I25 I14:I17 I50">
    <cfRule type="cellIs" dxfId="4" priority="7" operator="equal">
      <formula>TRUE</formula>
    </cfRule>
  </conditionalFormatting>
  <conditionalFormatting sqref="I58 I56 I25 I14:I17 I50">
    <cfRule type="cellIs" dxfId="3" priority="6" operator="equal">
      <formula>FALSE</formula>
    </cfRule>
  </conditionalFormatting>
  <conditionalFormatting sqref="C6">
    <cfRule type="cellIs" dxfId="2" priority="5" operator="equal">
      <formula>"OK"</formula>
    </cfRule>
  </conditionalFormatting>
  <conditionalFormatting sqref="I38">
    <cfRule type="cellIs" dxfId="1" priority="2" operator="equal">
      <formula>TRUE</formula>
    </cfRule>
  </conditionalFormatting>
  <conditionalFormatting sqref="I38">
    <cfRule type="cellIs" dxfId="0" priority="1" operator="equal">
      <formula>FALSE</formula>
    </cfRule>
  </conditionalFormatting>
  <dataValidations count="1">
    <dataValidation type="list" allowBlank="1" showInputMessage="1" showErrorMessage="1" sqref="F58" xr:uid="{85A2EA3A-1BB7-41E5-B517-663474D2A4A5}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5728-2B0A-43DF-BC76-753FABC04296}">
  <dimension ref="B1:M64"/>
  <sheetViews>
    <sheetView showGridLines="0" workbookViewId="0">
      <selection activeCell="C47" sqref="C47"/>
    </sheetView>
  </sheetViews>
  <sheetFormatPr defaultRowHeight="14.5" x14ac:dyDescent="0.35"/>
  <cols>
    <col min="2" max="2" width="16.453125" customWidth="1"/>
    <col min="3" max="3" width="21.7265625" customWidth="1"/>
    <col min="4" max="4" width="21.453125" customWidth="1"/>
    <col min="5" max="5" width="25.1796875" customWidth="1"/>
  </cols>
  <sheetData>
    <row r="1" spans="2:6" x14ac:dyDescent="0.35">
      <c r="F1" t="s">
        <v>76</v>
      </c>
    </row>
    <row r="2" spans="2:6" x14ac:dyDescent="0.35">
      <c r="B2" s="4" t="s">
        <v>62</v>
      </c>
    </row>
    <row r="3" spans="2:6" x14ac:dyDescent="0.35">
      <c r="C3" s="4" t="s">
        <v>63</v>
      </c>
    </row>
    <row r="4" spans="2:6" x14ac:dyDescent="0.35">
      <c r="D4" t="s">
        <v>64</v>
      </c>
    </row>
    <row r="5" spans="2:6" x14ac:dyDescent="0.35">
      <c r="D5" t="s">
        <v>65</v>
      </c>
    </row>
    <row r="6" spans="2:6" x14ac:dyDescent="0.35">
      <c r="D6" t="s">
        <v>66</v>
      </c>
      <c r="E6" s="22"/>
    </row>
    <row r="7" spans="2:6" x14ac:dyDescent="0.35">
      <c r="D7" t="s">
        <v>67</v>
      </c>
    </row>
    <row r="8" spans="2:6" x14ac:dyDescent="0.35">
      <c r="D8" t="s">
        <v>68</v>
      </c>
    </row>
    <row r="9" spans="2:6" x14ac:dyDescent="0.35">
      <c r="D9" t="s">
        <v>69</v>
      </c>
    </row>
    <row r="11" spans="2:6" x14ac:dyDescent="0.35">
      <c r="C11" s="4" t="s">
        <v>70</v>
      </c>
    </row>
    <row r="12" spans="2:6" x14ac:dyDescent="0.35">
      <c r="D12" t="s">
        <v>64</v>
      </c>
    </row>
    <row r="13" spans="2:6" x14ac:dyDescent="0.35">
      <c r="D13" t="s">
        <v>65</v>
      </c>
    </row>
    <row r="14" spans="2:6" x14ac:dyDescent="0.35">
      <c r="D14" t="s">
        <v>66</v>
      </c>
    </row>
    <row r="15" spans="2:6" x14ac:dyDescent="0.35">
      <c r="D15" t="s">
        <v>67</v>
      </c>
    </row>
    <row r="16" spans="2:6" x14ac:dyDescent="0.35">
      <c r="D16" t="s">
        <v>68</v>
      </c>
    </row>
    <row r="17" spans="3:4" x14ac:dyDescent="0.35">
      <c r="D17" t="s">
        <v>69</v>
      </c>
    </row>
    <row r="20" spans="3:4" x14ac:dyDescent="0.35">
      <c r="C20" s="4" t="s">
        <v>71</v>
      </c>
    </row>
    <row r="21" spans="3:4" x14ac:dyDescent="0.35">
      <c r="D21" t="s">
        <v>64</v>
      </c>
    </row>
    <row r="22" spans="3:4" x14ac:dyDescent="0.35">
      <c r="D22" t="s">
        <v>65</v>
      </c>
    </row>
    <row r="23" spans="3:4" x14ac:dyDescent="0.35">
      <c r="D23" t="s">
        <v>66</v>
      </c>
    </row>
    <row r="24" spans="3:4" x14ac:dyDescent="0.35">
      <c r="D24" t="s">
        <v>67</v>
      </c>
    </row>
    <row r="25" spans="3:4" x14ac:dyDescent="0.35">
      <c r="D25" t="s">
        <v>68</v>
      </c>
    </row>
    <row r="26" spans="3:4" x14ac:dyDescent="0.35">
      <c r="D26" t="s">
        <v>69</v>
      </c>
    </row>
    <row r="28" spans="3:4" x14ac:dyDescent="0.35">
      <c r="C28" s="4" t="s">
        <v>72</v>
      </c>
    </row>
    <row r="29" spans="3:4" x14ac:dyDescent="0.35">
      <c r="D29" t="s">
        <v>64</v>
      </c>
    </row>
    <row r="30" spans="3:4" x14ac:dyDescent="0.35">
      <c r="D30" t="s">
        <v>65</v>
      </c>
    </row>
    <row r="31" spans="3:4" x14ac:dyDescent="0.35">
      <c r="D31" t="s">
        <v>66</v>
      </c>
    </row>
    <row r="32" spans="3:4" x14ac:dyDescent="0.35">
      <c r="D32" t="s">
        <v>67</v>
      </c>
    </row>
    <row r="33" spans="3:4" x14ac:dyDescent="0.35">
      <c r="D33" t="s">
        <v>68</v>
      </c>
    </row>
    <row r="34" spans="3:4" x14ac:dyDescent="0.35">
      <c r="D34" t="s">
        <v>69</v>
      </c>
    </row>
    <row r="37" spans="3:4" x14ac:dyDescent="0.35">
      <c r="C37" s="4" t="s">
        <v>73</v>
      </c>
    </row>
    <row r="38" spans="3:4" x14ac:dyDescent="0.35">
      <c r="D38" t="s">
        <v>64</v>
      </c>
    </row>
    <row r="39" spans="3:4" x14ac:dyDescent="0.35">
      <c r="D39" t="s">
        <v>65</v>
      </c>
    </row>
    <row r="40" spans="3:4" x14ac:dyDescent="0.35">
      <c r="D40" t="s">
        <v>66</v>
      </c>
    </row>
    <row r="41" spans="3:4" x14ac:dyDescent="0.35">
      <c r="D41" t="s">
        <v>67</v>
      </c>
    </row>
    <row r="42" spans="3:4" x14ac:dyDescent="0.35">
      <c r="D42" t="s">
        <v>68</v>
      </c>
    </row>
    <row r="43" spans="3:4" x14ac:dyDescent="0.35">
      <c r="D43" t="s">
        <v>69</v>
      </c>
    </row>
    <row r="46" spans="3:4" x14ac:dyDescent="0.35">
      <c r="C46" s="4" t="s">
        <v>75</v>
      </c>
    </row>
    <row r="47" spans="3:4" x14ac:dyDescent="0.35">
      <c r="D47" t="s">
        <v>64</v>
      </c>
    </row>
    <row r="48" spans="3:4" x14ac:dyDescent="0.35">
      <c r="D48" t="s">
        <v>65</v>
      </c>
    </row>
    <row r="49" spans="3:13" x14ac:dyDescent="0.35">
      <c r="D49" t="s">
        <v>66</v>
      </c>
    </row>
    <row r="50" spans="3:13" x14ac:dyDescent="0.35">
      <c r="D50" t="s">
        <v>67</v>
      </c>
    </row>
    <row r="51" spans="3:13" x14ac:dyDescent="0.35">
      <c r="D51" t="s">
        <v>68</v>
      </c>
    </row>
    <row r="52" spans="3:13" x14ac:dyDescent="0.35">
      <c r="D52" t="s">
        <v>69</v>
      </c>
    </row>
    <row r="54" spans="3:13" x14ac:dyDescent="0.35">
      <c r="C54" s="4" t="s">
        <v>74</v>
      </c>
    </row>
    <row r="55" spans="3:13" x14ac:dyDescent="0.35">
      <c r="D55" t="s">
        <v>64</v>
      </c>
    </row>
    <row r="56" spans="3:13" x14ac:dyDescent="0.35">
      <c r="D56" t="s">
        <v>65</v>
      </c>
    </row>
    <row r="57" spans="3:13" x14ac:dyDescent="0.35">
      <c r="D57" t="s">
        <v>66</v>
      </c>
    </row>
    <row r="58" spans="3:13" x14ac:dyDescent="0.35">
      <c r="D58" t="s">
        <v>67</v>
      </c>
    </row>
    <row r="59" spans="3:13" x14ac:dyDescent="0.35">
      <c r="D59" t="s">
        <v>68</v>
      </c>
    </row>
    <row r="60" spans="3:13" x14ac:dyDescent="0.35">
      <c r="D60" t="s">
        <v>69</v>
      </c>
    </row>
    <row r="62" spans="3:13" x14ac:dyDescent="0.35">
      <c r="M62" s="23"/>
    </row>
    <row r="63" spans="3:13" x14ac:dyDescent="0.35">
      <c r="M63" s="23"/>
    </row>
    <row r="64" spans="3:13" x14ac:dyDescent="0.35">
      <c r="M64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m_demand_cat2conv</vt:lpstr>
      <vt:lpstr>v_demand_cat</vt:lpstr>
      <vt:lpstr>v_LoS</vt:lpstr>
      <vt:lpstr>v_conveydestination</vt:lpstr>
      <vt:lpstr>v_direct_ratio</vt:lpstr>
      <vt:lpstr>v_direct_acuity</vt:lpstr>
      <vt:lpstr>Checks</vt:lpstr>
      <vt:lpstr>Sources</vt:lpstr>
      <vt:lpstr>v_direct_acuity!Print_Area</vt:lpstr>
      <vt:lpstr>v_direct_ratio!Print_Area</vt:lpstr>
    </vt:vector>
  </TitlesOfParts>
  <Manager/>
  <Company>NHS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Fonseca</dc:creator>
  <cp:keywords/>
  <dc:description/>
  <cp:lastModifiedBy>Martina Fonseca</cp:lastModifiedBy>
  <cp:revision/>
  <dcterms:created xsi:type="dcterms:W3CDTF">2023-02-09T11:35:26Z</dcterms:created>
  <dcterms:modified xsi:type="dcterms:W3CDTF">2023-06-22T15:29:18Z</dcterms:modified>
  <cp:category/>
  <cp:contentStatus/>
</cp:coreProperties>
</file>