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repos\wirecalc\"/>
    </mc:Choice>
  </mc:AlternateContent>
  <xr:revisionPtr revIDLastSave="0" documentId="13_ncr:1_{1E663DEC-6FBC-4F35-9FE3-C4F5BA514E59}" xr6:coauthVersionLast="47" xr6:coauthVersionMax="47" xr10:uidLastSave="{00000000-0000-0000-0000-000000000000}"/>
  <bookViews>
    <workbookView xWindow="1020" yWindow="6840" windowWidth="27945" windowHeight="20370" xr2:uid="{E0713C13-BED5-45FF-8D40-BABC9E5C5553}"/>
  </bookViews>
  <sheets>
    <sheet name="Sheet1"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5" i="1" l="1"/>
  <c r="I54" i="1"/>
  <c r="I53" i="1"/>
  <c r="I52" i="1"/>
  <c r="I51" i="1"/>
  <c r="I50" i="1"/>
  <c r="I49" i="1"/>
  <c r="I48" i="1"/>
  <c r="I47" i="1"/>
  <c r="I46" i="1"/>
  <c r="I45" i="1"/>
  <c r="I44" i="1"/>
  <c r="I43" i="1"/>
  <c r="I42" i="1"/>
  <c r="I41" i="1"/>
  <c r="I40" i="1"/>
  <c r="I39" i="1"/>
  <c r="I38" i="1"/>
  <c r="I37" i="1"/>
  <c r="I36" i="1"/>
  <c r="I35" i="1"/>
  <c r="I34" i="1"/>
  <c r="I33" i="1"/>
  <c r="I32" i="1"/>
  <c r="H49" i="1"/>
  <c r="H47" i="1"/>
  <c r="H46" i="1"/>
  <c r="H44" i="1"/>
  <c r="H35" i="1"/>
  <c r="G55" i="1"/>
  <c r="H55" i="1" s="1"/>
  <c r="G54" i="1"/>
  <c r="H54" i="1" s="1"/>
  <c r="G53" i="1"/>
  <c r="H53" i="1" s="1"/>
  <c r="G52" i="1"/>
  <c r="H52" i="1" s="1"/>
  <c r="G51" i="1"/>
  <c r="H51" i="1" s="1"/>
  <c r="G50" i="1"/>
  <c r="H50" i="1" s="1"/>
  <c r="G49" i="1"/>
  <c r="G48" i="1"/>
  <c r="H48" i="1" s="1"/>
  <c r="G47" i="1"/>
  <c r="G46" i="1"/>
  <c r="G45" i="1"/>
  <c r="H45" i="1" s="1"/>
  <c r="G44" i="1"/>
  <c r="G43" i="1"/>
  <c r="H43" i="1" s="1"/>
  <c r="G42" i="1"/>
  <c r="H42" i="1" s="1"/>
  <c r="G41" i="1"/>
  <c r="H41" i="1" s="1"/>
  <c r="G40" i="1"/>
  <c r="H40" i="1" s="1"/>
  <c r="G39" i="1"/>
  <c r="H39" i="1" s="1"/>
  <c r="G38" i="1"/>
  <c r="H38" i="1" s="1"/>
  <c r="G37" i="1"/>
  <c r="H37" i="1" s="1"/>
  <c r="G36" i="1"/>
  <c r="H36" i="1" s="1"/>
  <c r="G35" i="1"/>
  <c r="G34" i="1"/>
  <c r="H34" i="1" s="1"/>
  <c r="G33" i="1"/>
  <c r="H33" i="1" s="1"/>
  <c r="G32" i="1"/>
  <c r="H32" i="1" s="1"/>
  <c r="I2" i="1"/>
  <c r="H2" i="1"/>
  <c r="G2" i="1"/>
  <c r="I3" i="1"/>
  <c r="H3" i="1"/>
  <c r="G3" i="1"/>
  <c r="H20" i="1"/>
  <c r="J20" i="1" s="1"/>
  <c r="K20" i="1" s="1"/>
  <c r="H16" i="1"/>
  <c r="J16" i="1" s="1"/>
  <c r="K16" i="1" s="1"/>
  <c r="H15" i="1"/>
  <c r="J15" i="1" s="1"/>
  <c r="K15" i="1" s="1"/>
  <c r="H14" i="1"/>
  <c r="J14" i="1" s="1"/>
  <c r="K14" i="1" s="1"/>
  <c r="G20" i="1"/>
  <c r="G19" i="1"/>
  <c r="G18" i="1"/>
  <c r="G17" i="1"/>
  <c r="G16" i="1"/>
  <c r="G15" i="1"/>
  <c r="G14" i="1"/>
  <c r="G12" i="1"/>
  <c r="G11" i="1"/>
  <c r="G10" i="1"/>
  <c r="G9" i="1"/>
  <c r="G8" i="1"/>
  <c r="G13" i="1"/>
  <c r="I20" i="1"/>
  <c r="I19" i="1"/>
  <c r="I18" i="1"/>
  <c r="I17" i="1"/>
  <c r="I16" i="1"/>
  <c r="I15" i="1"/>
  <c r="I14" i="1"/>
  <c r="I13" i="1"/>
  <c r="I12" i="1"/>
  <c r="I11" i="1"/>
  <c r="I10" i="1"/>
  <c r="I9" i="1"/>
  <c r="I8" i="1"/>
  <c r="H19" i="1"/>
  <c r="J19" i="1" s="1"/>
  <c r="K19" i="1" s="1"/>
  <c r="H18" i="1"/>
  <c r="J18" i="1"/>
  <c r="K18" i="1" s="1"/>
  <c r="H17" i="1"/>
  <c r="J17" i="1" s="1"/>
  <c r="K17" i="1" s="1"/>
  <c r="H13" i="1"/>
  <c r="J13" i="1" s="1"/>
  <c r="K13" i="1" s="1"/>
  <c r="H12" i="1"/>
  <c r="J12" i="1" s="1"/>
  <c r="K12" i="1" s="1"/>
  <c r="H11" i="1"/>
  <c r="J11" i="1" s="1"/>
  <c r="K11" i="1" s="1"/>
  <c r="H10" i="1"/>
  <c r="J10" i="1" s="1"/>
  <c r="K10" i="1" s="1"/>
  <c r="H9" i="1"/>
  <c r="J9" i="1" s="1"/>
  <c r="K9" i="1" s="1"/>
  <c r="H8" i="1"/>
  <c r="J8" i="1" s="1"/>
  <c r="K8" i="1" s="1"/>
  <c r="C9" i="1"/>
  <c r="F9" i="1"/>
  <c r="F20" i="1"/>
  <c r="F19" i="1"/>
  <c r="F18" i="1"/>
  <c r="F17" i="1"/>
  <c r="F16" i="1"/>
  <c r="F15" i="1"/>
  <c r="F14" i="1"/>
  <c r="F13" i="1"/>
  <c r="F12" i="1"/>
  <c r="F11" i="1"/>
  <c r="F10" i="1"/>
  <c r="F8" i="1"/>
  <c r="C8" i="1"/>
  <c r="C10" i="1"/>
  <c r="C11" i="1"/>
  <c r="C20" i="1"/>
  <c r="C19" i="1"/>
  <c r="C18" i="1"/>
  <c r="C17" i="1"/>
  <c r="C16" i="1"/>
  <c r="C15" i="1"/>
  <c r="C14" i="1"/>
  <c r="C13" i="1"/>
  <c r="C12" i="1"/>
  <c r="C27" i="1" l="1"/>
  <c r="C28" i="1"/>
  <c r="C29" i="1" s="1"/>
</calcChain>
</file>

<file path=xl/sharedStrings.xml><?xml version="1.0" encoding="utf-8"?>
<sst xmlns="http://schemas.openxmlformats.org/spreadsheetml/2006/main" count="65" uniqueCount="40">
  <si>
    <t>CM</t>
  </si>
  <si>
    <t>mm2</t>
  </si>
  <si>
    <t>Distance (feet)</t>
  </si>
  <si>
    <t>Current (A)</t>
  </si>
  <si>
    <t>R/KFt (Ohms)</t>
  </si>
  <si>
    <t>Voltage Drop (V)</t>
  </si>
  <si>
    <t>Voltage (V)</t>
  </si>
  <si>
    <t>Outside Engine</t>
  </si>
  <si>
    <t>Engine Space</t>
  </si>
  <si>
    <t>Wire Properties</t>
  </si>
  <si>
    <t># Wires Parallel</t>
  </si>
  <si>
    <t>In Engine Space?</t>
  </si>
  <si>
    <t>Bundled?</t>
  </si>
  <si>
    <t>No</t>
  </si>
  <si>
    <t>Usable</t>
  </si>
  <si>
    <t>ABYC Single Wire Rated Ampacity (105C)</t>
  </si>
  <si>
    <t>Total Power Dissipation (W)</t>
  </si>
  <si>
    <t>Power Dissipation/Foot (W)</t>
  </si>
  <si>
    <t>Percentage Drops to Calculate ---&gt;</t>
  </si>
  <si>
    <t>Gauge (AWG)</t>
  </si>
  <si>
    <t>Length (feet)</t>
  </si>
  <si>
    <t>Power Dissipation(W)</t>
  </si>
  <si>
    <t>Total Voltage Drop (V)</t>
  </si>
  <si>
    <t>Total Voltage Drop (%)</t>
  </si>
  <si>
    <t>Total Power Loss(W)</t>
  </si>
  <si>
    <t>AWG 2/0</t>
  </si>
  <si>
    <t>AWG 3/0</t>
  </si>
  <si>
    <t>AWG 4/0</t>
  </si>
  <si>
    <t>AWG 16</t>
  </si>
  <si>
    <t>AWG 14</t>
  </si>
  <si>
    <t>AWG 12</t>
  </si>
  <si>
    <t>AWG 10</t>
  </si>
  <si>
    <t>AWG 8</t>
  </si>
  <si>
    <t>AWG 6</t>
  </si>
  <si>
    <t>AWG 4</t>
  </si>
  <si>
    <t>AWG 2</t>
  </si>
  <si>
    <t>AWG 1</t>
  </si>
  <si>
    <t>AWG 0</t>
  </si>
  <si>
    <t>Segment over ampacity</t>
  </si>
  <si>
    <t>In the table below you can construct a conducting path that consists of one or more cables.  For each segment you need to select the cable size, the current on that segment and the length.  You can also select wether the segment will be bundled or in an engine space.  The latter information is used to determine wether a segment is over ampacity.  The overall voltage drop and power dissipation of each segment and the total is calculated.  To use this, use the maximum current that will be flowing on a segment.  So, for example, if one segment is the main battery bank cable it may carry all the load, say 400A.  But a later cable may be for a single circuit and carry less.  Doing this will allow you to accurately get voltage drops for heavily subscribed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</si>
</sst>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 x14ac:knownFonts="1">
    <font>
      <sz val="11"/>
      <color theme="1"/>
      <name val="Calibri"/>
      <family val="2"/>
      <scheme val="minor"/>
    </font>
    <font>
      <sz val="11"/>
      <color theme="1"/>
      <name val="Calibri"/>
      <family val="2"/>
      <scheme val="minor"/>
    </font>
    <font>
      <sz val="11"/>
      <color rgb="FF3F3F76"/>
      <name val="Calibri"/>
      <family val="2"/>
      <scheme val="minor"/>
    </font>
  </fonts>
  <fills count="9">
    <fill>
      <patternFill patternType="none"/>
    </fill>
    <fill>
      <patternFill patternType="gray125"/>
    </fill>
    <fill>
      <patternFill patternType="solid">
        <fgColor rgb="FFFFCC99"/>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599963377788628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top style="thin">
        <color rgb="FF7F7F7F"/>
      </top>
      <bottom style="thin">
        <color rgb="FF7F7F7F"/>
      </bottom>
      <diagonal/>
    </border>
    <border>
      <left style="thin">
        <color rgb="FF7F7F7F"/>
      </left>
      <right style="thin">
        <color rgb="FF7F7F7F"/>
      </right>
      <top style="thin">
        <color rgb="FF7F7F7F"/>
      </top>
      <bottom/>
      <diagonal/>
    </border>
    <border>
      <left style="thin">
        <color auto="1"/>
      </left>
      <right style="thin">
        <color auto="1"/>
      </right>
      <top/>
      <bottom/>
      <diagonal/>
    </border>
    <border>
      <left/>
      <right style="thin">
        <color auto="1"/>
      </right>
      <top/>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right style="thin">
        <color rgb="FF7F7F7F"/>
      </right>
      <top/>
      <bottom style="thin">
        <color rgb="FF7F7F7F"/>
      </bottom>
      <diagonal/>
    </border>
    <border>
      <left style="thin">
        <color rgb="FF7F7F7F"/>
      </left>
      <right/>
      <top style="thin">
        <color rgb="FF7F7F7F"/>
      </top>
      <bottom/>
      <diagonal/>
    </border>
    <border>
      <left/>
      <right style="thin">
        <color rgb="FF7F7F7F"/>
      </right>
      <top/>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3" fontId="1" fillId="3" borderId="2" xfId="2" applyNumberFormat="1" applyBorder="1" applyProtection="1">
      <protection locked="0"/>
    </xf>
    <xf numFmtId="0" fontId="1" fillId="3" borderId="2" xfId="2" applyBorder="1" applyAlignment="1" applyProtection="1">
      <alignment horizontal="center"/>
      <protection locked="0"/>
    </xf>
    <xf numFmtId="1" fontId="1" fillId="3" borderId="2" xfId="2" applyNumberFormat="1" applyBorder="1" applyProtection="1">
      <protection locked="0"/>
    </xf>
    <xf numFmtId="2" fontId="1" fillId="3" borderId="2" xfId="2" applyNumberFormat="1" applyBorder="1" applyProtection="1">
      <protection locked="0"/>
    </xf>
    <xf numFmtId="164" fontId="1" fillId="3" borderId="2" xfId="2" applyNumberFormat="1" applyBorder="1" applyProtection="1">
      <protection locked="0"/>
    </xf>
    <xf numFmtId="0" fontId="1" fillId="4" borderId="0" xfId="3" applyProtection="1">
      <protection locked="0"/>
    </xf>
    <xf numFmtId="0" fontId="1" fillId="4" borderId="2" xfId="3" applyBorder="1" applyAlignment="1" applyProtection="1">
      <alignment horizontal="center"/>
      <protection locked="0"/>
    </xf>
    <xf numFmtId="0" fontId="1" fillId="3" borderId="3" xfId="2" applyBorder="1" applyProtection="1">
      <protection locked="0"/>
    </xf>
    <xf numFmtId="0" fontId="1" fillId="3" borderId="4" xfId="2" applyBorder="1" applyProtection="1">
      <protection locked="0"/>
    </xf>
    <xf numFmtId="3" fontId="1" fillId="3" borderId="5" xfId="2" applyNumberFormat="1" applyBorder="1" applyProtection="1">
      <protection locked="0"/>
    </xf>
    <xf numFmtId="0" fontId="1" fillId="4" borderId="0" xfId="3" applyAlignment="1">
      <alignment horizontal="center"/>
    </xf>
    <xf numFmtId="0" fontId="1" fillId="4" borderId="9" xfId="3" applyBorder="1" applyAlignment="1" applyProtection="1">
      <alignment horizontal="center"/>
      <protection locked="0"/>
    </xf>
    <xf numFmtId="0" fontId="1" fillId="3" borderId="2" xfId="2" applyBorder="1" applyAlignment="1">
      <alignment horizontal="center"/>
    </xf>
    <xf numFmtId="3" fontId="1" fillId="7" borderId="0" xfId="3" applyNumberFormat="1" applyFill="1" applyBorder="1" applyProtection="1">
      <protection locked="0"/>
    </xf>
    <xf numFmtId="3" fontId="1" fillId="3" borderId="0" xfId="2" applyNumberFormat="1" applyBorder="1" applyProtection="1">
      <protection locked="0"/>
    </xf>
    <xf numFmtId="0" fontId="2" fillId="2" borderId="12" xfId="1" applyBorder="1"/>
    <xf numFmtId="3" fontId="1" fillId="5" borderId="8" xfId="3" applyNumberFormat="1" applyFill="1" applyBorder="1" applyProtection="1">
      <protection locked="0"/>
    </xf>
    <xf numFmtId="3" fontId="1" fillId="6" borderId="8" xfId="3" applyNumberFormat="1" applyFill="1" applyBorder="1" applyProtection="1">
      <protection locked="0"/>
    </xf>
    <xf numFmtId="3" fontId="1" fillId="7" borderId="8" xfId="3" applyNumberFormat="1" applyFill="1" applyBorder="1" applyProtection="1">
      <protection locked="0"/>
    </xf>
    <xf numFmtId="0" fontId="1" fillId="3" borderId="13" xfId="2" applyBorder="1" applyProtection="1">
      <protection locked="0"/>
    </xf>
    <xf numFmtId="0" fontId="1" fillId="3" borderId="9" xfId="2" applyBorder="1" applyProtection="1">
      <protection locked="0"/>
    </xf>
    <xf numFmtId="0" fontId="1" fillId="3" borderId="0" xfId="2" applyBorder="1" applyProtection="1">
      <protection locked="0"/>
    </xf>
    <xf numFmtId="0" fontId="1" fillId="3" borderId="14" xfId="2" applyBorder="1" applyProtection="1">
      <protection locked="0"/>
    </xf>
    <xf numFmtId="3" fontId="1" fillId="3" borderId="11" xfId="2" applyNumberFormat="1" applyBorder="1" applyProtection="1">
      <protection locked="0"/>
    </xf>
    <xf numFmtId="0" fontId="1" fillId="3" borderId="15" xfId="2" applyBorder="1"/>
    <xf numFmtId="0" fontId="1" fillId="3" borderId="11" xfId="2" applyBorder="1"/>
    <xf numFmtId="0" fontId="1" fillId="4" borderId="17" xfId="3" applyBorder="1"/>
    <xf numFmtId="3" fontId="1" fillId="4" borderId="18" xfId="3" applyNumberFormat="1" applyBorder="1" applyProtection="1">
      <protection locked="0"/>
    </xf>
    <xf numFmtId="0" fontId="1" fillId="4" borderId="19" xfId="3" applyBorder="1"/>
    <xf numFmtId="3" fontId="1" fillId="4" borderId="16" xfId="3" applyNumberFormat="1" applyBorder="1" applyProtection="1">
      <protection locked="0"/>
    </xf>
    <xf numFmtId="165" fontId="1" fillId="4" borderId="2" xfId="3" applyNumberFormat="1" applyBorder="1" applyProtection="1">
      <protection locked="0"/>
    </xf>
    <xf numFmtId="0" fontId="1" fillId="4" borderId="0" xfId="3" applyBorder="1" applyAlignment="1" applyProtection="1">
      <alignment horizontal="center"/>
      <protection locked="0"/>
    </xf>
    <xf numFmtId="3" fontId="1" fillId="4" borderId="0" xfId="3" applyNumberFormat="1" applyBorder="1" applyProtection="1">
      <protection locked="0"/>
    </xf>
    <xf numFmtId="0" fontId="1" fillId="4" borderId="0" xfId="3" applyBorder="1"/>
    <xf numFmtId="0" fontId="1" fillId="3" borderId="10" xfId="2" applyBorder="1" applyAlignment="1">
      <alignment horizontal="center"/>
    </xf>
    <xf numFmtId="0" fontId="1" fillId="3" borderId="7" xfId="2" applyBorder="1" applyAlignment="1">
      <alignment horizontal="center"/>
    </xf>
    <xf numFmtId="0" fontId="1" fillId="3" borderId="10" xfId="2" applyBorder="1" applyAlignment="1" applyProtection="1">
      <alignment horizontal="center"/>
      <protection locked="0"/>
    </xf>
    <xf numFmtId="0" fontId="1" fillId="3" borderId="6" xfId="2" applyBorder="1" applyAlignment="1" applyProtection="1">
      <alignment horizontal="center"/>
      <protection locked="0"/>
    </xf>
    <xf numFmtId="0" fontId="1" fillId="3" borderId="7" xfId="2" applyBorder="1" applyAlignment="1" applyProtection="1">
      <alignment horizontal="center"/>
      <protection locked="0"/>
    </xf>
    <xf numFmtId="0" fontId="0" fillId="0" borderId="0" xfId="0" applyAlignment="1">
      <alignment horizontal="left" indent="1"/>
    </xf>
    <xf numFmtId="49" fontId="1" fillId="3" borderId="2" xfId="2" applyNumberFormat="1" applyBorder="1" applyProtection="1">
      <protection locked="0"/>
    </xf>
    <xf numFmtId="0" fontId="2" fillId="2" borderId="1" xfId="1"/>
    <xf numFmtId="0" fontId="0" fillId="0" borderId="0" xfId="0"/>
    <xf numFmtId="2" fontId="0" fillId="0" borderId="0" xfId="0" applyNumberFormat="1"/>
    <xf numFmtId="165" fontId="0" fillId="0" borderId="0" xfId="0" applyNumberFormat="1"/>
    <xf numFmtId="49" fontId="2" fillId="2" borderId="1" xfId="1" applyNumberFormat="1" applyAlignment="1">
      <alignment horizontal="left"/>
    </xf>
    <xf numFmtId="0" fontId="0" fillId="8" borderId="0" xfId="0" applyFill="1" applyAlignment="1">
      <alignment vertical="top" wrapText="1"/>
    </xf>
    <xf numFmtId="0" fontId="0" fillId="8" borderId="0" xfId="0" applyFill="1" applyAlignment="1">
      <alignment vertical="top" wrapText="1"/>
    </xf>
  </cellXfs>
  <cellStyles count="4">
    <cellStyle name="20% - Accent3" xfId="2" builtinId="38"/>
    <cellStyle name="20% - Accent5" xfId="3" builtinId="46"/>
    <cellStyle name="Input" xfId="1" builtinId="20"/>
    <cellStyle name="Normal" xfId="0" builtinId="0"/>
  </cellStyles>
  <dxfs count="6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0000"/>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60F14-17FF-43FD-8607-D1AC0951663E}">
  <sheetPr codeName="Sheet1"/>
  <dimension ref="A1:K55"/>
  <sheetViews>
    <sheetView tabSelected="1" topLeftCell="A2" workbookViewId="0">
      <selection activeCell="A22" sqref="A22:J25"/>
    </sheetView>
  </sheetViews>
  <sheetFormatPr defaultRowHeight="15" x14ac:dyDescent="0.25"/>
  <cols>
    <col min="1" max="1" width="15.140625" customWidth="1"/>
    <col min="2" max="2" width="14.5703125" customWidth="1"/>
    <col min="3" max="3" width="16.5703125" customWidth="1"/>
    <col min="4" max="4" width="20.140625" customWidth="1"/>
    <col min="5" max="5" width="19.5703125" customWidth="1"/>
    <col min="6" max="6" width="20.42578125" customWidth="1"/>
    <col min="7" max="7" width="20.85546875" customWidth="1"/>
    <col min="8" max="8" width="20.42578125" customWidth="1"/>
    <col min="9" max="9" width="21.5703125" customWidth="1"/>
    <col min="10" max="10" width="26.28515625" customWidth="1"/>
    <col min="11" max="11" width="31.5703125" customWidth="1"/>
    <col min="12" max="12" width="16.28515625" customWidth="1"/>
  </cols>
  <sheetData>
    <row r="1" spans="1:11" x14ac:dyDescent="0.25">
      <c r="D1" s="40" t="s">
        <v>18</v>
      </c>
      <c r="E1" s="40"/>
      <c r="F1" s="40"/>
      <c r="G1">
        <v>3</v>
      </c>
      <c r="H1">
        <v>5</v>
      </c>
      <c r="I1">
        <v>10</v>
      </c>
    </row>
    <row r="2" spans="1:11" x14ac:dyDescent="0.25">
      <c r="A2" s="7" t="s">
        <v>3</v>
      </c>
      <c r="B2" s="7" t="s">
        <v>2</v>
      </c>
      <c r="C2" s="7" t="s">
        <v>6</v>
      </c>
      <c r="D2" s="11" t="s">
        <v>10</v>
      </c>
      <c r="E2" s="12" t="s">
        <v>11</v>
      </c>
      <c r="F2" s="12" t="s">
        <v>12</v>
      </c>
      <c r="G2" s="7" t="str">
        <f>CONCATENATE("CM/wire for ", $G$1, "% drop")</f>
        <v>CM/wire for 3% drop</v>
      </c>
      <c r="H2" s="7" t="str">
        <f>CONCATENATE("CM/wire for ", $H$1, "% drop")</f>
        <v>CM/wire for 5% drop</v>
      </c>
      <c r="I2" s="7" t="str">
        <f>CONCATENATE("CM/wire for ", $I$1, "% drop")</f>
        <v>CM/wire for 10% drop</v>
      </c>
      <c r="J2" s="32"/>
      <c r="K2" s="32"/>
    </row>
    <row r="3" spans="1:11" x14ac:dyDescent="0.25">
      <c r="A3" s="16">
        <v>100</v>
      </c>
      <c r="B3" s="16">
        <v>1.5</v>
      </c>
      <c r="C3" s="16">
        <v>12</v>
      </c>
      <c r="D3" s="16">
        <v>1</v>
      </c>
      <c r="E3" s="16" t="s">
        <v>13</v>
      </c>
      <c r="F3" s="16" t="s">
        <v>13</v>
      </c>
      <c r="G3" s="17">
        <f>(10.75*$A$3*$B$3/(($G$1/100) * $C$3))/$D$3</f>
        <v>4479.166666666667</v>
      </c>
      <c r="H3" s="18">
        <f>(10.75*$A$3*$B$3/(($H$1/100)*$C$3))/$D$3</f>
        <v>2687.4999999999995</v>
      </c>
      <c r="I3" s="19">
        <f>(10.75*$A$3*$B$3/(($I$1/100)*$C$3))/$D$3</f>
        <v>1343.7499999999998</v>
      </c>
      <c r="J3" s="14"/>
      <c r="K3" s="14"/>
    </row>
    <row r="4" spans="1:11" x14ac:dyDescent="0.25">
      <c r="A4" s="25"/>
      <c r="B4" s="26"/>
      <c r="C4" s="26"/>
      <c r="D4" s="26"/>
      <c r="E4" s="26"/>
      <c r="F4" s="26"/>
      <c r="G4" s="24"/>
      <c r="H4" s="28"/>
      <c r="I4" s="30"/>
      <c r="J4" s="33"/>
      <c r="K4" s="33"/>
    </row>
    <row r="5" spans="1:11" x14ac:dyDescent="0.25">
      <c r="A5" s="20" t="s">
        <v>9</v>
      </c>
      <c r="B5" s="21"/>
      <c r="C5" s="22"/>
      <c r="D5" s="15"/>
      <c r="E5" s="15"/>
      <c r="F5" s="15"/>
      <c r="G5" s="23"/>
      <c r="H5" s="6"/>
      <c r="I5" s="29"/>
      <c r="J5" s="34"/>
      <c r="K5" s="34"/>
    </row>
    <row r="6" spans="1:11" x14ac:dyDescent="0.25">
      <c r="A6" s="8"/>
      <c r="B6" s="9"/>
      <c r="C6" s="9"/>
      <c r="D6" s="10"/>
      <c r="E6" s="37" t="s">
        <v>15</v>
      </c>
      <c r="F6" s="38"/>
      <c r="G6" s="39"/>
      <c r="H6" s="6"/>
      <c r="I6" s="27"/>
      <c r="J6" s="34"/>
      <c r="K6" s="34"/>
    </row>
    <row r="7" spans="1:11" x14ac:dyDescent="0.25">
      <c r="A7" s="2" t="s">
        <v>19</v>
      </c>
      <c r="B7" s="2" t="s">
        <v>0</v>
      </c>
      <c r="C7" s="2" t="s">
        <v>1</v>
      </c>
      <c r="D7" s="2" t="s">
        <v>4</v>
      </c>
      <c r="E7" s="2" t="s">
        <v>7</v>
      </c>
      <c r="F7" s="2" t="s">
        <v>8</v>
      </c>
      <c r="G7" s="13" t="s">
        <v>14</v>
      </c>
      <c r="H7" s="35" t="s">
        <v>5</v>
      </c>
      <c r="I7" s="36"/>
      <c r="J7" s="13" t="s">
        <v>16</v>
      </c>
      <c r="K7" s="13" t="s">
        <v>17</v>
      </c>
    </row>
    <row r="8" spans="1:11" x14ac:dyDescent="0.25">
      <c r="A8" s="41" t="s">
        <v>28</v>
      </c>
      <c r="B8" s="1">
        <v>2600</v>
      </c>
      <c r="C8" s="3">
        <f>B8/1973.83</f>
        <v>1.3172360334983257</v>
      </c>
      <c r="D8" s="4">
        <v>4</v>
      </c>
      <c r="E8" s="3">
        <v>25</v>
      </c>
      <c r="F8" s="5">
        <f>E8*0.85</f>
        <v>21.25</v>
      </c>
      <c r="G8" s="5">
        <f t="shared" ref="G8:G12" si="0">IF($F$3="No",IF($E$3="No",E8,F8),E8*0.7)</f>
        <v>25</v>
      </c>
      <c r="H8" s="31">
        <f t="shared" ref="H8:H20" si="1">($A$3*$B$3*D8/1000)/$D$3</f>
        <v>0.6</v>
      </c>
      <c r="I8" s="31">
        <f t="shared" ref="I8:I20" si="2">(10.75*$B$3*$A$3/B8)/$D$3</f>
        <v>0.62019230769230771</v>
      </c>
      <c r="J8" s="31">
        <f>$A$3*H8</f>
        <v>60</v>
      </c>
      <c r="K8" s="31">
        <f>J8/$B$3</f>
        <v>40</v>
      </c>
    </row>
    <row r="9" spans="1:11" x14ac:dyDescent="0.25">
      <c r="A9" s="41" t="s">
        <v>29</v>
      </c>
      <c r="B9" s="1">
        <v>4100</v>
      </c>
      <c r="C9" s="3">
        <f>B9/1973.83</f>
        <v>2.0771798989781289</v>
      </c>
      <c r="D9" s="4">
        <v>2.5299999999999998</v>
      </c>
      <c r="E9" s="3">
        <v>35</v>
      </c>
      <c r="F9" s="5">
        <f t="shared" ref="F9:F20" si="3">E9*0.85</f>
        <v>29.75</v>
      </c>
      <c r="G9" s="5">
        <f t="shared" si="0"/>
        <v>35</v>
      </c>
      <c r="H9" s="31">
        <f t="shared" si="1"/>
        <v>0.37949999999999995</v>
      </c>
      <c r="I9" s="31">
        <f t="shared" si="2"/>
        <v>0.39329268292682928</v>
      </c>
      <c r="J9" s="31">
        <f t="shared" ref="J9:J20" si="4">$A$3*H9</f>
        <v>37.949999999999996</v>
      </c>
      <c r="K9" s="31">
        <f t="shared" ref="K9:K20" si="5">J9/$B$3</f>
        <v>25.299999999999997</v>
      </c>
    </row>
    <row r="10" spans="1:11" x14ac:dyDescent="0.25">
      <c r="A10" s="41" t="s">
        <v>30</v>
      </c>
      <c r="B10" s="1">
        <v>6500</v>
      </c>
      <c r="C10" s="3">
        <f>B10/1973.83</f>
        <v>3.2930900837458141</v>
      </c>
      <c r="D10" s="4">
        <v>1.75</v>
      </c>
      <c r="E10" s="3">
        <v>45</v>
      </c>
      <c r="F10" s="5">
        <f t="shared" si="3"/>
        <v>38.25</v>
      </c>
      <c r="G10" s="5">
        <f t="shared" si="0"/>
        <v>45</v>
      </c>
      <c r="H10" s="31">
        <f t="shared" si="1"/>
        <v>0.26250000000000001</v>
      </c>
      <c r="I10" s="31">
        <f t="shared" si="2"/>
        <v>0.24807692307692308</v>
      </c>
      <c r="J10" s="31">
        <f t="shared" si="4"/>
        <v>26.25</v>
      </c>
      <c r="K10" s="31">
        <f t="shared" si="5"/>
        <v>17.5</v>
      </c>
    </row>
    <row r="11" spans="1:11" x14ac:dyDescent="0.25">
      <c r="A11" s="41" t="s">
        <v>31</v>
      </c>
      <c r="B11" s="1">
        <v>10500</v>
      </c>
      <c r="C11" s="3">
        <f>B11/1973.83</f>
        <v>5.3196070583586224</v>
      </c>
      <c r="D11" s="4">
        <v>1</v>
      </c>
      <c r="E11" s="3">
        <v>60</v>
      </c>
      <c r="F11" s="5">
        <f t="shared" si="3"/>
        <v>51</v>
      </c>
      <c r="G11" s="5">
        <f t="shared" si="0"/>
        <v>60</v>
      </c>
      <c r="H11" s="31">
        <f t="shared" si="1"/>
        <v>0.15</v>
      </c>
      <c r="I11" s="31">
        <f t="shared" si="2"/>
        <v>0.15357142857142858</v>
      </c>
      <c r="J11" s="31">
        <f t="shared" si="4"/>
        <v>15</v>
      </c>
      <c r="K11" s="31">
        <f t="shared" si="5"/>
        <v>10</v>
      </c>
    </row>
    <row r="12" spans="1:11" x14ac:dyDescent="0.25">
      <c r="A12" s="41" t="s">
        <v>32</v>
      </c>
      <c r="B12" s="1">
        <v>16800</v>
      </c>
      <c r="C12" s="3">
        <f>B12/1973.83</f>
        <v>8.5113712933737968</v>
      </c>
      <c r="D12" s="4">
        <v>0.62</v>
      </c>
      <c r="E12" s="3">
        <v>80</v>
      </c>
      <c r="F12" s="5">
        <f t="shared" si="3"/>
        <v>68</v>
      </c>
      <c r="G12" s="5">
        <f t="shared" si="0"/>
        <v>80</v>
      </c>
      <c r="H12" s="31">
        <f t="shared" si="1"/>
        <v>9.2999999999999999E-2</v>
      </c>
      <c r="I12" s="31">
        <f t="shared" si="2"/>
        <v>9.5982142857142863E-2</v>
      </c>
      <c r="J12" s="31">
        <f t="shared" si="4"/>
        <v>9.3000000000000007</v>
      </c>
      <c r="K12" s="31">
        <f t="shared" si="5"/>
        <v>6.2</v>
      </c>
    </row>
    <row r="13" spans="1:11" x14ac:dyDescent="0.25">
      <c r="A13" s="41" t="s">
        <v>33</v>
      </c>
      <c r="B13" s="1">
        <v>26600</v>
      </c>
      <c r="C13" s="3">
        <f t="shared" ref="C13:C20" si="6">B13/1973.83</f>
        <v>13.476337881175178</v>
      </c>
      <c r="D13" s="4">
        <v>0.4</v>
      </c>
      <c r="E13" s="3">
        <v>120</v>
      </c>
      <c r="F13" s="5">
        <f t="shared" si="3"/>
        <v>102</v>
      </c>
      <c r="G13" s="5">
        <f>IF($F$3="No",IF($E$3="No",E13,F13),E13*0.7)</f>
        <v>120</v>
      </c>
      <c r="H13" s="31">
        <f t="shared" si="1"/>
        <v>0.06</v>
      </c>
      <c r="I13" s="31">
        <f t="shared" si="2"/>
        <v>6.0620300751879699E-2</v>
      </c>
      <c r="J13" s="31">
        <f t="shared" si="4"/>
        <v>6</v>
      </c>
      <c r="K13" s="31">
        <f t="shared" si="5"/>
        <v>4</v>
      </c>
    </row>
    <row r="14" spans="1:11" x14ac:dyDescent="0.25">
      <c r="A14" s="41" t="s">
        <v>34</v>
      </c>
      <c r="B14" s="1">
        <v>42000</v>
      </c>
      <c r="C14" s="3">
        <f t="shared" si="6"/>
        <v>21.278428233434489</v>
      </c>
      <c r="D14" s="4">
        <v>0.24</v>
      </c>
      <c r="E14" s="3">
        <v>160</v>
      </c>
      <c r="F14" s="5">
        <f t="shared" si="3"/>
        <v>136</v>
      </c>
      <c r="G14" s="5">
        <f t="shared" ref="G14:G20" si="7">IF($F$3="No",IF($E$3="No",E14,F14),E14*0.7)</f>
        <v>160</v>
      </c>
      <c r="H14" s="31">
        <f t="shared" si="1"/>
        <v>3.5999999999999997E-2</v>
      </c>
      <c r="I14" s="31">
        <f t="shared" si="2"/>
        <v>3.8392857142857145E-2</v>
      </c>
      <c r="J14" s="31">
        <f t="shared" si="4"/>
        <v>3.5999999999999996</v>
      </c>
      <c r="K14" s="31">
        <f t="shared" si="5"/>
        <v>2.4</v>
      </c>
    </row>
    <row r="15" spans="1:11" x14ac:dyDescent="0.25">
      <c r="A15" s="41" t="s">
        <v>35</v>
      </c>
      <c r="B15" s="1">
        <v>66500</v>
      </c>
      <c r="C15" s="3">
        <f t="shared" si="6"/>
        <v>33.690844702937945</v>
      </c>
      <c r="D15" s="4">
        <v>0.16</v>
      </c>
      <c r="E15" s="3">
        <v>210</v>
      </c>
      <c r="F15" s="5">
        <f t="shared" si="3"/>
        <v>178.5</v>
      </c>
      <c r="G15" s="5">
        <f t="shared" si="7"/>
        <v>210</v>
      </c>
      <c r="H15" s="31">
        <f t="shared" si="1"/>
        <v>2.4E-2</v>
      </c>
      <c r="I15" s="31">
        <f t="shared" si="2"/>
        <v>2.424812030075188E-2</v>
      </c>
      <c r="J15" s="31">
        <f t="shared" si="4"/>
        <v>2.4</v>
      </c>
      <c r="K15" s="31">
        <f t="shared" si="5"/>
        <v>1.5999999999999999</v>
      </c>
    </row>
    <row r="16" spans="1:11" x14ac:dyDescent="0.25">
      <c r="A16" s="41" t="s">
        <v>36</v>
      </c>
      <c r="B16" s="1">
        <v>83690</v>
      </c>
      <c r="C16" s="3">
        <f t="shared" si="6"/>
        <v>42.399801401336489</v>
      </c>
      <c r="D16" s="4">
        <v>0.13</v>
      </c>
      <c r="E16" s="3">
        <v>245</v>
      </c>
      <c r="F16" s="5">
        <f t="shared" si="3"/>
        <v>208.25</v>
      </c>
      <c r="G16" s="5">
        <f t="shared" si="7"/>
        <v>245</v>
      </c>
      <c r="H16" s="31">
        <f t="shared" si="1"/>
        <v>1.95E-2</v>
      </c>
      <c r="I16" s="31">
        <f t="shared" si="2"/>
        <v>1.9267534950412234E-2</v>
      </c>
      <c r="J16" s="31">
        <f t="shared" si="4"/>
        <v>1.95</v>
      </c>
      <c r="K16" s="31">
        <f t="shared" si="5"/>
        <v>1.3</v>
      </c>
    </row>
    <row r="17" spans="1:11" x14ac:dyDescent="0.25">
      <c r="A17" s="41" t="s">
        <v>37</v>
      </c>
      <c r="B17" s="1">
        <v>105600</v>
      </c>
      <c r="C17" s="3">
        <f t="shared" si="6"/>
        <v>53.50004812977815</v>
      </c>
      <c r="D17" s="4">
        <v>0.1</v>
      </c>
      <c r="E17" s="3">
        <v>285</v>
      </c>
      <c r="F17" s="5">
        <f t="shared" si="3"/>
        <v>242.25</v>
      </c>
      <c r="G17" s="5">
        <f t="shared" si="7"/>
        <v>285</v>
      </c>
      <c r="H17" s="31">
        <f t="shared" si="1"/>
        <v>1.4999999999999999E-2</v>
      </c>
      <c r="I17" s="31">
        <f t="shared" si="2"/>
        <v>1.5269886363636364E-2</v>
      </c>
      <c r="J17" s="31">
        <f t="shared" si="4"/>
        <v>1.5</v>
      </c>
      <c r="K17" s="31">
        <f t="shared" si="5"/>
        <v>1</v>
      </c>
    </row>
    <row r="18" spans="1:11" x14ac:dyDescent="0.25">
      <c r="A18" s="41" t="s">
        <v>25</v>
      </c>
      <c r="B18" s="1">
        <v>133000</v>
      </c>
      <c r="C18" s="3">
        <f t="shared" si="6"/>
        <v>67.381689405875889</v>
      </c>
      <c r="D18" s="4">
        <v>0.08</v>
      </c>
      <c r="E18" s="3">
        <v>330</v>
      </c>
      <c r="F18" s="5">
        <f t="shared" si="3"/>
        <v>280.5</v>
      </c>
      <c r="G18" s="5">
        <f t="shared" si="7"/>
        <v>330</v>
      </c>
      <c r="H18" s="31">
        <f t="shared" si="1"/>
        <v>1.2E-2</v>
      </c>
      <c r="I18" s="31">
        <f t="shared" si="2"/>
        <v>1.212406015037594E-2</v>
      </c>
      <c r="J18" s="31">
        <f t="shared" si="4"/>
        <v>1.2</v>
      </c>
      <c r="K18" s="31">
        <f t="shared" si="5"/>
        <v>0.79999999999999993</v>
      </c>
    </row>
    <row r="19" spans="1:11" x14ac:dyDescent="0.25">
      <c r="A19" s="41" t="s">
        <v>26</v>
      </c>
      <c r="B19" s="1">
        <v>167800</v>
      </c>
      <c r="C19" s="3">
        <f t="shared" si="6"/>
        <v>85.012387085007319</v>
      </c>
      <c r="D19" s="4">
        <v>0.06</v>
      </c>
      <c r="E19" s="3">
        <v>385</v>
      </c>
      <c r="F19" s="5">
        <f t="shared" si="3"/>
        <v>327.25</v>
      </c>
      <c r="G19" s="5">
        <f t="shared" si="7"/>
        <v>385</v>
      </c>
      <c r="H19" s="31">
        <f t="shared" si="1"/>
        <v>8.9999999999999993E-3</v>
      </c>
      <c r="I19" s="31">
        <f t="shared" si="2"/>
        <v>9.6096543504171628E-3</v>
      </c>
      <c r="J19" s="31">
        <f t="shared" si="4"/>
        <v>0.89999999999999991</v>
      </c>
      <c r="K19" s="31">
        <f t="shared" si="5"/>
        <v>0.6</v>
      </c>
    </row>
    <row r="20" spans="1:11" x14ac:dyDescent="0.25">
      <c r="A20" s="41" t="s">
        <v>27</v>
      </c>
      <c r="B20" s="1">
        <v>211600</v>
      </c>
      <c r="C20" s="3">
        <f t="shared" si="6"/>
        <v>107.20274795701758</v>
      </c>
      <c r="D20" s="4">
        <v>0.05</v>
      </c>
      <c r="E20" s="3">
        <v>445</v>
      </c>
      <c r="F20" s="5">
        <f t="shared" si="3"/>
        <v>378.25</v>
      </c>
      <c r="G20" s="5">
        <f t="shared" si="7"/>
        <v>445</v>
      </c>
      <c r="H20" s="31">
        <f t="shared" si="1"/>
        <v>7.4999999999999997E-3</v>
      </c>
      <c r="I20" s="31">
        <f t="shared" si="2"/>
        <v>7.6205103969754252E-3</v>
      </c>
      <c r="J20" s="31">
        <f t="shared" si="4"/>
        <v>0.75</v>
      </c>
      <c r="K20" s="31">
        <f t="shared" si="5"/>
        <v>0.5</v>
      </c>
    </row>
    <row r="22" spans="1:11" x14ac:dyDescent="0.25">
      <c r="A22" s="47" t="s">
        <v>39</v>
      </c>
      <c r="B22" s="47"/>
      <c r="C22" s="47"/>
      <c r="D22" s="47"/>
      <c r="E22" s="47"/>
      <c r="F22" s="47"/>
      <c r="G22" s="47"/>
      <c r="H22" s="47"/>
      <c r="I22" s="47"/>
      <c r="J22" s="47"/>
    </row>
    <row r="23" spans="1:11" x14ac:dyDescent="0.25">
      <c r="A23" s="47"/>
      <c r="B23" s="47"/>
      <c r="C23" s="47"/>
      <c r="D23" s="47"/>
      <c r="E23" s="47"/>
      <c r="F23" s="47"/>
      <c r="G23" s="47"/>
      <c r="H23" s="47"/>
      <c r="I23" s="47"/>
      <c r="J23" s="47"/>
    </row>
    <row r="24" spans="1:11" x14ac:dyDescent="0.25">
      <c r="A24" s="47"/>
      <c r="B24" s="47"/>
      <c r="C24" s="47"/>
      <c r="D24" s="47"/>
      <c r="E24" s="47"/>
      <c r="F24" s="47"/>
      <c r="G24" s="47"/>
      <c r="H24" s="47"/>
      <c r="I24" s="47"/>
      <c r="J24" s="47"/>
    </row>
    <row r="25" spans="1:11" x14ac:dyDescent="0.25">
      <c r="A25" s="47"/>
      <c r="B25" s="47"/>
      <c r="C25" s="47"/>
      <c r="D25" s="47"/>
      <c r="E25" s="47"/>
      <c r="F25" s="47"/>
      <c r="G25" s="47"/>
      <c r="H25" s="47"/>
      <c r="I25" s="47"/>
      <c r="J25" s="47"/>
    </row>
    <row r="26" spans="1:11" x14ac:dyDescent="0.25">
      <c r="A26" s="48"/>
      <c r="B26" s="48"/>
      <c r="C26" s="48"/>
      <c r="D26" s="48"/>
      <c r="E26" s="48"/>
      <c r="F26" s="48"/>
      <c r="G26" s="48"/>
      <c r="H26" s="48"/>
      <c r="I26" s="48"/>
      <c r="J26" s="48"/>
    </row>
    <row r="27" spans="1:11" x14ac:dyDescent="0.25">
      <c r="A27" s="43" t="s">
        <v>24</v>
      </c>
      <c r="B27" s="43"/>
      <c r="C27">
        <f>SUM(H32:H55)</f>
        <v>10.65</v>
      </c>
    </row>
    <row r="28" spans="1:11" x14ac:dyDescent="0.25">
      <c r="A28" s="43" t="s">
        <v>22</v>
      </c>
      <c r="B28" s="43"/>
      <c r="C28">
        <f>SUM(G32:G55)</f>
        <v>0.10650000000000001</v>
      </c>
    </row>
    <row r="29" spans="1:11" x14ac:dyDescent="0.25">
      <c r="A29" s="43" t="s">
        <v>23</v>
      </c>
      <c r="B29" s="43"/>
      <c r="C29">
        <f>C28/C3*100</f>
        <v>0.88750000000000007</v>
      </c>
    </row>
    <row r="31" spans="1:11" x14ac:dyDescent="0.25">
      <c r="A31" t="s">
        <v>19</v>
      </c>
      <c r="B31" t="s">
        <v>3</v>
      </c>
      <c r="C31" t="s">
        <v>20</v>
      </c>
      <c r="D31" t="s">
        <v>10</v>
      </c>
      <c r="E31" t="s">
        <v>11</v>
      </c>
      <c r="F31" t="s">
        <v>12</v>
      </c>
      <c r="G31" t="s">
        <v>5</v>
      </c>
      <c r="H31" t="s">
        <v>21</v>
      </c>
      <c r="I31" t="s">
        <v>38</v>
      </c>
    </row>
    <row r="32" spans="1:11" x14ac:dyDescent="0.25">
      <c r="A32" s="46" t="s">
        <v>37</v>
      </c>
      <c r="B32" s="42">
        <v>100</v>
      </c>
      <c r="C32" s="42">
        <v>1.5</v>
      </c>
      <c r="D32" s="42">
        <v>4</v>
      </c>
      <c r="E32" s="42" t="s">
        <v>13</v>
      </c>
      <c r="F32" s="42" t="s">
        <v>13</v>
      </c>
      <c r="G32" s="45">
        <f>IF(A32="", "", (B32*$B$3*VLOOKUP(A32,$A$8:$D$20,4,FALSE)/1000))</f>
        <v>1.4999999999999999E-2</v>
      </c>
      <c r="H32" s="44">
        <f>IF(G32="", "", $A$3*G32)</f>
        <v>1.5</v>
      </c>
      <c r="I32" t="str">
        <f>IF(A32="", "", IF(B32&lt;VLOOKUP(A32,$A$8:$E$20,5,FALSE),"No","Yes"))</f>
        <v>No</v>
      </c>
    </row>
    <row r="33" spans="1:9" x14ac:dyDescent="0.25">
      <c r="A33" s="46" t="s">
        <v>27</v>
      </c>
      <c r="B33" s="42">
        <v>400</v>
      </c>
      <c r="C33" s="42">
        <v>5</v>
      </c>
      <c r="D33" s="42">
        <v>1</v>
      </c>
      <c r="E33" s="42" t="s">
        <v>13</v>
      </c>
      <c r="F33" s="42" t="s">
        <v>13</v>
      </c>
      <c r="G33" s="45">
        <f t="shared" ref="G33:G55" si="8">IF(A33="", "", (B33*$B$3*VLOOKUP(A33,$A$8:$D$20,4,FALSE)/1000))</f>
        <v>0.03</v>
      </c>
      <c r="H33" s="44">
        <f t="shared" ref="H33:H55" si="9">IF(G33="", "", $A$3*G33)</f>
        <v>3</v>
      </c>
      <c r="I33" t="str">
        <f t="shared" ref="I33:I55" si="10">IF(A33="", "", IF(B33&lt;VLOOKUP(A33,$A$8:$E$20,5,FALSE),"No","Yes"))</f>
        <v>No</v>
      </c>
    </row>
    <row r="34" spans="1:9" x14ac:dyDescent="0.25">
      <c r="A34" s="46" t="s">
        <v>35</v>
      </c>
      <c r="B34" s="42">
        <v>100</v>
      </c>
      <c r="C34" s="42">
        <v>2</v>
      </c>
      <c r="D34" s="42">
        <v>1</v>
      </c>
      <c r="E34" s="42" t="s">
        <v>13</v>
      </c>
      <c r="F34" s="42" t="s">
        <v>13</v>
      </c>
      <c r="G34" s="45">
        <f t="shared" si="8"/>
        <v>2.4E-2</v>
      </c>
      <c r="H34" s="44">
        <f t="shared" si="9"/>
        <v>2.4</v>
      </c>
      <c r="I34" t="str">
        <f t="shared" si="10"/>
        <v>No</v>
      </c>
    </row>
    <row r="35" spans="1:9" x14ac:dyDescent="0.25">
      <c r="A35" s="46" t="s">
        <v>37</v>
      </c>
      <c r="B35" s="42">
        <v>100</v>
      </c>
      <c r="C35" s="42">
        <v>12</v>
      </c>
      <c r="D35" s="42">
        <v>1</v>
      </c>
      <c r="E35" s="42" t="s">
        <v>13</v>
      </c>
      <c r="F35" s="42" t="s">
        <v>13</v>
      </c>
      <c r="G35" s="45">
        <f t="shared" si="8"/>
        <v>1.4999999999999999E-2</v>
      </c>
      <c r="H35" s="44">
        <f t="shared" si="9"/>
        <v>1.5</v>
      </c>
      <c r="I35" t="str">
        <f t="shared" si="10"/>
        <v>No</v>
      </c>
    </row>
    <row r="36" spans="1:9" x14ac:dyDescent="0.25">
      <c r="A36" s="46" t="s">
        <v>37</v>
      </c>
      <c r="B36" s="42">
        <v>100</v>
      </c>
      <c r="C36" s="42">
        <v>7</v>
      </c>
      <c r="D36" s="42">
        <v>1</v>
      </c>
      <c r="E36" s="42" t="s">
        <v>13</v>
      </c>
      <c r="F36" s="42" t="s">
        <v>13</v>
      </c>
      <c r="G36" s="45">
        <f t="shared" si="8"/>
        <v>1.4999999999999999E-2</v>
      </c>
      <c r="H36" s="44">
        <f t="shared" si="9"/>
        <v>1.5</v>
      </c>
      <c r="I36" t="str">
        <f t="shared" si="10"/>
        <v>No</v>
      </c>
    </row>
    <row r="37" spans="1:9" x14ac:dyDescent="0.25">
      <c r="A37" s="46" t="s">
        <v>27</v>
      </c>
      <c r="B37" s="42">
        <v>100</v>
      </c>
      <c r="C37" s="42">
        <v>10</v>
      </c>
      <c r="D37" s="42">
        <v>2</v>
      </c>
      <c r="E37" s="42" t="s">
        <v>13</v>
      </c>
      <c r="F37" s="42" t="s">
        <v>13</v>
      </c>
      <c r="G37" s="45">
        <f t="shared" si="8"/>
        <v>7.4999999999999997E-3</v>
      </c>
      <c r="H37" s="44">
        <f t="shared" si="9"/>
        <v>0.75</v>
      </c>
      <c r="I37" t="str">
        <f t="shared" si="10"/>
        <v>No</v>
      </c>
    </row>
    <row r="38" spans="1:9" x14ac:dyDescent="0.25">
      <c r="A38" s="46"/>
      <c r="B38" s="42"/>
      <c r="C38" s="42"/>
      <c r="D38" s="42"/>
      <c r="E38" s="42"/>
      <c r="F38" s="42"/>
      <c r="G38" s="45" t="str">
        <f t="shared" si="8"/>
        <v/>
      </c>
      <c r="H38" s="44" t="str">
        <f t="shared" si="9"/>
        <v/>
      </c>
      <c r="I38" t="str">
        <f t="shared" si="10"/>
        <v/>
      </c>
    </row>
    <row r="39" spans="1:9" x14ac:dyDescent="0.25">
      <c r="A39" s="46"/>
      <c r="B39" s="42"/>
      <c r="C39" s="42"/>
      <c r="D39" s="42"/>
      <c r="E39" s="42"/>
      <c r="F39" s="42"/>
      <c r="G39" s="45" t="str">
        <f t="shared" si="8"/>
        <v/>
      </c>
      <c r="H39" s="44" t="str">
        <f t="shared" si="9"/>
        <v/>
      </c>
      <c r="I39" t="str">
        <f t="shared" si="10"/>
        <v/>
      </c>
    </row>
    <row r="40" spans="1:9" x14ac:dyDescent="0.25">
      <c r="A40" s="46"/>
      <c r="B40" s="42"/>
      <c r="C40" s="42"/>
      <c r="D40" s="42"/>
      <c r="E40" s="42"/>
      <c r="F40" s="42"/>
      <c r="G40" s="45" t="str">
        <f t="shared" si="8"/>
        <v/>
      </c>
      <c r="H40" s="44" t="str">
        <f t="shared" si="9"/>
        <v/>
      </c>
      <c r="I40" t="str">
        <f t="shared" si="10"/>
        <v/>
      </c>
    </row>
    <row r="41" spans="1:9" x14ac:dyDescent="0.25">
      <c r="A41" s="46"/>
      <c r="B41" s="42"/>
      <c r="C41" s="42"/>
      <c r="D41" s="42"/>
      <c r="E41" s="42"/>
      <c r="F41" s="42"/>
      <c r="G41" s="45" t="str">
        <f t="shared" si="8"/>
        <v/>
      </c>
      <c r="H41" s="44" t="str">
        <f t="shared" si="9"/>
        <v/>
      </c>
      <c r="I41" t="str">
        <f t="shared" si="10"/>
        <v/>
      </c>
    </row>
    <row r="42" spans="1:9" x14ac:dyDescent="0.25">
      <c r="A42" s="46"/>
      <c r="B42" s="42"/>
      <c r="C42" s="42"/>
      <c r="D42" s="42"/>
      <c r="E42" s="42"/>
      <c r="F42" s="42"/>
      <c r="G42" s="45" t="str">
        <f t="shared" si="8"/>
        <v/>
      </c>
      <c r="H42" s="44" t="str">
        <f t="shared" si="9"/>
        <v/>
      </c>
      <c r="I42" t="str">
        <f t="shared" si="10"/>
        <v/>
      </c>
    </row>
    <row r="43" spans="1:9" x14ac:dyDescent="0.25">
      <c r="A43" s="46"/>
      <c r="B43" s="42"/>
      <c r="C43" s="42"/>
      <c r="D43" s="42"/>
      <c r="E43" s="42"/>
      <c r="F43" s="42"/>
      <c r="G43" s="45" t="str">
        <f t="shared" si="8"/>
        <v/>
      </c>
      <c r="H43" s="44" t="str">
        <f t="shared" si="9"/>
        <v/>
      </c>
      <c r="I43" t="str">
        <f t="shared" si="10"/>
        <v/>
      </c>
    </row>
    <row r="44" spans="1:9" x14ac:dyDescent="0.25">
      <c r="A44" s="46"/>
      <c r="B44" s="42"/>
      <c r="C44" s="42"/>
      <c r="D44" s="42"/>
      <c r="E44" s="42"/>
      <c r="F44" s="42"/>
      <c r="G44" s="45" t="str">
        <f t="shared" si="8"/>
        <v/>
      </c>
      <c r="H44" s="44" t="str">
        <f t="shared" si="9"/>
        <v/>
      </c>
      <c r="I44" t="str">
        <f t="shared" si="10"/>
        <v/>
      </c>
    </row>
    <row r="45" spans="1:9" x14ac:dyDescent="0.25">
      <c r="A45" s="46"/>
      <c r="B45" s="42"/>
      <c r="C45" s="42"/>
      <c r="D45" s="42"/>
      <c r="E45" s="42"/>
      <c r="F45" s="42"/>
      <c r="G45" s="45" t="str">
        <f t="shared" si="8"/>
        <v/>
      </c>
      <c r="H45" s="44" t="str">
        <f t="shared" si="9"/>
        <v/>
      </c>
      <c r="I45" t="str">
        <f t="shared" si="10"/>
        <v/>
      </c>
    </row>
    <row r="46" spans="1:9" x14ac:dyDescent="0.25">
      <c r="A46" s="46"/>
      <c r="B46" s="42"/>
      <c r="C46" s="42"/>
      <c r="D46" s="42"/>
      <c r="E46" s="42"/>
      <c r="F46" s="42"/>
      <c r="G46" s="45" t="str">
        <f t="shared" si="8"/>
        <v/>
      </c>
      <c r="H46" s="44" t="str">
        <f t="shared" si="9"/>
        <v/>
      </c>
      <c r="I46" t="str">
        <f t="shared" si="10"/>
        <v/>
      </c>
    </row>
    <row r="47" spans="1:9" x14ac:dyDescent="0.25">
      <c r="A47" s="46"/>
      <c r="B47" s="42"/>
      <c r="C47" s="42"/>
      <c r="D47" s="42"/>
      <c r="E47" s="42"/>
      <c r="F47" s="42"/>
      <c r="G47" s="45" t="str">
        <f t="shared" si="8"/>
        <v/>
      </c>
      <c r="H47" s="44" t="str">
        <f t="shared" si="9"/>
        <v/>
      </c>
      <c r="I47" t="str">
        <f t="shared" si="10"/>
        <v/>
      </c>
    </row>
    <row r="48" spans="1:9" x14ac:dyDescent="0.25">
      <c r="A48" s="46"/>
      <c r="B48" s="42"/>
      <c r="C48" s="42"/>
      <c r="D48" s="42"/>
      <c r="E48" s="42"/>
      <c r="F48" s="42"/>
      <c r="G48" s="45" t="str">
        <f t="shared" si="8"/>
        <v/>
      </c>
      <c r="H48" s="44" t="str">
        <f t="shared" si="9"/>
        <v/>
      </c>
      <c r="I48" t="str">
        <f t="shared" si="10"/>
        <v/>
      </c>
    </row>
    <row r="49" spans="1:9" x14ac:dyDescent="0.25">
      <c r="A49" s="46"/>
      <c r="B49" s="42"/>
      <c r="C49" s="42"/>
      <c r="D49" s="42"/>
      <c r="E49" s="42"/>
      <c r="F49" s="42"/>
      <c r="G49" s="45" t="str">
        <f t="shared" si="8"/>
        <v/>
      </c>
      <c r="H49" s="44" t="str">
        <f t="shared" si="9"/>
        <v/>
      </c>
      <c r="I49" t="str">
        <f t="shared" si="10"/>
        <v/>
      </c>
    </row>
    <row r="50" spans="1:9" x14ac:dyDescent="0.25">
      <c r="A50" s="46"/>
      <c r="B50" s="42"/>
      <c r="C50" s="42"/>
      <c r="D50" s="42"/>
      <c r="E50" s="42"/>
      <c r="F50" s="42"/>
      <c r="G50" s="45" t="str">
        <f t="shared" si="8"/>
        <v/>
      </c>
      <c r="H50" s="44" t="str">
        <f t="shared" si="9"/>
        <v/>
      </c>
      <c r="I50" t="str">
        <f t="shared" si="10"/>
        <v/>
      </c>
    </row>
    <row r="51" spans="1:9" x14ac:dyDescent="0.25">
      <c r="A51" s="46"/>
      <c r="B51" s="42"/>
      <c r="C51" s="42"/>
      <c r="D51" s="42"/>
      <c r="E51" s="42"/>
      <c r="F51" s="42"/>
      <c r="G51" s="45" t="str">
        <f t="shared" si="8"/>
        <v/>
      </c>
      <c r="H51" s="44" t="str">
        <f t="shared" si="9"/>
        <v/>
      </c>
      <c r="I51" t="str">
        <f t="shared" si="10"/>
        <v/>
      </c>
    </row>
    <row r="52" spans="1:9" x14ac:dyDescent="0.25">
      <c r="A52" s="46"/>
      <c r="B52" s="42"/>
      <c r="C52" s="42"/>
      <c r="D52" s="42"/>
      <c r="E52" s="42"/>
      <c r="F52" s="42"/>
      <c r="G52" s="45" t="str">
        <f t="shared" si="8"/>
        <v/>
      </c>
      <c r="H52" s="44" t="str">
        <f t="shared" si="9"/>
        <v/>
      </c>
      <c r="I52" t="str">
        <f t="shared" si="10"/>
        <v/>
      </c>
    </row>
    <row r="53" spans="1:9" x14ac:dyDescent="0.25">
      <c r="A53" s="46"/>
      <c r="B53" s="42"/>
      <c r="C53" s="42"/>
      <c r="D53" s="42"/>
      <c r="E53" s="42"/>
      <c r="F53" s="42"/>
      <c r="G53" s="45" t="str">
        <f t="shared" si="8"/>
        <v/>
      </c>
      <c r="H53" s="44" t="str">
        <f t="shared" si="9"/>
        <v/>
      </c>
      <c r="I53" t="str">
        <f t="shared" si="10"/>
        <v/>
      </c>
    </row>
    <row r="54" spans="1:9" x14ac:dyDescent="0.25">
      <c r="A54" s="46"/>
      <c r="B54" s="42"/>
      <c r="C54" s="42"/>
      <c r="D54" s="42"/>
      <c r="E54" s="42"/>
      <c r="F54" s="42"/>
      <c r="G54" s="45" t="str">
        <f t="shared" si="8"/>
        <v/>
      </c>
      <c r="H54" s="44" t="str">
        <f t="shared" si="9"/>
        <v/>
      </c>
      <c r="I54" t="str">
        <f t="shared" si="10"/>
        <v/>
      </c>
    </row>
    <row r="55" spans="1:9" x14ac:dyDescent="0.25">
      <c r="A55" s="46"/>
      <c r="B55" s="42"/>
      <c r="C55" s="42"/>
      <c r="D55" s="42"/>
      <c r="E55" s="42"/>
      <c r="F55" s="42"/>
      <c r="G55" s="45" t="str">
        <f t="shared" si="8"/>
        <v/>
      </c>
      <c r="H55" s="44" t="str">
        <f t="shared" si="9"/>
        <v/>
      </c>
      <c r="I55" t="str">
        <f t="shared" si="10"/>
        <v/>
      </c>
    </row>
  </sheetData>
  <mergeCells count="7">
    <mergeCell ref="A29:B29"/>
    <mergeCell ref="A22:J25"/>
    <mergeCell ref="H7:I7"/>
    <mergeCell ref="E6:G6"/>
    <mergeCell ref="D1:F1"/>
    <mergeCell ref="A27:B27"/>
    <mergeCell ref="A28:B28"/>
  </mergeCells>
  <conditionalFormatting sqref="A32:I32">
    <cfRule type="expression" dxfId="9" priority="15" stopIfTrue="1">
      <formula>$I32="Yes"</formula>
    </cfRule>
  </conditionalFormatting>
  <conditionalFormatting sqref="A8:K20">
    <cfRule type="expression" dxfId="8" priority="50" stopIfTrue="1">
      <formula>AND($B8&gt;$G$3, $G8&gt;=$A$3)</formula>
    </cfRule>
    <cfRule type="expression" dxfId="7" priority="51" stopIfTrue="1">
      <formula>AND($B8&gt;$H$3, $G8&gt;=$A$3)</formula>
    </cfRule>
    <cfRule type="expression" dxfId="6" priority="52" stopIfTrue="1">
      <formula>AND($B8&gt;$I$3, $G8&gt;=$A$3)</formula>
    </cfRule>
    <cfRule type="expression" dxfId="5" priority="53" stopIfTrue="1">
      <formula>OR($B8&lt;$G$3, $G8&lt;$A$3)</formula>
    </cfRule>
  </conditionalFormatting>
  <conditionalFormatting sqref="A33:F33">
    <cfRule type="expression" dxfId="4" priority="11" stopIfTrue="1">
      <formula>$I33="Yes"</formula>
    </cfRule>
  </conditionalFormatting>
  <conditionalFormatting sqref="A34:F55">
    <cfRule type="expression" dxfId="3" priority="9" stopIfTrue="1">
      <formula>$I34="Yes"</formula>
    </cfRule>
  </conditionalFormatting>
  <conditionalFormatting sqref="G33:G55">
    <cfRule type="expression" dxfId="2" priority="5" stopIfTrue="1">
      <formula>$I33="Yes"</formula>
    </cfRule>
  </conditionalFormatting>
  <conditionalFormatting sqref="H33:H55">
    <cfRule type="expression" dxfId="1" priority="3" stopIfTrue="1">
      <formula>$I33="Yes"</formula>
    </cfRule>
  </conditionalFormatting>
  <conditionalFormatting sqref="I33:I55">
    <cfRule type="expression" dxfId="0" priority="1" stopIfTrue="1">
      <formula>$I33="Yes"</formula>
    </cfRule>
  </conditionalFormatting>
  <dataValidations count="2">
    <dataValidation type="list" allowBlank="1" showInputMessage="1" showErrorMessage="1" sqref="E3:F4 E32:F55" xr:uid="{71FC2F0A-9AEE-4608-BFDF-A92103A932CF}">
      <formula1>"Yes,No"</formula1>
    </dataValidation>
    <dataValidation type="list" allowBlank="1" showInputMessage="1" showErrorMessage="1" sqref="A32:A55" xr:uid="{B9776808-710B-4472-BA84-80BCEB8DD55A}">
      <formula1>$A$8:$A$20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McCarron</dc:creator>
  <cp:lastModifiedBy>Christopher McCarron</cp:lastModifiedBy>
  <dcterms:created xsi:type="dcterms:W3CDTF">2024-12-02T18:03:46Z</dcterms:created>
  <dcterms:modified xsi:type="dcterms:W3CDTF">2025-02-18T20:52:15Z</dcterms:modified>
</cp:coreProperties>
</file>