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wirecalc\"/>
    </mc:Choice>
  </mc:AlternateContent>
  <xr:revisionPtr revIDLastSave="0" documentId="13_ncr:1_{6B1811F6-32D8-4E7A-8A78-C0DD260BAC82}" xr6:coauthVersionLast="47" xr6:coauthVersionMax="47" xr10:uidLastSave="{00000000-0000-0000-0000-000000000000}"/>
  <bookViews>
    <workbookView xWindow="8610" yWindow="12900" windowWidth="26505" windowHeight="13665" xr2:uid="{E0713C13-BED5-45FF-8D40-BABC9E5C555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I3" i="1"/>
  <c r="H3" i="1"/>
  <c r="G3" i="1"/>
  <c r="H20" i="1"/>
  <c r="J20" i="1" s="1"/>
  <c r="K20" i="1" s="1"/>
  <c r="H16" i="1"/>
  <c r="J16" i="1" s="1"/>
  <c r="K16" i="1" s="1"/>
  <c r="H15" i="1"/>
  <c r="J15" i="1" s="1"/>
  <c r="K15" i="1" s="1"/>
  <c r="H14" i="1"/>
  <c r="J14" i="1" s="1"/>
  <c r="K14" i="1" s="1"/>
  <c r="G20" i="1"/>
  <c r="G19" i="1"/>
  <c r="G18" i="1"/>
  <c r="G17" i="1"/>
  <c r="G16" i="1"/>
  <c r="G15" i="1"/>
  <c r="G14" i="1"/>
  <c r="G12" i="1"/>
  <c r="G11" i="1"/>
  <c r="G10" i="1"/>
  <c r="G9" i="1"/>
  <c r="G8" i="1"/>
  <c r="G13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H19" i="1"/>
  <c r="J19" i="1"/>
  <c r="K19" i="1" s="1"/>
  <c r="H18" i="1"/>
  <c r="J18" i="1"/>
  <c r="K18" i="1" s="1"/>
  <c r="H17" i="1"/>
  <c r="J17" i="1"/>
  <c r="K17" i="1" s="1"/>
  <c r="H13" i="1"/>
  <c r="J13" i="1" s="1"/>
  <c r="K13" i="1" s="1"/>
  <c r="H12" i="1"/>
  <c r="J12" i="1" s="1"/>
  <c r="K12" i="1" s="1"/>
  <c r="H11" i="1"/>
  <c r="J11" i="1"/>
  <c r="K11" i="1" s="1"/>
  <c r="H10" i="1"/>
  <c r="J10" i="1" s="1"/>
  <c r="K10" i="1" s="1"/>
  <c r="H9" i="1"/>
  <c r="J9" i="1" s="1"/>
  <c r="K9" i="1" s="1"/>
  <c r="H8" i="1"/>
  <c r="J8" i="1"/>
  <c r="K8" i="1"/>
  <c r="C9" i="1"/>
  <c r="F9" i="1"/>
  <c r="F20" i="1"/>
  <c r="F19" i="1"/>
  <c r="F18" i="1"/>
  <c r="F17" i="1"/>
  <c r="F16" i="1"/>
  <c r="F15" i="1"/>
  <c r="F14" i="1"/>
  <c r="F13" i="1"/>
  <c r="F12" i="1"/>
  <c r="F11" i="1"/>
  <c r="F10" i="1"/>
  <c r="F8" i="1"/>
  <c r="C8" i="1"/>
  <c r="C10" i="1"/>
  <c r="C1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<sst xmlns="http://schemas.openxmlformats.org/spreadsheetml/2006/main" count="34" uniqueCount="33">
  <si>
    <t>CM</t>
  </si>
  <si>
    <t>8AWG</t>
  </si>
  <si>
    <t>6AWG</t>
  </si>
  <si>
    <t>4AWG</t>
  </si>
  <si>
    <t>2AWG</t>
  </si>
  <si>
    <t>1AWG</t>
  </si>
  <si>
    <t>0AWG</t>
  </si>
  <si>
    <t>2/0AWG</t>
  </si>
  <si>
    <t>3/0AWG</t>
  </si>
  <si>
    <t>4/0AWG</t>
  </si>
  <si>
    <t>mm2</t>
  </si>
  <si>
    <t>10AWG</t>
  </si>
  <si>
    <t>12AWG</t>
  </si>
  <si>
    <t>14AWG</t>
  </si>
  <si>
    <t>16AWG</t>
  </si>
  <si>
    <t>Distance (feet)</t>
  </si>
  <si>
    <t>Current (A)</t>
  </si>
  <si>
    <t>R/KFt (Ohms)</t>
  </si>
  <si>
    <t>Voltage Drop (V)</t>
  </si>
  <si>
    <t>Voltage (V)</t>
  </si>
  <si>
    <t>Outside Engine</t>
  </si>
  <si>
    <t>Engine Space</t>
  </si>
  <si>
    <t>Wire Properties</t>
  </si>
  <si>
    <t># Wires Parallel</t>
  </si>
  <si>
    <t>In Engine Space?</t>
  </si>
  <si>
    <t>Bundled?</t>
  </si>
  <si>
    <t>No</t>
  </si>
  <si>
    <t>Usable</t>
  </si>
  <si>
    <t>ABYC Single Wire Rated Ampacity (105C)</t>
  </si>
  <si>
    <t>Gauge</t>
  </si>
  <si>
    <t>Total Power Dissipation (W)</t>
  </si>
  <si>
    <t>Power Dissipation/Foot (W)</t>
  </si>
  <si>
    <t>Percentage Drops to Calculate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</si>
</sst>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2">
    <xf numFmtId="0" fontId="0" fillId="0" borderId="0" xfId="0"/>
    <xf numFmtId="0" fontId="1" fillId="3" borderId="2" xfId="2" applyBorder="1" applyProtection="1">
      <protection locked="0"/>
    </xf>
    <xf numFmtId="3" fontId="1" fillId="3" borderId="2" xfId="2" applyNumberFormat="1" applyBorder="1" applyProtection="1">
      <protection locked="0"/>
    </xf>
    <xf numFmtId="0" fontId="1" fillId="3" borderId="2" xfId="2" applyBorder="1" applyAlignment="1" applyProtection="1">
      <alignment horizontal="center"/>
      <protection locked="0"/>
    </xf>
    <xf numFmtId="1" fontId="1" fillId="3" borderId="2" xfId="2" applyNumberFormat="1" applyBorder="1" applyProtection="1">
      <protection locked="0"/>
    </xf>
    <xf numFmtId="2" fontId="1" fillId="3" borderId="2" xfId="2" applyNumberFormat="1" applyBorder="1" applyProtection="1">
      <protection locked="0"/>
    </xf>
    <xf numFmtId="164" fontId="1" fillId="3" borderId="2" xfId="2" applyNumberFormat="1" applyBorder="1" applyProtection="1">
      <protection locked="0"/>
    </xf>
    <xf numFmtId="0" fontId="1" fillId="4" borderId="0" xfId="3" applyProtection="1">
      <protection locked="0"/>
    </xf>
    <xf numFmtId="0" fontId="1" fillId="4" borderId="2" xfId="3" applyBorder="1" applyAlignment="1" applyProtection="1">
      <alignment horizontal="center"/>
      <protection locked="0"/>
    </xf>
    <xf numFmtId="0" fontId="1" fillId="3" borderId="3" xfId="2" applyBorder="1" applyProtection="1">
      <protection locked="0"/>
    </xf>
    <xf numFmtId="0" fontId="1" fillId="3" borderId="4" xfId="2" applyBorder="1" applyProtection="1">
      <protection locked="0"/>
    </xf>
    <xf numFmtId="3" fontId="1" fillId="3" borderId="5" xfId="2" applyNumberFormat="1" applyBorder="1" applyProtection="1">
      <protection locked="0"/>
    </xf>
    <xf numFmtId="0" fontId="1" fillId="4" borderId="0" xfId="3" applyAlignment="1">
      <alignment horizontal="center"/>
    </xf>
    <xf numFmtId="0" fontId="1" fillId="4" borderId="9" xfId="3" applyBorder="1" applyAlignment="1" applyProtection="1">
      <alignment horizontal="center"/>
      <protection locked="0"/>
    </xf>
    <xf numFmtId="0" fontId="1" fillId="3" borderId="2" xfId="2" applyBorder="1" applyAlignment="1">
      <alignment horizontal="center"/>
    </xf>
    <xf numFmtId="3" fontId="1" fillId="7" borderId="0" xfId="3" applyNumberFormat="1" applyFill="1" applyBorder="1" applyProtection="1">
      <protection locked="0"/>
    </xf>
    <xf numFmtId="3" fontId="1" fillId="3" borderId="0" xfId="2" applyNumberFormat="1" applyBorder="1" applyProtection="1">
      <protection locked="0"/>
    </xf>
    <xf numFmtId="0" fontId="2" fillId="2" borderId="12" xfId="1" applyBorder="1"/>
    <xf numFmtId="3" fontId="1" fillId="5" borderId="8" xfId="3" applyNumberFormat="1" applyFill="1" applyBorder="1" applyProtection="1">
      <protection locked="0"/>
    </xf>
    <xf numFmtId="3" fontId="1" fillId="6" borderId="8" xfId="3" applyNumberFormat="1" applyFill="1" applyBorder="1" applyProtection="1">
      <protection locked="0"/>
    </xf>
    <xf numFmtId="3" fontId="1" fillId="7" borderId="8" xfId="3" applyNumberFormat="1" applyFill="1" applyBorder="1" applyProtection="1">
      <protection locked="0"/>
    </xf>
    <xf numFmtId="0" fontId="1" fillId="3" borderId="13" xfId="2" applyBorder="1" applyProtection="1">
      <protection locked="0"/>
    </xf>
    <xf numFmtId="0" fontId="1" fillId="3" borderId="9" xfId="2" applyBorder="1" applyProtection="1">
      <protection locked="0"/>
    </xf>
    <xf numFmtId="0" fontId="1" fillId="3" borderId="0" xfId="2" applyBorder="1" applyProtection="1">
      <protection locked="0"/>
    </xf>
    <xf numFmtId="0" fontId="1" fillId="3" borderId="14" xfId="2" applyBorder="1" applyProtection="1">
      <protection locked="0"/>
    </xf>
    <xf numFmtId="3" fontId="1" fillId="3" borderId="11" xfId="2" applyNumberFormat="1" applyBorder="1" applyProtection="1">
      <protection locked="0"/>
    </xf>
    <xf numFmtId="0" fontId="1" fillId="3" borderId="15" xfId="2" applyBorder="1"/>
    <xf numFmtId="0" fontId="1" fillId="3" borderId="11" xfId="2" applyBorder="1"/>
    <xf numFmtId="0" fontId="1" fillId="4" borderId="17" xfId="3" applyBorder="1"/>
    <xf numFmtId="3" fontId="1" fillId="4" borderId="18" xfId="3" applyNumberFormat="1" applyBorder="1" applyProtection="1">
      <protection locked="0"/>
    </xf>
    <xf numFmtId="0" fontId="1" fillId="4" borderId="19" xfId="3" applyBorder="1"/>
    <xf numFmtId="3" fontId="1" fillId="4" borderId="16" xfId="3" applyNumberFormat="1" applyBorder="1" applyProtection="1">
      <protection locked="0"/>
    </xf>
    <xf numFmtId="165" fontId="1" fillId="4" borderId="2" xfId="3" applyNumberFormat="1" applyBorder="1" applyProtection="1">
      <protection locked="0"/>
    </xf>
    <xf numFmtId="0" fontId="1" fillId="4" borderId="0" xfId="3" applyBorder="1" applyAlignment="1" applyProtection="1">
      <alignment horizontal="center"/>
      <protection locked="0"/>
    </xf>
    <xf numFmtId="3" fontId="1" fillId="4" borderId="0" xfId="3" applyNumberFormat="1" applyBorder="1" applyProtection="1">
      <protection locked="0"/>
    </xf>
    <xf numFmtId="0" fontId="1" fillId="4" borderId="0" xfId="3" applyBorder="1"/>
    <xf numFmtId="0" fontId="1" fillId="3" borderId="10" xfId="2" applyBorder="1" applyAlignment="1">
      <alignment horizontal="center"/>
    </xf>
    <xf numFmtId="0" fontId="1" fillId="3" borderId="7" xfId="2" applyBorder="1" applyAlignment="1">
      <alignment horizontal="center"/>
    </xf>
    <xf numFmtId="0" fontId="1" fillId="3" borderId="10" xfId="2" applyBorder="1" applyAlignment="1" applyProtection="1">
      <alignment horizontal="center"/>
      <protection locked="0"/>
    </xf>
    <xf numFmtId="0" fontId="1" fillId="3" borderId="6" xfId="2" applyBorder="1" applyAlignment="1" applyProtection="1">
      <alignment horizontal="center"/>
      <protection locked="0"/>
    </xf>
    <xf numFmtId="0" fontId="1" fillId="3" borderId="7" xfId="2" applyBorder="1" applyAlignment="1" applyProtection="1">
      <alignment horizontal="center"/>
      <protection locked="0"/>
    </xf>
    <xf numFmtId="0" fontId="0" fillId="0" borderId="0" xfId="0" applyAlignment="1">
      <alignment horizontal="left" indent="1"/>
    </xf>
  </cellXfs>
  <cellStyles count="4">
    <cellStyle name="20% - Accent3" xfId="2" builtinId="38"/>
    <cellStyle name="20% - Accent5" xfId="3" builtinId="46"/>
    <cellStyle name="Input" xfId="1" builtinId="20"/>
    <cellStyle name="Normal" xfId="0" builtinId="0"/>
  </cellStyles>
  <dxfs count="4">
    <dxf>
      <font>
        <strike val="0"/>
        <color theme="4" tint="0.59996337778862885"/>
      </font>
      <fill>
        <patternFill patternType="solid"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0F14-17FF-43FD-8607-D1AC0951663E}">
  <sheetPr codeName="Sheet1"/>
  <dimension ref="A1:K20"/>
  <sheetViews>
    <sheetView tabSelected="1" workbookViewId="0">
      <selection activeCell="I3" sqref="I3"/>
    </sheetView>
  </sheetViews>
  <sheetFormatPr defaultRowHeight="15" x14ac:dyDescent="0.25"/>
  <cols>
    <col min="1" max="1" width="12.85546875" customWidth="1"/>
    <col min="2" max="2" width="14.5703125" customWidth="1"/>
    <col min="3" max="3" width="12.140625" customWidth="1"/>
    <col min="4" max="4" width="15.7109375" customWidth="1"/>
    <col min="5" max="5" width="19.5703125" customWidth="1"/>
    <col min="6" max="6" width="19.85546875" customWidth="1"/>
    <col min="7" max="7" width="20.85546875" customWidth="1"/>
    <col min="8" max="8" width="20.42578125" customWidth="1"/>
    <col min="9" max="9" width="21.5703125" customWidth="1"/>
    <col min="10" max="11" width="26.28515625" customWidth="1"/>
    <col min="12" max="12" width="16.28515625" customWidth="1"/>
  </cols>
  <sheetData>
    <row r="1" spans="1:11" x14ac:dyDescent="0.25">
      <c r="D1" s="41" t="s">
        <v>32</v>
      </c>
      <c r="E1" s="41"/>
      <c r="F1" s="41"/>
      <c r="G1">
        <v>3</v>
      </c>
      <c r="H1">
        <v>5</v>
      </c>
      <c r="I1">
        <v>10</v>
      </c>
    </row>
    <row r="2" spans="1:11" x14ac:dyDescent="0.25">
      <c r="A2" s="8" t="s">
        <v>16</v>
      </c>
      <c r="B2" s="8" t="s">
        <v>15</v>
      </c>
      <c r="C2" s="8" t="s">
        <v>19</v>
      </c>
      <c r="D2" s="12" t="s">
        <v>23</v>
      </c>
      <c r="E2" s="13" t="s">
        <v>24</v>
      </c>
      <c r="F2" s="13" t="s">
        <v>25</v>
      </c>
      <c r="G2" s="8" t="str">
        <f>CONCATENATE("CM/wire for ", $G$1, "% drop")</f>
        <v>CM/wire for 3% drop</v>
      </c>
      <c r="H2" s="8" t="str">
        <f>CONCATENATE("CM/wire for ", $H$1, "% drop")</f>
        <v>CM/wire for 5% drop</v>
      </c>
      <c r="I2" s="8" t="str">
        <f>CONCATENATE("CM/wire for ", $I$1, "% drop")</f>
        <v>CM/wire for 10% drop</v>
      </c>
      <c r="J2" s="33"/>
      <c r="K2" s="33"/>
    </row>
    <row r="3" spans="1:11" x14ac:dyDescent="0.25">
      <c r="A3" s="17">
        <v>1</v>
      </c>
      <c r="B3" s="17">
        <v>1</v>
      </c>
      <c r="C3" s="17">
        <v>12</v>
      </c>
      <c r="D3" s="17">
        <v>1</v>
      </c>
      <c r="E3" s="17" t="s">
        <v>26</v>
      </c>
      <c r="F3" s="17" t="s">
        <v>26</v>
      </c>
      <c r="G3" s="18">
        <f>(10.75*$A$3*$B$3/(($G$1/100) * $C$3))/$D$3</f>
        <v>29.861111111111111</v>
      </c>
      <c r="H3" s="19">
        <f>(10.75*$A$3*$B$3/(($H$1/100)*$C$3))/$D$3</f>
        <v>17.916666666666664</v>
      </c>
      <c r="I3" s="20">
        <f>(10.75*$A$3*$B$3/(($I$1/100)*$C$3))/$D$3</f>
        <v>8.9583333333333321</v>
      </c>
      <c r="J3" s="15"/>
      <c r="K3" s="15"/>
    </row>
    <row r="4" spans="1:11" x14ac:dyDescent="0.25">
      <c r="A4" s="26"/>
      <c r="B4" s="27"/>
      <c r="C4" s="27"/>
      <c r="D4" s="27"/>
      <c r="E4" s="27"/>
      <c r="F4" s="27"/>
      <c r="G4" s="25"/>
      <c r="H4" s="29"/>
      <c r="I4" s="31"/>
      <c r="J4" s="34"/>
      <c r="K4" s="34"/>
    </row>
    <row r="5" spans="1:11" x14ac:dyDescent="0.25">
      <c r="A5" s="21" t="s">
        <v>22</v>
      </c>
      <c r="B5" s="22"/>
      <c r="C5" s="23"/>
      <c r="D5" s="16"/>
      <c r="E5" s="16"/>
      <c r="F5" s="16"/>
      <c r="G5" s="24"/>
      <c r="H5" s="7"/>
      <c r="I5" s="30"/>
      <c r="J5" s="35"/>
      <c r="K5" s="35"/>
    </row>
    <row r="6" spans="1:11" x14ac:dyDescent="0.25">
      <c r="A6" s="9"/>
      <c r="B6" s="10"/>
      <c r="C6" s="10"/>
      <c r="D6" s="11"/>
      <c r="E6" s="38" t="s">
        <v>28</v>
      </c>
      <c r="F6" s="39"/>
      <c r="G6" s="40"/>
      <c r="H6" s="7"/>
      <c r="I6" s="28"/>
      <c r="J6" s="35"/>
      <c r="K6" s="35"/>
    </row>
    <row r="7" spans="1:11" x14ac:dyDescent="0.25">
      <c r="A7" s="3" t="s">
        <v>29</v>
      </c>
      <c r="B7" s="3" t="s">
        <v>0</v>
      </c>
      <c r="C7" s="3" t="s">
        <v>10</v>
      </c>
      <c r="D7" s="3" t="s">
        <v>17</v>
      </c>
      <c r="E7" s="3" t="s">
        <v>20</v>
      </c>
      <c r="F7" s="3" t="s">
        <v>21</v>
      </c>
      <c r="G7" s="14" t="s">
        <v>27</v>
      </c>
      <c r="H7" s="36" t="s">
        <v>18</v>
      </c>
      <c r="I7" s="37"/>
      <c r="J7" s="14" t="s">
        <v>30</v>
      </c>
      <c r="K7" s="14" t="s">
        <v>31</v>
      </c>
    </row>
    <row r="8" spans="1:11" x14ac:dyDescent="0.25">
      <c r="A8" s="1" t="s">
        <v>14</v>
      </c>
      <c r="B8" s="2">
        <v>2600</v>
      </c>
      <c r="C8" s="4">
        <f>B8/1973.83</f>
        <v>1.3172360334983257</v>
      </c>
      <c r="D8" s="5">
        <v>4</v>
      </c>
      <c r="E8" s="4">
        <v>25</v>
      </c>
      <c r="F8" s="6">
        <f>E8*0.85</f>
        <v>21.25</v>
      </c>
      <c r="G8" s="6">
        <f t="shared" ref="G8:G12" si="0">IF($F$3="No",IF($E$3="No",E8,F8),E8*0.7)</f>
        <v>25</v>
      </c>
      <c r="H8" s="32">
        <f t="shared" ref="H8:H20" si="1">($A$3*$B$3*D8/1000)/$D$3</f>
        <v>4.0000000000000001E-3</v>
      </c>
      <c r="I8" s="32">
        <f t="shared" ref="I8:I20" si="2">(10.75*$B$3*$A$3/B8)/$D$3</f>
        <v>4.134615384615385E-3</v>
      </c>
      <c r="J8" s="32">
        <f>$A$3*H8</f>
        <v>4.0000000000000001E-3</v>
      </c>
      <c r="K8" s="32">
        <f>J8/$B$3</f>
        <v>4.0000000000000001E-3</v>
      </c>
    </row>
    <row r="9" spans="1:11" x14ac:dyDescent="0.25">
      <c r="A9" s="1" t="s">
        <v>13</v>
      </c>
      <c r="B9" s="2">
        <v>4100</v>
      </c>
      <c r="C9" s="4">
        <f>B9/1973.83</f>
        <v>2.0771798989781289</v>
      </c>
      <c r="D9" s="5">
        <v>2.5299999999999998</v>
      </c>
      <c r="E9" s="4">
        <v>35</v>
      </c>
      <c r="F9" s="6">
        <f t="shared" ref="F9:F20" si="3">E9*0.85</f>
        <v>29.75</v>
      </c>
      <c r="G9" s="6">
        <f t="shared" si="0"/>
        <v>35</v>
      </c>
      <c r="H9" s="32">
        <f t="shared" si="1"/>
        <v>2.5299999999999997E-3</v>
      </c>
      <c r="I9" s="32">
        <f t="shared" si="2"/>
        <v>2.6219512195121953E-3</v>
      </c>
      <c r="J9" s="32">
        <f t="shared" ref="J9:J20" si="4">$A$3*H9</f>
        <v>2.5299999999999997E-3</v>
      </c>
      <c r="K9" s="32">
        <f t="shared" ref="K9:K20" si="5">J9/$B$3</f>
        <v>2.5299999999999997E-3</v>
      </c>
    </row>
    <row r="10" spans="1:11" x14ac:dyDescent="0.25">
      <c r="A10" s="1" t="s">
        <v>12</v>
      </c>
      <c r="B10" s="2">
        <v>6500</v>
      </c>
      <c r="C10" s="4">
        <f>B10/1973.83</f>
        <v>3.2930900837458141</v>
      </c>
      <c r="D10" s="5">
        <v>1.75</v>
      </c>
      <c r="E10" s="4">
        <v>45</v>
      </c>
      <c r="F10" s="6">
        <f t="shared" si="3"/>
        <v>38.25</v>
      </c>
      <c r="G10" s="6">
        <f t="shared" si="0"/>
        <v>45</v>
      </c>
      <c r="H10" s="32">
        <f t="shared" si="1"/>
        <v>1.75E-3</v>
      </c>
      <c r="I10" s="32">
        <f t="shared" si="2"/>
        <v>1.6538461538461537E-3</v>
      </c>
      <c r="J10" s="32">
        <f t="shared" si="4"/>
        <v>1.75E-3</v>
      </c>
      <c r="K10" s="32">
        <f t="shared" si="5"/>
        <v>1.75E-3</v>
      </c>
    </row>
    <row r="11" spans="1:11" x14ac:dyDescent="0.25">
      <c r="A11" s="1" t="s">
        <v>11</v>
      </c>
      <c r="B11" s="2">
        <v>10500</v>
      </c>
      <c r="C11" s="4">
        <f>B11/1973.83</f>
        <v>5.3196070583586224</v>
      </c>
      <c r="D11" s="5">
        <v>1</v>
      </c>
      <c r="E11" s="4">
        <v>60</v>
      </c>
      <c r="F11" s="6">
        <f t="shared" si="3"/>
        <v>51</v>
      </c>
      <c r="G11" s="6">
        <f t="shared" si="0"/>
        <v>60</v>
      </c>
      <c r="H11" s="32">
        <f t="shared" si="1"/>
        <v>1E-3</v>
      </c>
      <c r="I11" s="32">
        <f t="shared" si="2"/>
        <v>1.0238095238095238E-3</v>
      </c>
      <c r="J11" s="32">
        <f t="shared" si="4"/>
        <v>1E-3</v>
      </c>
      <c r="K11" s="32">
        <f t="shared" si="5"/>
        <v>1E-3</v>
      </c>
    </row>
    <row r="12" spans="1:11" x14ac:dyDescent="0.25">
      <c r="A12" s="1" t="s">
        <v>1</v>
      </c>
      <c r="B12" s="2">
        <v>16800</v>
      </c>
      <c r="C12" s="4">
        <f>B12/1973.83</f>
        <v>8.5113712933737968</v>
      </c>
      <c r="D12" s="5">
        <v>0.62</v>
      </c>
      <c r="E12" s="4">
        <v>80</v>
      </c>
      <c r="F12" s="6">
        <f t="shared" si="3"/>
        <v>68</v>
      </c>
      <c r="G12" s="6">
        <f t="shared" si="0"/>
        <v>80</v>
      </c>
      <c r="H12" s="32">
        <f t="shared" si="1"/>
        <v>6.2E-4</v>
      </c>
      <c r="I12" s="32">
        <f t="shared" si="2"/>
        <v>6.3988095238095243E-4</v>
      </c>
      <c r="J12" s="32">
        <f t="shared" si="4"/>
        <v>6.2E-4</v>
      </c>
      <c r="K12" s="32">
        <f t="shared" si="5"/>
        <v>6.2E-4</v>
      </c>
    </row>
    <row r="13" spans="1:11" x14ac:dyDescent="0.25">
      <c r="A13" s="1" t="s">
        <v>2</v>
      </c>
      <c r="B13" s="2">
        <v>26600</v>
      </c>
      <c r="C13" s="4">
        <f t="shared" ref="C13:C20" si="6">B13/1973.83</f>
        <v>13.476337881175178</v>
      </c>
      <c r="D13" s="5">
        <v>0.4</v>
      </c>
      <c r="E13" s="4">
        <v>120</v>
      </c>
      <c r="F13" s="6">
        <f t="shared" si="3"/>
        <v>102</v>
      </c>
      <c r="G13" s="6">
        <f>IF($F$3="No",IF($E$3="No",E13,F13),E13*0.7)</f>
        <v>120</v>
      </c>
      <c r="H13" s="32">
        <f t="shared" si="1"/>
        <v>4.0000000000000002E-4</v>
      </c>
      <c r="I13" s="32">
        <f t="shared" si="2"/>
        <v>4.0413533834586464E-4</v>
      </c>
      <c r="J13" s="32">
        <f t="shared" si="4"/>
        <v>4.0000000000000002E-4</v>
      </c>
      <c r="K13" s="32">
        <f t="shared" si="5"/>
        <v>4.0000000000000002E-4</v>
      </c>
    </row>
    <row r="14" spans="1:11" x14ac:dyDescent="0.25">
      <c r="A14" s="1" t="s">
        <v>3</v>
      </c>
      <c r="B14" s="2">
        <v>42000</v>
      </c>
      <c r="C14" s="4">
        <f t="shared" si="6"/>
        <v>21.278428233434489</v>
      </c>
      <c r="D14" s="5">
        <v>0.24</v>
      </c>
      <c r="E14" s="4">
        <v>160</v>
      </c>
      <c r="F14" s="6">
        <f t="shared" si="3"/>
        <v>136</v>
      </c>
      <c r="G14" s="6">
        <f t="shared" ref="G14:G20" si="7">IF($F$3="No",IF($E$3="No",E14,F14),E14*0.7)</f>
        <v>160</v>
      </c>
      <c r="H14" s="32">
        <f t="shared" si="1"/>
        <v>2.3999999999999998E-4</v>
      </c>
      <c r="I14" s="32">
        <f t="shared" si="2"/>
        <v>2.5595238095238096E-4</v>
      </c>
      <c r="J14" s="32">
        <f t="shared" si="4"/>
        <v>2.3999999999999998E-4</v>
      </c>
      <c r="K14" s="32">
        <f t="shared" si="5"/>
        <v>2.3999999999999998E-4</v>
      </c>
    </row>
    <row r="15" spans="1:11" x14ac:dyDescent="0.25">
      <c r="A15" s="1" t="s">
        <v>4</v>
      </c>
      <c r="B15" s="2">
        <v>66500</v>
      </c>
      <c r="C15" s="4">
        <f t="shared" si="6"/>
        <v>33.690844702937945</v>
      </c>
      <c r="D15" s="5">
        <v>0.16</v>
      </c>
      <c r="E15" s="4">
        <v>210</v>
      </c>
      <c r="F15" s="6">
        <f t="shared" si="3"/>
        <v>178.5</v>
      </c>
      <c r="G15" s="6">
        <f t="shared" si="7"/>
        <v>210</v>
      </c>
      <c r="H15" s="32">
        <f t="shared" si="1"/>
        <v>1.6000000000000001E-4</v>
      </c>
      <c r="I15" s="32">
        <f t="shared" si="2"/>
        <v>1.6165413533834587E-4</v>
      </c>
      <c r="J15" s="32">
        <f t="shared" si="4"/>
        <v>1.6000000000000001E-4</v>
      </c>
      <c r="K15" s="32">
        <f t="shared" si="5"/>
        <v>1.6000000000000001E-4</v>
      </c>
    </row>
    <row r="16" spans="1:11" x14ac:dyDescent="0.25">
      <c r="A16" s="1" t="s">
        <v>5</v>
      </c>
      <c r="B16" s="2">
        <v>83690</v>
      </c>
      <c r="C16" s="4">
        <f t="shared" si="6"/>
        <v>42.399801401336489</v>
      </c>
      <c r="D16" s="5">
        <v>0.13</v>
      </c>
      <c r="E16" s="4">
        <v>245</v>
      </c>
      <c r="F16" s="6">
        <f t="shared" si="3"/>
        <v>208.25</v>
      </c>
      <c r="G16" s="6">
        <f t="shared" si="7"/>
        <v>245</v>
      </c>
      <c r="H16" s="32">
        <f t="shared" si="1"/>
        <v>1.3000000000000002E-4</v>
      </c>
      <c r="I16" s="32">
        <f t="shared" si="2"/>
        <v>1.2845023300274823E-4</v>
      </c>
      <c r="J16" s="32">
        <f t="shared" si="4"/>
        <v>1.3000000000000002E-4</v>
      </c>
      <c r="K16" s="32">
        <f t="shared" si="5"/>
        <v>1.3000000000000002E-4</v>
      </c>
    </row>
    <row r="17" spans="1:11" x14ac:dyDescent="0.25">
      <c r="A17" s="1" t="s">
        <v>6</v>
      </c>
      <c r="B17" s="2">
        <v>105600</v>
      </c>
      <c r="C17" s="4">
        <f t="shared" si="6"/>
        <v>53.50004812977815</v>
      </c>
      <c r="D17" s="5">
        <v>0.1</v>
      </c>
      <c r="E17" s="4">
        <v>285</v>
      </c>
      <c r="F17" s="6">
        <f t="shared" si="3"/>
        <v>242.25</v>
      </c>
      <c r="G17" s="6">
        <f t="shared" si="7"/>
        <v>285</v>
      </c>
      <c r="H17" s="32">
        <f t="shared" si="1"/>
        <v>1E-4</v>
      </c>
      <c r="I17" s="32">
        <f t="shared" si="2"/>
        <v>1.0179924242424243E-4</v>
      </c>
      <c r="J17" s="32">
        <f t="shared" si="4"/>
        <v>1E-4</v>
      </c>
      <c r="K17" s="32">
        <f t="shared" si="5"/>
        <v>1E-4</v>
      </c>
    </row>
    <row r="18" spans="1:11" x14ac:dyDescent="0.25">
      <c r="A18" s="1" t="s">
        <v>7</v>
      </c>
      <c r="B18" s="2">
        <v>133000</v>
      </c>
      <c r="C18" s="4">
        <f t="shared" si="6"/>
        <v>67.381689405875889</v>
      </c>
      <c r="D18" s="5">
        <v>0.08</v>
      </c>
      <c r="E18" s="4">
        <v>330</v>
      </c>
      <c r="F18" s="6">
        <f t="shared" si="3"/>
        <v>280.5</v>
      </c>
      <c r="G18" s="6">
        <f t="shared" si="7"/>
        <v>330</v>
      </c>
      <c r="H18" s="32">
        <f t="shared" si="1"/>
        <v>8.0000000000000007E-5</v>
      </c>
      <c r="I18" s="32">
        <f t="shared" si="2"/>
        <v>8.0827067669172936E-5</v>
      </c>
      <c r="J18" s="32">
        <f t="shared" si="4"/>
        <v>8.0000000000000007E-5</v>
      </c>
      <c r="K18" s="32">
        <f t="shared" si="5"/>
        <v>8.0000000000000007E-5</v>
      </c>
    </row>
    <row r="19" spans="1:11" x14ac:dyDescent="0.25">
      <c r="A19" s="1" t="s">
        <v>8</v>
      </c>
      <c r="B19" s="2">
        <v>167800</v>
      </c>
      <c r="C19" s="4">
        <f t="shared" si="6"/>
        <v>85.012387085007319</v>
      </c>
      <c r="D19" s="5">
        <v>0.06</v>
      </c>
      <c r="E19" s="4">
        <v>385</v>
      </c>
      <c r="F19" s="6">
        <f t="shared" si="3"/>
        <v>327.25</v>
      </c>
      <c r="G19" s="6">
        <f t="shared" si="7"/>
        <v>385</v>
      </c>
      <c r="H19" s="32">
        <f t="shared" si="1"/>
        <v>5.9999999999999995E-5</v>
      </c>
      <c r="I19" s="32">
        <f t="shared" si="2"/>
        <v>6.4064362336114416E-5</v>
      </c>
      <c r="J19" s="32">
        <f t="shared" si="4"/>
        <v>5.9999999999999995E-5</v>
      </c>
      <c r="K19" s="32">
        <f t="shared" si="5"/>
        <v>5.9999999999999995E-5</v>
      </c>
    </row>
    <row r="20" spans="1:11" x14ac:dyDescent="0.25">
      <c r="A20" s="1" t="s">
        <v>9</v>
      </c>
      <c r="B20" s="2">
        <v>211600</v>
      </c>
      <c r="C20" s="4">
        <f t="shared" si="6"/>
        <v>107.20274795701758</v>
      </c>
      <c r="D20" s="5">
        <v>0.05</v>
      </c>
      <c r="E20" s="4">
        <v>445</v>
      </c>
      <c r="F20" s="6">
        <f t="shared" si="3"/>
        <v>378.25</v>
      </c>
      <c r="G20" s="6">
        <f t="shared" si="7"/>
        <v>445</v>
      </c>
      <c r="H20" s="32">
        <f t="shared" si="1"/>
        <v>5.0000000000000002E-5</v>
      </c>
      <c r="I20" s="32">
        <f t="shared" si="2"/>
        <v>5.0803402646502838E-5</v>
      </c>
      <c r="J20" s="32">
        <f t="shared" si="4"/>
        <v>5.0000000000000002E-5</v>
      </c>
      <c r="K20" s="32">
        <f t="shared" si="5"/>
        <v>5.0000000000000002E-5</v>
      </c>
    </row>
  </sheetData>
  <mergeCells count="3">
    <mergeCell ref="H7:I7"/>
    <mergeCell ref="E6:G6"/>
    <mergeCell ref="D1:F1"/>
  </mergeCells>
  <conditionalFormatting sqref="A8:K20">
    <cfRule type="expression" dxfId="3" priority="34" stopIfTrue="1">
      <formula>AND($B8&gt;$G$3, $G8&gt;=$A$3)</formula>
    </cfRule>
    <cfRule type="expression" dxfId="2" priority="35" stopIfTrue="1">
      <formula>AND($B8&gt;$H$3, $G8&gt;=$A$3)</formula>
    </cfRule>
    <cfRule type="expression" dxfId="1" priority="36" stopIfTrue="1">
      <formula>AND($B8&gt;$I$3, $G8&gt;=$A$3)</formula>
    </cfRule>
    <cfRule type="expression" dxfId="0" priority="37" stopIfTrue="1">
      <formula>OR($B8&lt;$G$3, $G8&lt;$A$3)</formula>
    </cfRule>
  </conditionalFormatting>
  <dataValidations count="1">
    <dataValidation type="list" allowBlank="1" showInputMessage="1" showErrorMessage="1" sqref="E3:F4" xr:uid="{71FC2F0A-9AEE-4608-BFDF-A92103A932C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McCarron</dc:creator>
  <cp:lastModifiedBy>Christopher McCarron</cp:lastModifiedBy>
  <dcterms:created xsi:type="dcterms:W3CDTF">2024-12-02T18:03:46Z</dcterms:created>
  <dcterms:modified xsi:type="dcterms:W3CDTF">2025-02-17T16:53:25Z</dcterms:modified>
</cp:coreProperties>
</file>