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robal2-my.sharepoint.com/personal/plnkitsmd_kafilah_co_id/Documents/Data Komputer TITO/4. Data_KITSMD_2021/9. PENGUSAHAAN/d. pengusahaan/"/>
    </mc:Choice>
  </mc:AlternateContent>
  <xr:revisionPtr revIDLastSave="2958" documentId="8_{499375DA-AFB3-4263-80DD-89A795901813}" xr6:coauthVersionLast="46" xr6:coauthVersionMax="46" xr10:uidLastSave="{C951DEDE-646B-4CC7-8240-4754974AF08B}"/>
  <bookViews>
    <workbookView xWindow="-120" yWindow="-120" windowWidth="20730" windowHeight="11310" tabRatio="780" firstSheet="5" activeTab="11" xr2:uid="{00000000-000D-0000-FFFF-FFFF00000000}"/>
  </bookViews>
  <sheets>
    <sheet name="COVER AND" sheetId="25" r:id="rId1"/>
    <sheet name="Pengusahaan" sheetId="71" r:id="rId2"/>
    <sheet name="Grafik" sheetId="72" r:id="rId3"/>
    <sheet name="Produksi_NET" sheetId="2" r:id="rId4"/>
    <sheet name="PROD_HSD" sheetId="49" r:id="rId5"/>
    <sheet name="PROD_BIOFAME" sheetId="50" r:id="rId6"/>
    <sheet name="PS" sheetId="30" r:id="rId7"/>
    <sheet name="BBM" sheetId="4" r:id="rId8"/>
    <sheet name="BBMHSD" sheetId="51" r:id="rId9"/>
    <sheet name="BBMBIOFAME" sheetId="52" r:id="rId10"/>
    <sheet name="Pelumas" sheetId="5" r:id="rId11"/>
    <sheet name="SFC" sheetId="53" r:id="rId12"/>
    <sheet name="SLC" sheetId="54" r:id="rId13"/>
    <sheet name="JAM KERJA" sheetId="55" r:id="rId14"/>
    <sheet name="JAM HAR" sheetId="56" r:id="rId15"/>
    <sheet name="JAM GGN" sheetId="57" r:id="rId16"/>
    <sheet name="BP" sheetId="58" r:id="rId17"/>
    <sheet name="DT" sheetId="60" r:id="rId18"/>
    <sheet name="DM" sheetId="61" r:id="rId19"/>
    <sheet name="Harga BBM" sheetId="62" r:id="rId20"/>
    <sheet name="OA BBM" sheetId="63" r:id="rId21"/>
    <sheet name="Total Biaya BBM" sheetId="64" r:id="rId22"/>
    <sheet name="Harga Pelumas" sheetId="65" r:id="rId23"/>
    <sheet name="OA Pelumas" sheetId="66" r:id="rId24"/>
    <sheet name="Total Biaya Pelumas" sheetId="67" r:id="rId25"/>
    <sheet name="BPP" sheetId="73" r:id="rId26"/>
    <sheet name="OAF" sheetId="68" r:id="rId27"/>
    <sheet name="Pengusahaan MPN" sheetId="41" r:id="rId28"/>
    <sheet name="Pengusahaan MLK" sheetId="69" r:id="rId29"/>
    <sheet name="Pengusahaan KTB" sheetId="70" r:id="rId30"/>
    <sheet name="Sheet1" sheetId="46" r:id="rId31"/>
    <sheet name="Sheet2" sheetId="48" r:id="rId32"/>
  </sheets>
  <externalReferences>
    <externalReference r:id="rId33"/>
    <externalReference r:id="rId34"/>
    <externalReference r:id="rId35"/>
  </externalReferences>
  <definedNames>
    <definedName name="_xlnm._FilterDatabase" localSheetId="7" hidden="1">BBM!$B$8:$C$43</definedName>
    <definedName name="_xlnm._FilterDatabase" localSheetId="9" hidden="1">BBMBIOFAME!$B$8:$C$43</definedName>
    <definedName name="_xlnm._FilterDatabase" localSheetId="8" hidden="1">BBMHSD!$B$8:$C$43</definedName>
    <definedName name="_xlnm._FilterDatabase" localSheetId="16" hidden="1">BP!$B$8:$C$43</definedName>
    <definedName name="_xlnm._FilterDatabase" localSheetId="25" hidden="1">BPP!$B$8:$C$43</definedName>
    <definedName name="_xlnm._FilterDatabase" localSheetId="18" hidden="1">DM!$B$8:$C$43</definedName>
    <definedName name="_xlnm._FilterDatabase" localSheetId="17" hidden="1">DT!$B$8:$C$43</definedName>
    <definedName name="_xlnm._FilterDatabase" localSheetId="19" hidden="1">'Harga BBM'!$B$8:$C$43</definedName>
    <definedName name="_xlnm._FilterDatabase" localSheetId="22" hidden="1">'Harga Pelumas'!$B$8:$C$43</definedName>
    <definedName name="_xlnm._FilterDatabase" localSheetId="15" hidden="1">'JAM GGN'!$B$8:$C$43</definedName>
    <definedName name="_xlnm._FilterDatabase" localSheetId="14" hidden="1">'JAM HAR'!$B$8:$C$43</definedName>
    <definedName name="_xlnm._FilterDatabase" localSheetId="13" hidden="1">'JAM KERJA'!$B$8:$C$43</definedName>
    <definedName name="_xlnm._FilterDatabase" localSheetId="20" hidden="1">'OA BBM'!$B$8:$C$43</definedName>
    <definedName name="_xlnm._FilterDatabase" localSheetId="23" hidden="1">'OA Pelumas'!$B$8:$C$43</definedName>
    <definedName name="_xlnm._FilterDatabase" localSheetId="26" hidden="1">OAF!$B$8:$C$38</definedName>
    <definedName name="_xlnm._FilterDatabase" localSheetId="10" hidden="1">Pelumas!$B$8:$C$38</definedName>
    <definedName name="_xlnm._FilterDatabase" localSheetId="5" hidden="1">PROD_BIOFAME!$B$8:$C$32</definedName>
    <definedName name="_xlnm._FilterDatabase" localSheetId="4" hidden="1">PROD_HSD!$B$8:$C$32</definedName>
    <definedName name="_xlnm._FilterDatabase" localSheetId="3" hidden="1">Produksi_NET!$B$8:$C$32</definedName>
    <definedName name="_xlnm._FilterDatabase" localSheetId="6" hidden="1">PS!$B$8:$C$43</definedName>
    <definedName name="_xlnm._FilterDatabase" localSheetId="11" hidden="1">SFC!$B$8:$C$38</definedName>
    <definedName name="_xlnm._FilterDatabase" localSheetId="12" hidden="1">SLC!$B$8:$C$38</definedName>
    <definedName name="_xlnm._FilterDatabase" localSheetId="21" hidden="1">'Total Biaya BBM'!$B$8:$C$43</definedName>
    <definedName name="_xlnm._FilterDatabase" localSheetId="24" hidden="1">'Total Biaya Pelumas'!$B$8:$C$43</definedName>
    <definedName name="A">#N/A</definedName>
    <definedName name="B">#N/A</definedName>
    <definedName name="C_">#N/A</definedName>
    <definedName name="_xlnm.Print_Area" localSheetId="7">BBM!$B$1:$P$41</definedName>
    <definedName name="_xlnm.Print_Area" localSheetId="9">BBMBIOFAME!$B$1:$P$44</definedName>
    <definedName name="_xlnm.Print_Area" localSheetId="8">BBMHSD!$B$1:$P$44</definedName>
    <definedName name="_xlnm.Print_Area" localSheetId="16">BP!$B$1:$P$41</definedName>
    <definedName name="_xlnm.Print_Area" localSheetId="25">BPP!$B$1:$P$44</definedName>
    <definedName name="_xlnm.Print_Area" localSheetId="0">'COVER AND'!$A$1:$N$25</definedName>
    <definedName name="_xlnm.Print_Area" localSheetId="18">DM!$B$1:$P$44</definedName>
    <definedName name="_xlnm.Print_Area" localSheetId="17">DT!$B$1:$P$44</definedName>
    <definedName name="_xlnm.Print_Area" localSheetId="19">'Harga BBM'!$B$1:$P$44</definedName>
    <definedName name="_xlnm.Print_Area" localSheetId="22">'Harga Pelumas'!$B$1:$P$44</definedName>
    <definedName name="_xlnm.Print_Area" localSheetId="15">'JAM GGN'!$B$1:$P$44</definedName>
    <definedName name="_xlnm.Print_Area" localSheetId="14">'JAM HAR'!$B$1:$P$44</definedName>
    <definedName name="_xlnm.Print_Area" localSheetId="13">'JAM KERJA'!$B$1:$P$44</definedName>
    <definedName name="_xlnm.Print_Area" localSheetId="20">'OA BBM'!$B$1:$P$44</definedName>
    <definedName name="_xlnm.Print_Area" localSheetId="23">'OA Pelumas'!$B$1:$P$44</definedName>
    <definedName name="_xlnm.Print_Area" localSheetId="26">OAF!$B$1:$P$43</definedName>
    <definedName name="_xlnm.Print_Area" localSheetId="10">Pelumas!$B$1:$P$43</definedName>
    <definedName name="_xlnm.Print_Area" localSheetId="1">Pengusahaan!$A$6:$AJ$88</definedName>
    <definedName name="_xlnm.Print_Area" localSheetId="29">'Pengusahaan KTB'!$A$1:$U$95</definedName>
    <definedName name="_xlnm.Print_Area" localSheetId="28">'Pengusahaan MLK'!$A$1:$U$95</definedName>
    <definedName name="_xlnm.Print_Area" localSheetId="27">'Pengusahaan MPN'!$A$1:$U$95</definedName>
    <definedName name="_xlnm.Print_Area" localSheetId="5">PROD_BIOFAME!$B$1:$P$41</definedName>
    <definedName name="_xlnm.Print_Area" localSheetId="4">PROD_HSD!$B$1:$P$41</definedName>
    <definedName name="_xlnm.Print_Area" localSheetId="3">Produksi_NET!$B$1:$P$41</definedName>
    <definedName name="_xlnm.Print_Area" localSheetId="6">PS!$B$1:$P$41</definedName>
    <definedName name="_xlnm.Print_Area" localSheetId="11">SFC!$B$1:$P$41</definedName>
    <definedName name="_xlnm.Print_Area" localSheetId="30">Sheet1!$A$1:$E$17</definedName>
    <definedName name="_xlnm.Print_Area" localSheetId="31">Sheet2!$A$2:$H$61</definedName>
    <definedName name="_xlnm.Print_Area" localSheetId="12">SLC!$B$1:$P$43</definedName>
    <definedName name="_xlnm.Print_Area" localSheetId="21">'Total Biaya BBM'!$B$1:$P$44</definedName>
    <definedName name="_xlnm.Print_Area" localSheetId="24">'Total Biaya Pelumas'!$B$1:$P$44</definedName>
    <definedName name="Print_Area_MI" localSheetId="1">#REF!</definedName>
    <definedName name="Print_Area_MI" localSheetId="29">#REF!</definedName>
    <definedName name="Print_Area_MI" localSheetId="28">#REF!</definedName>
    <definedName name="Print_Area_MI" localSheetId="27">#REF!</definedName>
    <definedName name="Print_Area_MI" localSheetId="6">#REF!</definedName>
    <definedName name="_xlnm.Print_Titles" localSheetId="7">BBM!$5:$8</definedName>
    <definedName name="_xlnm.Print_Titles" localSheetId="9">BBMBIOFAME!$5:$8</definedName>
    <definedName name="_xlnm.Print_Titles" localSheetId="8">BBMHSD!$5:$8</definedName>
    <definedName name="_xlnm.Print_Titles" localSheetId="16">BP!$5:$8</definedName>
    <definedName name="_xlnm.Print_Titles" localSheetId="25">BPP!$5:$8</definedName>
    <definedName name="_xlnm.Print_Titles" localSheetId="18">DM!$5:$8</definedName>
    <definedName name="_xlnm.Print_Titles" localSheetId="17">DT!$5:$8</definedName>
    <definedName name="_xlnm.Print_Titles" localSheetId="19">'Harga BBM'!$5:$8</definedName>
    <definedName name="_xlnm.Print_Titles" localSheetId="22">'Harga Pelumas'!$5:$8</definedName>
    <definedName name="_xlnm.Print_Titles" localSheetId="15">'JAM GGN'!$5:$8</definedName>
    <definedName name="_xlnm.Print_Titles" localSheetId="14">'JAM HAR'!$5:$8</definedName>
    <definedName name="_xlnm.Print_Titles" localSheetId="13">'JAM KERJA'!$5:$8</definedName>
    <definedName name="_xlnm.Print_Titles" localSheetId="20">'OA BBM'!$5:$8</definedName>
    <definedName name="_xlnm.Print_Titles" localSheetId="23">'OA Pelumas'!$5:$8</definedName>
    <definedName name="_xlnm.Print_Titles" localSheetId="26">OAF!$5:$8</definedName>
    <definedName name="_xlnm.Print_Titles" localSheetId="10">Pelumas!$5:$8</definedName>
    <definedName name="_xlnm.Print_Titles" localSheetId="5">PROD_BIOFAME!$4:$7</definedName>
    <definedName name="_xlnm.Print_Titles" localSheetId="4">PROD_HSD!$4:$7</definedName>
    <definedName name="_xlnm.Print_Titles" localSheetId="3">Produksi_NET!$4:$7</definedName>
    <definedName name="_xlnm.Print_Titles" localSheetId="6">PS!$5:$8</definedName>
    <definedName name="_xlnm.Print_Titles" localSheetId="11">SFC!$5:$8</definedName>
    <definedName name="_xlnm.Print_Titles" localSheetId="12">SLC!$5:$8</definedName>
    <definedName name="_xlnm.Print_Titles" localSheetId="21">'Total Biaya BBM'!$5:$8</definedName>
    <definedName name="_xlnm.Print_Titles" localSheetId="24">'Total Biaya Pelumas'!$5:$8</definedName>
    <definedName name="Print_Titles_MI" localSheetId="9">#REF!</definedName>
    <definedName name="Print_Titles_MI" localSheetId="8">#REF!</definedName>
    <definedName name="Print_Titles_MI" localSheetId="16">#REF!</definedName>
    <definedName name="Print_Titles_MI" localSheetId="25">#REF!</definedName>
    <definedName name="Print_Titles_MI" localSheetId="18">#REF!</definedName>
    <definedName name="Print_Titles_MI" localSheetId="17">#REF!</definedName>
    <definedName name="Print_Titles_MI" localSheetId="19">#REF!</definedName>
    <definedName name="Print_Titles_MI" localSheetId="22">#REF!</definedName>
    <definedName name="Print_Titles_MI" localSheetId="15">#REF!</definedName>
    <definedName name="Print_Titles_MI" localSheetId="14">#REF!</definedName>
    <definedName name="Print_Titles_MI" localSheetId="13">#REF!</definedName>
    <definedName name="Print_Titles_MI" localSheetId="20">#REF!</definedName>
    <definedName name="Print_Titles_MI" localSheetId="23">#REF!</definedName>
    <definedName name="Print_Titles_MI" localSheetId="26">#REF!</definedName>
    <definedName name="Print_Titles_MI" localSheetId="1">#REF!</definedName>
    <definedName name="Print_Titles_MI" localSheetId="29">#REF!</definedName>
    <definedName name="Print_Titles_MI" localSheetId="28">#REF!</definedName>
    <definedName name="Print_Titles_MI" localSheetId="5">#REF!</definedName>
    <definedName name="Print_Titles_MI" localSheetId="4">#REF!</definedName>
    <definedName name="Print_Titles_MI" localSheetId="11">#REF!</definedName>
    <definedName name="Print_Titles_MI" localSheetId="12">#REF!</definedName>
    <definedName name="Print_Titles_MI" localSheetId="21">#REF!</definedName>
    <definedName name="Print_Titles_MI" localSheetId="24">#REF!</definedName>
    <definedName name="Print_Titl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" i="73" l="1"/>
  <c r="Q48" i="5"/>
  <c r="R48" i="5" s="1"/>
  <c r="S48" i="5" s="1"/>
  <c r="T48" i="5" s="1"/>
  <c r="U48" i="5" s="1"/>
  <c r="V48" i="5" s="1"/>
  <c r="W48" i="5" s="1"/>
  <c r="X48" i="5" s="1"/>
  <c r="Y48" i="5" s="1"/>
  <c r="Z48" i="5" s="1"/>
  <c r="AA48" i="5" s="1"/>
  <c r="AB48" i="5" s="1"/>
  <c r="AA28" i="73"/>
  <c r="AB28" i="73"/>
  <c r="AA29" i="73"/>
  <c r="AB29" i="73" s="1"/>
  <c r="AA30" i="73"/>
  <c r="AB30" i="73"/>
  <c r="AA31" i="73"/>
  <c r="AB31" i="73"/>
  <c r="AA33" i="73"/>
  <c r="AB33" i="73"/>
  <c r="AA34" i="73"/>
  <c r="AB34" i="73"/>
  <c r="AA35" i="73"/>
  <c r="AB35" i="73"/>
  <c r="AA36" i="73"/>
  <c r="AB36" i="73"/>
  <c r="S76" i="73"/>
  <c r="T76" i="73" s="1"/>
  <c r="U76" i="73" s="1"/>
  <c r="V76" i="73" s="1"/>
  <c r="W76" i="73" s="1"/>
  <c r="X76" i="73" s="1"/>
  <c r="Y76" i="73" s="1"/>
  <c r="Z76" i="73" s="1"/>
  <c r="AA76" i="73" s="1"/>
  <c r="AB76" i="73" s="1"/>
  <c r="Q76" i="73"/>
  <c r="R76" i="73" s="1"/>
  <c r="Q71" i="73"/>
  <c r="R71" i="73" s="1"/>
  <c r="S71" i="73" s="1"/>
  <c r="T71" i="73" s="1"/>
  <c r="U71" i="73" s="1"/>
  <c r="V71" i="73" s="1"/>
  <c r="W71" i="73" s="1"/>
  <c r="X71" i="73" s="1"/>
  <c r="Y71" i="73" s="1"/>
  <c r="Z71" i="73" s="1"/>
  <c r="AA71" i="73" s="1"/>
  <c r="AB71" i="73" s="1"/>
  <c r="Q70" i="73"/>
  <c r="R70" i="73" s="1"/>
  <c r="S70" i="73" s="1"/>
  <c r="T70" i="73" s="1"/>
  <c r="U70" i="73" s="1"/>
  <c r="V70" i="73" s="1"/>
  <c r="W70" i="73" s="1"/>
  <c r="X70" i="73" s="1"/>
  <c r="Y70" i="73" s="1"/>
  <c r="Z70" i="73" s="1"/>
  <c r="AA70" i="73" s="1"/>
  <c r="AB70" i="73" s="1"/>
  <c r="Q69" i="73"/>
  <c r="R69" i="73" s="1"/>
  <c r="S69" i="73" s="1"/>
  <c r="T69" i="73" s="1"/>
  <c r="U69" i="73" s="1"/>
  <c r="V69" i="73" s="1"/>
  <c r="W69" i="73" s="1"/>
  <c r="X69" i="73" s="1"/>
  <c r="Y69" i="73" s="1"/>
  <c r="Z69" i="73" s="1"/>
  <c r="AA69" i="73" s="1"/>
  <c r="AB69" i="73" s="1"/>
  <c r="Q68" i="73"/>
  <c r="R68" i="73" s="1"/>
  <c r="S68" i="73" s="1"/>
  <c r="T68" i="73" s="1"/>
  <c r="U68" i="73" s="1"/>
  <c r="V68" i="73" s="1"/>
  <c r="W68" i="73" s="1"/>
  <c r="X68" i="73" s="1"/>
  <c r="Y68" i="73" s="1"/>
  <c r="Z68" i="73" s="1"/>
  <c r="AA68" i="73" s="1"/>
  <c r="AB68" i="73" s="1"/>
  <c r="Q67" i="73"/>
  <c r="R67" i="73" s="1"/>
  <c r="S67" i="73" s="1"/>
  <c r="T67" i="73" s="1"/>
  <c r="U67" i="73" s="1"/>
  <c r="V67" i="73" s="1"/>
  <c r="W67" i="73" s="1"/>
  <c r="X67" i="73" s="1"/>
  <c r="Y67" i="73" s="1"/>
  <c r="Z67" i="73" s="1"/>
  <c r="AA67" i="73" s="1"/>
  <c r="AB67" i="73" s="1"/>
  <c r="Q66" i="73"/>
  <c r="R66" i="73" s="1"/>
  <c r="S66" i="73" s="1"/>
  <c r="T66" i="73" s="1"/>
  <c r="U66" i="73" s="1"/>
  <c r="V66" i="73" s="1"/>
  <c r="W66" i="73" s="1"/>
  <c r="X66" i="73" s="1"/>
  <c r="Y66" i="73" s="1"/>
  <c r="Z66" i="73" s="1"/>
  <c r="AA66" i="73" s="1"/>
  <c r="AB66" i="73" s="1"/>
  <c r="Q65" i="73"/>
  <c r="R65" i="73" s="1"/>
  <c r="S65" i="73" s="1"/>
  <c r="T65" i="73" s="1"/>
  <c r="U65" i="73" s="1"/>
  <c r="V65" i="73" s="1"/>
  <c r="W65" i="73" s="1"/>
  <c r="X65" i="73" s="1"/>
  <c r="Y65" i="73" s="1"/>
  <c r="Z65" i="73" s="1"/>
  <c r="AA65" i="73" s="1"/>
  <c r="AB65" i="73" s="1"/>
  <c r="Q64" i="73"/>
  <c r="R64" i="73" s="1"/>
  <c r="S64" i="73" s="1"/>
  <c r="T64" i="73" s="1"/>
  <c r="U64" i="73" s="1"/>
  <c r="V64" i="73" s="1"/>
  <c r="W64" i="73" s="1"/>
  <c r="X64" i="73" s="1"/>
  <c r="Y64" i="73" s="1"/>
  <c r="Z64" i="73" s="1"/>
  <c r="AA64" i="73" s="1"/>
  <c r="AB64" i="73" s="1"/>
  <c r="Q63" i="73"/>
  <c r="R63" i="73" s="1"/>
  <c r="S63" i="73" s="1"/>
  <c r="T63" i="73" s="1"/>
  <c r="U63" i="73" s="1"/>
  <c r="V63" i="73" s="1"/>
  <c r="W63" i="73" s="1"/>
  <c r="X63" i="73" s="1"/>
  <c r="Y63" i="73" s="1"/>
  <c r="Z63" i="73" s="1"/>
  <c r="AA63" i="73" s="1"/>
  <c r="AB63" i="73" s="1"/>
  <c r="Q62" i="73"/>
  <c r="R62" i="73" s="1"/>
  <c r="S62" i="73" s="1"/>
  <c r="T62" i="73" s="1"/>
  <c r="U62" i="73" s="1"/>
  <c r="V62" i="73" s="1"/>
  <c r="W62" i="73" s="1"/>
  <c r="X62" i="73" s="1"/>
  <c r="Y62" i="73" s="1"/>
  <c r="Z62" i="73" s="1"/>
  <c r="AA62" i="73" s="1"/>
  <c r="AB62" i="73" s="1"/>
  <c r="Q61" i="73"/>
  <c r="R61" i="73" s="1"/>
  <c r="S61" i="73" s="1"/>
  <c r="T61" i="73" s="1"/>
  <c r="U61" i="73" s="1"/>
  <c r="V61" i="73" s="1"/>
  <c r="W61" i="73" s="1"/>
  <c r="X61" i="73" s="1"/>
  <c r="Y61" i="73" s="1"/>
  <c r="Z61" i="73" s="1"/>
  <c r="AA61" i="73" s="1"/>
  <c r="AB61" i="73" s="1"/>
  <c r="Q60" i="73"/>
  <c r="R60" i="73" s="1"/>
  <c r="S60" i="73" s="1"/>
  <c r="T60" i="73" s="1"/>
  <c r="U60" i="73" s="1"/>
  <c r="V60" i="73" s="1"/>
  <c r="W60" i="73" s="1"/>
  <c r="X60" i="73" s="1"/>
  <c r="Y60" i="73" s="1"/>
  <c r="Z60" i="73" s="1"/>
  <c r="AA60" i="73" s="1"/>
  <c r="AB60" i="73" s="1"/>
  <c r="Q59" i="73"/>
  <c r="R59" i="73" s="1"/>
  <c r="S59" i="73" s="1"/>
  <c r="T59" i="73" s="1"/>
  <c r="U59" i="73" s="1"/>
  <c r="V59" i="73" s="1"/>
  <c r="W59" i="73" s="1"/>
  <c r="X59" i="73" s="1"/>
  <c r="Y59" i="73" s="1"/>
  <c r="Z59" i="73" s="1"/>
  <c r="AA59" i="73" s="1"/>
  <c r="AB59" i="73" s="1"/>
  <c r="Q58" i="73"/>
  <c r="R58" i="73" s="1"/>
  <c r="S58" i="73" s="1"/>
  <c r="T58" i="73" s="1"/>
  <c r="U58" i="73" s="1"/>
  <c r="V58" i="73" s="1"/>
  <c r="W58" i="73" s="1"/>
  <c r="X58" i="73" s="1"/>
  <c r="Y58" i="73" s="1"/>
  <c r="Z58" i="73" s="1"/>
  <c r="AA58" i="73" s="1"/>
  <c r="AB58" i="73" s="1"/>
  <c r="Q57" i="73"/>
  <c r="R57" i="73" s="1"/>
  <c r="S57" i="73" s="1"/>
  <c r="T57" i="73" s="1"/>
  <c r="U57" i="73" s="1"/>
  <c r="V57" i="73" s="1"/>
  <c r="W57" i="73" s="1"/>
  <c r="X57" i="73" s="1"/>
  <c r="Y57" i="73" s="1"/>
  <c r="Z57" i="73" s="1"/>
  <c r="AA57" i="73" s="1"/>
  <c r="AB57" i="73" s="1"/>
  <c r="Q56" i="73"/>
  <c r="R56" i="73" s="1"/>
  <c r="S56" i="73" s="1"/>
  <c r="T56" i="73" s="1"/>
  <c r="U56" i="73" s="1"/>
  <c r="V56" i="73" s="1"/>
  <c r="W56" i="73" s="1"/>
  <c r="X56" i="73" s="1"/>
  <c r="Y56" i="73" s="1"/>
  <c r="Z56" i="73" s="1"/>
  <c r="AA56" i="73" s="1"/>
  <c r="AB56" i="73" s="1"/>
  <c r="Q55" i="73"/>
  <c r="R55" i="73" s="1"/>
  <c r="S55" i="73" s="1"/>
  <c r="T55" i="73" s="1"/>
  <c r="U55" i="73" s="1"/>
  <c r="V55" i="73" s="1"/>
  <c r="W55" i="73" s="1"/>
  <c r="X55" i="73" s="1"/>
  <c r="Y55" i="73" s="1"/>
  <c r="Z55" i="73" s="1"/>
  <c r="AA55" i="73" s="1"/>
  <c r="AB55" i="73" s="1"/>
  <c r="Q54" i="73"/>
  <c r="R54" i="73" s="1"/>
  <c r="S54" i="73" s="1"/>
  <c r="T54" i="73" s="1"/>
  <c r="U54" i="73" s="1"/>
  <c r="V54" i="73" s="1"/>
  <c r="W54" i="73" s="1"/>
  <c r="X54" i="73" s="1"/>
  <c r="Y54" i="73" s="1"/>
  <c r="Z54" i="73" s="1"/>
  <c r="AA54" i="73" s="1"/>
  <c r="AB54" i="73" s="1"/>
  <c r="Q53" i="73"/>
  <c r="R53" i="73" s="1"/>
  <c r="S52" i="73"/>
  <c r="T52" i="73"/>
  <c r="U52" i="73"/>
  <c r="V52" i="73" s="1"/>
  <c r="W52" i="73" s="1"/>
  <c r="X52" i="73" s="1"/>
  <c r="Y52" i="73" s="1"/>
  <c r="Z52" i="73" s="1"/>
  <c r="AA52" i="73" s="1"/>
  <c r="AB52" i="73" s="1"/>
  <c r="R52" i="73"/>
  <c r="Q52" i="73"/>
  <c r="F53" i="73"/>
  <c r="F54" i="73" s="1"/>
  <c r="F62" i="73" s="1"/>
  <c r="G53" i="73"/>
  <c r="H53" i="73"/>
  <c r="H54" i="73" s="1"/>
  <c r="I53" i="73"/>
  <c r="I54" i="73" s="1"/>
  <c r="J53" i="73"/>
  <c r="K53" i="73"/>
  <c r="L53" i="73"/>
  <c r="L54" i="73" s="1"/>
  <c r="M53" i="73"/>
  <c r="M54" i="73" s="1"/>
  <c r="N53" i="73"/>
  <c r="N54" i="73" s="1"/>
  <c r="N62" i="73" s="1"/>
  <c r="O53" i="73"/>
  <c r="G54" i="73"/>
  <c r="G62" i="73" s="1"/>
  <c r="J54" i="73"/>
  <c r="K54" i="73"/>
  <c r="O54" i="73"/>
  <c r="F55" i="73"/>
  <c r="G55" i="73"/>
  <c r="H55" i="73"/>
  <c r="I55" i="73"/>
  <c r="J55" i="73"/>
  <c r="K55" i="73"/>
  <c r="L55" i="73"/>
  <c r="M55" i="73"/>
  <c r="N55" i="73"/>
  <c r="O55" i="73"/>
  <c r="F56" i="73"/>
  <c r="G56" i="73"/>
  <c r="H56" i="73"/>
  <c r="I56" i="73"/>
  <c r="J56" i="73"/>
  <c r="K56" i="73"/>
  <c r="K62" i="73" s="1"/>
  <c r="L56" i="73"/>
  <c r="M56" i="73"/>
  <c r="N56" i="73"/>
  <c r="O56" i="73"/>
  <c r="F57" i="73"/>
  <c r="G57" i="73"/>
  <c r="H57" i="73"/>
  <c r="I57" i="73"/>
  <c r="J57" i="73"/>
  <c r="K57" i="73"/>
  <c r="L57" i="73"/>
  <c r="M57" i="73"/>
  <c r="N57" i="73"/>
  <c r="O57" i="73"/>
  <c r="F58" i="73"/>
  <c r="G58" i="73"/>
  <c r="H58" i="73"/>
  <c r="I58" i="73"/>
  <c r="J58" i="73"/>
  <c r="K58" i="73"/>
  <c r="L58" i="73"/>
  <c r="M58" i="73"/>
  <c r="N58" i="73"/>
  <c r="O58" i="73"/>
  <c r="F59" i="73"/>
  <c r="G59" i="73"/>
  <c r="H59" i="73"/>
  <c r="I59" i="73"/>
  <c r="J59" i="73"/>
  <c r="K59" i="73"/>
  <c r="L59" i="73"/>
  <c r="M59" i="73"/>
  <c r="N59" i="73"/>
  <c r="O59" i="73"/>
  <c r="F60" i="73"/>
  <c r="G60" i="73"/>
  <c r="H60" i="73"/>
  <c r="I60" i="73"/>
  <c r="J60" i="73"/>
  <c r="K60" i="73"/>
  <c r="L60" i="73"/>
  <c r="M60" i="73"/>
  <c r="N60" i="73"/>
  <c r="O60" i="73"/>
  <c r="F61" i="73"/>
  <c r="G61" i="73"/>
  <c r="H61" i="73"/>
  <c r="I61" i="73"/>
  <c r="J61" i="73"/>
  <c r="K61" i="73"/>
  <c r="L61" i="73"/>
  <c r="M61" i="73"/>
  <c r="N61" i="73"/>
  <c r="O61" i="73"/>
  <c r="J62" i="73"/>
  <c r="O62" i="73"/>
  <c r="F63" i="73"/>
  <c r="G63" i="73"/>
  <c r="H63" i="73"/>
  <c r="I63" i="73"/>
  <c r="I71" i="73" s="1"/>
  <c r="J63" i="73"/>
  <c r="K63" i="73"/>
  <c r="L63" i="73"/>
  <c r="M63" i="73"/>
  <c r="N63" i="73"/>
  <c r="O63" i="73"/>
  <c r="F64" i="73"/>
  <c r="G64" i="73"/>
  <c r="H64" i="73"/>
  <c r="I64" i="73"/>
  <c r="J64" i="73"/>
  <c r="K64" i="73"/>
  <c r="L64" i="73"/>
  <c r="L71" i="73" s="1"/>
  <c r="M64" i="73"/>
  <c r="N64" i="73"/>
  <c r="O64" i="73"/>
  <c r="F65" i="73"/>
  <c r="H65" i="73"/>
  <c r="I65" i="73"/>
  <c r="J65" i="73"/>
  <c r="K65" i="73"/>
  <c r="L65" i="73"/>
  <c r="M65" i="73"/>
  <c r="N65" i="73"/>
  <c r="O65" i="73"/>
  <c r="F66" i="73"/>
  <c r="G66" i="73"/>
  <c r="H66" i="73"/>
  <c r="I66" i="73"/>
  <c r="J66" i="73"/>
  <c r="K66" i="73"/>
  <c r="L66" i="73"/>
  <c r="M66" i="73"/>
  <c r="N66" i="73"/>
  <c r="O66" i="73"/>
  <c r="F67" i="73"/>
  <c r="G67" i="73"/>
  <c r="H67" i="73"/>
  <c r="I67" i="73"/>
  <c r="J67" i="73"/>
  <c r="K67" i="73"/>
  <c r="L67" i="73"/>
  <c r="M67" i="73"/>
  <c r="N67" i="73"/>
  <c r="O67" i="73"/>
  <c r="F68" i="73"/>
  <c r="G68" i="73"/>
  <c r="H68" i="73"/>
  <c r="I68" i="73"/>
  <c r="J68" i="73"/>
  <c r="K68" i="73"/>
  <c r="L68" i="73"/>
  <c r="M68" i="73"/>
  <c r="N68" i="73"/>
  <c r="O68" i="73"/>
  <c r="F69" i="73"/>
  <c r="G69" i="73"/>
  <c r="H69" i="73"/>
  <c r="I69" i="73"/>
  <c r="J69" i="73"/>
  <c r="K69" i="73"/>
  <c r="L69" i="73"/>
  <c r="M69" i="73"/>
  <c r="N69" i="73"/>
  <c r="O69" i="73"/>
  <c r="F70" i="73"/>
  <c r="G70" i="73"/>
  <c r="H70" i="73"/>
  <c r="I70" i="73"/>
  <c r="J70" i="73"/>
  <c r="K70" i="73"/>
  <c r="L70" i="73"/>
  <c r="M70" i="73"/>
  <c r="N70" i="73"/>
  <c r="O70" i="73"/>
  <c r="H71" i="73"/>
  <c r="M71" i="73"/>
  <c r="E53" i="73"/>
  <c r="E55" i="73"/>
  <c r="E56" i="73"/>
  <c r="E57" i="73"/>
  <c r="E58" i="73"/>
  <c r="E59" i="73"/>
  <c r="E60" i="73"/>
  <c r="E61" i="73"/>
  <c r="E63" i="73"/>
  <c r="E64" i="73"/>
  <c r="E71" i="73" s="1"/>
  <c r="E65" i="73"/>
  <c r="E66" i="73"/>
  <c r="E67" i="73"/>
  <c r="E68" i="73"/>
  <c r="E69" i="73"/>
  <c r="E70" i="73"/>
  <c r="D76" i="73"/>
  <c r="D71" i="73"/>
  <c r="D62" i="73"/>
  <c r="D54" i="73"/>
  <c r="D70" i="73"/>
  <c r="D69" i="73"/>
  <c r="D68" i="73"/>
  <c r="D67" i="73"/>
  <c r="D66" i="73"/>
  <c r="D65" i="73"/>
  <c r="D64" i="73"/>
  <c r="D63" i="73"/>
  <c r="D61" i="73"/>
  <c r="D60" i="73"/>
  <c r="D59" i="73"/>
  <c r="D58" i="73"/>
  <c r="D57" i="73"/>
  <c r="D56" i="73"/>
  <c r="D55" i="73"/>
  <c r="D53" i="73"/>
  <c r="O83" i="73"/>
  <c r="N83" i="73"/>
  <c r="M83" i="73"/>
  <c r="L83" i="73"/>
  <c r="K83" i="73"/>
  <c r="J83" i="73"/>
  <c r="I83" i="73"/>
  <c r="H83" i="73"/>
  <c r="G83" i="73"/>
  <c r="F83" i="73"/>
  <c r="S53" i="73" l="1"/>
  <c r="T53" i="73" s="1"/>
  <c r="U53" i="73" s="1"/>
  <c r="V53" i="73" s="1"/>
  <c r="W53" i="73" s="1"/>
  <c r="X53" i="73" s="1"/>
  <c r="Y53" i="73" s="1"/>
  <c r="Z53" i="73" s="1"/>
  <c r="AA53" i="73" s="1"/>
  <c r="AB53" i="73" s="1"/>
  <c r="O71" i="73"/>
  <c r="O76" i="73" s="1"/>
  <c r="G71" i="73"/>
  <c r="G76" i="73" s="1"/>
  <c r="E54" i="73"/>
  <c r="N71" i="73"/>
  <c r="N76" i="73" s="1"/>
  <c r="J71" i="73"/>
  <c r="J76" i="73" s="1"/>
  <c r="F71" i="73"/>
  <c r="F76" i="73" s="1"/>
  <c r="K71" i="73"/>
  <c r="K76" i="73" s="1"/>
  <c r="M62" i="73"/>
  <c r="M76" i="73" s="1"/>
  <c r="I62" i="73"/>
  <c r="I76" i="73"/>
  <c r="L62" i="73"/>
  <c r="L76" i="73" s="1"/>
  <c r="H62" i="73"/>
  <c r="H76" i="73"/>
  <c r="E62" i="73"/>
  <c r="E76" i="73" l="1"/>
  <c r="B3" i="73" l="1"/>
  <c r="B2" i="73"/>
  <c r="O34" i="61"/>
  <c r="N34" i="61"/>
  <c r="M34" i="61"/>
  <c r="L34" i="61"/>
  <c r="K34" i="61"/>
  <c r="J34" i="61"/>
  <c r="I34" i="61"/>
  <c r="H34" i="61"/>
  <c r="G34" i="61"/>
  <c r="F34" i="61"/>
  <c r="E34" i="61"/>
  <c r="D34" i="61"/>
  <c r="O33" i="61"/>
  <c r="N33" i="61"/>
  <c r="M33" i="61"/>
  <c r="L33" i="61"/>
  <c r="K33" i="61"/>
  <c r="J33" i="61"/>
  <c r="I33" i="61"/>
  <c r="H33" i="61"/>
  <c r="G33" i="61"/>
  <c r="F33" i="61"/>
  <c r="E33" i="61"/>
  <c r="D33" i="61"/>
  <c r="O30" i="61"/>
  <c r="N30" i="61"/>
  <c r="M30" i="61"/>
  <c r="L30" i="61"/>
  <c r="K30" i="61"/>
  <c r="J30" i="61"/>
  <c r="I30" i="61"/>
  <c r="H30" i="61"/>
  <c r="G30" i="61"/>
  <c r="F30" i="61"/>
  <c r="E30" i="61"/>
  <c r="D30" i="61"/>
  <c r="O29" i="61"/>
  <c r="N29" i="61"/>
  <c r="M29" i="61"/>
  <c r="L29" i="61"/>
  <c r="K29" i="61"/>
  <c r="J29" i="61"/>
  <c r="I29" i="61"/>
  <c r="H29" i="61"/>
  <c r="G29" i="61"/>
  <c r="F29" i="61"/>
  <c r="E29" i="61"/>
  <c r="D29" i="61"/>
  <c r="O26" i="61"/>
  <c r="N26" i="61"/>
  <c r="M26" i="61"/>
  <c r="L26" i="61"/>
  <c r="K26" i="61"/>
  <c r="J26" i="61"/>
  <c r="I26" i="61"/>
  <c r="H26" i="61"/>
  <c r="G26" i="61"/>
  <c r="F26" i="61"/>
  <c r="E26" i="61"/>
  <c r="D26" i="61"/>
  <c r="O25" i="61"/>
  <c r="N25" i="61"/>
  <c r="M25" i="61"/>
  <c r="L25" i="61"/>
  <c r="K25" i="61"/>
  <c r="J25" i="61"/>
  <c r="I25" i="61"/>
  <c r="H25" i="61"/>
  <c r="G25" i="61"/>
  <c r="F25" i="61"/>
  <c r="E25" i="61"/>
  <c r="D25" i="61"/>
  <c r="O24" i="61"/>
  <c r="N24" i="61"/>
  <c r="M24" i="61"/>
  <c r="L24" i="61"/>
  <c r="K24" i="61"/>
  <c r="J24" i="61"/>
  <c r="I24" i="61"/>
  <c r="H24" i="61"/>
  <c r="G24" i="61"/>
  <c r="F24" i="61"/>
  <c r="E24" i="61"/>
  <c r="D24" i="61"/>
  <c r="O23" i="61"/>
  <c r="N23" i="61"/>
  <c r="M23" i="61"/>
  <c r="L23" i="61"/>
  <c r="K23" i="61"/>
  <c r="J23" i="61"/>
  <c r="I23" i="61"/>
  <c r="H23" i="61"/>
  <c r="G23" i="61"/>
  <c r="F23" i="61"/>
  <c r="E23" i="61"/>
  <c r="D23" i="61"/>
  <c r="O22" i="61"/>
  <c r="N22" i="61"/>
  <c r="M22" i="61"/>
  <c r="L22" i="61"/>
  <c r="K22" i="61"/>
  <c r="J22" i="61"/>
  <c r="I22" i="61"/>
  <c r="H22" i="61"/>
  <c r="G22" i="61"/>
  <c r="F22" i="61"/>
  <c r="E22" i="61"/>
  <c r="D22" i="61"/>
  <c r="O21" i="61"/>
  <c r="N21" i="61"/>
  <c r="M21" i="61"/>
  <c r="L21" i="61"/>
  <c r="K21" i="61"/>
  <c r="J21" i="61"/>
  <c r="I21" i="61"/>
  <c r="H21" i="61"/>
  <c r="G21" i="61"/>
  <c r="F21" i="61"/>
  <c r="E21" i="61"/>
  <c r="D21" i="61"/>
  <c r="O20" i="61"/>
  <c r="N20" i="61"/>
  <c r="M20" i="61"/>
  <c r="L20" i="61"/>
  <c r="K20" i="61"/>
  <c r="J20" i="61"/>
  <c r="I20" i="61"/>
  <c r="H20" i="61"/>
  <c r="G20" i="61"/>
  <c r="F20" i="61"/>
  <c r="E20" i="61"/>
  <c r="D20" i="61"/>
  <c r="O19" i="61"/>
  <c r="N19" i="61"/>
  <c r="M19" i="61"/>
  <c r="L19" i="61"/>
  <c r="K19" i="61"/>
  <c r="J19" i="61"/>
  <c r="I19" i="61"/>
  <c r="H19" i="61"/>
  <c r="G19" i="61"/>
  <c r="F19" i="61"/>
  <c r="E19" i="61"/>
  <c r="D19" i="61"/>
  <c r="O17" i="61"/>
  <c r="N17" i="61"/>
  <c r="M17" i="61"/>
  <c r="L17" i="61"/>
  <c r="K17" i="61"/>
  <c r="J17" i="61"/>
  <c r="I17" i="61"/>
  <c r="H17" i="61"/>
  <c r="G17" i="61"/>
  <c r="F17" i="61"/>
  <c r="E17" i="61"/>
  <c r="D17" i="61"/>
  <c r="O16" i="61"/>
  <c r="N16" i="61"/>
  <c r="M16" i="61"/>
  <c r="L16" i="61"/>
  <c r="K16" i="61"/>
  <c r="J16" i="61"/>
  <c r="I16" i="61"/>
  <c r="H16" i="61"/>
  <c r="G16" i="61"/>
  <c r="F16" i="61"/>
  <c r="E16" i="61"/>
  <c r="D16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O9" i="61"/>
  <c r="N9" i="61"/>
  <c r="M9" i="61"/>
  <c r="L9" i="61"/>
  <c r="K9" i="61"/>
  <c r="J9" i="61"/>
  <c r="I9" i="61"/>
  <c r="H9" i="61"/>
  <c r="G9" i="61"/>
  <c r="F9" i="61"/>
  <c r="E9" i="61"/>
  <c r="D9" i="61"/>
  <c r="O34" i="60"/>
  <c r="N34" i="60"/>
  <c r="M34" i="60"/>
  <c r="L34" i="60"/>
  <c r="K34" i="60"/>
  <c r="J34" i="60"/>
  <c r="I34" i="60"/>
  <c r="H34" i="60"/>
  <c r="G34" i="60"/>
  <c r="F34" i="60"/>
  <c r="E34" i="60"/>
  <c r="D34" i="60"/>
  <c r="O33" i="60"/>
  <c r="N33" i="60"/>
  <c r="M33" i="60"/>
  <c r="L33" i="60"/>
  <c r="K33" i="60"/>
  <c r="J33" i="60"/>
  <c r="I33" i="60"/>
  <c r="H33" i="60"/>
  <c r="G33" i="60"/>
  <c r="F33" i="60"/>
  <c r="E33" i="60"/>
  <c r="D33" i="60"/>
  <c r="O30" i="60"/>
  <c r="N30" i="60"/>
  <c r="M30" i="60"/>
  <c r="L30" i="60"/>
  <c r="K30" i="60"/>
  <c r="J30" i="60"/>
  <c r="I30" i="60"/>
  <c r="H30" i="60"/>
  <c r="G30" i="60"/>
  <c r="F30" i="60"/>
  <c r="E30" i="60"/>
  <c r="D30" i="60"/>
  <c r="O29" i="60"/>
  <c r="N29" i="60"/>
  <c r="M29" i="60"/>
  <c r="L29" i="60"/>
  <c r="K29" i="60"/>
  <c r="J29" i="60"/>
  <c r="I29" i="60"/>
  <c r="H29" i="60"/>
  <c r="G29" i="60"/>
  <c r="F29" i="60"/>
  <c r="E29" i="60"/>
  <c r="D29" i="60"/>
  <c r="O26" i="60"/>
  <c r="N26" i="60"/>
  <c r="M26" i="60"/>
  <c r="L26" i="60"/>
  <c r="K26" i="60"/>
  <c r="J26" i="60"/>
  <c r="I26" i="60"/>
  <c r="H26" i="60"/>
  <c r="G26" i="60"/>
  <c r="F26" i="60"/>
  <c r="E26" i="60"/>
  <c r="D26" i="60"/>
  <c r="O25" i="60"/>
  <c r="N25" i="60"/>
  <c r="M25" i="60"/>
  <c r="L25" i="60"/>
  <c r="K25" i="60"/>
  <c r="J25" i="60"/>
  <c r="I25" i="60"/>
  <c r="H25" i="60"/>
  <c r="G25" i="60"/>
  <c r="F25" i="60"/>
  <c r="E25" i="60"/>
  <c r="D25" i="60"/>
  <c r="O24" i="60"/>
  <c r="N24" i="60"/>
  <c r="M24" i="60"/>
  <c r="L24" i="60"/>
  <c r="K24" i="60"/>
  <c r="J24" i="60"/>
  <c r="I24" i="60"/>
  <c r="H24" i="60"/>
  <c r="G24" i="60"/>
  <c r="F24" i="60"/>
  <c r="E24" i="60"/>
  <c r="D24" i="60"/>
  <c r="O23" i="60"/>
  <c r="N23" i="60"/>
  <c r="M23" i="60"/>
  <c r="L23" i="60"/>
  <c r="K23" i="60"/>
  <c r="J23" i="60"/>
  <c r="I23" i="60"/>
  <c r="H23" i="60"/>
  <c r="G23" i="60"/>
  <c r="F23" i="60"/>
  <c r="E23" i="60"/>
  <c r="D23" i="60"/>
  <c r="O22" i="60"/>
  <c r="N22" i="60"/>
  <c r="M22" i="60"/>
  <c r="L22" i="60"/>
  <c r="K22" i="60"/>
  <c r="J22" i="60"/>
  <c r="I22" i="60"/>
  <c r="H22" i="60"/>
  <c r="G22" i="60"/>
  <c r="F22" i="60"/>
  <c r="E22" i="60"/>
  <c r="D22" i="60"/>
  <c r="O21" i="60"/>
  <c r="N21" i="60"/>
  <c r="M21" i="60"/>
  <c r="L21" i="60"/>
  <c r="K21" i="60"/>
  <c r="J21" i="60"/>
  <c r="I21" i="60"/>
  <c r="H21" i="60"/>
  <c r="G21" i="60"/>
  <c r="F21" i="60"/>
  <c r="E21" i="60"/>
  <c r="D21" i="60"/>
  <c r="O20" i="60"/>
  <c r="N20" i="60"/>
  <c r="M20" i="60"/>
  <c r="L20" i="60"/>
  <c r="K20" i="60"/>
  <c r="J20" i="60"/>
  <c r="I20" i="60"/>
  <c r="H20" i="60"/>
  <c r="G20" i="60"/>
  <c r="F20" i="60"/>
  <c r="E20" i="60"/>
  <c r="D20" i="60"/>
  <c r="O19" i="60"/>
  <c r="N19" i="60"/>
  <c r="M19" i="60"/>
  <c r="L19" i="60"/>
  <c r="K19" i="60"/>
  <c r="J19" i="60"/>
  <c r="I19" i="60"/>
  <c r="H19" i="60"/>
  <c r="G19" i="60"/>
  <c r="F19" i="60"/>
  <c r="E19" i="60"/>
  <c r="D19" i="60"/>
  <c r="O17" i="60"/>
  <c r="N17" i="60"/>
  <c r="M17" i="60"/>
  <c r="L17" i="60"/>
  <c r="K17" i="60"/>
  <c r="J17" i="60"/>
  <c r="I17" i="60"/>
  <c r="H17" i="60"/>
  <c r="G17" i="60"/>
  <c r="F17" i="60"/>
  <c r="E17" i="60"/>
  <c r="D17" i="60"/>
  <c r="O16" i="60"/>
  <c r="N16" i="60"/>
  <c r="M16" i="60"/>
  <c r="L16" i="60"/>
  <c r="K16" i="60"/>
  <c r="J16" i="60"/>
  <c r="I16" i="60"/>
  <c r="H16" i="60"/>
  <c r="G16" i="60"/>
  <c r="F16" i="60"/>
  <c r="E16" i="60"/>
  <c r="D16" i="60"/>
  <c r="O15" i="60"/>
  <c r="N15" i="60"/>
  <c r="M15" i="60"/>
  <c r="L15" i="60"/>
  <c r="K15" i="60"/>
  <c r="J15" i="60"/>
  <c r="I15" i="60"/>
  <c r="H15" i="60"/>
  <c r="G15" i="60"/>
  <c r="F15" i="60"/>
  <c r="E15" i="60"/>
  <c r="D15" i="60"/>
  <c r="O14" i="60"/>
  <c r="N14" i="60"/>
  <c r="M14" i="60"/>
  <c r="L14" i="60"/>
  <c r="K14" i="60"/>
  <c r="J14" i="60"/>
  <c r="I14" i="60"/>
  <c r="H14" i="60"/>
  <c r="G14" i="60"/>
  <c r="F14" i="60"/>
  <c r="E14" i="60"/>
  <c r="D14" i="60"/>
  <c r="O13" i="60"/>
  <c r="N13" i="60"/>
  <c r="M13" i="60"/>
  <c r="L13" i="60"/>
  <c r="K13" i="60"/>
  <c r="J13" i="60"/>
  <c r="I13" i="60"/>
  <c r="H13" i="60"/>
  <c r="G13" i="60"/>
  <c r="F13" i="60"/>
  <c r="E13" i="60"/>
  <c r="D13" i="60"/>
  <c r="O12" i="60"/>
  <c r="N12" i="60"/>
  <c r="M12" i="60"/>
  <c r="L12" i="60"/>
  <c r="K12" i="60"/>
  <c r="J12" i="60"/>
  <c r="I12" i="60"/>
  <c r="H12" i="60"/>
  <c r="G12" i="60"/>
  <c r="F12" i="60"/>
  <c r="E12" i="60"/>
  <c r="D12" i="60"/>
  <c r="O11" i="60"/>
  <c r="N11" i="60"/>
  <c r="M11" i="60"/>
  <c r="L11" i="60"/>
  <c r="K11" i="60"/>
  <c r="J11" i="60"/>
  <c r="I11" i="60"/>
  <c r="H11" i="60"/>
  <c r="G11" i="60"/>
  <c r="F11" i="60"/>
  <c r="E11" i="60"/>
  <c r="D11" i="60"/>
  <c r="O9" i="60"/>
  <c r="N9" i="60"/>
  <c r="M9" i="60"/>
  <c r="L9" i="60"/>
  <c r="K9" i="60"/>
  <c r="J9" i="60"/>
  <c r="I9" i="60"/>
  <c r="H9" i="60"/>
  <c r="G9" i="60"/>
  <c r="F9" i="60"/>
  <c r="E9" i="60"/>
  <c r="D9" i="60"/>
  <c r="O34" i="58"/>
  <c r="N34" i="58"/>
  <c r="M34" i="58"/>
  <c r="L34" i="58"/>
  <c r="K34" i="58"/>
  <c r="J34" i="58"/>
  <c r="I34" i="58"/>
  <c r="H34" i="58"/>
  <c r="G34" i="58"/>
  <c r="F34" i="58"/>
  <c r="E34" i="58"/>
  <c r="D34" i="58"/>
  <c r="O33" i="58"/>
  <c r="N33" i="58"/>
  <c r="M33" i="58"/>
  <c r="L33" i="58"/>
  <c r="K33" i="58"/>
  <c r="J33" i="58"/>
  <c r="I33" i="58"/>
  <c r="H33" i="58"/>
  <c r="G33" i="58"/>
  <c r="F33" i="58"/>
  <c r="E33" i="58"/>
  <c r="D33" i="58"/>
  <c r="O30" i="58"/>
  <c r="N30" i="58"/>
  <c r="M30" i="58"/>
  <c r="L30" i="58"/>
  <c r="K30" i="58"/>
  <c r="J30" i="58"/>
  <c r="I30" i="58"/>
  <c r="H30" i="58"/>
  <c r="G30" i="58"/>
  <c r="F30" i="58"/>
  <c r="E30" i="58"/>
  <c r="D30" i="58"/>
  <c r="O29" i="58"/>
  <c r="N29" i="58"/>
  <c r="M29" i="58"/>
  <c r="L29" i="58"/>
  <c r="K29" i="58"/>
  <c r="J29" i="58"/>
  <c r="I29" i="58"/>
  <c r="H29" i="58"/>
  <c r="G29" i="58"/>
  <c r="F29" i="58"/>
  <c r="E29" i="58"/>
  <c r="D29" i="58"/>
  <c r="O26" i="58"/>
  <c r="N26" i="58"/>
  <c r="M26" i="58"/>
  <c r="L26" i="58"/>
  <c r="K26" i="58"/>
  <c r="J26" i="58"/>
  <c r="I26" i="58"/>
  <c r="H26" i="58"/>
  <c r="G26" i="58"/>
  <c r="F26" i="58"/>
  <c r="E26" i="58"/>
  <c r="D26" i="58"/>
  <c r="O25" i="58"/>
  <c r="N25" i="58"/>
  <c r="M25" i="58"/>
  <c r="L25" i="58"/>
  <c r="K25" i="58"/>
  <c r="J25" i="58"/>
  <c r="I25" i="58"/>
  <c r="H25" i="58"/>
  <c r="G25" i="58"/>
  <c r="F25" i="58"/>
  <c r="E25" i="58"/>
  <c r="D25" i="58"/>
  <c r="O24" i="58"/>
  <c r="N24" i="58"/>
  <c r="M24" i="58"/>
  <c r="L24" i="58"/>
  <c r="K24" i="58"/>
  <c r="J24" i="58"/>
  <c r="I24" i="58"/>
  <c r="H24" i="58"/>
  <c r="G24" i="58"/>
  <c r="F24" i="58"/>
  <c r="E24" i="58"/>
  <c r="D24" i="58"/>
  <c r="O23" i="58"/>
  <c r="N23" i="58"/>
  <c r="M23" i="58"/>
  <c r="L23" i="58"/>
  <c r="K23" i="58"/>
  <c r="J23" i="58"/>
  <c r="I23" i="58"/>
  <c r="H23" i="58"/>
  <c r="G23" i="58"/>
  <c r="F23" i="58"/>
  <c r="D23" i="58"/>
  <c r="O22" i="58"/>
  <c r="N22" i="58"/>
  <c r="M22" i="58"/>
  <c r="L22" i="58"/>
  <c r="K22" i="58"/>
  <c r="J22" i="58"/>
  <c r="I22" i="58"/>
  <c r="H22" i="58"/>
  <c r="G22" i="58"/>
  <c r="F22" i="58"/>
  <c r="D22" i="58"/>
  <c r="O21" i="58"/>
  <c r="N21" i="58"/>
  <c r="M21" i="58"/>
  <c r="L21" i="58"/>
  <c r="K21" i="58"/>
  <c r="J21" i="58"/>
  <c r="I21" i="58"/>
  <c r="H21" i="58"/>
  <c r="G21" i="58"/>
  <c r="F21" i="58"/>
  <c r="E21" i="58"/>
  <c r="D21" i="58"/>
  <c r="O20" i="58"/>
  <c r="N20" i="58"/>
  <c r="M20" i="58"/>
  <c r="L20" i="58"/>
  <c r="K20" i="58"/>
  <c r="J20" i="58"/>
  <c r="I20" i="58"/>
  <c r="H20" i="58"/>
  <c r="G20" i="58"/>
  <c r="F20" i="58"/>
  <c r="D20" i="58"/>
  <c r="O19" i="58"/>
  <c r="N19" i="58"/>
  <c r="M19" i="58"/>
  <c r="L19" i="58"/>
  <c r="K19" i="58"/>
  <c r="J19" i="58"/>
  <c r="I19" i="58"/>
  <c r="H19" i="58"/>
  <c r="G19" i="58"/>
  <c r="F19" i="58"/>
  <c r="D19" i="58"/>
  <c r="O17" i="58"/>
  <c r="N17" i="58"/>
  <c r="M17" i="58"/>
  <c r="L17" i="58"/>
  <c r="K17" i="58"/>
  <c r="J17" i="58"/>
  <c r="I17" i="58"/>
  <c r="H17" i="58"/>
  <c r="G17" i="58"/>
  <c r="F17" i="58"/>
  <c r="E17" i="58"/>
  <c r="D17" i="58"/>
  <c r="O16" i="58"/>
  <c r="N16" i="58"/>
  <c r="M16" i="58"/>
  <c r="L16" i="58"/>
  <c r="K16" i="58"/>
  <c r="J16" i="58"/>
  <c r="I16" i="58"/>
  <c r="H16" i="58"/>
  <c r="G16" i="58"/>
  <c r="F16" i="58"/>
  <c r="E16" i="58"/>
  <c r="D16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O9" i="58"/>
  <c r="O10" i="58" s="1"/>
  <c r="Q79" i="41" s="1"/>
  <c r="N9" i="58"/>
  <c r="N10" i="58" s="1"/>
  <c r="P79" i="41" s="1"/>
  <c r="M9" i="58"/>
  <c r="M10" i="58" s="1"/>
  <c r="O79" i="41" s="1"/>
  <c r="L9" i="58"/>
  <c r="L10" i="58" s="1"/>
  <c r="N79" i="41" s="1"/>
  <c r="K9" i="58"/>
  <c r="K10" i="58" s="1"/>
  <c r="M79" i="41" s="1"/>
  <c r="J9" i="58"/>
  <c r="J10" i="58" s="1"/>
  <c r="L79" i="41" s="1"/>
  <c r="I9" i="58"/>
  <c r="I10" i="58" s="1"/>
  <c r="K79" i="41" s="1"/>
  <c r="H9" i="58"/>
  <c r="H10" i="58" s="1"/>
  <c r="J79" i="41" s="1"/>
  <c r="G9" i="58"/>
  <c r="G10" i="58" s="1"/>
  <c r="I79" i="41" s="1"/>
  <c r="F9" i="58"/>
  <c r="F10" i="58" s="1"/>
  <c r="H79" i="41" s="1"/>
  <c r="E9" i="58"/>
  <c r="E10" i="58" s="1"/>
  <c r="G79" i="41" s="1"/>
  <c r="D9" i="58"/>
  <c r="O34" i="57"/>
  <c r="N34" i="57"/>
  <c r="M34" i="57"/>
  <c r="L34" i="57"/>
  <c r="K34" i="57"/>
  <c r="J34" i="57"/>
  <c r="I34" i="57"/>
  <c r="H34" i="57"/>
  <c r="G34" i="57"/>
  <c r="F34" i="57"/>
  <c r="E34" i="57"/>
  <c r="D34" i="57"/>
  <c r="O33" i="57"/>
  <c r="N33" i="57"/>
  <c r="M33" i="57"/>
  <c r="L33" i="57"/>
  <c r="K33" i="57"/>
  <c r="J33" i="57"/>
  <c r="I33" i="57"/>
  <c r="H33" i="57"/>
  <c r="G33" i="57"/>
  <c r="F33" i="57"/>
  <c r="E33" i="57"/>
  <c r="D33" i="57"/>
  <c r="O30" i="57"/>
  <c r="N30" i="57"/>
  <c r="M30" i="57"/>
  <c r="L30" i="57"/>
  <c r="K30" i="57"/>
  <c r="J30" i="57"/>
  <c r="I30" i="57"/>
  <c r="H30" i="57"/>
  <c r="G30" i="57"/>
  <c r="F30" i="57"/>
  <c r="E30" i="57"/>
  <c r="D30" i="57"/>
  <c r="O29" i="57"/>
  <c r="N29" i="57"/>
  <c r="M29" i="57"/>
  <c r="L29" i="57"/>
  <c r="K29" i="57"/>
  <c r="J29" i="57"/>
  <c r="I29" i="57"/>
  <c r="H29" i="57"/>
  <c r="G29" i="57"/>
  <c r="F29" i="57"/>
  <c r="E29" i="57"/>
  <c r="D29" i="57"/>
  <c r="O26" i="57"/>
  <c r="N26" i="57"/>
  <c r="M26" i="57"/>
  <c r="L26" i="57"/>
  <c r="K26" i="57"/>
  <c r="J26" i="57"/>
  <c r="I26" i="57"/>
  <c r="H26" i="57"/>
  <c r="G26" i="57"/>
  <c r="F26" i="57"/>
  <c r="E26" i="57"/>
  <c r="D26" i="57"/>
  <c r="O25" i="57"/>
  <c r="N25" i="57"/>
  <c r="M25" i="57"/>
  <c r="L25" i="57"/>
  <c r="K25" i="57"/>
  <c r="J25" i="57"/>
  <c r="I25" i="57"/>
  <c r="H25" i="57"/>
  <c r="G25" i="57"/>
  <c r="F25" i="57"/>
  <c r="E25" i="57"/>
  <c r="D25" i="57"/>
  <c r="O24" i="57"/>
  <c r="N24" i="57"/>
  <c r="M24" i="57"/>
  <c r="L24" i="57"/>
  <c r="K24" i="57"/>
  <c r="J24" i="57"/>
  <c r="I24" i="57"/>
  <c r="H24" i="57"/>
  <c r="G24" i="57"/>
  <c r="F24" i="57"/>
  <c r="E24" i="57"/>
  <c r="D24" i="57"/>
  <c r="O23" i="57"/>
  <c r="N23" i="57"/>
  <c r="M23" i="57"/>
  <c r="L23" i="57"/>
  <c r="K23" i="57"/>
  <c r="J23" i="57"/>
  <c r="I23" i="57"/>
  <c r="H23" i="57"/>
  <c r="G23" i="57"/>
  <c r="F23" i="57"/>
  <c r="E23" i="57"/>
  <c r="D23" i="57"/>
  <c r="O22" i="57"/>
  <c r="N22" i="57"/>
  <c r="M22" i="57"/>
  <c r="L22" i="57"/>
  <c r="K22" i="57"/>
  <c r="J22" i="57"/>
  <c r="I22" i="57"/>
  <c r="H22" i="57"/>
  <c r="G22" i="57"/>
  <c r="F22" i="57"/>
  <c r="E22" i="57"/>
  <c r="D22" i="57"/>
  <c r="O21" i="57"/>
  <c r="N21" i="57"/>
  <c r="M21" i="57"/>
  <c r="L21" i="57"/>
  <c r="K21" i="57"/>
  <c r="J21" i="57"/>
  <c r="I21" i="57"/>
  <c r="H21" i="57"/>
  <c r="G21" i="57"/>
  <c r="F21" i="57"/>
  <c r="E21" i="57"/>
  <c r="D21" i="57"/>
  <c r="O20" i="57"/>
  <c r="N20" i="57"/>
  <c r="M20" i="57"/>
  <c r="L20" i="57"/>
  <c r="K20" i="57"/>
  <c r="J20" i="57"/>
  <c r="I20" i="57"/>
  <c r="H20" i="57"/>
  <c r="G20" i="57"/>
  <c r="F20" i="57"/>
  <c r="E20" i="57"/>
  <c r="D20" i="57"/>
  <c r="O19" i="57"/>
  <c r="N19" i="57"/>
  <c r="M19" i="57"/>
  <c r="L19" i="57"/>
  <c r="K19" i="57"/>
  <c r="J19" i="57"/>
  <c r="I19" i="57"/>
  <c r="H19" i="57"/>
  <c r="G19" i="57"/>
  <c r="F19" i="57"/>
  <c r="E19" i="57"/>
  <c r="D19" i="57"/>
  <c r="O17" i="57"/>
  <c r="N17" i="57"/>
  <c r="M17" i="57"/>
  <c r="L17" i="57"/>
  <c r="K17" i="57"/>
  <c r="J17" i="57"/>
  <c r="I17" i="57"/>
  <c r="H17" i="57"/>
  <c r="G17" i="57"/>
  <c r="F17" i="57"/>
  <c r="E17" i="57"/>
  <c r="D17" i="57"/>
  <c r="O16" i="57"/>
  <c r="N16" i="57"/>
  <c r="M16" i="57"/>
  <c r="L16" i="57"/>
  <c r="K16" i="57"/>
  <c r="J16" i="57"/>
  <c r="I16" i="57"/>
  <c r="H16" i="57"/>
  <c r="G16" i="57"/>
  <c r="F16" i="57"/>
  <c r="E16" i="57"/>
  <c r="D16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O9" i="57"/>
  <c r="N9" i="57"/>
  <c r="M9" i="57"/>
  <c r="L9" i="57"/>
  <c r="K9" i="57"/>
  <c r="J9" i="57"/>
  <c r="I9" i="57"/>
  <c r="H9" i="57"/>
  <c r="G9" i="57"/>
  <c r="F9" i="57"/>
  <c r="E9" i="57"/>
  <c r="D9" i="57"/>
  <c r="O34" i="56"/>
  <c r="N34" i="56"/>
  <c r="M34" i="56"/>
  <c r="L34" i="56"/>
  <c r="K34" i="56"/>
  <c r="J34" i="56"/>
  <c r="I34" i="56"/>
  <c r="H34" i="56"/>
  <c r="G34" i="56"/>
  <c r="F34" i="56"/>
  <c r="E34" i="56"/>
  <c r="D34" i="56"/>
  <c r="E57" i="56"/>
  <c r="E56" i="56"/>
  <c r="E55" i="56"/>
  <c r="E54" i="56"/>
  <c r="E53" i="56"/>
  <c r="E52" i="56"/>
  <c r="E51" i="56"/>
  <c r="E50" i="56"/>
  <c r="E49" i="56"/>
  <c r="E48" i="56"/>
  <c r="E47" i="56"/>
  <c r="E46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D57" i="56"/>
  <c r="D56" i="56"/>
  <c r="D55" i="56"/>
  <c r="D54" i="56"/>
  <c r="D53" i="56"/>
  <c r="D52" i="56"/>
  <c r="D51" i="56"/>
  <c r="D50" i="56"/>
  <c r="D49" i="56"/>
  <c r="D48" i="56"/>
  <c r="D47" i="56"/>
  <c r="D46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O22" i="56"/>
  <c r="N22" i="56"/>
  <c r="M22" i="56"/>
  <c r="L22" i="56"/>
  <c r="K22" i="56"/>
  <c r="J22" i="56"/>
  <c r="I22" i="56"/>
  <c r="H22" i="56"/>
  <c r="G22" i="56"/>
  <c r="F22" i="56"/>
  <c r="D22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O20" i="56"/>
  <c r="N20" i="56"/>
  <c r="M20" i="56"/>
  <c r="L20" i="56"/>
  <c r="K20" i="56"/>
  <c r="J20" i="56"/>
  <c r="I20" i="56"/>
  <c r="H20" i="56"/>
  <c r="G20" i="56"/>
  <c r="F20" i="56"/>
  <c r="D20" i="56"/>
  <c r="O19" i="56"/>
  <c r="N19" i="56"/>
  <c r="M19" i="56"/>
  <c r="L19" i="56"/>
  <c r="K19" i="56"/>
  <c r="J19" i="56"/>
  <c r="I19" i="56"/>
  <c r="H19" i="56"/>
  <c r="G19" i="56"/>
  <c r="F19" i="56"/>
  <c r="D19" i="56"/>
  <c r="O17" i="56"/>
  <c r="N17" i="56"/>
  <c r="M17" i="56"/>
  <c r="L17" i="56"/>
  <c r="K17" i="56"/>
  <c r="J17" i="56"/>
  <c r="I17" i="56"/>
  <c r="H17" i="56"/>
  <c r="G17" i="56"/>
  <c r="F17" i="56"/>
  <c r="E17" i="56"/>
  <c r="D17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O9" i="56"/>
  <c r="N9" i="56"/>
  <c r="M9" i="56"/>
  <c r="L9" i="56"/>
  <c r="K9" i="56"/>
  <c r="J9" i="56"/>
  <c r="I9" i="56"/>
  <c r="H9" i="56"/>
  <c r="G9" i="56"/>
  <c r="F9" i="56"/>
  <c r="E9" i="56"/>
  <c r="D9" i="56"/>
  <c r="O34" i="55"/>
  <c r="N34" i="55"/>
  <c r="M34" i="55"/>
  <c r="L34" i="55"/>
  <c r="K34" i="55"/>
  <c r="J34" i="55"/>
  <c r="I34" i="55"/>
  <c r="H34" i="55"/>
  <c r="G34" i="55"/>
  <c r="F34" i="55"/>
  <c r="E34" i="55"/>
  <c r="D34" i="55"/>
  <c r="O33" i="55"/>
  <c r="N33" i="55"/>
  <c r="M33" i="55"/>
  <c r="L33" i="55"/>
  <c r="K33" i="55"/>
  <c r="J33" i="55"/>
  <c r="I33" i="55"/>
  <c r="H33" i="55"/>
  <c r="G33" i="55"/>
  <c r="F33" i="55"/>
  <c r="E33" i="55"/>
  <c r="D33" i="55"/>
  <c r="O30" i="55"/>
  <c r="N30" i="55"/>
  <c r="M30" i="55"/>
  <c r="L30" i="55"/>
  <c r="K30" i="55"/>
  <c r="J30" i="55"/>
  <c r="I30" i="55"/>
  <c r="H30" i="55"/>
  <c r="G30" i="55"/>
  <c r="F30" i="55"/>
  <c r="E30" i="55"/>
  <c r="D30" i="55"/>
  <c r="O29" i="55"/>
  <c r="N29" i="55"/>
  <c r="M29" i="55"/>
  <c r="L29" i="55"/>
  <c r="K29" i="55"/>
  <c r="J29" i="55"/>
  <c r="I29" i="55"/>
  <c r="H29" i="55"/>
  <c r="G29" i="55"/>
  <c r="F29" i="55"/>
  <c r="E29" i="55"/>
  <c r="D29" i="55"/>
  <c r="O26" i="55"/>
  <c r="N26" i="55"/>
  <c r="M26" i="55"/>
  <c r="L26" i="55"/>
  <c r="K26" i="55"/>
  <c r="J26" i="55"/>
  <c r="I26" i="55"/>
  <c r="H26" i="55"/>
  <c r="G26" i="55"/>
  <c r="F26" i="55"/>
  <c r="E26" i="55"/>
  <c r="D26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O24" i="55"/>
  <c r="N24" i="55"/>
  <c r="M24" i="55"/>
  <c r="L24" i="55"/>
  <c r="K24" i="55"/>
  <c r="J24" i="55"/>
  <c r="I24" i="55"/>
  <c r="H24" i="55"/>
  <c r="G24" i="55"/>
  <c r="F24" i="55"/>
  <c r="E24" i="55"/>
  <c r="D24" i="55"/>
  <c r="O23" i="55"/>
  <c r="N23" i="55"/>
  <c r="M23" i="55"/>
  <c r="L23" i="55"/>
  <c r="K23" i="55"/>
  <c r="J23" i="55"/>
  <c r="I23" i="55"/>
  <c r="H23" i="55"/>
  <c r="G23" i="55"/>
  <c r="F23" i="55"/>
  <c r="E23" i="55"/>
  <c r="D23" i="55"/>
  <c r="O22" i="55"/>
  <c r="N22" i="55"/>
  <c r="M22" i="55"/>
  <c r="L22" i="55"/>
  <c r="K22" i="55"/>
  <c r="J22" i="55"/>
  <c r="I22" i="55"/>
  <c r="H22" i="55"/>
  <c r="G22" i="55"/>
  <c r="F22" i="55"/>
  <c r="D22" i="55"/>
  <c r="O21" i="55"/>
  <c r="N21" i="55"/>
  <c r="M21" i="55"/>
  <c r="L21" i="55"/>
  <c r="K21" i="55"/>
  <c r="J21" i="55"/>
  <c r="I21" i="55"/>
  <c r="H21" i="55"/>
  <c r="G21" i="55"/>
  <c r="F21" i="55"/>
  <c r="E21" i="55"/>
  <c r="D21" i="55"/>
  <c r="O20" i="55"/>
  <c r="N20" i="55"/>
  <c r="M20" i="55"/>
  <c r="L20" i="55"/>
  <c r="K20" i="55"/>
  <c r="J20" i="55"/>
  <c r="I20" i="55"/>
  <c r="H20" i="55"/>
  <c r="G20" i="55"/>
  <c r="F20" i="55"/>
  <c r="D20" i="55"/>
  <c r="O19" i="55"/>
  <c r="N19" i="55"/>
  <c r="M19" i="55"/>
  <c r="L19" i="55"/>
  <c r="K19" i="55"/>
  <c r="J19" i="55"/>
  <c r="I19" i="55"/>
  <c r="H19" i="55"/>
  <c r="G19" i="55"/>
  <c r="F19" i="55"/>
  <c r="D19" i="55"/>
  <c r="O17" i="55"/>
  <c r="N17" i="55"/>
  <c r="M17" i="55"/>
  <c r="L17" i="55"/>
  <c r="K17" i="55"/>
  <c r="J17" i="55"/>
  <c r="I17" i="55"/>
  <c r="H17" i="55"/>
  <c r="G17" i="55"/>
  <c r="F17" i="55"/>
  <c r="E17" i="55"/>
  <c r="D17" i="55"/>
  <c r="O16" i="55"/>
  <c r="N16" i="55"/>
  <c r="M16" i="55"/>
  <c r="L16" i="55"/>
  <c r="K16" i="55"/>
  <c r="J16" i="55"/>
  <c r="I16" i="55"/>
  <c r="H16" i="55"/>
  <c r="G16" i="55"/>
  <c r="F16" i="55"/>
  <c r="E16" i="55"/>
  <c r="D16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O9" i="55"/>
  <c r="N9" i="55"/>
  <c r="M9" i="55"/>
  <c r="L9" i="55"/>
  <c r="K9" i="55"/>
  <c r="J9" i="55"/>
  <c r="I9" i="55"/>
  <c r="H9" i="55"/>
  <c r="G9" i="55"/>
  <c r="F9" i="55"/>
  <c r="E9" i="55"/>
  <c r="D9" i="55"/>
  <c r="O30" i="5"/>
  <c r="N30" i="5"/>
  <c r="M30" i="5"/>
  <c r="L30" i="5"/>
  <c r="K30" i="5"/>
  <c r="J30" i="5"/>
  <c r="I30" i="5"/>
  <c r="H30" i="5"/>
  <c r="G30" i="5"/>
  <c r="F30" i="5"/>
  <c r="E30" i="5"/>
  <c r="D30" i="5"/>
  <c r="O29" i="5"/>
  <c r="N29" i="5"/>
  <c r="M29" i="5"/>
  <c r="L29" i="5"/>
  <c r="K29" i="5"/>
  <c r="J29" i="5"/>
  <c r="I29" i="5"/>
  <c r="H29" i="5"/>
  <c r="G29" i="5"/>
  <c r="F29" i="5"/>
  <c r="E29" i="5"/>
  <c r="D29" i="5"/>
  <c r="O26" i="5"/>
  <c r="N26" i="5"/>
  <c r="M26" i="5"/>
  <c r="L26" i="5"/>
  <c r="K26" i="5"/>
  <c r="J26" i="5"/>
  <c r="I26" i="5"/>
  <c r="H26" i="5"/>
  <c r="G26" i="5"/>
  <c r="F26" i="5"/>
  <c r="E26" i="5"/>
  <c r="D26" i="5"/>
  <c r="O25" i="5"/>
  <c r="N25" i="5"/>
  <c r="M25" i="5"/>
  <c r="L25" i="5"/>
  <c r="K25" i="5"/>
  <c r="J25" i="5"/>
  <c r="I25" i="5"/>
  <c r="H25" i="5"/>
  <c r="G25" i="5"/>
  <c r="F25" i="5"/>
  <c r="E25" i="5"/>
  <c r="D25" i="5"/>
  <c r="O24" i="5"/>
  <c r="N24" i="5"/>
  <c r="M24" i="5"/>
  <c r="L24" i="5"/>
  <c r="K24" i="5"/>
  <c r="J24" i="5"/>
  <c r="I24" i="5"/>
  <c r="H24" i="5"/>
  <c r="G24" i="5"/>
  <c r="F24" i="5"/>
  <c r="E24" i="5"/>
  <c r="D24" i="5"/>
  <c r="O23" i="5"/>
  <c r="N23" i="5"/>
  <c r="M23" i="5"/>
  <c r="L23" i="5"/>
  <c r="K23" i="5"/>
  <c r="J23" i="5"/>
  <c r="I23" i="5"/>
  <c r="H23" i="5"/>
  <c r="G23" i="5"/>
  <c r="F23" i="5"/>
  <c r="D23" i="5"/>
  <c r="O22" i="5"/>
  <c r="N22" i="5"/>
  <c r="M22" i="5"/>
  <c r="L22" i="5"/>
  <c r="K22" i="5"/>
  <c r="J22" i="5"/>
  <c r="I22" i="5"/>
  <c r="H22" i="5"/>
  <c r="G22" i="5"/>
  <c r="F22" i="5"/>
  <c r="D22" i="5"/>
  <c r="O21" i="5"/>
  <c r="N21" i="5"/>
  <c r="M21" i="5"/>
  <c r="L21" i="5"/>
  <c r="K21" i="5"/>
  <c r="J21" i="5"/>
  <c r="I21" i="5"/>
  <c r="H21" i="5"/>
  <c r="G21" i="5"/>
  <c r="F21" i="5"/>
  <c r="E21" i="5"/>
  <c r="D21" i="5"/>
  <c r="O20" i="5"/>
  <c r="N20" i="5"/>
  <c r="M20" i="5"/>
  <c r="L20" i="5"/>
  <c r="K20" i="5"/>
  <c r="J20" i="5"/>
  <c r="I20" i="5"/>
  <c r="H20" i="5"/>
  <c r="G20" i="5"/>
  <c r="F20" i="5"/>
  <c r="D20" i="5"/>
  <c r="O19" i="5"/>
  <c r="N19" i="5"/>
  <c r="M19" i="5"/>
  <c r="L19" i="5"/>
  <c r="K19" i="5"/>
  <c r="J19" i="5"/>
  <c r="I19" i="5"/>
  <c r="H19" i="5"/>
  <c r="G19" i="5"/>
  <c r="F19" i="5"/>
  <c r="D19" i="5"/>
  <c r="O17" i="5"/>
  <c r="N17" i="5"/>
  <c r="M17" i="5"/>
  <c r="L17" i="5"/>
  <c r="K17" i="5"/>
  <c r="J17" i="5"/>
  <c r="I17" i="5"/>
  <c r="H17" i="5"/>
  <c r="G17" i="5"/>
  <c r="F17" i="5"/>
  <c r="E17" i="5"/>
  <c r="D17" i="5"/>
  <c r="O16" i="5"/>
  <c r="N16" i="5"/>
  <c r="M16" i="5"/>
  <c r="L16" i="5"/>
  <c r="K16" i="5"/>
  <c r="J16" i="5"/>
  <c r="I16" i="5"/>
  <c r="H16" i="5"/>
  <c r="G16" i="5"/>
  <c r="F16" i="5"/>
  <c r="E16" i="5"/>
  <c r="D16" i="5"/>
  <c r="O15" i="5"/>
  <c r="N15" i="5"/>
  <c r="M15" i="5"/>
  <c r="L15" i="5"/>
  <c r="K15" i="5"/>
  <c r="J15" i="5"/>
  <c r="I15" i="5"/>
  <c r="H15" i="5"/>
  <c r="G15" i="5"/>
  <c r="F15" i="5"/>
  <c r="E15" i="5"/>
  <c r="D15" i="5"/>
  <c r="O14" i="5"/>
  <c r="N14" i="5"/>
  <c r="M14" i="5"/>
  <c r="L14" i="5"/>
  <c r="K14" i="5"/>
  <c r="J14" i="5"/>
  <c r="I14" i="5"/>
  <c r="H14" i="5"/>
  <c r="G14" i="5"/>
  <c r="F14" i="5"/>
  <c r="E14" i="5"/>
  <c r="D14" i="5"/>
  <c r="O13" i="5"/>
  <c r="N13" i="5"/>
  <c r="M13" i="5"/>
  <c r="L13" i="5"/>
  <c r="K13" i="5"/>
  <c r="J13" i="5"/>
  <c r="I13" i="5"/>
  <c r="H13" i="5"/>
  <c r="G13" i="5"/>
  <c r="F13" i="5"/>
  <c r="E13" i="5"/>
  <c r="D13" i="5"/>
  <c r="O12" i="5"/>
  <c r="N12" i="5"/>
  <c r="M12" i="5"/>
  <c r="L12" i="5"/>
  <c r="K12" i="5"/>
  <c r="J12" i="5"/>
  <c r="I12" i="5"/>
  <c r="H12" i="5"/>
  <c r="G12" i="5"/>
  <c r="F12" i="5"/>
  <c r="E12" i="5"/>
  <c r="D12" i="5"/>
  <c r="O11" i="5"/>
  <c r="O46" i="5" s="1"/>
  <c r="N11" i="5"/>
  <c r="N46" i="5" s="1"/>
  <c r="M11" i="5"/>
  <c r="M46" i="5" s="1"/>
  <c r="L11" i="5"/>
  <c r="L46" i="5" s="1"/>
  <c r="K11" i="5"/>
  <c r="K46" i="5" s="1"/>
  <c r="J11" i="5"/>
  <c r="J46" i="5" s="1"/>
  <c r="I11" i="5"/>
  <c r="I46" i="5" s="1"/>
  <c r="H11" i="5"/>
  <c r="H46" i="5" s="1"/>
  <c r="G11" i="5"/>
  <c r="G46" i="5" s="1"/>
  <c r="F11" i="5"/>
  <c r="F46" i="5" s="1"/>
  <c r="E11" i="5"/>
  <c r="E46" i="5" s="1"/>
  <c r="D11" i="5"/>
  <c r="D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O9" i="5"/>
  <c r="N9" i="5"/>
  <c r="M9" i="5"/>
  <c r="L9" i="5"/>
  <c r="K9" i="5"/>
  <c r="J9" i="5"/>
  <c r="I9" i="5"/>
  <c r="H9" i="5"/>
  <c r="G9" i="5"/>
  <c r="F9" i="5"/>
  <c r="E9" i="5"/>
  <c r="D9" i="5"/>
  <c r="O30" i="4"/>
  <c r="N30" i="4"/>
  <c r="M30" i="4"/>
  <c r="L30" i="4"/>
  <c r="K30" i="4"/>
  <c r="J30" i="4"/>
  <c r="I30" i="4"/>
  <c r="H30" i="4"/>
  <c r="G30" i="4"/>
  <c r="F30" i="4"/>
  <c r="E30" i="4"/>
  <c r="D30" i="4"/>
  <c r="O29" i="4"/>
  <c r="N29" i="4"/>
  <c r="M29" i="4"/>
  <c r="L29" i="4"/>
  <c r="K29" i="4"/>
  <c r="J29" i="4"/>
  <c r="I29" i="4"/>
  <c r="H29" i="4"/>
  <c r="G29" i="4"/>
  <c r="F29" i="4"/>
  <c r="E29" i="4"/>
  <c r="D29" i="4"/>
  <c r="E58" i="4"/>
  <c r="E57" i="4"/>
  <c r="E56" i="4"/>
  <c r="E55" i="4"/>
  <c r="E54" i="4"/>
  <c r="E53" i="4"/>
  <c r="E52" i="4"/>
  <c r="E51" i="4"/>
  <c r="E50" i="4"/>
  <c r="E49" i="4"/>
  <c r="E48" i="4"/>
  <c r="E47" i="4"/>
  <c r="D58" i="4"/>
  <c r="D57" i="4"/>
  <c r="D56" i="4"/>
  <c r="D55" i="4"/>
  <c r="D54" i="4"/>
  <c r="D53" i="4"/>
  <c r="D52" i="4"/>
  <c r="D51" i="4"/>
  <c r="D50" i="4"/>
  <c r="D49" i="4"/>
  <c r="D48" i="4"/>
  <c r="D47" i="4"/>
  <c r="O26" i="4"/>
  <c r="N26" i="4"/>
  <c r="M26" i="4"/>
  <c r="L26" i="4"/>
  <c r="K26" i="4"/>
  <c r="J26" i="4"/>
  <c r="I26" i="4"/>
  <c r="H26" i="4"/>
  <c r="G26" i="4"/>
  <c r="F26" i="4"/>
  <c r="E26" i="4"/>
  <c r="D26" i="4"/>
  <c r="O25" i="4"/>
  <c r="N25" i="4"/>
  <c r="M25" i="4"/>
  <c r="L25" i="4"/>
  <c r="K25" i="4"/>
  <c r="J25" i="4"/>
  <c r="I25" i="4"/>
  <c r="H25" i="4"/>
  <c r="G25" i="4"/>
  <c r="F25" i="4"/>
  <c r="D25" i="4"/>
  <c r="O24" i="4"/>
  <c r="N24" i="4"/>
  <c r="M24" i="4"/>
  <c r="L24" i="4"/>
  <c r="K24" i="4"/>
  <c r="J24" i="4"/>
  <c r="I24" i="4"/>
  <c r="H24" i="4"/>
  <c r="G24" i="4"/>
  <c r="F24" i="4"/>
  <c r="E24" i="4"/>
  <c r="D24" i="4"/>
  <c r="O23" i="4"/>
  <c r="N23" i="4"/>
  <c r="M23" i="4"/>
  <c r="L23" i="4"/>
  <c r="K23" i="4"/>
  <c r="J23" i="4"/>
  <c r="I23" i="4"/>
  <c r="H23" i="4"/>
  <c r="G23" i="4"/>
  <c r="F23" i="4"/>
  <c r="D23" i="4"/>
  <c r="O22" i="4"/>
  <c r="N22" i="4"/>
  <c r="M22" i="4"/>
  <c r="L22" i="4"/>
  <c r="K22" i="4"/>
  <c r="J22" i="4"/>
  <c r="I22" i="4"/>
  <c r="H22" i="4"/>
  <c r="G22" i="4"/>
  <c r="F22" i="4"/>
  <c r="D22" i="4"/>
  <c r="O21" i="4"/>
  <c r="N21" i="4"/>
  <c r="M21" i="4"/>
  <c r="L21" i="4"/>
  <c r="K21" i="4"/>
  <c r="J21" i="4"/>
  <c r="I21" i="4"/>
  <c r="H21" i="4"/>
  <c r="G21" i="4"/>
  <c r="F21" i="4"/>
  <c r="E21" i="4"/>
  <c r="D21" i="4"/>
  <c r="O20" i="4"/>
  <c r="N20" i="4"/>
  <c r="M20" i="4"/>
  <c r="L20" i="4"/>
  <c r="K20" i="4"/>
  <c r="J20" i="4"/>
  <c r="I20" i="4"/>
  <c r="H20" i="4"/>
  <c r="G20" i="4"/>
  <c r="F20" i="4"/>
  <c r="D20" i="4"/>
  <c r="O19" i="4"/>
  <c r="N19" i="4"/>
  <c r="M19" i="4"/>
  <c r="L19" i="4"/>
  <c r="K19" i="4"/>
  <c r="J19" i="4"/>
  <c r="I19" i="4"/>
  <c r="H19" i="4"/>
  <c r="G19" i="4"/>
  <c r="F19" i="4"/>
  <c r="D19" i="4"/>
  <c r="O17" i="4"/>
  <c r="N17" i="4"/>
  <c r="M17" i="4"/>
  <c r="L17" i="4"/>
  <c r="K17" i="4"/>
  <c r="J17" i="4"/>
  <c r="I17" i="4"/>
  <c r="H17" i="4"/>
  <c r="G17" i="4"/>
  <c r="F17" i="4"/>
  <c r="E17" i="4"/>
  <c r="D17" i="4"/>
  <c r="O16" i="4"/>
  <c r="N16" i="4"/>
  <c r="M16" i="4"/>
  <c r="L16" i="4"/>
  <c r="K16" i="4"/>
  <c r="J16" i="4"/>
  <c r="I16" i="4"/>
  <c r="H16" i="4"/>
  <c r="G16" i="4"/>
  <c r="F16" i="4"/>
  <c r="E16" i="4"/>
  <c r="D16" i="4"/>
  <c r="O15" i="4"/>
  <c r="N15" i="4"/>
  <c r="M15" i="4"/>
  <c r="L15" i="4"/>
  <c r="K15" i="4"/>
  <c r="J15" i="4"/>
  <c r="I15" i="4"/>
  <c r="H15" i="4"/>
  <c r="G15" i="4"/>
  <c r="F15" i="4"/>
  <c r="E15" i="4"/>
  <c r="D15" i="4"/>
  <c r="O14" i="4"/>
  <c r="N14" i="4"/>
  <c r="M14" i="4"/>
  <c r="L14" i="4"/>
  <c r="K14" i="4"/>
  <c r="J14" i="4"/>
  <c r="I14" i="4"/>
  <c r="H14" i="4"/>
  <c r="G14" i="4"/>
  <c r="F14" i="4"/>
  <c r="E14" i="4"/>
  <c r="D14" i="4"/>
  <c r="O13" i="4"/>
  <c r="N13" i="4"/>
  <c r="M13" i="4"/>
  <c r="L13" i="4"/>
  <c r="K13" i="4"/>
  <c r="J13" i="4"/>
  <c r="I13" i="4"/>
  <c r="H13" i="4"/>
  <c r="G13" i="4"/>
  <c r="F13" i="4"/>
  <c r="E13" i="4"/>
  <c r="D13" i="4"/>
  <c r="O12" i="4"/>
  <c r="N12" i="4"/>
  <c r="M12" i="4"/>
  <c r="L12" i="4"/>
  <c r="K12" i="4"/>
  <c r="J12" i="4"/>
  <c r="I12" i="4"/>
  <c r="H12" i="4"/>
  <c r="G12" i="4"/>
  <c r="F12" i="4"/>
  <c r="E12" i="4"/>
  <c r="D12" i="4"/>
  <c r="O11" i="4"/>
  <c r="N11" i="4"/>
  <c r="M11" i="4"/>
  <c r="L11" i="4"/>
  <c r="K11" i="4"/>
  <c r="J11" i="4"/>
  <c r="I11" i="4"/>
  <c r="H11" i="4"/>
  <c r="G11" i="4"/>
  <c r="F11" i="4"/>
  <c r="E11" i="4"/>
  <c r="D11" i="4"/>
  <c r="O9" i="4"/>
  <c r="N9" i="4"/>
  <c r="M9" i="4"/>
  <c r="L9" i="4"/>
  <c r="K9" i="4"/>
  <c r="J9" i="4"/>
  <c r="I9" i="4"/>
  <c r="H9" i="4"/>
  <c r="G9" i="4"/>
  <c r="F9" i="4"/>
  <c r="E9" i="4"/>
  <c r="D9" i="4"/>
  <c r="O30" i="30"/>
  <c r="N30" i="30"/>
  <c r="M30" i="30"/>
  <c r="L30" i="30"/>
  <c r="K30" i="30"/>
  <c r="J30" i="30"/>
  <c r="I30" i="30"/>
  <c r="H30" i="30"/>
  <c r="G30" i="30"/>
  <c r="F30" i="30"/>
  <c r="E30" i="30"/>
  <c r="D30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O9" i="30"/>
  <c r="N9" i="30"/>
  <c r="M9" i="30"/>
  <c r="L9" i="30"/>
  <c r="K9" i="30"/>
  <c r="J9" i="30"/>
  <c r="I9" i="30"/>
  <c r="H9" i="30"/>
  <c r="G9" i="30"/>
  <c r="F9" i="30"/>
  <c r="E9" i="30"/>
  <c r="D9" i="30"/>
  <c r="O34" i="2"/>
  <c r="N34" i="2"/>
  <c r="M34" i="2"/>
  <c r="L34" i="2"/>
  <c r="K34" i="2"/>
  <c r="J34" i="2"/>
  <c r="I34" i="2"/>
  <c r="H34" i="2"/>
  <c r="G34" i="2"/>
  <c r="F34" i="2"/>
  <c r="E34" i="2"/>
  <c r="D34" i="2"/>
  <c r="O33" i="2"/>
  <c r="O35" i="2" s="1"/>
  <c r="N33" i="2"/>
  <c r="N35" i="2" s="1"/>
  <c r="M33" i="2"/>
  <c r="L33" i="2"/>
  <c r="L35" i="2" s="1"/>
  <c r="K33" i="2"/>
  <c r="K35" i="2" s="1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D35" i="2" s="1"/>
  <c r="O30" i="2"/>
  <c r="N30" i="2"/>
  <c r="M30" i="2"/>
  <c r="L30" i="2"/>
  <c r="K30" i="2"/>
  <c r="J30" i="2"/>
  <c r="I30" i="2"/>
  <c r="H30" i="2"/>
  <c r="G30" i="2"/>
  <c r="F30" i="2"/>
  <c r="E30" i="2"/>
  <c r="D30" i="2"/>
  <c r="O29" i="2"/>
  <c r="N29" i="2"/>
  <c r="M29" i="2"/>
  <c r="L29" i="2"/>
  <c r="K29" i="2"/>
  <c r="J29" i="2"/>
  <c r="I29" i="2"/>
  <c r="H29" i="2"/>
  <c r="G29" i="2"/>
  <c r="F29" i="2"/>
  <c r="E29" i="2"/>
  <c r="D29" i="2"/>
  <c r="O26" i="2"/>
  <c r="N26" i="2"/>
  <c r="M26" i="2"/>
  <c r="L26" i="2"/>
  <c r="K26" i="2"/>
  <c r="J26" i="2"/>
  <c r="I26" i="2"/>
  <c r="H26" i="2"/>
  <c r="G26" i="2"/>
  <c r="F26" i="2"/>
  <c r="E26" i="2"/>
  <c r="D26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D23" i="2"/>
  <c r="O22" i="2"/>
  <c r="N22" i="2"/>
  <c r="M22" i="2"/>
  <c r="L22" i="2"/>
  <c r="K22" i="2"/>
  <c r="J22" i="2"/>
  <c r="I22" i="2"/>
  <c r="H22" i="2"/>
  <c r="G22" i="2"/>
  <c r="F22" i="2"/>
  <c r="D22" i="2"/>
  <c r="O21" i="2"/>
  <c r="N21" i="2"/>
  <c r="M21" i="2"/>
  <c r="L21" i="2"/>
  <c r="K21" i="2"/>
  <c r="J21" i="2"/>
  <c r="I21" i="2"/>
  <c r="H21" i="2"/>
  <c r="G21" i="2"/>
  <c r="F21" i="2"/>
  <c r="E21" i="2"/>
  <c r="E45" i="2" s="1"/>
  <c r="D21" i="2"/>
  <c r="O20" i="2"/>
  <c r="N20" i="2"/>
  <c r="M20" i="2"/>
  <c r="L20" i="2"/>
  <c r="K20" i="2"/>
  <c r="J20" i="2"/>
  <c r="I20" i="2"/>
  <c r="H20" i="2"/>
  <c r="G20" i="2"/>
  <c r="F20" i="2"/>
  <c r="D20" i="2"/>
  <c r="O19" i="2"/>
  <c r="N19" i="2"/>
  <c r="M19" i="2"/>
  <c r="L19" i="2"/>
  <c r="K19" i="2"/>
  <c r="J19" i="2"/>
  <c r="I19" i="2"/>
  <c r="H19" i="2"/>
  <c r="G19" i="2"/>
  <c r="F19" i="2"/>
  <c r="D19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F44" i="2" s="1"/>
  <c r="E11" i="2"/>
  <c r="E44" i="2" s="1"/>
  <c r="D11" i="2"/>
  <c r="D44" i="2" s="1"/>
  <c r="O9" i="2"/>
  <c r="N9" i="2"/>
  <c r="M9" i="2"/>
  <c r="L9" i="2"/>
  <c r="K9" i="2"/>
  <c r="J9" i="2"/>
  <c r="I9" i="2"/>
  <c r="H9" i="2"/>
  <c r="G9" i="2"/>
  <c r="F9" i="2"/>
  <c r="E9" i="2"/>
  <c r="D9" i="2"/>
  <c r="D45" i="2" l="1"/>
  <c r="I21" i="63"/>
  <c r="I45" i="4"/>
  <c r="N21" i="66"/>
  <c r="N47" i="5"/>
  <c r="F45" i="2"/>
  <c r="F21" i="63"/>
  <c r="F45" i="4"/>
  <c r="J21" i="63"/>
  <c r="J45" i="4"/>
  <c r="N21" i="63"/>
  <c r="N45" i="4"/>
  <c r="G21" i="66"/>
  <c r="G47" i="5"/>
  <c r="K21" i="66"/>
  <c r="K47" i="5"/>
  <c r="O21" i="66"/>
  <c r="O47" i="5"/>
  <c r="M21" i="63"/>
  <c r="M45" i="4"/>
  <c r="J21" i="66"/>
  <c r="J47" i="5"/>
  <c r="G21" i="63"/>
  <c r="G45" i="4"/>
  <c r="K21" i="63"/>
  <c r="K45" i="4"/>
  <c r="O21" i="63"/>
  <c r="O45" i="4"/>
  <c r="D21" i="66"/>
  <c r="D47" i="5"/>
  <c r="Q47" i="5" s="1"/>
  <c r="H21" i="66"/>
  <c r="H47" i="5"/>
  <c r="L21" i="66"/>
  <c r="L47" i="5"/>
  <c r="E21" i="63"/>
  <c r="E45" i="4"/>
  <c r="F21" i="66"/>
  <c r="F47" i="5"/>
  <c r="D21" i="63"/>
  <c r="D45" i="4"/>
  <c r="H21" i="63"/>
  <c r="H45" i="4"/>
  <c r="L21" i="63"/>
  <c r="L45" i="4"/>
  <c r="E21" i="66"/>
  <c r="E47" i="5"/>
  <c r="I21" i="66"/>
  <c r="I47" i="5"/>
  <c r="M21" i="66"/>
  <c r="M47" i="5"/>
  <c r="E21" i="68"/>
  <c r="F34" i="73"/>
  <c r="F33" i="73"/>
  <c r="F35" i="73" s="1"/>
  <c r="J34" i="73"/>
  <c r="J33" i="73"/>
  <c r="J35" i="73" s="1"/>
  <c r="N34" i="73"/>
  <c r="N33" i="73"/>
  <c r="N35" i="73" s="1"/>
  <c r="G33" i="73"/>
  <c r="G35" i="73" s="1"/>
  <c r="G34" i="73"/>
  <c r="K33" i="73"/>
  <c r="K35" i="73" s="1"/>
  <c r="K34" i="73"/>
  <c r="O33" i="73"/>
  <c r="O35" i="73" s="1"/>
  <c r="O34" i="73"/>
  <c r="D34" i="73"/>
  <c r="D33" i="73"/>
  <c r="H34" i="73"/>
  <c r="H33" i="73"/>
  <c r="H35" i="73" s="1"/>
  <c r="L34" i="73"/>
  <c r="L33" i="73"/>
  <c r="L35" i="73" s="1"/>
  <c r="E34" i="73"/>
  <c r="E33" i="73"/>
  <c r="E35" i="73" s="1"/>
  <c r="I34" i="73"/>
  <c r="I33" i="73"/>
  <c r="I35" i="73" s="1"/>
  <c r="M34" i="73"/>
  <c r="M33" i="73"/>
  <c r="M35" i="73" s="1"/>
  <c r="G21" i="68"/>
  <c r="D21" i="68"/>
  <c r="H21" i="68"/>
  <c r="F21" i="68"/>
  <c r="D18" i="2"/>
  <c r="D18" i="4"/>
  <c r="M35" i="2"/>
  <c r="D27" i="4"/>
  <c r="V69" i="71"/>
  <c r="V71" i="71" s="1"/>
  <c r="V73" i="71" s="1"/>
  <c r="V75" i="71" s="1"/>
  <c r="V77" i="71" s="1"/>
  <c r="V79" i="71" s="1"/>
  <c r="V81" i="71" s="1"/>
  <c r="V83" i="71" s="1"/>
  <c r="V85" i="71" s="1"/>
  <c r="V87" i="71" s="1"/>
  <c r="V48" i="71"/>
  <c r="V49" i="71" s="1"/>
  <c r="R47" i="5" l="1"/>
  <c r="S47" i="5" s="1"/>
  <c r="T47" i="5" s="1"/>
  <c r="U47" i="5" s="1"/>
  <c r="V47" i="5" s="1"/>
  <c r="W47" i="5" s="1"/>
  <c r="X47" i="5" s="1"/>
  <c r="Y47" i="5" s="1"/>
  <c r="Z47" i="5" s="1"/>
  <c r="AA47" i="5" s="1"/>
  <c r="AB47" i="5" s="1"/>
  <c r="Q34" i="73"/>
  <c r="R34" i="73" s="1"/>
  <c r="S34" i="73" s="1"/>
  <c r="T34" i="73" s="1"/>
  <c r="U34" i="73" s="1"/>
  <c r="V34" i="73" s="1"/>
  <c r="W34" i="73" s="1"/>
  <c r="X34" i="73" s="1"/>
  <c r="Y34" i="73" s="1"/>
  <c r="Z34" i="73" s="1"/>
  <c r="P34" i="73"/>
  <c r="D35" i="73"/>
  <c r="Q35" i="73" s="1"/>
  <c r="R35" i="73" s="1"/>
  <c r="S35" i="73" s="1"/>
  <c r="T35" i="73" s="1"/>
  <c r="U35" i="73" s="1"/>
  <c r="V35" i="73" s="1"/>
  <c r="W35" i="73" s="1"/>
  <c r="X35" i="73" s="1"/>
  <c r="Y35" i="73" s="1"/>
  <c r="Z35" i="73" s="1"/>
  <c r="Q33" i="73"/>
  <c r="R33" i="73" s="1"/>
  <c r="S33" i="73" s="1"/>
  <c r="T33" i="73" s="1"/>
  <c r="U33" i="73" s="1"/>
  <c r="V33" i="73" s="1"/>
  <c r="W33" i="73" s="1"/>
  <c r="X33" i="73" s="1"/>
  <c r="Y33" i="73" s="1"/>
  <c r="Z33" i="73" s="1"/>
  <c r="P33" i="73"/>
  <c r="P35" i="73" s="1"/>
  <c r="Q31" i="73"/>
  <c r="Q29" i="73"/>
  <c r="R29" i="73" s="1"/>
  <c r="S29" i="73" s="1"/>
  <c r="T29" i="73" s="1"/>
  <c r="U29" i="73" s="1"/>
  <c r="V29" i="73" s="1"/>
  <c r="W29" i="73" s="1"/>
  <c r="X29" i="73" s="1"/>
  <c r="Y29" i="73" s="1"/>
  <c r="Z29" i="73" s="1"/>
  <c r="P29" i="73"/>
  <c r="Q30" i="73"/>
  <c r="R30" i="73" s="1"/>
  <c r="S30" i="73" s="1"/>
  <c r="T30" i="73" s="1"/>
  <c r="U30" i="73" s="1"/>
  <c r="V30" i="73" s="1"/>
  <c r="W30" i="73" s="1"/>
  <c r="X30" i="73" s="1"/>
  <c r="Y30" i="73" s="1"/>
  <c r="Z30" i="73" s="1"/>
  <c r="P30" i="73"/>
  <c r="O33" i="66"/>
  <c r="O35" i="66" s="1"/>
  <c r="O34" i="66"/>
  <c r="O33" i="64"/>
  <c r="O35" i="64" s="1"/>
  <c r="O34" i="64"/>
  <c r="O33" i="63"/>
  <c r="O35" i="63" s="1"/>
  <c r="O34" i="63"/>
  <c r="O30" i="66"/>
  <c r="O29" i="66"/>
  <c r="O15" i="66"/>
  <c r="O14" i="66"/>
  <c r="O11" i="66"/>
  <c r="O23" i="66"/>
  <c r="O19" i="66"/>
  <c r="O17" i="63"/>
  <c r="O16" i="63"/>
  <c r="O15" i="63"/>
  <c r="O14" i="63"/>
  <c r="O13" i="63"/>
  <c r="O12" i="63"/>
  <c r="O11" i="63"/>
  <c r="O25" i="63"/>
  <c r="O24" i="63"/>
  <c r="O23" i="63"/>
  <c r="O20" i="63"/>
  <c r="O19" i="63"/>
  <c r="O30" i="63"/>
  <c r="O29" i="63"/>
  <c r="O34" i="54"/>
  <c r="O33" i="54"/>
  <c r="R31" i="73" l="1"/>
  <c r="S31" i="73" s="1"/>
  <c r="T31" i="73" s="1"/>
  <c r="U31" i="73" s="1"/>
  <c r="V31" i="73" s="1"/>
  <c r="W31" i="73" s="1"/>
  <c r="X31" i="73" s="1"/>
  <c r="Y31" i="73" s="1"/>
  <c r="Z31" i="73" s="1"/>
  <c r="P31" i="73"/>
  <c r="O19" i="54"/>
  <c r="O23" i="54"/>
  <c r="O27" i="4"/>
  <c r="O31" i="66"/>
  <c r="O31" i="63"/>
  <c r="O9" i="54"/>
  <c r="O21" i="54"/>
  <c r="O25" i="54"/>
  <c r="O13" i="54"/>
  <c r="O17" i="54"/>
  <c r="O12" i="54"/>
  <c r="O26" i="63"/>
  <c r="O9" i="63"/>
  <c r="O10" i="63" s="1"/>
  <c r="O18" i="63"/>
  <c r="O22" i="54"/>
  <c r="O26" i="54"/>
  <c r="O14" i="54"/>
  <c r="O22" i="63"/>
  <c r="O26" i="66"/>
  <c r="O22" i="66"/>
  <c r="O20" i="54"/>
  <c r="O24" i="54"/>
  <c r="O16" i="54"/>
  <c r="O30" i="54"/>
  <c r="O15" i="54"/>
  <c r="O11" i="54"/>
  <c r="O25" i="66"/>
  <c r="O17" i="66"/>
  <c r="O13" i="66"/>
  <c r="O9" i="66"/>
  <c r="O10" i="66" s="1"/>
  <c r="O29" i="54"/>
  <c r="O24" i="66"/>
  <c r="O20" i="66"/>
  <c r="O16" i="66"/>
  <c r="O12" i="66"/>
  <c r="Q28" i="73" l="1"/>
  <c r="R28" i="73" s="1"/>
  <c r="S28" i="73" s="1"/>
  <c r="T28" i="73" s="1"/>
  <c r="U28" i="73" s="1"/>
  <c r="V28" i="73" s="1"/>
  <c r="W28" i="73" s="1"/>
  <c r="X28" i="73" s="1"/>
  <c r="Y28" i="73" s="1"/>
  <c r="Z28" i="73" s="1"/>
  <c r="O27" i="63"/>
  <c r="O18" i="66"/>
  <c r="O28" i="63"/>
  <c r="O32" i="63" s="1"/>
  <c r="O36" i="63" s="1"/>
  <c r="O27" i="66"/>
  <c r="N33" i="66"/>
  <c r="N35" i="66" s="1"/>
  <c r="N34" i="66"/>
  <c r="N33" i="63"/>
  <c r="N35" i="63" s="1"/>
  <c r="N34" i="63"/>
  <c r="N33" i="64"/>
  <c r="N34" i="64"/>
  <c r="N35" i="64"/>
  <c r="O9" i="53"/>
  <c r="O11" i="53"/>
  <c r="O12" i="53"/>
  <c r="O13" i="53"/>
  <c r="O14" i="53"/>
  <c r="O15" i="53"/>
  <c r="O16" i="53"/>
  <c r="O17" i="53"/>
  <c r="O19" i="53"/>
  <c r="O20" i="53"/>
  <c r="O21" i="53"/>
  <c r="O22" i="53"/>
  <c r="O23" i="53"/>
  <c r="O24" i="53"/>
  <c r="O25" i="53"/>
  <c r="O26" i="53"/>
  <c r="O29" i="53"/>
  <c r="O30" i="53"/>
  <c r="O33" i="53"/>
  <c r="O34" i="53"/>
  <c r="O35" i="50"/>
  <c r="O35" i="49"/>
  <c r="N35" i="50"/>
  <c r="N35" i="49"/>
  <c r="N33" i="54"/>
  <c r="N34" i="53"/>
  <c r="Q36" i="73" l="1"/>
  <c r="R36" i="73" s="1"/>
  <c r="S36" i="73" s="1"/>
  <c r="T36" i="73" s="1"/>
  <c r="U36" i="73" s="1"/>
  <c r="V36" i="73" s="1"/>
  <c r="W36" i="73" s="1"/>
  <c r="X36" i="73" s="1"/>
  <c r="Y36" i="73" s="1"/>
  <c r="Z36" i="73" s="1"/>
  <c r="O28" i="66"/>
  <c r="O32" i="66" s="1"/>
  <c r="O36" i="66" s="1"/>
  <c r="N26" i="53"/>
  <c r="N24" i="53"/>
  <c r="N20" i="54"/>
  <c r="N33" i="53"/>
  <c r="N21" i="54"/>
  <c r="N17" i="54"/>
  <c r="N9" i="53"/>
  <c r="N13" i="53"/>
  <c r="N17" i="53"/>
  <c r="N11" i="63"/>
  <c r="N11" i="53"/>
  <c r="N27" i="4"/>
  <c r="N22" i="63"/>
  <c r="N26" i="63"/>
  <c r="N14" i="63"/>
  <c r="N14" i="53"/>
  <c r="N29" i="63"/>
  <c r="N29" i="53"/>
  <c r="N22" i="66"/>
  <c r="N26" i="66"/>
  <c r="N14" i="54"/>
  <c r="N14" i="66"/>
  <c r="N29" i="66"/>
  <c r="N26" i="54"/>
  <c r="N23" i="63"/>
  <c r="N23" i="53"/>
  <c r="N15" i="66"/>
  <c r="N15" i="54"/>
  <c r="N15" i="63"/>
  <c r="N23" i="66"/>
  <c r="N23" i="54"/>
  <c r="N25" i="54"/>
  <c r="N20" i="63"/>
  <c r="N24" i="63"/>
  <c r="N18" i="4"/>
  <c r="N12" i="63"/>
  <c r="N12" i="53"/>
  <c r="N16" i="63"/>
  <c r="N16" i="53"/>
  <c r="N20" i="66"/>
  <c r="N24" i="66"/>
  <c r="N12" i="66"/>
  <c r="N12" i="54"/>
  <c r="N16" i="66"/>
  <c r="N16" i="54"/>
  <c r="N20" i="53"/>
  <c r="N34" i="54"/>
  <c r="N29" i="54"/>
  <c r="N24" i="54"/>
  <c r="N19" i="63"/>
  <c r="N19" i="53"/>
  <c r="N30" i="63"/>
  <c r="N19" i="66"/>
  <c r="N19" i="54"/>
  <c r="N11" i="66"/>
  <c r="N11" i="54"/>
  <c r="N30" i="66"/>
  <c r="N30" i="54"/>
  <c r="N9" i="63"/>
  <c r="N10" i="63" s="1"/>
  <c r="N21" i="53"/>
  <c r="N25" i="63"/>
  <c r="N25" i="53"/>
  <c r="N13" i="63"/>
  <c r="N17" i="63"/>
  <c r="N9" i="54"/>
  <c r="N9" i="66"/>
  <c r="N10" i="66" s="1"/>
  <c r="N25" i="66"/>
  <c r="N13" i="54"/>
  <c r="N13" i="66"/>
  <c r="N17" i="66"/>
  <c r="N30" i="53"/>
  <c r="N22" i="53"/>
  <c r="N15" i="53"/>
  <c r="N22" i="54"/>
  <c r="O45" i="30"/>
  <c r="N45" i="30"/>
  <c r="O44" i="30"/>
  <c r="N44" i="30"/>
  <c r="O45" i="58"/>
  <c r="N45" i="58"/>
  <c r="O44" i="58"/>
  <c r="N44" i="58"/>
  <c r="O44" i="4"/>
  <c r="N44" i="4"/>
  <c r="N45" i="2"/>
  <c r="O45" i="2"/>
  <c r="N44" i="2"/>
  <c r="O44" i="2"/>
  <c r="O45" i="53" l="1"/>
  <c r="O44" i="53"/>
  <c r="N18" i="63"/>
  <c r="N27" i="66"/>
  <c r="N18" i="66"/>
  <c r="N31" i="66"/>
  <c r="N31" i="63"/>
  <c r="N27" i="63"/>
  <c r="N45" i="53"/>
  <c r="N44" i="53"/>
  <c r="Y67" i="71"/>
  <c r="F67" i="71"/>
  <c r="N28" i="63" l="1"/>
  <c r="N32" i="63" s="1"/>
  <c r="N36" i="63" s="1"/>
  <c r="N28" i="66"/>
  <c r="N32" i="66" s="1"/>
  <c r="N36" i="66" s="1"/>
  <c r="M111" i="70"/>
  <c r="N111" i="70"/>
  <c r="O111" i="70"/>
  <c r="M114" i="70"/>
  <c r="N114" i="70"/>
  <c r="O114" i="70"/>
  <c r="M110" i="69"/>
  <c r="N110" i="69"/>
  <c r="N113" i="69" s="1"/>
  <c r="O110" i="69"/>
  <c r="M113" i="69"/>
  <c r="O113" i="69"/>
  <c r="M121" i="71"/>
  <c r="N121" i="71"/>
  <c r="N125" i="71" s="1"/>
  <c r="O121" i="71"/>
  <c r="M125" i="71"/>
  <c r="O125" i="71"/>
  <c r="M33" i="66"/>
  <c r="M35" i="66" s="1"/>
  <c r="M34" i="66"/>
  <c r="M33" i="64"/>
  <c r="M35" i="64" s="1"/>
  <c r="M34" i="64"/>
  <c r="M33" i="63"/>
  <c r="M35" i="63" s="1"/>
  <c r="M34" i="63"/>
  <c r="N35" i="61" l="1"/>
  <c r="O35" i="61"/>
  <c r="N31" i="61"/>
  <c r="O31" i="61"/>
  <c r="N27" i="61"/>
  <c r="O27" i="61"/>
  <c r="N18" i="61"/>
  <c r="O18" i="61"/>
  <c r="N10" i="61"/>
  <c r="O10" i="61"/>
  <c r="M10" i="61"/>
  <c r="O104" i="41" s="1"/>
  <c r="O105" i="41" s="1"/>
  <c r="M122" i="71"/>
  <c r="Q30" i="30"/>
  <c r="Q29" i="30"/>
  <c r="J45" i="30"/>
  <c r="F45" i="30"/>
  <c r="J45" i="2"/>
  <c r="J44" i="30"/>
  <c r="F44" i="30"/>
  <c r="J44" i="2"/>
  <c r="N35" i="58"/>
  <c r="O35" i="58"/>
  <c r="N31" i="58"/>
  <c r="O31" i="58"/>
  <c r="N27" i="58"/>
  <c r="P79" i="70" s="1"/>
  <c r="O27" i="58"/>
  <c r="Q79" i="70" s="1"/>
  <c r="N18" i="58"/>
  <c r="P79" i="69" s="1"/>
  <c r="O18" i="58"/>
  <c r="Q79" i="69" s="1"/>
  <c r="M35" i="57"/>
  <c r="N35" i="57"/>
  <c r="O35" i="57"/>
  <c r="N31" i="57"/>
  <c r="O31" i="57"/>
  <c r="N27" i="57"/>
  <c r="O27" i="57"/>
  <c r="N18" i="57"/>
  <c r="O18" i="57"/>
  <c r="N10" i="57"/>
  <c r="O10" i="57"/>
  <c r="M10" i="57"/>
  <c r="N35" i="56"/>
  <c r="O35" i="56"/>
  <c r="N31" i="56"/>
  <c r="O31" i="56"/>
  <c r="N27" i="56"/>
  <c r="O27" i="56"/>
  <c r="N18" i="56"/>
  <c r="O18" i="56"/>
  <c r="N10" i="56"/>
  <c r="O10" i="56"/>
  <c r="M10" i="56"/>
  <c r="N35" i="55"/>
  <c r="O35" i="55"/>
  <c r="N31" i="55"/>
  <c r="O31" i="55"/>
  <c r="N27" i="55"/>
  <c r="O27" i="55"/>
  <c r="N18" i="55"/>
  <c r="O18" i="55"/>
  <c r="N10" i="55"/>
  <c r="O10" i="55"/>
  <c r="M10" i="55"/>
  <c r="M31" i="5"/>
  <c r="M35" i="5"/>
  <c r="N35" i="5"/>
  <c r="O35" i="5"/>
  <c r="N31" i="5"/>
  <c r="O31" i="5"/>
  <c r="N9" i="52"/>
  <c r="N10" i="52" s="1"/>
  <c r="O9" i="52"/>
  <c r="O10" i="52" s="1"/>
  <c r="N11" i="52"/>
  <c r="O11" i="52"/>
  <c r="N12" i="52"/>
  <c r="O12" i="52"/>
  <c r="N13" i="52"/>
  <c r="O13" i="52"/>
  <c r="N14" i="52"/>
  <c r="O14" i="52"/>
  <c r="N15" i="52"/>
  <c r="O15" i="52"/>
  <c r="N16" i="52"/>
  <c r="O16" i="52"/>
  <c r="N17" i="52"/>
  <c r="O17" i="52"/>
  <c r="N19" i="52"/>
  <c r="O19" i="52"/>
  <c r="N20" i="52"/>
  <c r="O20" i="52"/>
  <c r="N21" i="52"/>
  <c r="O21" i="52"/>
  <c r="N22" i="52"/>
  <c r="O22" i="52"/>
  <c r="N23" i="52"/>
  <c r="O23" i="52"/>
  <c r="N24" i="52"/>
  <c r="O24" i="52"/>
  <c r="N25" i="52"/>
  <c r="O25" i="52"/>
  <c r="N26" i="52"/>
  <c r="O26" i="52"/>
  <c r="N29" i="52"/>
  <c r="O29" i="52"/>
  <c r="N30" i="52"/>
  <c r="O30" i="52"/>
  <c r="M35" i="52"/>
  <c r="N35" i="52"/>
  <c r="O35" i="52"/>
  <c r="N9" i="51"/>
  <c r="N10" i="51" s="1"/>
  <c r="O9" i="51"/>
  <c r="O10" i="51" s="1"/>
  <c r="N11" i="51"/>
  <c r="O11" i="51"/>
  <c r="N12" i="51"/>
  <c r="O12" i="51"/>
  <c r="N13" i="51"/>
  <c r="O13" i="51"/>
  <c r="N14" i="51"/>
  <c r="O14" i="51"/>
  <c r="N15" i="51"/>
  <c r="O15" i="51"/>
  <c r="N16" i="51"/>
  <c r="O16" i="51"/>
  <c r="N17" i="51"/>
  <c r="O17" i="51"/>
  <c r="N19" i="51"/>
  <c r="O19" i="51"/>
  <c r="N20" i="51"/>
  <c r="O20" i="51"/>
  <c r="N21" i="51"/>
  <c r="O21" i="51"/>
  <c r="N22" i="51"/>
  <c r="O22" i="51"/>
  <c r="N23" i="51"/>
  <c r="O23" i="51"/>
  <c r="N24" i="51"/>
  <c r="O24" i="51"/>
  <c r="N25" i="51"/>
  <c r="O25" i="51"/>
  <c r="N26" i="51"/>
  <c r="O26" i="51"/>
  <c r="N29" i="51"/>
  <c r="O29" i="51"/>
  <c r="N30" i="51"/>
  <c r="O30" i="51"/>
  <c r="M33" i="51"/>
  <c r="M35" i="51" s="1"/>
  <c r="N33" i="51"/>
  <c r="N35" i="51" s="1"/>
  <c r="O33" i="51"/>
  <c r="M34" i="51"/>
  <c r="N34" i="51"/>
  <c r="O34" i="51"/>
  <c r="O35" i="51"/>
  <c r="M29" i="52"/>
  <c r="M23" i="52"/>
  <c r="M20" i="51"/>
  <c r="M19" i="52"/>
  <c r="M17" i="52"/>
  <c r="M15" i="51"/>
  <c r="M14" i="51"/>
  <c r="M13" i="52"/>
  <c r="M35" i="4"/>
  <c r="N35" i="4"/>
  <c r="O35" i="4"/>
  <c r="N31" i="4"/>
  <c r="O31" i="4"/>
  <c r="O18" i="4"/>
  <c r="N10" i="4"/>
  <c r="O10" i="4"/>
  <c r="M9" i="52"/>
  <c r="M10" i="52" s="1"/>
  <c r="M10" i="30"/>
  <c r="M35" i="30"/>
  <c r="N35" i="30"/>
  <c r="O35" i="30"/>
  <c r="N31" i="30"/>
  <c r="O31" i="30"/>
  <c r="N27" i="30"/>
  <c r="O27" i="30"/>
  <c r="N18" i="30"/>
  <c r="O18" i="30"/>
  <c r="N10" i="30"/>
  <c r="O10" i="30"/>
  <c r="M35" i="50"/>
  <c r="M35" i="49"/>
  <c r="M34" i="54"/>
  <c r="N31" i="2"/>
  <c r="O31" i="2"/>
  <c r="N27" i="2"/>
  <c r="N27" i="53" s="1"/>
  <c r="O27" i="2"/>
  <c r="O27" i="53" s="1"/>
  <c r="N18" i="2"/>
  <c r="N18" i="53" s="1"/>
  <c r="O18" i="2"/>
  <c r="N10" i="2"/>
  <c r="O10" i="2"/>
  <c r="O31" i="53" l="1"/>
  <c r="O10" i="53"/>
  <c r="D44" i="4"/>
  <c r="Q44" i="4" s="1"/>
  <c r="H44" i="4"/>
  <c r="M35" i="54"/>
  <c r="O28" i="30"/>
  <c r="O32" i="30" s="1"/>
  <c r="O36" i="30" s="1"/>
  <c r="M44" i="30"/>
  <c r="O28" i="4"/>
  <c r="O32" i="4" s="1"/>
  <c r="O36" i="4" s="1"/>
  <c r="O28" i="55"/>
  <c r="O32" i="55" s="1"/>
  <c r="O36" i="55" s="1"/>
  <c r="O18" i="53"/>
  <c r="O35" i="53"/>
  <c r="O35" i="54"/>
  <c r="O31" i="54"/>
  <c r="O28" i="61"/>
  <c r="O32" i="61" s="1"/>
  <c r="O36" i="61" s="1"/>
  <c r="O28" i="57"/>
  <c r="O32" i="57" s="1"/>
  <c r="O36" i="57" s="1"/>
  <c r="O28" i="56"/>
  <c r="O18" i="51"/>
  <c r="O18" i="52"/>
  <c r="O27" i="51"/>
  <c r="O27" i="52"/>
  <c r="O31" i="51"/>
  <c r="O31" i="52"/>
  <c r="O28" i="2"/>
  <c r="M45" i="58"/>
  <c r="E44" i="4"/>
  <c r="I44" i="4"/>
  <c r="E44" i="58"/>
  <c r="I44" i="58"/>
  <c r="E45" i="58"/>
  <c r="I45" i="58"/>
  <c r="M44" i="58"/>
  <c r="M31" i="58"/>
  <c r="G44" i="2"/>
  <c r="K44" i="2"/>
  <c r="G44" i="30"/>
  <c r="K44" i="30"/>
  <c r="G45" i="2"/>
  <c r="K45" i="2"/>
  <c r="G45" i="30"/>
  <c r="K45" i="30"/>
  <c r="N31" i="51"/>
  <c r="H44" i="58"/>
  <c r="Q45" i="4"/>
  <c r="D45" i="58"/>
  <c r="Q45" i="58" s="1"/>
  <c r="H45" i="58"/>
  <c r="F44" i="4"/>
  <c r="F44" i="53" s="1"/>
  <c r="J44" i="4"/>
  <c r="J44" i="53" s="1"/>
  <c r="F44" i="58"/>
  <c r="J44" i="58"/>
  <c r="F45" i="53"/>
  <c r="J45" i="53"/>
  <c r="F45" i="58"/>
  <c r="J45" i="58"/>
  <c r="N10" i="53"/>
  <c r="N28" i="4"/>
  <c r="N32" i="4" s="1"/>
  <c r="N31" i="53"/>
  <c r="N35" i="54"/>
  <c r="N35" i="53"/>
  <c r="N31" i="54"/>
  <c r="D44" i="53"/>
  <c r="H44" i="2"/>
  <c r="D44" i="30"/>
  <c r="Q44" i="30" s="1"/>
  <c r="H44" i="30"/>
  <c r="Q45" i="2"/>
  <c r="H45" i="2"/>
  <c r="D45" i="30"/>
  <c r="Q45" i="30" s="1"/>
  <c r="H45" i="30"/>
  <c r="N28" i="61"/>
  <c r="N32" i="61" s="1"/>
  <c r="N36" i="61" s="1"/>
  <c r="N28" i="57"/>
  <c r="N32" i="57" s="1"/>
  <c r="N36" i="57" s="1"/>
  <c r="N28" i="56"/>
  <c r="N32" i="56" s="1"/>
  <c r="N28" i="55"/>
  <c r="N32" i="55" s="1"/>
  <c r="N36" i="55" s="1"/>
  <c r="N31" i="52"/>
  <c r="N27" i="51"/>
  <c r="N27" i="52"/>
  <c r="N18" i="51"/>
  <c r="N18" i="52"/>
  <c r="N28" i="2"/>
  <c r="N32" i="2" s="1"/>
  <c r="N36" i="2" s="1"/>
  <c r="N28" i="30"/>
  <c r="N32" i="30" s="1"/>
  <c r="N36" i="30" s="1"/>
  <c r="M35" i="58"/>
  <c r="M29" i="53"/>
  <c r="M45" i="30"/>
  <c r="M45" i="2"/>
  <c r="G44" i="4"/>
  <c r="K44" i="4"/>
  <c r="K44" i="53" s="1"/>
  <c r="G44" i="58"/>
  <c r="K44" i="58"/>
  <c r="K45" i="53"/>
  <c r="G45" i="58"/>
  <c r="K45" i="58"/>
  <c r="M11" i="52"/>
  <c r="M44" i="4"/>
  <c r="M18" i="58"/>
  <c r="O79" i="69" s="1"/>
  <c r="Q11" i="58"/>
  <c r="R11" i="58" s="1"/>
  <c r="S11" i="58" s="1"/>
  <c r="D44" i="58"/>
  <c r="M31" i="2"/>
  <c r="M31" i="54" s="1"/>
  <c r="M44" i="2"/>
  <c r="I44" i="2"/>
  <c r="E44" i="30"/>
  <c r="I44" i="30"/>
  <c r="I45" i="2"/>
  <c r="E45" i="30"/>
  <c r="I45" i="30"/>
  <c r="M27" i="2"/>
  <c r="M24" i="54"/>
  <c r="M18" i="61"/>
  <c r="O111" i="69" s="1"/>
  <c r="O112" i="69" s="1"/>
  <c r="M31" i="61"/>
  <c r="M22" i="53"/>
  <c r="M26" i="53"/>
  <c r="M9" i="54"/>
  <c r="M18" i="57"/>
  <c r="M10" i="4"/>
  <c r="M22" i="52"/>
  <c r="M23" i="51"/>
  <c r="M11" i="51"/>
  <c r="M9" i="51"/>
  <c r="M10" i="51" s="1"/>
  <c r="M14" i="52"/>
  <c r="M35" i="53"/>
  <c r="M20" i="54"/>
  <c r="M10" i="2"/>
  <c r="M19" i="51"/>
  <c r="M26" i="52"/>
  <c r="M15" i="52"/>
  <c r="M34" i="53"/>
  <c r="M27" i="55"/>
  <c r="M19" i="54"/>
  <c r="M16" i="63"/>
  <c r="M30" i="63"/>
  <c r="M30" i="51"/>
  <c r="M13" i="66"/>
  <c r="M22" i="66"/>
  <c r="M19" i="53"/>
  <c r="M25" i="63"/>
  <c r="M14" i="66"/>
  <c r="M15" i="53"/>
  <c r="M27" i="56"/>
  <c r="M35" i="56"/>
  <c r="M12" i="63"/>
  <c r="M24" i="63"/>
  <c r="M26" i="66"/>
  <c r="M16" i="53"/>
  <c r="M13" i="54"/>
  <c r="M13" i="63"/>
  <c r="M9" i="66"/>
  <c r="M10" i="66" s="1"/>
  <c r="M23" i="66"/>
  <c r="M29" i="66"/>
  <c r="M30" i="53"/>
  <c r="M11" i="53"/>
  <c r="M12" i="54"/>
  <c r="M18" i="30"/>
  <c r="M31" i="30"/>
  <c r="M18" i="4"/>
  <c r="M14" i="63"/>
  <c r="M22" i="63"/>
  <c r="M21" i="51"/>
  <c r="M12" i="51"/>
  <c r="M11" i="66"/>
  <c r="M20" i="66"/>
  <c r="M30" i="66"/>
  <c r="M25" i="53"/>
  <c r="M18" i="55"/>
  <c r="M31" i="57"/>
  <c r="M20" i="63"/>
  <c r="M17" i="66"/>
  <c r="M23" i="53"/>
  <c r="M12" i="53"/>
  <c r="M17" i="54"/>
  <c r="M18" i="56"/>
  <c r="M27" i="30"/>
  <c r="M17" i="63"/>
  <c r="M24" i="51"/>
  <c r="M30" i="52"/>
  <c r="M31" i="52" s="1"/>
  <c r="M19" i="66"/>
  <c r="M23" i="54"/>
  <c r="M16" i="54"/>
  <c r="M27" i="57"/>
  <c r="M27" i="58"/>
  <c r="O79" i="70" s="1"/>
  <c r="M26" i="63"/>
  <c r="M25" i="51"/>
  <c r="M16" i="51"/>
  <c r="M24" i="52"/>
  <c r="M20" i="52"/>
  <c r="M15" i="66"/>
  <c r="M24" i="66"/>
  <c r="M33" i="53"/>
  <c r="M21" i="53"/>
  <c r="M14" i="53"/>
  <c r="M30" i="54"/>
  <c r="M26" i="54"/>
  <c r="M22" i="54"/>
  <c r="M15" i="54"/>
  <c r="M11" i="54"/>
  <c r="M31" i="56"/>
  <c r="M18" i="2"/>
  <c r="M9" i="63"/>
  <c r="M10" i="63" s="1"/>
  <c r="M11" i="63"/>
  <c r="M15" i="63"/>
  <c r="M27" i="4"/>
  <c r="M19" i="63"/>
  <c r="M23" i="63"/>
  <c r="M31" i="4"/>
  <c r="M29" i="63"/>
  <c r="M29" i="51"/>
  <c r="M26" i="51"/>
  <c r="M22" i="51"/>
  <c r="M17" i="51"/>
  <c r="M13" i="51"/>
  <c r="M25" i="52"/>
  <c r="M21" i="52"/>
  <c r="M16" i="52"/>
  <c r="M12" i="52"/>
  <c r="M12" i="66"/>
  <c r="M16" i="66"/>
  <c r="M25" i="66"/>
  <c r="M24" i="53"/>
  <c r="M20" i="53"/>
  <c r="M17" i="53"/>
  <c r="M13" i="53"/>
  <c r="M9" i="53"/>
  <c r="M33" i="54"/>
  <c r="M29" i="54"/>
  <c r="M25" i="54"/>
  <c r="M21" i="54"/>
  <c r="M14" i="54"/>
  <c r="M31" i="55"/>
  <c r="M35" i="61"/>
  <c r="O122" i="71"/>
  <c r="O28" i="58"/>
  <c r="O32" i="58" s="1"/>
  <c r="O36" i="58" s="1"/>
  <c r="Q79" i="71" s="1"/>
  <c r="N28" i="58"/>
  <c r="N32" i="58" s="1"/>
  <c r="N36" i="58" s="1"/>
  <c r="P79" i="71" s="1"/>
  <c r="M35" i="55"/>
  <c r="Q44" i="2" l="1"/>
  <c r="H44" i="53"/>
  <c r="I45" i="53"/>
  <c r="M27" i="53"/>
  <c r="M31" i="51"/>
  <c r="I44" i="53"/>
  <c r="O28" i="51"/>
  <c r="O32" i="51" s="1"/>
  <c r="O36" i="51" s="1"/>
  <c r="E45" i="53"/>
  <c r="E44" i="53"/>
  <c r="M45" i="53"/>
  <c r="H45" i="53"/>
  <c r="O32" i="56"/>
  <c r="O28" i="52"/>
  <c r="O32" i="52" s="1"/>
  <c r="O36" i="52" s="1"/>
  <c r="O28" i="53"/>
  <c r="O32" i="2"/>
  <c r="R45" i="58"/>
  <c r="S45" i="58" s="1"/>
  <c r="T45" i="58" s="1"/>
  <c r="U45" i="58" s="1"/>
  <c r="V45" i="58" s="1"/>
  <c r="W45" i="58" s="1"/>
  <c r="X45" i="58" s="1"/>
  <c r="M28" i="2"/>
  <c r="M32" i="2" s="1"/>
  <c r="M36" i="2" s="1"/>
  <c r="G45" i="53"/>
  <c r="G44" i="53"/>
  <c r="M28" i="55"/>
  <c r="M32" i="55" s="1"/>
  <c r="M36" i="55" s="1"/>
  <c r="M31" i="53"/>
  <c r="D45" i="53"/>
  <c r="N28" i="53"/>
  <c r="N28" i="52"/>
  <c r="N32" i="52" s="1"/>
  <c r="N36" i="52" s="1"/>
  <c r="N36" i="4"/>
  <c r="N36" i="53" s="1"/>
  <c r="N32" i="53"/>
  <c r="N36" i="56"/>
  <c r="N28" i="51"/>
  <c r="N32" i="51" s="1"/>
  <c r="N36" i="51" s="1"/>
  <c r="M28" i="58"/>
  <c r="M32" i="58" s="1"/>
  <c r="M36" i="58" s="1"/>
  <c r="O79" i="71" s="1"/>
  <c r="R45" i="2"/>
  <c r="S45" i="2" s="1"/>
  <c r="T45" i="2" s="1"/>
  <c r="U45" i="2" s="1"/>
  <c r="V45" i="2" s="1"/>
  <c r="W45" i="2" s="1"/>
  <c r="X45" i="2" s="1"/>
  <c r="M27" i="52"/>
  <c r="M28" i="30"/>
  <c r="M32" i="30" s="1"/>
  <c r="M36" i="30" s="1"/>
  <c r="M28" i="4"/>
  <c r="M28" i="57"/>
  <c r="M32" i="57" s="1"/>
  <c r="M36" i="57" s="1"/>
  <c r="M31" i="63"/>
  <c r="R45" i="4"/>
  <c r="Q45" i="53"/>
  <c r="R44" i="4"/>
  <c r="Q44" i="53"/>
  <c r="R44" i="30"/>
  <c r="S44" i="30" s="1"/>
  <c r="T44" i="30" s="1"/>
  <c r="U44" i="30" s="1"/>
  <c r="V44" i="30" s="1"/>
  <c r="W44" i="30" s="1"/>
  <c r="X44" i="30" s="1"/>
  <c r="M18" i="52"/>
  <c r="Q44" i="58"/>
  <c r="R44" i="58" s="1"/>
  <c r="S44" i="58" s="1"/>
  <c r="T44" i="58" s="1"/>
  <c r="U44" i="58" s="1"/>
  <c r="V44" i="58" s="1"/>
  <c r="W44" i="58" s="1"/>
  <c r="X44" i="58" s="1"/>
  <c r="R45" i="30"/>
  <c r="S45" i="30" s="1"/>
  <c r="T45" i="30" s="1"/>
  <c r="U45" i="30" s="1"/>
  <c r="V45" i="30" s="1"/>
  <c r="W45" i="30" s="1"/>
  <c r="X45" i="30" s="1"/>
  <c r="R44" i="2"/>
  <c r="S44" i="2" s="1"/>
  <c r="T44" i="2" s="1"/>
  <c r="U44" i="2" s="1"/>
  <c r="V44" i="2" s="1"/>
  <c r="W44" i="2" s="1"/>
  <c r="X44" i="2" s="1"/>
  <c r="M44" i="53"/>
  <c r="M10" i="53"/>
  <c r="M27" i="51"/>
  <c r="M27" i="63"/>
  <c r="M18" i="53"/>
  <c r="M18" i="63"/>
  <c r="M28" i="56"/>
  <c r="M18" i="66"/>
  <c r="M31" i="66"/>
  <c r="M27" i="66"/>
  <c r="M18" i="51"/>
  <c r="M28" i="53" l="1"/>
  <c r="O36" i="56"/>
  <c r="O32" i="53"/>
  <c r="O36" i="2"/>
  <c r="O36" i="53" s="1"/>
  <c r="M28" i="52"/>
  <c r="M32" i="52" s="1"/>
  <c r="M36" i="52" s="1"/>
  <c r="M32" i="4"/>
  <c r="M32" i="53" s="1"/>
  <c r="S45" i="4"/>
  <c r="R45" i="53"/>
  <c r="M28" i="63"/>
  <c r="M32" i="63" s="1"/>
  <c r="M36" i="63" s="1"/>
  <c r="S44" i="4"/>
  <c r="R44" i="53"/>
  <c r="M28" i="51"/>
  <c r="M32" i="51" s="1"/>
  <c r="M36" i="51" s="1"/>
  <c r="M28" i="66"/>
  <c r="M32" i="66" s="1"/>
  <c r="M36" i="66" s="1"/>
  <c r="M32" i="56"/>
  <c r="L33" i="66"/>
  <c r="L35" i="66" s="1"/>
  <c r="L34" i="66"/>
  <c r="L33" i="64"/>
  <c r="L35" i="64" s="1"/>
  <c r="L34" i="64"/>
  <c r="L33" i="63"/>
  <c r="L35" i="63" s="1"/>
  <c r="L34" i="63"/>
  <c r="L10" i="61"/>
  <c r="N104" i="41" s="1"/>
  <c r="N105" i="41" s="1"/>
  <c r="L35" i="57"/>
  <c r="L10" i="57"/>
  <c r="Q34" i="55"/>
  <c r="L10" i="55"/>
  <c r="L35" i="5"/>
  <c r="L29" i="66"/>
  <c r="M27" i="5"/>
  <c r="M27" i="54" s="1"/>
  <c r="N27" i="5"/>
  <c r="N27" i="54" s="1"/>
  <c r="O27" i="5"/>
  <c r="O27" i="54" s="1"/>
  <c r="M18" i="5"/>
  <c r="M18" i="54" s="1"/>
  <c r="N18" i="5"/>
  <c r="N18" i="54" s="1"/>
  <c r="O18" i="5"/>
  <c r="O18" i="54" s="1"/>
  <c r="M10" i="5"/>
  <c r="N10" i="5"/>
  <c r="N10" i="54" s="1"/>
  <c r="O10" i="5"/>
  <c r="O10" i="54" s="1"/>
  <c r="L15" i="66"/>
  <c r="L11" i="66"/>
  <c r="L26" i="66"/>
  <c r="L22" i="66"/>
  <c r="L35" i="52"/>
  <c r="L33" i="51"/>
  <c r="L35" i="51" s="1"/>
  <c r="L34" i="51"/>
  <c r="L35" i="4"/>
  <c r="L29" i="51"/>
  <c r="L17" i="63"/>
  <c r="L16" i="51"/>
  <c r="L14" i="63"/>
  <c r="L13" i="63"/>
  <c r="L12" i="51"/>
  <c r="L44" i="4"/>
  <c r="L26" i="51"/>
  <c r="L25" i="63"/>
  <c r="L24" i="52"/>
  <c r="L23" i="51"/>
  <c r="L22" i="51"/>
  <c r="L20" i="52"/>
  <c r="L19" i="51"/>
  <c r="L9" i="52"/>
  <c r="L10" i="52" s="1"/>
  <c r="L35" i="30"/>
  <c r="L44" i="30"/>
  <c r="P44" i="30" s="1"/>
  <c r="L10" i="30"/>
  <c r="L35" i="50"/>
  <c r="L35" i="49"/>
  <c r="R34" i="55" l="1"/>
  <c r="S34" i="55" s="1"/>
  <c r="T34" i="55" s="1"/>
  <c r="U34" i="55" s="1"/>
  <c r="V34" i="55" s="1"/>
  <c r="W34" i="55" s="1"/>
  <c r="X34" i="55" s="1"/>
  <c r="Y34" i="55" s="1"/>
  <c r="Z34" i="55" s="1"/>
  <c r="AA34" i="55" s="1"/>
  <c r="AB34" i="55" s="1"/>
  <c r="M36" i="4"/>
  <c r="M36" i="53" s="1"/>
  <c r="O28" i="5"/>
  <c r="N28" i="5"/>
  <c r="L45" i="30"/>
  <c r="P45" i="30" s="1"/>
  <c r="P44" i="4"/>
  <c r="T44" i="4"/>
  <c r="S44" i="53"/>
  <c r="T45" i="4"/>
  <c r="S45" i="53"/>
  <c r="L45" i="2"/>
  <c r="P11" i="58"/>
  <c r="L44" i="58"/>
  <c r="L44" i="2"/>
  <c r="L45" i="58"/>
  <c r="Y44" i="30"/>
  <c r="Z44" i="30" s="1"/>
  <c r="AA44" i="30" s="1"/>
  <c r="AB44" i="30" s="1"/>
  <c r="L31" i="55"/>
  <c r="L35" i="55"/>
  <c r="L31" i="58"/>
  <c r="L17" i="53"/>
  <c r="L31" i="30"/>
  <c r="L31" i="61"/>
  <c r="L27" i="30"/>
  <c r="M28" i="5"/>
  <c r="M10" i="54"/>
  <c r="L9" i="53"/>
  <c r="L27" i="61"/>
  <c r="N112" i="70" s="1"/>
  <c r="N113" i="70" s="1"/>
  <c r="L35" i="61"/>
  <c r="N122" i="71"/>
  <c r="M36" i="56"/>
  <c r="L27" i="55"/>
  <c r="L27" i="57"/>
  <c r="L35" i="58"/>
  <c r="L14" i="52"/>
  <c r="L13" i="53"/>
  <c r="L18" i="57"/>
  <c r="L31" i="57"/>
  <c r="L27" i="58"/>
  <c r="N79" i="70" s="1"/>
  <c r="L21" i="52"/>
  <c r="L18" i="4"/>
  <c r="L18" i="56"/>
  <c r="L31" i="56"/>
  <c r="L18" i="58"/>
  <c r="N79" i="69" s="1"/>
  <c r="L18" i="61"/>
  <c r="N111" i="69" s="1"/>
  <c r="N112" i="69" s="1"/>
  <c r="L25" i="52"/>
  <c r="L18" i="55"/>
  <c r="L33" i="53"/>
  <c r="L23" i="66"/>
  <c r="L23" i="54"/>
  <c r="L16" i="66"/>
  <c r="L16" i="54"/>
  <c r="L31" i="2"/>
  <c r="L20" i="54"/>
  <c r="L24" i="54"/>
  <c r="L24" i="53"/>
  <c r="L21" i="54"/>
  <c r="L19" i="53"/>
  <c r="L19" i="63"/>
  <c r="L19" i="52"/>
  <c r="L23" i="53"/>
  <c r="L23" i="63"/>
  <c r="L23" i="52"/>
  <c r="L11" i="51"/>
  <c r="L11" i="63"/>
  <c r="L11" i="52"/>
  <c r="L11" i="53"/>
  <c r="L15" i="51"/>
  <c r="L15" i="63"/>
  <c r="L15" i="52"/>
  <c r="L15" i="53"/>
  <c r="L29" i="53"/>
  <c r="L9" i="54"/>
  <c r="L20" i="53"/>
  <c r="L33" i="54"/>
  <c r="L18" i="2"/>
  <c r="L19" i="66"/>
  <c r="L19" i="54"/>
  <c r="L12" i="66"/>
  <c r="L12" i="54"/>
  <c r="L25" i="54"/>
  <c r="L10" i="2"/>
  <c r="L27" i="2"/>
  <c r="L34" i="54"/>
  <c r="L34" i="53"/>
  <c r="L18" i="30"/>
  <c r="L12" i="53"/>
  <c r="L16" i="53"/>
  <c r="L30" i="63"/>
  <c r="L30" i="52"/>
  <c r="L30" i="51"/>
  <c r="L31" i="51" s="1"/>
  <c r="L30" i="53"/>
  <c r="L29" i="54"/>
  <c r="L27" i="4"/>
  <c r="L31" i="4"/>
  <c r="L25" i="51"/>
  <c r="L21" i="51"/>
  <c r="L14" i="51"/>
  <c r="L29" i="52"/>
  <c r="L16" i="52"/>
  <c r="L12" i="52"/>
  <c r="L26" i="53"/>
  <c r="L22" i="53"/>
  <c r="L27" i="56"/>
  <c r="L35" i="56"/>
  <c r="L29" i="63"/>
  <c r="L24" i="63"/>
  <c r="L20" i="63"/>
  <c r="L16" i="63"/>
  <c r="L12" i="63"/>
  <c r="L25" i="66"/>
  <c r="L14" i="66"/>
  <c r="L9" i="66"/>
  <c r="L10" i="66" s="1"/>
  <c r="L10" i="4"/>
  <c r="L24" i="51"/>
  <c r="L20" i="51"/>
  <c r="L17" i="51"/>
  <c r="L13" i="51"/>
  <c r="L9" i="51"/>
  <c r="L10" i="51" s="1"/>
  <c r="L26" i="52"/>
  <c r="L22" i="52"/>
  <c r="L31" i="5"/>
  <c r="L25" i="53"/>
  <c r="L21" i="53"/>
  <c r="L14" i="53"/>
  <c r="L30" i="54"/>
  <c r="L26" i="54"/>
  <c r="L22" i="54"/>
  <c r="L15" i="54"/>
  <c r="L11" i="54"/>
  <c r="L10" i="56"/>
  <c r="L30" i="66"/>
  <c r="L31" i="66" s="1"/>
  <c r="L24" i="66"/>
  <c r="L20" i="66"/>
  <c r="L17" i="66"/>
  <c r="L13" i="66"/>
  <c r="L14" i="54"/>
  <c r="L26" i="63"/>
  <c r="L22" i="63"/>
  <c r="L9" i="63"/>
  <c r="L10" i="63" s="1"/>
  <c r="L17" i="52"/>
  <c r="L13" i="52"/>
  <c r="L10" i="5"/>
  <c r="L18" i="5"/>
  <c r="L27" i="5"/>
  <c r="L17" i="54"/>
  <c r="L13" i="54"/>
  <c r="K33" i="66"/>
  <c r="K35" i="66" s="1"/>
  <c r="K34" i="66"/>
  <c r="K33" i="64"/>
  <c r="K35" i="64" s="1"/>
  <c r="K34" i="64"/>
  <c r="K33" i="63"/>
  <c r="K35" i="63" s="1"/>
  <c r="K34" i="63"/>
  <c r="K8" i="62"/>
  <c r="K33" i="62" s="1"/>
  <c r="K35" i="62" s="1"/>
  <c r="K35" i="61"/>
  <c r="K10" i="61"/>
  <c r="M104" i="41" s="1"/>
  <c r="M105" i="41" s="1"/>
  <c r="L31" i="63" l="1"/>
  <c r="L27" i="54"/>
  <c r="O32" i="5"/>
  <c r="O28" i="54"/>
  <c r="L28" i="58"/>
  <c r="L32" i="58" s="1"/>
  <c r="L36" i="58" s="1"/>
  <c r="N79" i="71" s="1"/>
  <c r="L18" i="54"/>
  <c r="L28" i="57"/>
  <c r="L32" i="57" s="1"/>
  <c r="L36" i="57" s="1"/>
  <c r="N32" i="5"/>
  <c r="N28" i="54"/>
  <c r="L18" i="53"/>
  <c r="Y45" i="30"/>
  <c r="Z45" i="30" s="1"/>
  <c r="AA45" i="30" s="1"/>
  <c r="AB45" i="30" s="1"/>
  <c r="L28" i="55"/>
  <c r="L32" i="55" s="1"/>
  <c r="L36" i="55" s="1"/>
  <c r="L45" i="53"/>
  <c r="P45" i="4"/>
  <c r="P44" i="2"/>
  <c r="P44" i="53" s="1"/>
  <c r="Y44" i="2"/>
  <c r="Z44" i="2" s="1"/>
  <c r="AA44" i="2" s="1"/>
  <c r="AB44" i="2" s="1"/>
  <c r="U44" i="4"/>
  <c r="T44" i="53"/>
  <c r="P45" i="2"/>
  <c r="Y45" i="2"/>
  <c r="Z45" i="2" s="1"/>
  <c r="AA45" i="2" s="1"/>
  <c r="AB45" i="2" s="1"/>
  <c r="L28" i="61"/>
  <c r="L32" i="61" s="1"/>
  <c r="L36" i="61" s="1"/>
  <c r="N123" i="71" s="1"/>
  <c r="N124" i="71" s="1"/>
  <c r="P44" i="58"/>
  <c r="Y44" i="58"/>
  <c r="Z44" i="58" s="1"/>
  <c r="AA44" i="58" s="1"/>
  <c r="AB44" i="58" s="1"/>
  <c r="L28" i="30"/>
  <c r="L32" i="30" s="1"/>
  <c r="L36" i="30" s="1"/>
  <c r="P45" i="58"/>
  <c r="Y45" i="58"/>
  <c r="Z45" i="58" s="1"/>
  <c r="AA45" i="58" s="1"/>
  <c r="AB45" i="58" s="1"/>
  <c r="U45" i="4"/>
  <c r="T45" i="53"/>
  <c r="L44" i="53"/>
  <c r="M32" i="5"/>
  <c r="M28" i="54"/>
  <c r="L18" i="63"/>
  <c r="L27" i="52"/>
  <c r="L31" i="52"/>
  <c r="L28" i="2"/>
  <c r="L32" i="2" s="1"/>
  <c r="L36" i="2" s="1"/>
  <c r="L18" i="66"/>
  <c r="L27" i="51"/>
  <c r="L31" i="53"/>
  <c r="L18" i="51"/>
  <c r="L35" i="53"/>
  <c r="L35" i="54"/>
  <c r="L28" i="5"/>
  <c r="L10" i="54"/>
  <c r="L27" i="63"/>
  <c r="L31" i="54"/>
  <c r="L27" i="53"/>
  <c r="L18" i="52"/>
  <c r="L28" i="56"/>
  <c r="L27" i="66"/>
  <c r="L28" i="4"/>
  <c r="L10" i="53"/>
  <c r="K34" i="62"/>
  <c r="K18" i="61"/>
  <c r="M111" i="69" s="1"/>
  <c r="M112" i="69" s="1"/>
  <c r="K27" i="61"/>
  <c r="M112" i="70" s="1"/>
  <c r="M113" i="70" s="1"/>
  <c r="K31" i="61"/>
  <c r="O36" i="5" l="1"/>
  <c r="O36" i="54" s="1"/>
  <c r="O32" i="54"/>
  <c r="N36" i="5"/>
  <c r="N36" i="54" s="1"/>
  <c r="N32" i="54"/>
  <c r="L28" i="66"/>
  <c r="L32" i="66" s="1"/>
  <c r="L36" i="66" s="1"/>
  <c r="L28" i="63"/>
  <c r="L32" i="63" s="1"/>
  <c r="L36" i="63" s="1"/>
  <c r="L28" i="52"/>
  <c r="L32" i="52" s="1"/>
  <c r="L36" i="52" s="1"/>
  <c r="P45" i="53"/>
  <c r="V45" i="4"/>
  <c r="U45" i="53"/>
  <c r="V44" i="4"/>
  <c r="U44" i="53"/>
  <c r="K28" i="61"/>
  <c r="K32" i="61" s="1"/>
  <c r="K36" i="61" s="1"/>
  <c r="M123" i="71" s="1"/>
  <c r="M124" i="71" s="1"/>
  <c r="M36" i="5"/>
  <c r="M36" i="54" s="1"/>
  <c r="M32" i="54"/>
  <c r="L28" i="51"/>
  <c r="L32" i="51" s="1"/>
  <c r="L36" i="51" s="1"/>
  <c r="L32" i="4"/>
  <c r="L28" i="53"/>
  <c r="L28" i="54"/>
  <c r="L32" i="5"/>
  <c r="L32" i="56"/>
  <c r="P33" i="60"/>
  <c r="Q34" i="60"/>
  <c r="R34" i="60" s="1"/>
  <c r="S34" i="60" s="1"/>
  <c r="T34" i="60" s="1"/>
  <c r="U34" i="60" s="1"/>
  <c r="V34" i="60" s="1"/>
  <c r="W34" i="60" s="1"/>
  <c r="X34" i="60" s="1"/>
  <c r="Y34" i="60" s="1"/>
  <c r="Z34" i="60" s="1"/>
  <c r="AA34" i="60" s="1"/>
  <c r="AB34" i="60" s="1"/>
  <c r="Q30" i="60"/>
  <c r="R30" i="60" s="1"/>
  <c r="S30" i="60" s="1"/>
  <c r="T30" i="60" s="1"/>
  <c r="U30" i="60" s="1"/>
  <c r="V30" i="60" s="1"/>
  <c r="W30" i="60" s="1"/>
  <c r="X30" i="60" s="1"/>
  <c r="Y30" i="60" s="1"/>
  <c r="Z30" i="60" s="1"/>
  <c r="AA30" i="60" s="1"/>
  <c r="AB30" i="60" s="1"/>
  <c r="O31" i="60"/>
  <c r="N31" i="60"/>
  <c r="M31" i="60"/>
  <c r="L31" i="60"/>
  <c r="K31" i="60"/>
  <c r="Q29" i="60"/>
  <c r="R29" i="60" s="1"/>
  <c r="S29" i="60" s="1"/>
  <c r="T29" i="60" s="1"/>
  <c r="U29" i="60" s="1"/>
  <c r="V29" i="60" s="1"/>
  <c r="W29" i="60" s="1"/>
  <c r="X29" i="60" s="1"/>
  <c r="Y29" i="60" s="1"/>
  <c r="Z29" i="60" s="1"/>
  <c r="AA29" i="60" s="1"/>
  <c r="AB29" i="60" s="1"/>
  <c r="Q26" i="60"/>
  <c r="R26" i="60" s="1"/>
  <c r="S26" i="60" s="1"/>
  <c r="T26" i="60" s="1"/>
  <c r="U26" i="60" s="1"/>
  <c r="V26" i="60" s="1"/>
  <c r="W26" i="60" s="1"/>
  <c r="X26" i="60" s="1"/>
  <c r="Y26" i="60" s="1"/>
  <c r="Z26" i="60" s="1"/>
  <c r="AA26" i="60" s="1"/>
  <c r="AB26" i="60" s="1"/>
  <c r="P25" i="60"/>
  <c r="Q24" i="60"/>
  <c r="R24" i="60" s="1"/>
  <c r="S24" i="60" s="1"/>
  <c r="T24" i="60" s="1"/>
  <c r="U24" i="60" s="1"/>
  <c r="V24" i="60" s="1"/>
  <c r="W24" i="60" s="1"/>
  <c r="X24" i="60" s="1"/>
  <c r="Y24" i="60" s="1"/>
  <c r="Z24" i="60" s="1"/>
  <c r="AA24" i="60" s="1"/>
  <c r="AB24" i="60" s="1"/>
  <c r="Q23" i="60"/>
  <c r="R23" i="60" s="1"/>
  <c r="S23" i="60" s="1"/>
  <c r="T23" i="60" s="1"/>
  <c r="U23" i="60" s="1"/>
  <c r="V23" i="60" s="1"/>
  <c r="W23" i="60" s="1"/>
  <c r="X23" i="60" s="1"/>
  <c r="Y23" i="60" s="1"/>
  <c r="Z23" i="60" s="1"/>
  <c r="AA23" i="60" s="1"/>
  <c r="AB23" i="60" s="1"/>
  <c r="Q22" i="60"/>
  <c r="R22" i="60" s="1"/>
  <c r="S22" i="60" s="1"/>
  <c r="T22" i="60" s="1"/>
  <c r="U22" i="60" s="1"/>
  <c r="V22" i="60" s="1"/>
  <c r="W22" i="60" s="1"/>
  <c r="X22" i="60" s="1"/>
  <c r="Y22" i="60" s="1"/>
  <c r="Z22" i="60" s="1"/>
  <c r="AA22" i="60" s="1"/>
  <c r="AB22" i="60" s="1"/>
  <c r="Q20" i="60"/>
  <c r="R20" i="60" s="1"/>
  <c r="S20" i="60" s="1"/>
  <c r="T20" i="60" s="1"/>
  <c r="Q19" i="60"/>
  <c r="L27" i="60"/>
  <c r="K27" i="60"/>
  <c r="Q16" i="60"/>
  <c r="Q14" i="60"/>
  <c r="Q12" i="60"/>
  <c r="N18" i="60"/>
  <c r="M18" i="60"/>
  <c r="L18" i="60"/>
  <c r="Q11" i="60"/>
  <c r="O10" i="60"/>
  <c r="N10" i="60"/>
  <c r="M10" i="60"/>
  <c r="L10" i="60"/>
  <c r="K10" i="60"/>
  <c r="J10" i="60"/>
  <c r="I10" i="60"/>
  <c r="H10" i="60"/>
  <c r="G10" i="60"/>
  <c r="F10" i="60"/>
  <c r="E10" i="60"/>
  <c r="Q9" i="60"/>
  <c r="Q34" i="58"/>
  <c r="K35" i="58"/>
  <c r="J35" i="58"/>
  <c r="I35" i="58"/>
  <c r="H35" i="58"/>
  <c r="G35" i="58"/>
  <c r="F35" i="58"/>
  <c r="E35" i="58"/>
  <c r="Q33" i="58"/>
  <c r="Q30" i="58"/>
  <c r="Q29" i="58"/>
  <c r="Q26" i="58"/>
  <c r="Q25" i="58"/>
  <c r="Q24" i="58"/>
  <c r="Q23" i="58"/>
  <c r="Q22" i="58"/>
  <c r="Q21" i="58"/>
  <c r="Q20" i="58"/>
  <c r="Q19" i="58"/>
  <c r="Q17" i="58"/>
  <c r="Q16" i="58"/>
  <c r="Q15" i="58"/>
  <c r="Q14" i="58"/>
  <c r="K31" i="58"/>
  <c r="Q13" i="58"/>
  <c r="Q12" i="58"/>
  <c r="K35" i="57"/>
  <c r="K31" i="57"/>
  <c r="K10" i="57"/>
  <c r="D35" i="56"/>
  <c r="E35" i="56"/>
  <c r="F35" i="56"/>
  <c r="G35" i="56"/>
  <c r="H35" i="56"/>
  <c r="I35" i="56"/>
  <c r="J35" i="56"/>
  <c r="K10" i="56"/>
  <c r="D35" i="55"/>
  <c r="E35" i="55"/>
  <c r="F35" i="55"/>
  <c r="G35" i="55"/>
  <c r="H35" i="55"/>
  <c r="I35" i="55"/>
  <c r="J35" i="55"/>
  <c r="K10" i="55"/>
  <c r="K35" i="5"/>
  <c r="K30" i="66"/>
  <c r="K25" i="66"/>
  <c r="K24" i="66"/>
  <c r="K23" i="66"/>
  <c r="K20" i="66"/>
  <c r="K19" i="66"/>
  <c r="K17" i="66"/>
  <c r="K16" i="66"/>
  <c r="K15" i="66"/>
  <c r="K13" i="66"/>
  <c r="K12" i="66"/>
  <c r="K11" i="66"/>
  <c r="K9" i="66"/>
  <c r="K10" i="66" s="1"/>
  <c r="K35" i="52"/>
  <c r="K33" i="51"/>
  <c r="K35" i="51" s="1"/>
  <c r="K34" i="51"/>
  <c r="K35" i="50"/>
  <c r="K35" i="49"/>
  <c r="K35" i="4"/>
  <c r="K35" i="30"/>
  <c r="K31" i="30"/>
  <c r="K10" i="30"/>
  <c r="K34" i="54"/>
  <c r="K10" i="2"/>
  <c r="W45" i="4" l="1"/>
  <c r="V45" i="53"/>
  <c r="W44" i="4"/>
  <c r="V44" i="53"/>
  <c r="L36" i="4"/>
  <c r="L36" i="53" s="1"/>
  <c r="L32" i="53"/>
  <c r="L36" i="56"/>
  <c r="L32" i="54"/>
  <c r="L36" i="5"/>
  <c r="L36" i="54" s="1"/>
  <c r="R19" i="60"/>
  <c r="S19" i="60" s="1"/>
  <c r="T19" i="60" s="1"/>
  <c r="U19" i="60" s="1"/>
  <c r="V19" i="60" s="1"/>
  <c r="W19" i="60" s="1"/>
  <c r="X19" i="60" s="1"/>
  <c r="Y19" i="60" s="1"/>
  <c r="Z19" i="60" s="1"/>
  <c r="AA19" i="60" s="1"/>
  <c r="AB19" i="60" s="1"/>
  <c r="U20" i="60"/>
  <c r="V20" i="60" s="1"/>
  <c r="W20" i="60" s="1"/>
  <c r="X20" i="60" s="1"/>
  <c r="Y20" i="60" s="1"/>
  <c r="Z20" i="60" s="1"/>
  <c r="AA20" i="60" s="1"/>
  <c r="AB20" i="60" s="1"/>
  <c r="K35" i="56"/>
  <c r="K35" i="53"/>
  <c r="K29" i="54"/>
  <c r="K35" i="55"/>
  <c r="K15" i="62"/>
  <c r="K15" i="63"/>
  <c r="K12" i="52"/>
  <c r="K12" i="63"/>
  <c r="K12" i="62"/>
  <c r="K16" i="51"/>
  <c r="K16" i="63"/>
  <c r="K16" i="62"/>
  <c r="K20" i="51"/>
  <c r="K20" i="62"/>
  <c r="K20" i="63"/>
  <c r="K24" i="62"/>
  <c r="K24" i="63"/>
  <c r="K30" i="52"/>
  <c r="K30" i="63"/>
  <c r="K30" i="62"/>
  <c r="T11" i="58"/>
  <c r="U11" i="58" s="1"/>
  <c r="V11" i="58" s="1"/>
  <c r="W11" i="58" s="1"/>
  <c r="X11" i="58" s="1"/>
  <c r="Y11" i="58" s="1"/>
  <c r="Z11" i="58" s="1"/>
  <c r="AA11" i="58" s="1"/>
  <c r="AB11" i="58" s="1"/>
  <c r="R12" i="58"/>
  <c r="S12" i="58" s="1"/>
  <c r="T12" i="58" s="1"/>
  <c r="U12" i="58" s="1"/>
  <c r="V12" i="58" s="1"/>
  <c r="W12" i="58" s="1"/>
  <c r="X12" i="58" s="1"/>
  <c r="Y12" i="58" s="1"/>
  <c r="Z12" i="58" s="1"/>
  <c r="AA12" i="58" s="1"/>
  <c r="AB12" i="58" s="1"/>
  <c r="R13" i="58"/>
  <c r="S13" i="58" s="1"/>
  <c r="T13" i="58" s="1"/>
  <c r="U13" i="58" s="1"/>
  <c r="V13" i="58" s="1"/>
  <c r="W13" i="58" s="1"/>
  <c r="X13" i="58" s="1"/>
  <c r="Y13" i="58" s="1"/>
  <c r="Z13" i="58" s="1"/>
  <c r="AA13" i="58" s="1"/>
  <c r="AB13" i="58" s="1"/>
  <c r="M35" i="60"/>
  <c r="K23" i="52"/>
  <c r="K23" i="62"/>
  <c r="K23" i="63"/>
  <c r="L35" i="60"/>
  <c r="K19" i="53"/>
  <c r="K23" i="53"/>
  <c r="K13" i="51"/>
  <c r="K13" i="63"/>
  <c r="K13" i="62"/>
  <c r="K17" i="62"/>
  <c r="K17" i="63"/>
  <c r="K21" i="62"/>
  <c r="K25" i="63"/>
  <c r="K25" i="62"/>
  <c r="K10" i="5"/>
  <c r="K10" i="54" s="1"/>
  <c r="K14" i="54"/>
  <c r="K14" i="66"/>
  <c r="K18" i="66" s="1"/>
  <c r="K22" i="54"/>
  <c r="K22" i="66"/>
  <c r="K26" i="54"/>
  <c r="K26" i="66"/>
  <c r="K18" i="58"/>
  <c r="M79" i="69" s="1"/>
  <c r="N35" i="60"/>
  <c r="K11" i="63"/>
  <c r="K11" i="62"/>
  <c r="K19" i="51"/>
  <c r="K19" i="63"/>
  <c r="K19" i="62"/>
  <c r="K29" i="52"/>
  <c r="K29" i="63"/>
  <c r="K29" i="62"/>
  <c r="K19" i="52"/>
  <c r="K9" i="62"/>
  <c r="K9" i="63"/>
  <c r="K10" i="63" s="1"/>
  <c r="K14" i="63"/>
  <c r="K14" i="62"/>
  <c r="K22" i="63"/>
  <c r="K22" i="62"/>
  <c r="K26" i="63"/>
  <c r="K26" i="62"/>
  <c r="K31" i="5"/>
  <c r="K29" i="66"/>
  <c r="K31" i="66" s="1"/>
  <c r="K31" i="56"/>
  <c r="R21" i="58"/>
  <c r="S21" i="58" s="1"/>
  <c r="T21" i="58" s="1"/>
  <c r="U21" i="58" s="1"/>
  <c r="V21" i="58" s="1"/>
  <c r="W21" i="58" s="1"/>
  <c r="X21" i="58" s="1"/>
  <c r="Y21" i="58" s="1"/>
  <c r="Z21" i="58" s="1"/>
  <c r="AA21" i="58" s="1"/>
  <c r="AB21" i="58" s="1"/>
  <c r="R24" i="58"/>
  <c r="S24" i="58" s="1"/>
  <c r="T24" i="58" s="1"/>
  <c r="U24" i="58" s="1"/>
  <c r="V24" i="58" s="1"/>
  <c r="W24" i="58" s="1"/>
  <c r="X24" i="58" s="1"/>
  <c r="Y24" i="58" s="1"/>
  <c r="Z24" i="58" s="1"/>
  <c r="AA24" i="58" s="1"/>
  <c r="AB24" i="58" s="1"/>
  <c r="R25" i="58"/>
  <c r="S25" i="58" s="1"/>
  <c r="T25" i="58" s="1"/>
  <c r="U25" i="58" s="1"/>
  <c r="V25" i="58" s="1"/>
  <c r="W25" i="58" s="1"/>
  <c r="X25" i="58" s="1"/>
  <c r="Y25" i="58" s="1"/>
  <c r="Z25" i="58" s="1"/>
  <c r="AA25" i="58" s="1"/>
  <c r="AB25" i="58" s="1"/>
  <c r="R26" i="58"/>
  <c r="S26" i="58" s="1"/>
  <c r="T26" i="58" s="1"/>
  <c r="U26" i="58" s="1"/>
  <c r="V26" i="58" s="1"/>
  <c r="W26" i="58" s="1"/>
  <c r="X26" i="58" s="1"/>
  <c r="Y26" i="58" s="1"/>
  <c r="Z26" i="58" s="1"/>
  <c r="AA26" i="58" s="1"/>
  <c r="AB26" i="58" s="1"/>
  <c r="R29" i="58"/>
  <c r="S29" i="58" s="1"/>
  <c r="T29" i="58" s="1"/>
  <c r="U29" i="58" s="1"/>
  <c r="V29" i="58" s="1"/>
  <c r="W29" i="58" s="1"/>
  <c r="X29" i="58" s="1"/>
  <c r="Y29" i="58" s="1"/>
  <c r="Z29" i="58" s="1"/>
  <c r="AA29" i="58" s="1"/>
  <c r="AB29" i="58" s="1"/>
  <c r="R30" i="58"/>
  <c r="S30" i="58" s="1"/>
  <c r="T30" i="58" s="1"/>
  <c r="U30" i="58" s="1"/>
  <c r="V30" i="58" s="1"/>
  <c r="W30" i="58" s="1"/>
  <c r="X30" i="58" s="1"/>
  <c r="Y30" i="58" s="1"/>
  <c r="Z30" i="58" s="1"/>
  <c r="AA30" i="58" s="1"/>
  <c r="AB30" i="58" s="1"/>
  <c r="R33" i="58"/>
  <c r="S33" i="58" s="1"/>
  <c r="T33" i="58" s="1"/>
  <c r="U33" i="58" s="1"/>
  <c r="V33" i="58" s="1"/>
  <c r="W33" i="58" s="1"/>
  <c r="X33" i="58" s="1"/>
  <c r="Y33" i="58" s="1"/>
  <c r="Z33" i="58" s="1"/>
  <c r="AA33" i="58" s="1"/>
  <c r="AB33" i="58" s="1"/>
  <c r="R34" i="58"/>
  <c r="S34" i="58" s="1"/>
  <c r="T34" i="58" s="1"/>
  <c r="U34" i="58" s="1"/>
  <c r="V34" i="58" s="1"/>
  <c r="W34" i="58" s="1"/>
  <c r="X34" i="58" s="1"/>
  <c r="Y34" i="58" s="1"/>
  <c r="Z34" i="58" s="1"/>
  <c r="AA34" i="58" s="1"/>
  <c r="AB34" i="58" s="1"/>
  <c r="R9" i="60"/>
  <c r="S9" i="60" s="1"/>
  <c r="T9" i="60" s="1"/>
  <c r="U9" i="60" s="1"/>
  <c r="V9" i="60" s="1"/>
  <c r="W9" i="60" s="1"/>
  <c r="X9" i="60" s="1"/>
  <c r="Y9" i="60" s="1"/>
  <c r="Z9" i="60" s="1"/>
  <c r="AA9" i="60" s="1"/>
  <c r="AB9" i="60" s="1"/>
  <c r="L28" i="60"/>
  <c r="L32" i="60" s="1"/>
  <c r="L36" i="60" s="1"/>
  <c r="K35" i="60"/>
  <c r="O35" i="60"/>
  <c r="P21" i="60"/>
  <c r="K27" i="30"/>
  <c r="K16" i="52"/>
  <c r="K11" i="54"/>
  <c r="K15" i="54"/>
  <c r="K19" i="54"/>
  <c r="K23" i="54"/>
  <c r="K27" i="55"/>
  <c r="K18" i="57"/>
  <c r="K27" i="57"/>
  <c r="R14" i="58"/>
  <c r="S14" i="58" s="1"/>
  <c r="T14" i="58" s="1"/>
  <c r="U14" i="58" s="1"/>
  <c r="V14" i="58" s="1"/>
  <c r="W14" i="58" s="1"/>
  <c r="X14" i="58" s="1"/>
  <c r="Y14" i="58" s="1"/>
  <c r="Z14" i="58" s="1"/>
  <c r="AA14" i="58" s="1"/>
  <c r="AB14" i="58" s="1"/>
  <c r="R15" i="58"/>
  <c r="S15" i="58" s="1"/>
  <c r="T15" i="58" s="1"/>
  <c r="U15" i="58" s="1"/>
  <c r="V15" i="58" s="1"/>
  <c r="W15" i="58" s="1"/>
  <c r="X15" i="58" s="1"/>
  <c r="Y15" i="58" s="1"/>
  <c r="Z15" i="58" s="1"/>
  <c r="AA15" i="58" s="1"/>
  <c r="AB15" i="58" s="1"/>
  <c r="R16" i="58"/>
  <c r="S16" i="58" s="1"/>
  <c r="T16" i="58" s="1"/>
  <c r="U16" i="58" s="1"/>
  <c r="V16" i="58" s="1"/>
  <c r="W16" i="58" s="1"/>
  <c r="X16" i="58" s="1"/>
  <c r="Y16" i="58" s="1"/>
  <c r="Z16" i="58" s="1"/>
  <c r="AA16" i="58" s="1"/>
  <c r="AB16" i="58" s="1"/>
  <c r="R17" i="58"/>
  <c r="S17" i="58" s="1"/>
  <c r="T17" i="58" s="1"/>
  <c r="U17" i="58" s="1"/>
  <c r="V17" i="58" s="1"/>
  <c r="W17" i="58" s="1"/>
  <c r="X17" i="58" s="1"/>
  <c r="Y17" i="58" s="1"/>
  <c r="Z17" i="58" s="1"/>
  <c r="AA17" i="58" s="1"/>
  <c r="AB17" i="58" s="1"/>
  <c r="K27" i="58"/>
  <c r="M79" i="70" s="1"/>
  <c r="K12" i="51"/>
  <c r="K18" i="30"/>
  <c r="K22" i="53"/>
  <c r="K26" i="53"/>
  <c r="K30" i="51"/>
  <c r="K18" i="55"/>
  <c r="P12" i="60"/>
  <c r="K18" i="60"/>
  <c r="K28" i="60" s="1"/>
  <c r="K32" i="60" s="1"/>
  <c r="O18" i="60"/>
  <c r="P16" i="60"/>
  <c r="K11" i="53"/>
  <c r="K15" i="53"/>
  <c r="K27" i="4"/>
  <c r="K23" i="51"/>
  <c r="K31" i="55"/>
  <c r="K18" i="56"/>
  <c r="K27" i="56"/>
  <c r="D35" i="58"/>
  <c r="R11" i="60"/>
  <c r="S11" i="60" s="1"/>
  <c r="T11" i="60" s="1"/>
  <c r="U11" i="60" s="1"/>
  <c r="V11" i="60" s="1"/>
  <c r="W11" i="60" s="1"/>
  <c r="X11" i="60" s="1"/>
  <c r="Y11" i="60" s="1"/>
  <c r="Z11" i="60" s="1"/>
  <c r="AA11" i="60" s="1"/>
  <c r="AB11" i="60" s="1"/>
  <c r="R12" i="60"/>
  <c r="S12" i="60" s="1"/>
  <c r="T12" i="60" s="1"/>
  <c r="U12" i="60" s="1"/>
  <c r="V12" i="60" s="1"/>
  <c r="W12" i="60" s="1"/>
  <c r="X12" i="60" s="1"/>
  <c r="Y12" i="60" s="1"/>
  <c r="Z12" i="60" s="1"/>
  <c r="AA12" i="60" s="1"/>
  <c r="AB12" i="60" s="1"/>
  <c r="P13" i="60"/>
  <c r="R14" i="60"/>
  <c r="S14" i="60" s="1"/>
  <c r="T14" i="60" s="1"/>
  <c r="U14" i="60" s="1"/>
  <c r="V14" i="60" s="1"/>
  <c r="W14" i="60" s="1"/>
  <c r="X14" i="60" s="1"/>
  <c r="Y14" i="60" s="1"/>
  <c r="Z14" i="60" s="1"/>
  <c r="AA14" i="60" s="1"/>
  <c r="AB14" i="60" s="1"/>
  <c r="P15" i="60"/>
  <c r="R16" i="60"/>
  <c r="S16" i="60" s="1"/>
  <c r="T16" i="60" s="1"/>
  <c r="U16" i="60" s="1"/>
  <c r="V16" i="60" s="1"/>
  <c r="W16" i="60" s="1"/>
  <c r="X16" i="60" s="1"/>
  <c r="Y16" i="60" s="1"/>
  <c r="Z16" i="60" s="1"/>
  <c r="AA16" i="60" s="1"/>
  <c r="AB16" i="60" s="1"/>
  <c r="P17" i="60"/>
  <c r="D27" i="60"/>
  <c r="K13" i="53"/>
  <c r="K13" i="52"/>
  <c r="K17" i="53"/>
  <c r="K17" i="52"/>
  <c r="K24" i="53"/>
  <c r="K29" i="53"/>
  <c r="K31" i="4"/>
  <c r="K29" i="51"/>
  <c r="K24" i="52"/>
  <c r="K17" i="54"/>
  <c r="K33" i="54"/>
  <c r="K33" i="53"/>
  <c r="K9" i="53"/>
  <c r="K9" i="52"/>
  <c r="K10" i="52" s="1"/>
  <c r="K20" i="53"/>
  <c r="K10" i="4"/>
  <c r="K14" i="53"/>
  <c r="K14" i="51"/>
  <c r="K14" i="52"/>
  <c r="K18" i="4"/>
  <c r="K21" i="53"/>
  <c r="K21" i="52"/>
  <c r="K21" i="51"/>
  <c r="K25" i="53"/>
  <c r="K25" i="52"/>
  <c r="K25" i="51"/>
  <c r="K24" i="51"/>
  <c r="K17" i="51"/>
  <c r="K9" i="51"/>
  <c r="K10" i="51" s="1"/>
  <c r="K12" i="54"/>
  <c r="K16" i="54"/>
  <c r="K30" i="54"/>
  <c r="K13" i="54"/>
  <c r="K12" i="53"/>
  <c r="K16" i="53"/>
  <c r="K20" i="54"/>
  <c r="K24" i="54"/>
  <c r="K20" i="52"/>
  <c r="K21" i="54"/>
  <c r="K25" i="54"/>
  <c r="K15" i="52"/>
  <c r="K11" i="52"/>
  <c r="K9" i="54"/>
  <c r="D18" i="60"/>
  <c r="P14" i="60"/>
  <c r="P23" i="60"/>
  <c r="P19" i="60"/>
  <c r="P34" i="60"/>
  <c r="Q13" i="60"/>
  <c r="R13" i="60" s="1"/>
  <c r="S13" i="60" s="1"/>
  <c r="T13" i="60" s="1"/>
  <c r="U13" i="60" s="1"/>
  <c r="V13" i="60" s="1"/>
  <c r="W13" i="60" s="1"/>
  <c r="X13" i="60" s="1"/>
  <c r="Y13" i="60" s="1"/>
  <c r="Z13" i="60" s="1"/>
  <c r="AA13" i="60" s="1"/>
  <c r="AB13" i="60" s="1"/>
  <c r="Q17" i="60"/>
  <c r="R17" i="60" s="1"/>
  <c r="S17" i="60" s="1"/>
  <c r="T17" i="60" s="1"/>
  <c r="U17" i="60" s="1"/>
  <c r="V17" i="60" s="1"/>
  <c r="W17" i="60" s="1"/>
  <c r="X17" i="60" s="1"/>
  <c r="Y17" i="60" s="1"/>
  <c r="Z17" i="60" s="1"/>
  <c r="AA17" i="60" s="1"/>
  <c r="AB17" i="60" s="1"/>
  <c r="Q21" i="60"/>
  <c r="R21" i="60" s="1"/>
  <c r="S21" i="60" s="1"/>
  <c r="T21" i="60" s="1"/>
  <c r="U21" i="60" s="1"/>
  <c r="V21" i="60" s="1"/>
  <c r="W21" i="60" s="1"/>
  <c r="X21" i="60" s="1"/>
  <c r="Y21" i="60" s="1"/>
  <c r="Z21" i="60" s="1"/>
  <c r="AA21" i="60" s="1"/>
  <c r="AB21" i="60" s="1"/>
  <c r="Q25" i="60"/>
  <c r="R25" i="60" s="1"/>
  <c r="S25" i="60" s="1"/>
  <c r="T25" i="60" s="1"/>
  <c r="U25" i="60" s="1"/>
  <c r="V25" i="60" s="1"/>
  <c r="W25" i="60" s="1"/>
  <c r="X25" i="60" s="1"/>
  <c r="Y25" i="60" s="1"/>
  <c r="Z25" i="60" s="1"/>
  <c r="AA25" i="60" s="1"/>
  <c r="AB25" i="60" s="1"/>
  <c r="Q33" i="60"/>
  <c r="R33" i="60" s="1"/>
  <c r="S33" i="60" s="1"/>
  <c r="T33" i="60" s="1"/>
  <c r="U33" i="60" s="1"/>
  <c r="V33" i="60" s="1"/>
  <c r="W33" i="60" s="1"/>
  <c r="X33" i="60" s="1"/>
  <c r="Y33" i="60" s="1"/>
  <c r="Z33" i="60" s="1"/>
  <c r="AA33" i="60" s="1"/>
  <c r="AB33" i="60" s="1"/>
  <c r="K26" i="51"/>
  <c r="K22" i="51"/>
  <c r="K15" i="51"/>
  <c r="K11" i="51"/>
  <c r="K26" i="52"/>
  <c r="K22" i="52"/>
  <c r="K27" i="5"/>
  <c r="K34" i="53"/>
  <c r="K30" i="53"/>
  <c r="D10" i="60"/>
  <c r="P9" i="60"/>
  <c r="P26" i="60"/>
  <c r="P22" i="60"/>
  <c r="P29" i="60"/>
  <c r="P11" i="60"/>
  <c r="P30" i="60"/>
  <c r="Q15" i="60"/>
  <c r="R15" i="60" s="1"/>
  <c r="S15" i="60" s="1"/>
  <c r="T15" i="60" s="1"/>
  <c r="U15" i="60" s="1"/>
  <c r="V15" i="60" s="1"/>
  <c r="W15" i="60" s="1"/>
  <c r="X15" i="60" s="1"/>
  <c r="Y15" i="60" s="1"/>
  <c r="Z15" i="60" s="1"/>
  <c r="AA15" i="60" s="1"/>
  <c r="AB15" i="60" s="1"/>
  <c r="K18" i="5"/>
  <c r="P24" i="60"/>
  <c r="P20" i="60"/>
  <c r="K31" i="2"/>
  <c r="K27" i="2"/>
  <c r="K18" i="2"/>
  <c r="K36" i="60" l="1"/>
  <c r="K27" i="53"/>
  <c r="K35" i="54"/>
  <c r="K28" i="58"/>
  <c r="K32" i="58" s="1"/>
  <c r="K36" i="58" s="1"/>
  <c r="M79" i="71" s="1"/>
  <c r="X44" i="4"/>
  <c r="W44" i="53"/>
  <c r="X45" i="4"/>
  <c r="W45" i="53"/>
  <c r="K28" i="30"/>
  <c r="K32" i="30" s="1"/>
  <c r="K36" i="30" s="1"/>
  <c r="K17" i="64"/>
  <c r="K12" i="64"/>
  <c r="K31" i="54"/>
  <c r="K15" i="64"/>
  <c r="K31" i="52"/>
  <c r="K28" i="55"/>
  <c r="K32" i="55" s="1"/>
  <c r="K36" i="55" s="1"/>
  <c r="K22" i="64"/>
  <c r="K14" i="64"/>
  <c r="K19" i="64"/>
  <c r="K18" i="52"/>
  <c r="K31" i="51"/>
  <c r="K28" i="57"/>
  <c r="K32" i="57" s="1"/>
  <c r="K36" i="57" s="1"/>
  <c r="K21" i="64"/>
  <c r="K13" i="64"/>
  <c r="K27" i="63"/>
  <c r="K10" i="62"/>
  <c r="K9" i="64"/>
  <c r="K10" i="64" s="1"/>
  <c r="K31" i="62"/>
  <c r="K29" i="64"/>
  <c r="K27" i="66"/>
  <c r="K28" i="66" s="1"/>
  <c r="K32" i="66" s="1"/>
  <c r="K36" i="66" s="1"/>
  <c r="K20" i="64"/>
  <c r="K31" i="63"/>
  <c r="K25" i="64"/>
  <c r="K23" i="64"/>
  <c r="K28" i="56"/>
  <c r="K32" i="56" s="1"/>
  <c r="K36" i="56" s="1"/>
  <c r="K26" i="64"/>
  <c r="K27" i="62"/>
  <c r="K11" i="64"/>
  <c r="K18" i="62"/>
  <c r="K30" i="64"/>
  <c r="K24" i="64"/>
  <c r="K16" i="64"/>
  <c r="K18" i="63"/>
  <c r="K18" i="51"/>
  <c r="K18" i="53"/>
  <c r="K27" i="51"/>
  <c r="K18" i="54"/>
  <c r="K10" i="53"/>
  <c r="K28" i="4"/>
  <c r="K32" i="4" s="1"/>
  <c r="K28" i="5"/>
  <c r="K27" i="54"/>
  <c r="K31" i="53"/>
  <c r="K27" i="52"/>
  <c r="K28" i="2"/>
  <c r="K32" i="2" s="1"/>
  <c r="K36" i="2" s="1"/>
  <c r="Y45" i="4" l="1"/>
  <c r="X45" i="53"/>
  <c r="Y44" i="4"/>
  <c r="X44" i="53"/>
  <c r="K28" i="52"/>
  <c r="K32" i="52" s="1"/>
  <c r="K36" i="52" s="1"/>
  <c r="K28" i="51"/>
  <c r="K32" i="51" s="1"/>
  <c r="K36" i="51" s="1"/>
  <c r="K28" i="63"/>
  <c r="K32" i="63" s="1"/>
  <c r="K36" i="63" s="1"/>
  <c r="K18" i="64"/>
  <c r="K28" i="62"/>
  <c r="K32" i="62" s="1"/>
  <c r="K36" i="62" s="1"/>
  <c r="K27" i="64"/>
  <c r="K31" i="64"/>
  <c r="K28" i="53"/>
  <c r="K32" i="53"/>
  <c r="K36" i="4"/>
  <c r="K36" i="53" s="1"/>
  <c r="K32" i="5"/>
  <c r="K28" i="54"/>
  <c r="M24" i="70"/>
  <c r="N24" i="70"/>
  <c r="O24" i="70"/>
  <c r="P24" i="70"/>
  <c r="Q24" i="70"/>
  <c r="Q34" i="67"/>
  <c r="R34" i="67" s="1"/>
  <c r="S34" i="67" s="1"/>
  <c r="T34" i="67" s="1"/>
  <c r="U34" i="67" s="1"/>
  <c r="V34" i="67" s="1"/>
  <c r="W34" i="67" s="1"/>
  <c r="X34" i="67" s="1"/>
  <c r="Y34" i="67" s="1"/>
  <c r="Z34" i="67" s="1"/>
  <c r="AA34" i="67" s="1"/>
  <c r="AB34" i="67" s="1"/>
  <c r="P34" i="67"/>
  <c r="J33" i="66"/>
  <c r="J35" i="66" s="1"/>
  <c r="J34" i="66"/>
  <c r="D34" i="66"/>
  <c r="Q34" i="66" s="1"/>
  <c r="E34" i="66"/>
  <c r="F34" i="66"/>
  <c r="G34" i="66"/>
  <c r="H34" i="66"/>
  <c r="I34" i="66"/>
  <c r="J33" i="64"/>
  <c r="J35" i="64" s="1"/>
  <c r="J34" i="64"/>
  <c r="D34" i="64"/>
  <c r="Q34" i="64" s="1"/>
  <c r="E34" i="64"/>
  <c r="F34" i="64"/>
  <c r="G34" i="64"/>
  <c r="H34" i="64"/>
  <c r="I34" i="64"/>
  <c r="J33" i="63"/>
  <c r="J35" i="63" s="1"/>
  <c r="J34" i="63"/>
  <c r="D34" i="63"/>
  <c r="Q34" i="63" s="1"/>
  <c r="E34" i="63"/>
  <c r="F34" i="63"/>
  <c r="G34" i="63"/>
  <c r="H34" i="63"/>
  <c r="I34" i="63"/>
  <c r="Z44" i="4" l="1"/>
  <c r="Y44" i="53"/>
  <c r="Z45" i="4"/>
  <c r="Y45" i="53"/>
  <c r="K28" i="64"/>
  <c r="K32" i="64" s="1"/>
  <c r="K36" i="64" s="1"/>
  <c r="P34" i="63"/>
  <c r="R34" i="63"/>
  <c r="S34" i="63" s="1"/>
  <c r="T34" i="63" s="1"/>
  <c r="U34" i="63" s="1"/>
  <c r="V34" i="63" s="1"/>
  <c r="W34" i="63" s="1"/>
  <c r="X34" i="63" s="1"/>
  <c r="Y34" i="63" s="1"/>
  <c r="Z34" i="63" s="1"/>
  <c r="AA34" i="63" s="1"/>
  <c r="AB34" i="63" s="1"/>
  <c r="R34" i="64"/>
  <c r="S34" i="64" s="1"/>
  <c r="T34" i="64" s="1"/>
  <c r="U34" i="64" s="1"/>
  <c r="V34" i="64" s="1"/>
  <c r="W34" i="64" s="1"/>
  <c r="X34" i="64" s="1"/>
  <c r="Y34" i="64" s="1"/>
  <c r="Z34" i="64" s="1"/>
  <c r="AA34" i="64" s="1"/>
  <c r="AB34" i="64" s="1"/>
  <c r="R34" i="66"/>
  <c r="S34" i="66" s="1"/>
  <c r="T34" i="66" s="1"/>
  <c r="U34" i="66" s="1"/>
  <c r="V34" i="66" s="1"/>
  <c r="W34" i="66" s="1"/>
  <c r="X34" i="66" s="1"/>
  <c r="Y34" i="66" s="1"/>
  <c r="Z34" i="66" s="1"/>
  <c r="AA34" i="66" s="1"/>
  <c r="AB34" i="66" s="1"/>
  <c r="P34" i="66"/>
  <c r="P34" i="64"/>
  <c r="K36" i="5"/>
  <c r="K36" i="54" s="1"/>
  <c r="K32" i="54"/>
  <c r="L122" i="71"/>
  <c r="J10" i="61"/>
  <c r="Q21" i="61"/>
  <c r="R21" i="61" s="1"/>
  <c r="S21" i="61" s="1"/>
  <c r="Q34" i="61"/>
  <c r="J35" i="60"/>
  <c r="J31" i="60"/>
  <c r="AA45" i="4" l="1"/>
  <c r="Z45" i="53"/>
  <c r="AA44" i="4"/>
  <c r="Z44" i="53"/>
  <c r="J18" i="60"/>
  <c r="T21" i="61"/>
  <c r="U21" i="61" s="1"/>
  <c r="V21" i="61" s="1"/>
  <c r="W21" i="61" s="1"/>
  <c r="X21" i="61" s="1"/>
  <c r="Y21" i="61" s="1"/>
  <c r="Z21" i="61" s="1"/>
  <c r="AA21" i="61" s="1"/>
  <c r="AB21" i="61" s="1"/>
  <c r="R34" i="61"/>
  <c r="S34" i="61" s="1"/>
  <c r="T34" i="61" s="1"/>
  <c r="U34" i="61" s="1"/>
  <c r="V34" i="61" s="1"/>
  <c r="W34" i="61" s="1"/>
  <c r="X34" i="61" s="1"/>
  <c r="Y34" i="61" s="1"/>
  <c r="Z34" i="61" s="1"/>
  <c r="AA34" i="61" s="1"/>
  <c r="AB34" i="61" s="1"/>
  <c r="J31" i="61"/>
  <c r="P21" i="61"/>
  <c r="J35" i="61"/>
  <c r="P34" i="61"/>
  <c r="J27" i="61"/>
  <c r="L112" i="70" s="1"/>
  <c r="J18" i="61"/>
  <c r="J27" i="60"/>
  <c r="J31" i="57"/>
  <c r="J10" i="57"/>
  <c r="J35" i="57"/>
  <c r="Q21" i="57"/>
  <c r="R21" i="57" s="1"/>
  <c r="Q34" i="56"/>
  <c r="D10" i="56"/>
  <c r="F10" i="56"/>
  <c r="G10" i="56"/>
  <c r="H10" i="56"/>
  <c r="I10" i="56"/>
  <c r="E10" i="56"/>
  <c r="H31" i="56"/>
  <c r="F31" i="56"/>
  <c r="D31" i="56"/>
  <c r="J31" i="55"/>
  <c r="J10" i="55"/>
  <c r="Q21" i="55"/>
  <c r="R21" i="55" s="1"/>
  <c r="S21" i="55" s="1"/>
  <c r="J10" i="5"/>
  <c r="J35" i="5"/>
  <c r="Q34" i="5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P34" i="5"/>
  <c r="J35" i="52"/>
  <c r="Q34" i="52"/>
  <c r="R34" i="52" s="1"/>
  <c r="S34" i="52" s="1"/>
  <c r="T34" i="52" s="1"/>
  <c r="U34" i="52" s="1"/>
  <c r="V34" i="52" s="1"/>
  <c r="W34" i="52" s="1"/>
  <c r="X34" i="52" s="1"/>
  <c r="Y34" i="52" s="1"/>
  <c r="Z34" i="52" s="1"/>
  <c r="AA34" i="52" s="1"/>
  <c r="AB34" i="52" s="1"/>
  <c r="P34" i="52"/>
  <c r="J33" i="51"/>
  <c r="J35" i="51" s="1"/>
  <c r="J34" i="51"/>
  <c r="D34" i="51"/>
  <c r="E34" i="51"/>
  <c r="F34" i="51"/>
  <c r="G34" i="51"/>
  <c r="H34" i="51"/>
  <c r="I34" i="51"/>
  <c r="J30" i="51"/>
  <c r="J23" i="52"/>
  <c r="J16" i="51"/>
  <c r="J12" i="51"/>
  <c r="J35" i="4"/>
  <c r="G21" i="51"/>
  <c r="Q34" i="4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P34" i="4"/>
  <c r="P34" i="30"/>
  <c r="P34" i="49"/>
  <c r="P34" i="50"/>
  <c r="R34" i="30"/>
  <c r="S34" i="30" s="1"/>
  <c r="T34" i="30" s="1"/>
  <c r="U34" i="30" s="1"/>
  <c r="V34" i="30" s="1"/>
  <c r="W34" i="30" s="1"/>
  <c r="X34" i="30" s="1"/>
  <c r="Y34" i="30" s="1"/>
  <c r="Z34" i="30" s="1"/>
  <c r="AA34" i="30" s="1"/>
  <c r="AB34" i="30" s="1"/>
  <c r="J10" i="30"/>
  <c r="J35" i="30"/>
  <c r="Q21" i="30"/>
  <c r="R21" i="30" s="1"/>
  <c r="S21" i="30" s="1"/>
  <c r="J35" i="50"/>
  <c r="Q34" i="49"/>
  <c r="R34" i="49" s="1"/>
  <c r="S34" i="49" s="1"/>
  <c r="T34" i="49" s="1"/>
  <c r="U34" i="49" s="1"/>
  <c r="V34" i="49" s="1"/>
  <c r="W34" i="49" s="1"/>
  <c r="X34" i="49" s="1"/>
  <c r="Y34" i="49" s="1"/>
  <c r="Z34" i="49" s="1"/>
  <c r="AA34" i="49" s="1"/>
  <c r="AB34" i="49" s="1"/>
  <c r="J35" i="49"/>
  <c r="I34" i="53"/>
  <c r="G34" i="54"/>
  <c r="J33" i="53"/>
  <c r="J31" i="2"/>
  <c r="J10" i="2"/>
  <c r="AB44" i="4" l="1"/>
  <c r="AB44" i="53" s="1"/>
  <c r="AA44" i="53"/>
  <c r="AB45" i="4"/>
  <c r="AB45" i="53" s="1"/>
  <c r="AA45" i="53"/>
  <c r="P34" i="51"/>
  <c r="Q34" i="51"/>
  <c r="R34" i="51" s="1"/>
  <c r="S34" i="51" s="1"/>
  <c r="T34" i="51" s="1"/>
  <c r="U34" i="51" s="1"/>
  <c r="V34" i="51" s="1"/>
  <c r="W34" i="51" s="1"/>
  <c r="X34" i="51" s="1"/>
  <c r="Y34" i="51" s="1"/>
  <c r="Z34" i="51" s="1"/>
  <c r="AA34" i="51" s="1"/>
  <c r="AB34" i="51" s="1"/>
  <c r="J28" i="60"/>
  <c r="J32" i="60" s="1"/>
  <c r="J36" i="60" s="1"/>
  <c r="P34" i="2"/>
  <c r="P34" i="53" s="1"/>
  <c r="F18" i="56"/>
  <c r="S21" i="57"/>
  <c r="T21" i="57" s="1"/>
  <c r="U21" i="57" s="1"/>
  <c r="V21" i="57" s="1"/>
  <c r="W21" i="57" s="1"/>
  <c r="X21" i="57" s="1"/>
  <c r="Y21" i="57" s="1"/>
  <c r="Z21" i="57" s="1"/>
  <c r="AA21" i="57" s="1"/>
  <c r="AB21" i="57" s="1"/>
  <c r="J18" i="30"/>
  <c r="P21" i="57"/>
  <c r="T21" i="30"/>
  <c r="U21" i="30" s="1"/>
  <c r="V21" i="30" s="1"/>
  <c r="W21" i="30" s="1"/>
  <c r="X21" i="30" s="1"/>
  <c r="Y21" i="30" s="1"/>
  <c r="Z21" i="30" s="1"/>
  <c r="AA21" i="30" s="1"/>
  <c r="AB21" i="30" s="1"/>
  <c r="J31" i="30"/>
  <c r="P21" i="5"/>
  <c r="H21" i="54"/>
  <c r="P34" i="55"/>
  <c r="I31" i="56"/>
  <c r="E31" i="56"/>
  <c r="G31" i="56"/>
  <c r="P34" i="56"/>
  <c r="G27" i="56"/>
  <c r="T21" i="55"/>
  <c r="U21" i="55" s="1"/>
  <c r="V21" i="55" s="1"/>
  <c r="W21" i="55" s="1"/>
  <c r="X21" i="55" s="1"/>
  <c r="Y21" i="55" s="1"/>
  <c r="Z21" i="55" s="1"/>
  <c r="AA21" i="55" s="1"/>
  <c r="AB21" i="55" s="1"/>
  <c r="P21" i="2"/>
  <c r="G34" i="53"/>
  <c r="J31" i="58"/>
  <c r="J34" i="53"/>
  <c r="J34" i="54"/>
  <c r="H21" i="53"/>
  <c r="H21" i="52"/>
  <c r="J15" i="53"/>
  <c r="I18" i="56"/>
  <c r="E34" i="54"/>
  <c r="E34" i="53"/>
  <c r="P21" i="30"/>
  <c r="Q21" i="4"/>
  <c r="P21" i="4"/>
  <c r="D21" i="53"/>
  <c r="D21" i="52"/>
  <c r="J9" i="63"/>
  <c r="J10" i="63" s="1"/>
  <c r="J9" i="51"/>
  <c r="J10" i="51" s="1"/>
  <c r="J9" i="53"/>
  <c r="J9" i="52"/>
  <c r="J10" i="52" s="1"/>
  <c r="J14" i="63"/>
  <c r="J14" i="51"/>
  <c r="J14" i="53"/>
  <c r="J14" i="52"/>
  <c r="J22" i="63"/>
  <c r="J22" i="52"/>
  <c r="J22" i="51"/>
  <c r="J26" i="63"/>
  <c r="J26" i="52"/>
  <c r="J26" i="51"/>
  <c r="H21" i="51"/>
  <c r="D21" i="51"/>
  <c r="I21" i="53"/>
  <c r="J11" i="63"/>
  <c r="J11" i="51"/>
  <c r="J15" i="63"/>
  <c r="J15" i="51"/>
  <c r="J19" i="63"/>
  <c r="J19" i="53"/>
  <c r="J23" i="63"/>
  <c r="J23" i="53"/>
  <c r="J29" i="52"/>
  <c r="J29" i="63"/>
  <c r="I21" i="52"/>
  <c r="J19" i="52"/>
  <c r="J26" i="53"/>
  <c r="J11" i="53"/>
  <c r="J24" i="54"/>
  <c r="F34" i="54"/>
  <c r="F34" i="53"/>
  <c r="E18" i="56"/>
  <c r="J33" i="54"/>
  <c r="D34" i="54"/>
  <c r="D34" i="53"/>
  <c r="H34" i="54"/>
  <c r="H34" i="53"/>
  <c r="Q21" i="2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Q34" i="2"/>
  <c r="F21" i="52"/>
  <c r="F21" i="53"/>
  <c r="J12" i="63"/>
  <c r="J12" i="53"/>
  <c r="J12" i="52"/>
  <c r="J16" i="63"/>
  <c r="J16" i="53"/>
  <c r="J16" i="52"/>
  <c r="J20" i="63"/>
  <c r="J20" i="52"/>
  <c r="J20" i="51"/>
  <c r="J20" i="53"/>
  <c r="J24" i="63"/>
  <c r="J24" i="52"/>
  <c r="J24" i="51"/>
  <c r="J24" i="53"/>
  <c r="J30" i="63"/>
  <c r="J30" i="52"/>
  <c r="J30" i="53"/>
  <c r="F21" i="51"/>
  <c r="J23" i="51"/>
  <c r="E21" i="52"/>
  <c r="J15" i="52"/>
  <c r="F21" i="54"/>
  <c r="J22" i="53"/>
  <c r="J17" i="54"/>
  <c r="G21" i="54"/>
  <c r="G21" i="53"/>
  <c r="G21" i="52"/>
  <c r="J10" i="4"/>
  <c r="J10" i="53" s="1"/>
  <c r="J13" i="63"/>
  <c r="J13" i="51"/>
  <c r="J13" i="53"/>
  <c r="J13" i="52"/>
  <c r="J17" i="63"/>
  <c r="J17" i="51"/>
  <c r="J17" i="53"/>
  <c r="J17" i="52"/>
  <c r="J21" i="52"/>
  <c r="J21" i="51"/>
  <c r="J21" i="53"/>
  <c r="J25" i="63"/>
  <c r="J25" i="52"/>
  <c r="J25" i="51"/>
  <c r="J25" i="53"/>
  <c r="I21" i="51"/>
  <c r="E21" i="51"/>
  <c r="J19" i="51"/>
  <c r="J11" i="52"/>
  <c r="J11" i="66"/>
  <c r="J11" i="54"/>
  <c r="J15" i="66"/>
  <c r="J15" i="54"/>
  <c r="J19" i="66"/>
  <c r="J19" i="54"/>
  <c r="J23" i="66"/>
  <c r="J23" i="54"/>
  <c r="J29" i="66"/>
  <c r="J31" i="5"/>
  <c r="J31" i="54" s="1"/>
  <c r="E21" i="53"/>
  <c r="J9" i="54"/>
  <c r="I34" i="54"/>
  <c r="J12" i="66"/>
  <c r="J16" i="66"/>
  <c r="J20" i="66"/>
  <c r="J24" i="66"/>
  <c r="J30" i="66"/>
  <c r="J30" i="54"/>
  <c r="J16" i="54"/>
  <c r="Q21" i="66"/>
  <c r="J10" i="54"/>
  <c r="J13" i="66"/>
  <c r="J17" i="66"/>
  <c r="J21" i="54"/>
  <c r="J25" i="66"/>
  <c r="J25" i="54"/>
  <c r="J13" i="54"/>
  <c r="J20" i="54"/>
  <c r="E21" i="54"/>
  <c r="I21" i="54"/>
  <c r="Q21" i="5"/>
  <c r="J9" i="66"/>
  <c r="J10" i="66" s="1"/>
  <c r="J14" i="66"/>
  <c r="J14" i="54"/>
  <c r="J22" i="66"/>
  <c r="J22" i="54"/>
  <c r="J26" i="66"/>
  <c r="J26" i="54"/>
  <c r="J12" i="54"/>
  <c r="D21" i="54"/>
  <c r="J18" i="56"/>
  <c r="J31" i="56"/>
  <c r="J18" i="55"/>
  <c r="Q34" i="57"/>
  <c r="R34" i="57" s="1"/>
  <c r="S34" i="57" s="1"/>
  <c r="T34" i="57" s="1"/>
  <c r="U34" i="57" s="1"/>
  <c r="V34" i="57" s="1"/>
  <c r="W34" i="57" s="1"/>
  <c r="X34" i="57" s="1"/>
  <c r="Y34" i="57" s="1"/>
  <c r="Z34" i="57" s="1"/>
  <c r="AA34" i="57" s="1"/>
  <c r="AB34" i="57" s="1"/>
  <c r="P34" i="57"/>
  <c r="R34" i="56"/>
  <c r="J27" i="56"/>
  <c r="P34" i="58"/>
  <c r="P21" i="58"/>
  <c r="P21" i="55"/>
  <c r="H18" i="56"/>
  <c r="D18" i="56"/>
  <c r="D27" i="56"/>
  <c r="H27" i="56"/>
  <c r="G18" i="56"/>
  <c r="J10" i="56"/>
  <c r="P21" i="56"/>
  <c r="J18" i="58"/>
  <c r="L79" i="69" s="1"/>
  <c r="Q21" i="56"/>
  <c r="J28" i="61"/>
  <c r="J32" i="61" s="1"/>
  <c r="J36" i="61" s="1"/>
  <c r="L123" i="71" s="1"/>
  <c r="J31" i="4"/>
  <c r="J31" i="53" s="1"/>
  <c r="J29" i="51"/>
  <c r="J31" i="51" s="1"/>
  <c r="J29" i="53"/>
  <c r="J29" i="54"/>
  <c r="J27" i="58"/>
  <c r="L79" i="70" s="1"/>
  <c r="J27" i="57"/>
  <c r="J18" i="57"/>
  <c r="I27" i="56"/>
  <c r="F27" i="56"/>
  <c r="J27" i="55"/>
  <c r="J27" i="5"/>
  <c r="J18" i="5"/>
  <c r="J27" i="4"/>
  <c r="J18" i="4"/>
  <c r="J27" i="30"/>
  <c r="J27" i="2"/>
  <c r="J18" i="2"/>
  <c r="I33" i="66"/>
  <c r="I35" i="66" s="1"/>
  <c r="I33" i="64"/>
  <c r="I35" i="64" s="1"/>
  <c r="I33" i="63"/>
  <c r="I35" i="63" s="1"/>
  <c r="I10" i="61"/>
  <c r="I35" i="60"/>
  <c r="G28" i="56" l="1"/>
  <c r="G32" i="56" s="1"/>
  <c r="G36" i="56" s="1"/>
  <c r="F28" i="56"/>
  <c r="F32" i="56" s="1"/>
  <c r="F36" i="56" s="1"/>
  <c r="I28" i="56"/>
  <c r="I32" i="56" s="1"/>
  <c r="I36" i="56" s="1"/>
  <c r="P21" i="53"/>
  <c r="P34" i="54"/>
  <c r="D28" i="56"/>
  <c r="D32" i="56" s="1"/>
  <c r="D36" i="56" s="1"/>
  <c r="J28" i="55"/>
  <c r="J32" i="55" s="1"/>
  <c r="J36" i="55" s="1"/>
  <c r="J28" i="58"/>
  <c r="J32" i="58" s="1"/>
  <c r="J36" i="58" s="1"/>
  <c r="L79" i="71" s="1"/>
  <c r="P21" i="54"/>
  <c r="H28" i="56"/>
  <c r="H32" i="56" s="1"/>
  <c r="H36" i="56" s="1"/>
  <c r="J28" i="30"/>
  <c r="J32" i="30" s="1"/>
  <c r="J36" i="30" s="1"/>
  <c r="J28" i="56"/>
  <c r="J32" i="56" s="1"/>
  <c r="J31" i="63"/>
  <c r="R21" i="66"/>
  <c r="S21" i="66" s="1"/>
  <c r="T21" i="66" s="1"/>
  <c r="U21" i="66" s="1"/>
  <c r="V21" i="66" s="1"/>
  <c r="W21" i="66" s="1"/>
  <c r="X21" i="66" s="1"/>
  <c r="Y21" i="66" s="1"/>
  <c r="Z21" i="66" s="1"/>
  <c r="AA21" i="66" s="1"/>
  <c r="AB21" i="66" s="1"/>
  <c r="J27" i="63"/>
  <c r="P21" i="63"/>
  <c r="Q21" i="63"/>
  <c r="R21" i="63" s="1"/>
  <c r="S21" i="63" s="1"/>
  <c r="T21" i="63" s="1"/>
  <c r="U21" i="63" s="1"/>
  <c r="V21" i="63" s="1"/>
  <c r="W21" i="63" s="1"/>
  <c r="X21" i="63" s="1"/>
  <c r="Y21" i="63" s="1"/>
  <c r="Z21" i="63" s="1"/>
  <c r="AA21" i="63" s="1"/>
  <c r="AB21" i="63" s="1"/>
  <c r="J31" i="52"/>
  <c r="R21" i="4"/>
  <c r="Q21" i="53"/>
  <c r="R21" i="56"/>
  <c r="J18" i="63"/>
  <c r="K122" i="71"/>
  <c r="I35" i="61"/>
  <c r="S34" i="56"/>
  <c r="J27" i="51"/>
  <c r="J18" i="53"/>
  <c r="J18" i="54"/>
  <c r="R21" i="5"/>
  <c r="Q21" i="54"/>
  <c r="J31" i="66"/>
  <c r="J18" i="66"/>
  <c r="L24" i="70"/>
  <c r="J35" i="53"/>
  <c r="J35" i="54"/>
  <c r="Q21" i="51"/>
  <c r="R21" i="51" s="1"/>
  <c r="S21" i="51" s="1"/>
  <c r="T21" i="51" s="1"/>
  <c r="U21" i="51" s="1"/>
  <c r="V21" i="51" s="1"/>
  <c r="W21" i="51" s="1"/>
  <c r="X21" i="51" s="1"/>
  <c r="Y21" i="51" s="1"/>
  <c r="Z21" i="51" s="1"/>
  <c r="AA21" i="51" s="1"/>
  <c r="AB21" i="51" s="1"/>
  <c r="P21" i="51"/>
  <c r="P21" i="52"/>
  <c r="Q21" i="52"/>
  <c r="R21" i="52" s="1"/>
  <c r="S21" i="52" s="1"/>
  <c r="T21" i="52" s="1"/>
  <c r="U21" i="52" s="1"/>
  <c r="V21" i="52" s="1"/>
  <c r="W21" i="52" s="1"/>
  <c r="X21" i="52" s="1"/>
  <c r="Y21" i="52" s="1"/>
  <c r="Z21" i="52" s="1"/>
  <c r="AA21" i="52" s="1"/>
  <c r="AB21" i="52" s="1"/>
  <c r="J27" i="53"/>
  <c r="J27" i="54"/>
  <c r="J27" i="66"/>
  <c r="P21" i="66"/>
  <c r="J18" i="52"/>
  <c r="Q34" i="54"/>
  <c r="Q34" i="53"/>
  <c r="R34" i="2"/>
  <c r="J18" i="51"/>
  <c r="J27" i="52"/>
  <c r="I31" i="61"/>
  <c r="J28" i="57"/>
  <c r="J32" i="57" s="1"/>
  <c r="J36" i="57" s="1"/>
  <c r="J28" i="5"/>
  <c r="J28" i="4"/>
  <c r="J28" i="2"/>
  <c r="J32" i="2" s="1"/>
  <c r="I18" i="61"/>
  <c r="I18" i="60"/>
  <c r="I27" i="61"/>
  <c r="K112" i="70" s="1"/>
  <c r="I31" i="60"/>
  <c r="I27" i="60"/>
  <c r="J28" i="51" l="1"/>
  <c r="J32" i="51" s="1"/>
  <c r="J36" i="51" s="1"/>
  <c r="I28" i="60"/>
  <c r="I32" i="60" s="1"/>
  <c r="I36" i="60" s="1"/>
  <c r="T34" i="56"/>
  <c r="S21" i="56"/>
  <c r="J28" i="63"/>
  <c r="J32" i="63" s="1"/>
  <c r="J36" i="63" s="1"/>
  <c r="R34" i="54"/>
  <c r="R34" i="53"/>
  <c r="S34" i="2"/>
  <c r="J28" i="66"/>
  <c r="J32" i="66" s="1"/>
  <c r="J36" i="66" s="1"/>
  <c r="J32" i="4"/>
  <c r="J36" i="4" s="1"/>
  <c r="J28" i="53"/>
  <c r="J32" i="5"/>
  <c r="J36" i="5" s="1"/>
  <c r="J28" i="54"/>
  <c r="J28" i="52"/>
  <c r="J32" i="52" s="1"/>
  <c r="J36" i="52" s="1"/>
  <c r="S21" i="4"/>
  <c r="R21" i="53"/>
  <c r="J36" i="56"/>
  <c r="S21" i="5"/>
  <c r="R21" i="54"/>
  <c r="I28" i="61"/>
  <c r="I32" i="61" s="1"/>
  <c r="I36" i="61" s="1"/>
  <c r="K123" i="71" s="1"/>
  <c r="J36" i="2"/>
  <c r="I35" i="57"/>
  <c r="I10" i="57"/>
  <c r="I10" i="55"/>
  <c r="I35" i="5"/>
  <c r="I35" i="52"/>
  <c r="I33" i="51"/>
  <c r="I35" i="51" s="1"/>
  <c r="I29" i="52"/>
  <c r="I35" i="4"/>
  <c r="I10" i="30"/>
  <c r="I35" i="30"/>
  <c r="I35" i="50"/>
  <c r="I35" i="49"/>
  <c r="J32" i="54" l="1"/>
  <c r="J36" i="54"/>
  <c r="J36" i="53"/>
  <c r="J32" i="53"/>
  <c r="I31" i="55"/>
  <c r="I12" i="53"/>
  <c r="I20" i="53"/>
  <c r="I11" i="54"/>
  <c r="I15" i="54"/>
  <c r="I19" i="54"/>
  <c r="I24" i="54"/>
  <c r="I30" i="54"/>
  <c r="I16" i="51"/>
  <c r="I16" i="53"/>
  <c r="I25" i="52"/>
  <c r="I25" i="53"/>
  <c r="T21" i="4"/>
  <c r="S21" i="53"/>
  <c r="T21" i="56"/>
  <c r="I13" i="52"/>
  <c r="I13" i="53"/>
  <c r="I17" i="53"/>
  <c r="I22" i="51"/>
  <c r="I22" i="53"/>
  <c r="I26" i="51"/>
  <c r="I26" i="53"/>
  <c r="I12" i="54"/>
  <c r="I16" i="54"/>
  <c r="I20" i="54"/>
  <c r="I25" i="54"/>
  <c r="T34" i="2"/>
  <c r="S34" i="54"/>
  <c r="S34" i="53"/>
  <c r="I9" i="53"/>
  <c r="I14" i="52"/>
  <c r="I14" i="53"/>
  <c r="I23" i="52"/>
  <c r="I23" i="53"/>
  <c r="I13" i="54"/>
  <c r="I17" i="54"/>
  <c r="I22" i="54"/>
  <c r="I26" i="54"/>
  <c r="T21" i="5"/>
  <c r="S21" i="54"/>
  <c r="U34" i="56"/>
  <c r="I33" i="54"/>
  <c r="I33" i="53"/>
  <c r="I31" i="30"/>
  <c r="I11" i="52"/>
  <c r="I11" i="53"/>
  <c r="I15" i="52"/>
  <c r="I15" i="53"/>
  <c r="I19" i="51"/>
  <c r="I19" i="53"/>
  <c r="I24" i="51"/>
  <c r="I24" i="53"/>
  <c r="I30" i="53"/>
  <c r="I10" i="5"/>
  <c r="I9" i="54"/>
  <c r="I14" i="54"/>
  <c r="I23" i="54"/>
  <c r="I31" i="58"/>
  <c r="I29" i="54"/>
  <c r="I29" i="53"/>
  <c r="I31" i="57"/>
  <c r="I14" i="51"/>
  <c r="I18" i="30"/>
  <c r="I12" i="63"/>
  <c r="I20" i="63"/>
  <c r="I20" i="66"/>
  <c r="I9" i="63"/>
  <c r="I10" i="63" s="1"/>
  <c r="I17" i="63"/>
  <c r="I26" i="63"/>
  <c r="I20" i="51"/>
  <c r="I13" i="51"/>
  <c r="I26" i="52"/>
  <c r="I9" i="66"/>
  <c r="I10" i="66" s="1"/>
  <c r="I14" i="66"/>
  <c r="I22" i="66"/>
  <c r="I10" i="2"/>
  <c r="I10" i="4"/>
  <c r="I14" i="63"/>
  <c r="I23" i="63"/>
  <c r="I29" i="63"/>
  <c r="I30" i="51"/>
  <c r="I12" i="51"/>
  <c r="I20" i="52"/>
  <c r="I17" i="52"/>
  <c r="I9" i="52"/>
  <c r="I10" i="52" s="1"/>
  <c r="I11" i="66"/>
  <c r="I15" i="66"/>
  <c r="I23" i="66"/>
  <c r="I31" i="5"/>
  <c r="I29" i="66"/>
  <c r="I16" i="63"/>
  <c r="I25" i="63"/>
  <c r="I13" i="66"/>
  <c r="I17" i="66"/>
  <c r="I25" i="66"/>
  <c r="I18" i="2"/>
  <c r="I13" i="63"/>
  <c r="I22" i="63"/>
  <c r="I25" i="51"/>
  <c r="I17" i="51"/>
  <c r="I9" i="51"/>
  <c r="I10" i="51" s="1"/>
  <c r="I22" i="52"/>
  <c r="I18" i="5"/>
  <c r="I26" i="66"/>
  <c r="I31" i="2"/>
  <c r="I11" i="63"/>
  <c r="I15" i="63"/>
  <c r="I19" i="63"/>
  <c r="I24" i="63"/>
  <c r="I31" i="4"/>
  <c r="I30" i="63"/>
  <c r="I29" i="51"/>
  <c r="I23" i="51"/>
  <c r="I15" i="51"/>
  <c r="I11" i="51"/>
  <c r="I30" i="52"/>
  <c r="I31" i="52" s="1"/>
  <c r="I24" i="52"/>
  <c r="I19" i="52"/>
  <c r="I16" i="52"/>
  <c r="I12" i="52"/>
  <c r="I12" i="66"/>
  <c r="I16" i="66"/>
  <c r="I19" i="66"/>
  <c r="I24" i="66"/>
  <c r="I30" i="66"/>
  <c r="I27" i="58"/>
  <c r="K79" i="70" s="1"/>
  <c r="I18" i="58"/>
  <c r="K79" i="69" s="1"/>
  <c r="I27" i="57"/>
  <c r="I18" i="57"/>
  <c r="I27" i="55"/>
  <c r="I18" i="55"/>
  <c r="I27" i="5"/>
  <c r="I27" i="4"/>
  <c r="I18" i="4"/>
  <c r="I27" i="30"/>
  <c r="I27" i="2"/>
  <c r="I27" i="53" l="1"/>
  <c r="I10" i="53"/>
  <c r="I10" i="54"/>
  <c r="I27" i="54"/>
  <c r="I18" i="54"/>
  <c r="K24" i="70"/>
  <c r="I35" i="54"/>
  <c r="I35" i="53"/>
  <c r="U21" i="5"/>
  <c r="T21" i="54"/>
  <c r="U21" i="56"/>
  <c r="I18" i="53"/>
  <c r="U34" i="2"/>
  <c r="T34" i="53"/>
  <c r="T34" i="54"/>
  <c r="V34" i="56"/>
  <c r="U21" i="4"/>
  <c r="T21" i="53"/>
  <c r="I31" i="53"/>
  <c r="I31" i="54"/>
  <c r="I28" i="2"/>
  <c r="I32" i="2" s="1"/>
  <c r="I27" i="52"/>
  <c r="I28" i="30"/>
  <c r="I32" i="30" s="1"/>
  <c r="I36" i="30" s="1"/>
  <c r="I27" i="51"/>
  <c r="I18" i="52"/>
  <c r="I27" i="66"/>
  <c r="I18" i="63"/>
  <c r="I27" i="63"/>
  <c r="I31" i="66"/>
  <c r="I28" i="5"/>
  <c r="I18" i="66"/>
  <c r="I31" i="63"/>
  <c r="I18" i="51"/>
  <c r="I31" i="51"/>
  <c r="I28" i="58"/>
  <c r="I32" i="58" s="1"/>
  <c r="I28" i="57"/>
  <c r="I32" i="57" s="1"/>
  <c r="I36" i="57" s="1"/>
  <c r="I28" i="55"/>
  <c r="I32" i="55" s="1"/>
  <c r="I36" i="55" s="1"/>
  <c r="I28" i="4"/>
  <c r="I28" i="66" l="1"/>
  <c r="I32" i="66" s="1"/>
  <c r="I36" i="66" s="1"/>
  <c r="I28" i="52"/>
  <c r="I32" i="52" s="1"/>
  <c r="I36" i="52" s="1"/>
  <c r="I28" i="54"/>
  <c r="V34" i="2"/>
  <c r="U34" i="54"/>
  <c r="U34" i="53"/>
  <c r="I28" i="53"/>
  <c r="W34" i="56"/>
  <c r="V21" i="56"/>
  <c r="V21" i="4"/>
  <c r="U21" i="53"/>
  <c r="V21" i="5"/>
  <c r="U21" i="54"/>
  <c r="I36" i="2"/>
  <c r="I28" i="51"/>
  <c r="I32" i="51" s="1"/>
  <c r="I36" i="51" s="1"/>
  <c r="I32" i="5"/>
  <c r="I32" i="54" s="1"/>
  <c r="I28" i="63"/>
  <c r="I32" i="63" s="1"/>
  <c r="I36" i="63" s="1"/>
  <c r="I32" i="4"/>
  <c r="I32" i="53" s="1"/>
  <c r="I36" i="58"/>
  <c r="K79" i="71" s="1"/>
  <c r="V21" i="53" l="1"/>
  <c r="W21" i="4"/>
  <c r="X34" i="56"/>
  <c r="W34" i="2"/>
  <c r="V34" i="54"/>
  <c r="V34" i="53"/>
  <c r="V21" i="54"/>
  <c r="W21" i="5"/>
  <c r="W21" i="56"/>
  <c r="I36" i="4"/>
  <c r="I36" i="53" s="1"/>
  <c r="I36" i="5"/>
  <c r="I36" i="54" s="1"/>
  <c r="X34" i="2" l="1"/>
  <c r="W34" i="54"/>
  <c r="W34" i="53"/>
  <c r="X21" i="5"/>
  <c r="Y21" i="5" s="1"/>
  <c r="Z21" i="5" s="1"/>
  <c r="AA21" i="5" s="1"/>
  <c r="AB21" i="5" s="1"/>
  <c r="W21" i="54"/>
  <c r="Y34" i="56"/>
  <c r="X21" i="56"/>
  <c r="Y21" i="56" s="1"/>
  <c r="Z21" i="56" s="1"/>
  <c r="AA21" i="56" s="1"/>
  <c r="AB21" i="56" s="1"/>
  <c r="X21" i="4"/>
  <c r="Y21" i="4" s="1"/>
  <c r="Z21" i="4" s="1"/>
  <c r="AA21" i="4" s="1"/>
  <c r="AB21" i="4" s="1"/>
  <c r="W21" i="53"/>
  <c r="G111" i="70"/>
  <c r="H111" i="70"/>
  <c r="I111" i="70"/>
  <c r="F111" i="70"/>
  <c r="H33" i="66"/>
  <c r="H35" i="66" s="1"/>
  <c r="H51" i="66"/>
  <c r="I51" i="66"/>
  <c r="J51" i="66"/>
  <c r="K51" i="66"/>
  <c r="L51" i="66"/>
  <c r="M51" i="66"/>
  <c r="N51" i="66"/>
  <c r="O51" i="66"/>
  <c r="H8" i="65"/>
  <c r="I8" i="65"/>
  <c r="J8" i="65"/>
  <c r="K8" i="65"/>
  <c r="L8" i="65"/>
  <c r="M8" i="65"/>
  <c r="N8" i="65"/>
  <c r="O8" i="65"/>
  <c r="H33" i="64"/>
  <c r="H35" i="64" s="1"/>
  <c r="H33" i="63"/>
  <c r="H35" i="63" s="1"/>
  <c r="H51" i="63"/>
  <c r="I51" i="63"/>
  <c r="J51" i="63"/>
  <c r="K51" i="63"/>
  <c r="L51" i="63"/>
  <c r="M51" i="63"/>
  <c r="N51" i="63"/>
  <c r="O51" i="63"/>
  <c r="H8" i="62"/>
  <c r="I8" i="62"/>
  <c r="J8" i="62"/>
  <c r="L8" i="62"/>
  <c r="M8" i="62"/>
  <c r="N8" i="62"/>
  <c r="O8" i="62"/>
  <c r="H10" i="61"/>
  <c r="H35" i="60"/>
  <c r="H35" i="57"/>
  <c r="H10" i="57"/>
  <c r="H10" i="55"/>
  <c r="H29" i="65"/>
  <c r="H35" i="5"/>
  <c r="H35" i="52"/>
  <c r="H33" i="51"/>
  <c r="H35" i="51" s="1"/>
  <c r="H35" i="4"/>
  <c r="H10" i="30"/>
  <c r="H35" i="30"/>
  <c r="H35" i="50"/>
  <c r="H35" i="49"/>
  <c r="O33" i="65" l="1"/>
  <c r="O12" i="65"/>
  <c r="O12" i="67" s="1"/>
  <c r="O34" i="65"/>
  <c r="O16" i="65"/>
  <c r="O16" i="67" s="1"/>
  <c r="O22" i="65"/>
  <c r="O22" i="67" s="1"/>
  <c r="O14" i="65"/>
  <c r="O14" i="67" s="1"/>
  <c r="O24" i="65"/>
  <c r="O24" i="67" s="1"/>
  <c r="O9" i="65"/>
  <c r="O26" i="65"/>
  <c r="O26" i="67" s="1"/>
  <c r="O20" i="65"/>
  <c r="O20" i="67" s="1"/>
  <c r="O29" i="65"/>
  <c r="O11" i="65"/>
  <c r="O25" i="65"/>
  <c r="O25" i="67" s="1"/>
  <c r="O17" i="65"/>
  <c r="O17" i="67" s="1"/>
  <c r="O23" i="65"/>
  <c r="O23" i="67" s="1"/>
  <c r="O15" i="65"/>
  <c r="O15" i="67" s="1"/>
  <c r="O21" i="65"/>
  <c r="O21" i="67" s="1"/>
  <c r="O30" i="65"/>
  <c r="O30" i="67" s="1"/>
  <c r="O13" i="65"/>
  <c r="O13" i="67" s="1"/>
  <c r="O19" i="65"/>
  <c r="M34" i="65"/>
  <c r="M33" i="65"/>
  <c r="M22" i="65"/>
  <c r="M22" i="67" s="1"/>
  <c r="M29" i="65"/>
  <c r="M30" i="65"/>
  <c r="M30" i="67" s="1"/>
  <c r="M17" i="65"/>
  <c r="M17" i="67" s="1"/>
  <c r="M15" i="65"/>
  <c r="M15" i="67" s="1"/>
  <c r="M16" i="65"/>
  <c r="M16" i="67" s="1"/>
  <c r="M9" i="65"/>
  <c r="M13" i="65"/>
  <c r="M13" i="67" s="1"/>
  <c r="M11" i="65"/>
  <c r="M21" i="65"/>
  <c r="M21" i="67" s="1"/>
  <c r="M12" i="65"/>
  <c r="M12" i="67" s="1"/>
  <c r="M14" i="65"/>
  <c r="M14" i="67" s="1"/>
  <c r="M19" i="65"/>
  <c r="M25" i="65"/>
  <c r="M25" i="67" s="1"/>
  <c r="M26" i="65"/>
  <c r="M26" i="67" s="1"/>
  <c r="M23" i="65"/>
  <c r="M23" i="67" s="1"/>
  <c r="M20" i="65"/>
  <c r="M20" i="67" s="1"/>
  <c r="M24" i="65"/>
  <c r="M24" i="67" s="1"/>
  <c r="N33" i="65"/>
  <c r="N34" i="65"/>
  <c r="N16" i="65"/>
  <c r="N16" i="67" s="1"/>
  <c r="N21" i="65"/>
  <c r="N21" i="67" s="1"/>
  <c r="N13" i="65"/>
  <c r="N13" i="67" s="1"/>
  <c r="N17" i="65"/>
  <c r="N17" i="67" s="1"/>
  <c r="N22" i="65"/>
  <c r="N22" i="67" s="1"/>
  <c r="N14" i="65"/>
  <c r="N14" i="67" s="1"/>
  <c r="N29" i="65"/>
  <c r="N20" i="65"/>
  <c r="N20" i="67" s="1"/>
  <c r="N12" i="65"/>
  <c r="N12" i="67" s="1"/>
  <c r="N11" i="65"/>
  <c r="N9" i="65"/>
  <c r="N15" i="65"/>
  <c r="N15" i="67" s="1"/>
  <c r="N23" i="65"/>
  <c r="N23" i="67" s="1"/>
  <c r="N19" i="65"/>
  <c r="N25" i="65"/>
  <c r="N25" i="67" s="1"/>
  <c r="N26" i="65"/>
  <c r="N26" i="67" s="1"/>
  <c r="N24" i="65"/>
  <c r="N24" i="67" s="1"/>
  <c r="N30" i="65"/>
  <c r="N30" i="67" s="1"/>
  <c r="L14" i="65"/>
  <c r="L14" i="67" s="1"/>
  <c r="L17" i="65"/>
  <c r="L17" i="67" s="1"/>
  <c r="L34" i="65"/>
  <c r="L13" i="65"/>
  <c r="L13" i="67" s="1"/>
  <c r="L33" i="65"/>
  <c r="L30" i="65"/>
  <c r="L30" i="67" s="1"/>
  <c r="L19" i="65"/>
  <c r="L24" i="65"/>
  <c r="L24" i="67" s="1"/>
  <c r="L15" i="65"/>
  <c r="L15" i="67" s="1"/>
  <c r="L16" i="65"/>
  <c r="L16" i="67" s="1"/>
  <c r="L20" i="65"/>
  <c r="L20" i="67" s="1"/>
  <c r="L11" i="65"/>
  <c r="L26" i="65"/>
  <c r="L26" i="67" s="1"/>
  <c r="L21" i="65"/>
  <c r="L21" i="67" s="1"/>
  <c r="L29" i="65"/>
  <c r="L25" i="65"/>
  <c r="L25" i="67" s="1"/>
  <c r="L23" i="65"/>
  <c r="L23" i="67" s="1"/>
  <c r="L22" i="65"/>
  <c r="L22" i="67" s="1"/>
  <c r="L12" i="65"/>
  <c r="L12" i="67" s="1"/>
  <c r="L9" i="65"/>
  <c r="L34" i="62"/>
  <c r="L33" i="62"/>
  <c r="L35" i="62" s="1"/>
  <c r="L24" i="62"/>
  <c r="L24" i="64" s="1"/>
  <c r="L9" i="62"/>
  <c r="L25" i="62"/>
  <c r="L25" i="64" s="1"/>
  <c r="L21" i="62"/>
  <c r="L21" i="64" s="1"/>
  <c r="L16" i="62"/>
  <c r="L16" i="64" s="1"/>
  <c r="L17" i="62"/>
  <c r="L17" i="64" s="1"/>
  <c r="L13" i="62"/>
  <c r="L13" i="64" s="1"/>
  <c r="L20" i="62"/>
  <c r="L20" i="64" s="1"/>
  <c r="L26" i="62"/>
  <c r="L26" i="64" s="1"/>
  <c r="L19" i="62"/>
  <c r="L23" i="62"/>
  <c r="L23" i="64" s="1"/>
  <c r="L11" i="62"/>
  <c r="L30" i="62"/>
  <c r="L30" i="64" s="1"/>
  <c r="L22" i="62"/>
  <c r="L22" i="64" s="1"/>
  <c r="L15" i="62"/>
  <c r="L15" i="64" s="1"/>
  <c r="L29" i="62"/>
  <c r="L12" i="62"/>
  <c r="L12" i="64" s="1"/>
  <c r="L14" i="62"/>
  <c r="L14" i="64" s="1"/>
  <c r="O9" i="62"/>
  <c r="O26" i="62"/>
  <c r="O26" i="64" s="1"/>
  <c r="O22" i="62"/>
  <c r="O22" i="64" s="1"/>
  <c r="O34" i="62"/>
  <c r="O33" i="62"/>
  <c r="O35" i="62" s="1"/>
  <c r="O14" i="62"/>
  <c r="O14" i="64" s="1"/>
  <c r="O21" i="62"/>
  <c r="O21" i="64" s="1"/>
  <c r="O29" i="62"/>
  <c r="O12" i="62"/>
  <c r="O12" i="64" s="1"/>
  <c r="O19" i="62"/>
  <c r="O17" i="62"/>
  <c r="O17" i="64" s="1"/>
  <c r="O24" i="62"/>
  <c r="O24" i="64" s="1"/>
  <c r="O15" i="62"/>
  <c r="O15" i="64" s="1"/>
  <c r="O30" i="62"/>
  <c r="O30" i="64" s="1"/>
  <c r="O13" i="62"/>
  <c r="O13" i="64" s="1"/>
  <c r="O20" i="62"/>
  <c r="O20" i="64" s="1"/>
  <c r="O11" i="62"/>
  <c r="O25" i="62"/>
  <c r="O25" i="64" s="1"/>
  <c r="O16" i="62"/>
  <c r="O16" i="64" s="1"/>
  <c r="O23" i="62"/>
  <c r="O23" i="64" s="1"/>
  <c r="N33" i="62"/>
  <c r="N35" i="62" s="1"/>
  <c r="N34" i="62"/>
  <c r="N22" i="62"/>
  <c r="N22" i="64" s="1"/>
  <c r="N14" i="62"/>
  <c r="N14" i="64" s="1"/>
  <c r="N24" i="62"/>
  <c r="N24" i="64" s="1"/>
  <c r="N21" i="62"/>
  <c r="N21" i="64" s="1"/>
  <c r="N17" i="62"/>
  <c r="N17" i="64" s="1"/>
  <c r="N23" i="62"/>
  <c r="N23" i="64" s="1"/>
  <c r="N16" i="62"/>
  <c r="N16" i="64" s="1"/>
  <c r="N9" i="62"/>
  <c r="N13" i="62"/>
  <c r="N13" i="64" s="1"/>
  <c r="N29" i="62"/>
  <c r="N15" i="62"/>
  <c r="N15" i="64" s="1"/>
  <c r="N12" i="62"/>
  <c r="N12" i="64" s="1"/>
  <c r="N19" i="62"/>
  <c r="N25" i="62"/>
  <c r="N25" i="64" s="1"/>
  <c r="N11" i="62"/>
  <c r="N26" i="62"/>
  <c r="N26" i="64" s="1"/>
  <c r="N20" i="62"/>
  <c r="N20" i="64" s="1"/>
  <c r="N30" i="62"/>
  <c r="N30" i="64" s="1"/>
  <c r="M34" i="62"/>
  <c r="M33" i="62"/>
  <c r="M35" i="62" s="1"/>
  <c r="M24" i="62"/>
  <c r="M24" i="64" s="1"/>
  <c r="M21" i="62"/>
  <c r="M21" i="64" s="1"/>
  <c r="M20" i="62"/>
  <c r="M20" i="64" s="1"/>
  <c r="M11" i="62"/>
  <c r="M22" i="62"/>
  <c r="M22" i="64" s="1"/>
  <c r="M17" i="62"/>
  <c r="M17" i="64" s="1"/>
  <c r="M26" i="62"/>
  <c r="M26" i="64" s="1"/>
  <c r="M9" i="62"/>
  <c r="M15" i="62"/>
  <c r="M15" i="64" s="1"/>
  <c r="M23" i="62"/>
  <c r="M23" i="64" s="1"/>
  <c r="M29" i="62"/>
  <c r="M30" i="62"/>
  <c r="M30" i="64" s="1"/>
  <c r="M14" i="62"/>
  <c r="M14" i="64" s="1"/>
  <c r="M19" i="62"/>
  <c r="M16" i="62"/>
  <c r="M16" i="64" s="1"/>
  <c r="M12" i="62"/>
  <c r="M12" i="64" s="1"/>
  <c r="M13" i="62"/>
  <c r="M13" i="64" s="1"/>
  <c r="M25" i="62"/>
  <c r="M25" i="64" s="1"/>
  <c r="I34" i="62"/>
  <c r="I33" i="62"/>
  <c r="I35" i="62" s="1"/>
  <c r="I21" i="62"/>
  <c r="I21" i="64" s="1"/>
  <c r="I23" i="62"/>
  <c r="I23" i="64" s="1"/>
  <c r="I15" i="62"/>
  <c r="I15" i="64" s="1"/>
  <c r="I24" i="62"/>
  <c r="I24" i="64" s="1"/>
  <c r="I13" i="62"/>
  <c r="I13" i="64" s="1"/>
  <c r="I19" i="62"/>
  <c r="I19" i="64" s="1"/>
  <c r="I12" i="62"/>
  <c r="I12" i="64" s="1"/>
  <c r="I17" i="62"/>
  <c r="I17" i="64" s="1"/>
  <c r="I14" i="62"/>
  <c r="I14" i="64" s="1"/>
  <c r="I22" i="62"/>
  <c r="I22" i="64" s="1"/>
  <c r="I20" i="62"/>
  <c r="I20" i="64" s="1"/>
  <c r="I16" i="62"/>
  <c r="I16" i="64" s="1"/>
  <c r="I30" i="62"/>
  <c r="I30" i="64" s="1"/>
  <c r="I26" i="62"/>
  <c r="I26" i="64" s="1"/>
  <c r="I29" i="62"/>
  <c r="I25" i="62"/>
  <c r="I25" i="64" s="1"/>
  <c r="I11" i="62"/>
  <c r="I9" i="62"/>
  <c r="J33" i="65"/>
  <c r="J34" i="65"/>
  <c r="J11" i="65"/>
  <c r="J29" i="65"/>
  <c r="J20" i="65"/>
  <c r="J20" i="67" s="1"/>
  <c r="J30" i="65"/>
  <c r="J30" i="67" s="1"/>
  <c r="J25" i="65"/>
  <c r="J25" i="67" s="1"/>
  <c r="J26" i="65"/>
  <c r="J26" i="67" s="1"/>
  <c r="J23" i="65"/>
  <c r="J23" i="67" s="1"/>
  <c r="J12" i="65"/>
  <c r="J12" i="67" s="1"/>
  <c r="J13" i="65"/>
  <c r="J13" i="67" s="1"/>
  <c r="J21" i="65"/>
  <c r="J21" i="67" s="1"/>
  <c r="J9" i="65"/>
  <c r="J22" i="65"/>
  <c r="J22" i="67" s="1"/>
  <c r="J19" i="65"/>
  <c r="J19" i="67" s="1"/>
  <c r="J24" i="65"/>
  <c r="J24" i="67" s="1"/>
  <c r="J14" i="65"/>
  <c r="J14" i="67" s="1"/>
  <c r="J15" i="65"/>
  <c r="J15" i="67" s="1"/>
  <c r="J16" i="65"/>
  <c r="J16" i="67" s="1"/>
  <c r="J17" i="65"/>
  <c r="J17" i="67" s="1"/>
  <c r="H34" i="62"/>
  <c r="H21" i="62"/>
  <c r="H21" i="64" s="1"/>
  <c r="I34" i="65"/>
  <c r="I21" i="65"/>
  <c r="I21" i="67" s="1"/>
  <c r="I33" i="65"/>
  <c r="I22" i="65"/>
  <c r="I22" i="67" s="1"/>
  <c r="I15" i="65"/>
  <c r="I15" i="67" s="1"/>
  <c r="I23" i="65"/>
  <c r="I23" i="67" s="1"/>
  <c r="I13" i="65"/>
  <c r="I13" i="67" s="1"/>
  <c r="I25" i="65"/>
  <c r="I25" i="67" s="1"/>
  <c r="I26" i="65"/>
  <c r="I26" i="67" s="1"/>
  <c r="I12" i="65"/>
  <c r="I12" i="67" s="1"/>
  <c r="I118" i="73" s="1"/>
  <c r="I12" i="73" s="1"/>
  <c r="I19" i="65"/>
  <c r="I19" i="67" s="1"/>
  <c r="I30" i="65"/>
  <c r="I30" i="67" s="1"/>
  <c r="I29" i="65"/>
  <c r="I20" i="65"/>
  <c r="I20" i="67" s="1"/>
  <c r="I9" i="65"/>
  <c r="I14" i="65"/>
  <c r="I14" i="67" s="1"/>
  <c r="I11" i="65"/>
  <c r="I17" i="65"/>
  <c r="I17" i="67" s="1"/>
  <c r="I123" i="73" s="1"/>
  <c r="I17" i="73" s="1"/>
  <c r="I16" i="65"/>
  <c r="I16" i="67" s="1"/>
  <c r="I24" i="65"/>
  <c r="I24" i="67" s="1"/>
  <c r="H34" i="65"/>
  <c r="H21" i="65"/>
  <c r="H21" i="67" s="1"/>
  <c r="J34" i="62"/>
  <c r="J33" i="62"/>
  <c r="J35" i="62" s="1"/>
  <c r="J9" i="62"/>
  <c r="J14" i="62"/>
  <c r="J14" i="64" s="1"/>
  <c r="J11" i="62"/>
  <c r="J30" i="62"/>
  <c r="J30" i="64" s="1"/>
  <c r="J13" i="62"/>
  <c r="J13" i="64" s="1"/>
  <c r="J25" i="62"/>
  <c r="J25" i="64" s="1"/>
  <c r="J23" i="62"/>
  <c r="J23" i="64" s="1"/>
  <c r="J29" i="62"/>
  <c r="J17" i="62"/>
  <c r="J17" i="64" s="1"/>
  <c r="J22" i="62"/>
  <c r="J22" i="64" s="1"/>
  <c r="J26" i="62"/>
  <c r="J26" i="64" s="1"/>
  <c r="J19" i="62"/>
  <c r="J19" i="64" s="1"/>
  <c r="J12" i="62"/>
  <c r="J12" i="64" s="1"/>
  <c r="J16" i="62"/>
  <c r="J16" i="64" s="1"/>
  <c r="J20" i="62"/>
  <c r="J20" i="64" s="1"/>
  <c r="J21" i="62"/>
  <c r="J21" i="64" s="1"/>
  <c r="J15" i="62"/>
  <c r="J15" i="64" s="1"/>
  <c r="J24" i="62"/>
  <c r="J24" i="64" s="1"/>
  <c r="H33" i="62"/>
  <c r="H35" i="62" s="1"/>
  <c r="K12" i="65"/>
  <c r="K16" i="65"/>
  <c r="K16" i="67" s="1"/>
  <c r="K122" i="73" s="1"/>
  <c r="K16" i="73" s="1"/>
  <c r="K20" i="65"/>
  <c r="K20" i="67" s="1"/>
  <c r="K24" i="65"/>
  <c r="K24" i="67" s="1"/>
  <c r="K29" i="65"/>
  <c r="K34" i="65"/>
  <c r="K9" i="65"/>
  <c r="K13" i="65"/>
  <c r="K13" i="67" s="1"/>
  <c r="K119" i="73" s="1"/>
  <c r="K13" i="73" s="1"/>
  <c r="K17" i="65"/>
  <c r="K17" i="67" s="1"/>
  <c r="K123" i="73" s="1"/>
  <c r="K17" i="73" s="1"/>
  <c r="K21" i="65"/>
  <c r="K21" i="67" s="1"/>
  <c r="K25" i="65"/>
  <c r="K25" i="67" s="1"/>
  <c r="K30" i="65"/>
  <c r="K30" i="67" s="1"/>
  <c r="K11" i="65"/>
  <c r="K11" i="67" s="1"/>
  <c r="K15" i="65"/>
  <c r="K15" i="67" s="1"/>
  <c r="K121" i="73" s="1"/>
  <c r="K15" i="73" s="1"/>
  <c r="K19" i="65"/>
  <c r="K19" i="67" s="1"/>
  <c r="K23" i="65"/>
  <c r="K23" i="67" s="1"/>
  <c r="K33" i="65"/>
  <c r="K14" i="65"/>
  <c r="K14" i="67" s="1"/>
  <c r="K120" i="73" s="1"/>
  <c r="K14" i="73" s="1"/>
  <c r="K22" i="65"/>
  <c r="K22" i="67" s="1"/>
  <c r="K26" i="65"/>
  <c r="K26" i="67" s="1"/>
  <c r="H33" i="65"/>
  <c r="H15" i="53"/>
  <c r="H19" i="53"/>
  <c r="H24" i="53"/>
  <c r="H9" i="54"/>
  <c r="H23" i="54"/>
  <c r="H11" i="62"/>
  <c r="H11" i="53"/>
  <c r="H14" i="65"/>
  <c r="H14" i="54"/>
  <c r="Y34" i="2"/>
  <c r="X34" i="54"/>
  <c r="X34" i="53"/>
  <c r="H12" i="62"/>
  <c r="H12" i="53"/>
  <c r="H16" i="63"/>
  <c r="H16" i="53"/>
  <c r="H20" i="51"/>
  <c r="H20" i="53"/>
  <c r="H25" i="51"/>
  <c r="H25" i="53"/>
  <c r="H11" i="54"/>
  <c r="H15" i="66"/>
  <c r="H15" i="54"/>
  <c r="H19" i="66"/>
  <c r="H19" i="54"/>
  <c r="H24" i="66"/>
  <c r="H24" i="54"/>
  <c r="H30" i="66"/>
  <c r="H30" i="54"/>
  <c r="X21" i="54"/>
  <c r="H13" i="62"/>
  <c r="H13" i="53"/>
  <c r="H17" i="62"/>
  <c r="H17" i="53"/>
  <c r="H22" i="63"/>
  <c r="H22" i="53"/>
  <c r="H26" i="63"/>
  <c r="H26" i="53"/>
  <c r="H12" i="66"/>
  <c r="H12" i="54"/>
  <c r="H16" i="66"/>
  <c r="H16" i="54"/>
  <c r="H20" i="66"/>
  <c r="H20" i="54"/>
  <c r="H25" i="66"/>
  <c r="H25" i="54"/>
  <c r="J122" i="71"/>
  <c r="H35" i="61"/>
  <c r="H33" i="53"/>
  <c r="H33" i="54"/>
  <c r="H30" i="62"/>
  <c r="H30" i="53"/>
  <c r="H9" i="53"/>
  <c r="H14" i="53"/>
  <c r="H23" i="53"/>
  <c r="H13" i="66"/>
  <c r="H13" i="54"/>
  <c r="H17" i="66"/>
  <c r="H17" i="54"/>
  <c r="H22" i="65"/>
  <c r="H22" i="54"/>
  <c r="H26" i="65"/>
  <c r="H26" i="54"/>
  <c r="X21" i="53"/>
  <c r="Z34" i="56"/>
  <c r="H33" i="67"/>
  <c r="H35" i="67" s="1"/>
  <c r="H35" i="65"/>
  <c r="H29" i="53"/>
  <c r="H29" i="54"/>
  <c r="H31" i="30"/>
  <c r="H31" i="55"/>
  <c r="H16" i="52"/>
  <c r="H18" i="58"/>
  <c r="J79" i="69" s="1"/>
  <c r="H25" i="63"/>
  <c r="H10" i="2"/>
  <c r="H30" i="51"/>
  <c r="H31" i="5"/>
  <c r="H25" i="65"/>
  <c r="H19" i="51"/>
  <c r="H25" i="52"/>
  <c r="H13" i="52"/>
  <c r="H31" i="60"/>
  <c r="H25" i="62"/>
  <c r="H20" i="63"/>
  <c r="H13" i="63"/>
  <c r="H24" i="65"/>
  <c r="H16" i="65"/>
  <c r="H16" i="51"/>
  <c r="H20" i="52"/>
  <c r="H12" i="52"/>
  <c r="H20" i="62"/>
  <c r="H19" i="63"/>
  <c r="H12" i="63"/>
  <c r="H20" i="65"/>
  <c r="H13" i="65"/>
  <c r="H29" i="66"/>
  <c r="H17" i="65"/>
  <c r="H12" i="51"/>
  <c r="H17" i="52"/>
  <c r="H16" i="62"/>
  <c r="H30" i="63"/>
  <c r="H17" i="63"/>
  <c r="H30" i="65"/>
  <c r="H19" i="65"/>
  <c r="H12" i="65"/>
  <c r="H26" i="66"/>
  <c r="H9" i="51"/>
  <c r="H10" i="51" s="1"/>
  <c r="H10" i="4"/>
  <c r="H9" i="62"/>
  <c r="H23" i="63"/>
  <c r="H23" i="62"/>
  <c r="H23" i="52"/>
  <c r="H11" i="51"/>
  <c r="H19" i="62"/>
  <c r="H9" i="63"/>
  <c r="H10" i="63" s="1"/>
  <c r="H9" i="65"/>
  <c r="H14" i="63"/>
  <c r="H14" i="52"/>
  <c r="H14" i="62"/>
  <c r="H14" i="51"/>
  <c r="H29" i="63"/>
  <c r="H29" i="62"/>
  <c r="H29" i="52"/>
  <c r="H11" i="65"/>
  <c r="H23" i="65"/>
  <c r="H11" i="63"/>
  <c r="H11" i="52"/>
  <c r="H31" i="4"/>
  <c r="H24" i="51"/>
  <c r="H24" i="63"/>
  <c r="H23" i="66"/>
  <c r="H9" i="52"/>
  <c r="H10" i="52" s="1"/>
  <c r="H15" i="65"/>
  <c r="H27" i="5"/>
  <c r="H11" i="66"/>
  <c r="H15" i="63"/>
  <c r="H15" i="52"/>
  <c r="H29" i="51"/>
  <c r="H24" i="52"/>
  <c r="H23" i="51"/>
  <c r="H15" i="51"/>
  <c r="H30" i="52"/>
  <c r="H19" i="52"/>
  <c r="H10" i="5"/>
  <c r="H9" i="66"/>
  <c r="H10" i="66" s="1"/>
  <c r="H18" i="5"/>
  <c r="H24" i="62"/>
  <c r="H15" i="62"/>
  <c r="H22" i="66"/>
  <c r="H14" i="66"/>
  <c r="H26" i="51"/>
  <c r="H22" i="51"/>
  <c r="H17" i="51"/>
  <c r="H13" i="51"/>
  <c r="H26" i="52"/>
  <c r="H22" i="52"/>
  <c r="H26" i="62"/>
  <c r="H22" i="62"/>
  <c r="H31" i="61"/>
  <c r="H27" i="61"/>
  <c r="J112" i="70" s="1"/>
  <c r="H18" i="61"/>
  <c r="H27" i="60"/>
  <c r="H18" i="60"/>
  <c r="H31" i="58"/>
  <c r="H27" i="58"/>
  <c r="J79" i="70" s="1"/>
  <c r="H31" i="57"/>
  <c r="H27" i="57"/>
  <c r="H18" i="57"/>
  <c r="H27" i="55"/>
  <c r="H18" i="55"/>
  <c r="H27" i="4"/>
  <c r="H18" i="4"/>
  <c r="H27" i="30"/>
  <c r="H18" i="30"/>
  <c r="H31" i="2"/>
  <c r="H27" i="2"/>
  <c r="H18" i="2"/>
  <c r="J123" i="73" l="1"/>
  <c r="J17" i="73" s="1"/>
  <c r="L119" i="73"/>
  <c r="L13" i="73" s="1"/>
  <c r="I120" i="73"/>
  <c r="I14" i="73" s="1"/>
  <c r="I119" i="73"/>
  <c r="I13" i="73" s="1"/>
  <c r="M122" i="73"/>
  <c r="M16" i="73" s="1"/>
  <c r="O121" i="73"/>
  <c r="O15" i="73" s="1"/>
  <c r="O122" i="73"/>
  <c r="O16" i="73" s="1"/>
  <c r="K117" i="73"/>
  <c r="J121" i="73"/>
  <c r="J15" i="73" s="1"/>
  <c r="J118" i="73"/>
  <c r="J12" i="73" s="1"/>
  <c r="L122" i="73"/>
  <c r="L16" i="73" s="1"/>
  <c r="N123" i="73"/>
  <c r="N17" i="73" s="1"/>
  <c r="M120" i="73"/>
  <c r="M14" i="73" s="1"/>
  <c r="M119" i="73"/>
  <c r="M13" i="73" s="1"/>
  <c r="O123" i="73"/>
  <c r="O17" i="73" s="1"/>
  <c r="N119" i="73"/>
  <c r="N13" i="73" s="1"/>
  <c r="N120" i="73"/>
  <c r="N14" i="73" s="1"/>
  <c r="I121" i="73"/>
  <c r="I15" i="73" s="1"/>
  <c r="J122" i="73"/>
  <c r="J16" i="73" s="1"/>
  <c r="J119" i="73"/>
  <c r="J13" i="73" s="1"/>
  <c r="L118" i="73"/>
  <c r="L12" i="73" s="1"/>
  <c r="N118" i="73"/>
  <c r="N12" i="73" s="1"/>
  <c r="N122" i="73"/>
  <c r="N16" i="73" s="1"/>
  <c r="M121" i="73"/>
  <c r="M15" i="73" s="1"/>
  <c r="O119" i="73"/>
  <c r="O13" i="73" s="1"/>
  <c r="L123" i="73"/>
  <c r="L17" i="73" s="1"/>
  <c r="N121" i="73"/>
  <c r="N15" i="73" s="1"/>
  <c r="M123" i="73"/>
  <c r="M17" i="73" s="1"/>
  <c r="O120" i="73"/>
  <c r="O14" i="73" s="1"/>
  <c r="O118" i="73"/>
  <c r="O12" i="73" s="1"/>
  <c r="I122" i="73"/>
  <c r="I16" i="73" s="1"/>
  <c r="J120" i="73"/>
  <c r="J14" i="73" s="1"/>
  <c r="L121" i="73"/>
  <c r="L15" i="73" s="1"/>
  <c r="L120" i="73"/>
  <c r="L14" i="73" s="1"/>
  <c r="M118" i="73"/>
  <c r="M12" i="73" s="1"/>
  <c r="K131" i="73"/>
  <c r="K25" i="73"/>
  <c r="J130" i="73"/>
  <c r="J24" i="73"/>
  <c r="J132" i="73"/>
  <c r="J26" i="73"/>
  <c r="L25" i="73"/>
  <c r="L131" i="73"/>
  <c r="M130" i="73"/>
  <c r="M24" i="73"/>
  <c r="I132" i="73"/>
  <c r="I26" i="73"/>
  <c r="J125" i="73"/>
  <c r="J19" i="73"/>
  <c r="J131" i="73"/>
  <c r="J25" i="73"/>
  <c r="L20" i="73"/>
  <c r="L126" i="73"/>
  <c r="N130" i="73"/>
  <c r="N24" i="73"/>
  <c r="N129" i="73"/>
  <c r="N23" i="73"/>
  <c r="N128" i="73"/>
  <c r="N22" i="73"/>
  <c r="M126" i="73"/>
  <c r="M20" i="73"/>
  <c r="M128" i="73"/>
  <c r="M22" i="73"/>
  <c r="O129" i="73"/>
  <c r="O23" i="73"/>
  <c r="O130" i="73"/>
  <c r="O24" i="73"/>
  <c r="K125" i="73"/>
  <c r="K19" i="73"/>
  <c r="K126" i="73"/>
  <c r="K20" i="73"/>
  <c r="I126" i="73"/>
  <c r="I20" i="73"/>
  <c r="I23" i="73"/>
  <c r="I129" i="73"/>
  <c r="K11" i="73"/>
  <c r="I25" i="73"/>
  <c r="I131" i="73"/>
  <c r="I128" i="73"/>
  <c r="I22" i="73"/>
  <c r="J128" i="73"/>
  <c r="J22" i="73"/>
  <c r="L22" i="73"/>
  <c r="L128" i="73"/>
  <c r="N132" i="73"/>
  <c r="N26" i="73"/>
  <c r="N126" i="73"/>
  <c r="N20" i="73"/>
  <c r="M23" i="73"/>
  <c r="M129" i="73"/>
  <c r="O126" i="73"/>
  <c r="O20" i="73"/>
  <c r="K128" i="73"/>
  <c r="K22" i="73"/>
  <c r="L24" i="73"/>
  <c r="L130" i="73"/>
  <c r="M25" i="73"/>
  <c r="M131" i="73"/>
  <c r="I130" i="73"/>
  <c r="I24" i="73"/>
  <c r="K132" i="73"/>
  <c r="K26" i="73"/>
  <c r="K129" i="73"/>
  <c r="K23" i="73"/>
  <c r="K130" i="73"/>
  <c r="K24" i="73"/>
  <c r="I19" i="73"/>
  <c r="I125" i="73"/>
  <c r="J129" i="73"/>
  <c r="J23" i="73"/>
  <c r="J126" i="73"/>
  <c r="J20" i="73"/>
  <c r="L129" i="73"/>
  <c r="L23" i="73"/>
  <c r="L26" i="73"/>
  <c r="L132" i="73"/>
  <c r="N131" i="73"/>
  <c r="N25" i="73"/>
  <c r="M132" i="73"/>
  <c r="M26" i="73"/>
  <c r="O131" i="73"/>
  <c r="O25" i="73"/>
  <c r="O132" i="73"/>
  <c r="O26" i="73"/>
  <c r="O128" i="73"/>
  <c r="O22" i="73"/>
  <c r="L10" i="65"/>
  <c r="L9" i="67"/>
  <c r="L11" i="67"/>
  <c r="L18" i="65"/>
  <c r="N19" i="67"/>
  <c r="N27" i="65"/>
  <c r="N11" i="67"/>
  <c r="N18" i="65"/>
  <c r="M29" i="67"/>
  <c r="M31" i="67" s="1"/>
  <c r="M31" i="65"/>
  <c r="O19" i="67"/>
  <c r="O27" i="65"/>
  <c r="O11" i="67"/>
  <c r="O18" i="65"/>
  <c r="O9" i="67"/>
  <c r="O10" i="65"/>
  <c r="L29" i="67"/>
  <c r="L31" i="67" s="1"/>
  <c r="L31" i="65"/>
  <c r="L27" i="65"/>
  <c r="L19" i="67"/>
  <c r="M27" i="65"/>
  <c r="M19" i="67"/>
  <c r="M11" i="67"/>
  <c r="M18" i="65"/>
  <c r="O29" i="67"/>
  <c r="O31" i="67" s="1"/>
  <c r="O31" i="65"/>
  <c r="M35" i="65"/>
  <c r="M33" i="67"/>
  <c r="M35" i="67" s="1"/>
  <c r="L33" i="67"/>
  <c r="L35" i="67" s="1"/>
  <c r="L35" i="65"/>
  <c r="N9" i="67"/>
  <c r="N10" i="65"/>
  <c r="N31" i="65"/>
  <c r="N29" i="67"/>
  <c r="N31" i="67" s="1"/>
  <c r="N33" i="67"/>
  <c r="N35" i="67" s="1"/>
  <c r="N35" i="65"/>
  <c r="M9" i="67"/>
  <c r="M10" i="65"/>
  <c r="O35" i="65"/>
  <c r="O33" i="67"/>
  <c r="O35" i="67" s="1"/>
  <c r="M19" i="64"/>
  <c r="M27" i="64" s="1"/>
  <c r="M27" i="62"/>
  <c r="N29" i="64"/>
  <c r="N31" i="64" s="1"/>
  <c r="N31" i="62"/>
  <c r="O31" i="62"/>
  <c r="O29" i="64"/>
  <c r="O31" i="64" s="1"/>
  <c r="L27" i="62"/>
  <c r="L19" i="64"/>
  <c r="L27" i="64" s="1"/>
  <c r="L10" i="62"/>
  <c r="L9" i="64"/>
  <c r="L10" i="64" s="1"/>
  <c r="N19" i="64"/>
  <c r="N27" i="64" s="1"/>
  <c r="N27" i="62"/>
  <c r="M10" i="62"/>
  <c r="M9" i="64"/>
  <c r="M10" i="64" s="1"/>
  <c r="M11" i="64"/>
  <c r="M18" i="64" s="1"/>
  <c r="M18" i="62"/>
  <c r="N10" i="62"/>
  <c r="N9" i="64"/>
  <c r="N10" i="64" s="1"/>
  <c r="O19" i="64"/>
  <c r="O27" i="64" s="1"/>
  <c r="O27" i="62"/>
  <c r="L31" i="62"/>
  <c r="L29" i="64"/>
  <c r="L31" i="64" s="1"/>
  <c r="L18" i="62"/>
  <c r="L11" i="64"/>
  <c r="L18" i="64" s="1"/>
  <c r="M29" i="64"/>
  <c r="M31" i="64" s="1"/>
  <c r="M31" i="62"/>
  <c r="N11" i="64"/>
  <c r="N18" i="64" s="1"/>
  <c r="N18" i="62"/>
  <c r="O11" i="64"/>
  <c r="O18" i="64" s="1"/>
  <c r="O18" i="62"/>
  <c r="O10" i="62"/>
  <c r="O9" i="64"/>
  <c r="O10" i="64" s="1"/>
  <c r="H10" i="53"/>
  <c r="H12" i="64"/>
  <c r="H20" i="67"/>
  <c r="H14" i="67"/>
  <c r="H19" i="67"/>
  <c r="H16" i="64"/>
  <c r="H31" i="66"/>
  <c r="H22" i="67"/>
  <c r="H30" i="67"/>
  <c r="H13" i="67"/>
  <c r="H16" i="67"/>
  <c r="K27" i="65"/>
  <c r="K27" i="67"/>
  <c r="K9" i="67"/>
  <c r="K10" i="65"/>
  <c r="J27" i="64"/>
  <c r="J27" i="62"/>
  <c r="J18" i="62"/>
  <c r="J11" i="64"/>
  <c r="J18" i="64" s="1"/>
  <c r="I10" i="65"/>
  <c r="I9" i="67"/>
  <c r="J11" i="67"/>
  <c r="J18" i="65"/>
  <c r="I11" i="64"/>
  <c r="I18" i="64" s="1"/>
  <c r="I18" i="62"/>
  <c r="I27" i="65"/>
  <c r="I27" i="67"/>
  <c r="I33" i="67"/>
  <c r="I35" i="67" s="1"/>
  <c r="I35" i="65"/>
  <c r="J27" i="67"/>
  <c r="J27" i="65"/>
  <c r="K33" i="67"/>
  <c r="K35" i="67" s="1"/>
  <c r="K35" i="65"/>
  <c r="K29" i="67"/>
  <c r="K31" i="67" s="1"/>
  <c r="K31" i="65"/>
  <c r="K18" i="65"/>
  <c r="K12" i="67"/>
  <c r="J31" i="62"/>
  <c r="J29" i="64"/>
  <c r="J31" i="64" s="1"/>
  <c r="J9" i="64"/>
  <c r="J10" i="64" s="1"/>
  <c r="J10" i="62"/>
  <c r="I11" i="67"/>
  <c r="I18" i="65"/>
  <c r="J10" i="65"/>
  <c r="J9" i="67"/>
  <c r="J35" i="65"/>
  <c r="J33" i="67"/>
  <c r="J35" i="67" s="1"/>
  <c r="I31" i="62"/>
  <c r="I29" i="64"/>
  <c r="I31" i="64" s="1"/>
  <c r="I29" i="67"/>
  <c r="I31" i="67" s="1"/>
  <c r="I31" i="65"/>
  <c r="J31" i="65"/>
  <c r="J29" i="67"/>
  <c r="J31" i="67" s="1"/>
  <c r="I9" i="64"/>
  <c r="I10" i="64" s="1"/>
  <c r="I10" i="62"/>
  <c r="I27" i="62"/>
  <c r="I27" i="64"/>
  <c r="H18" i="54"/>
  <c r="H25" i="67"/>
  <c r="H26" i="64"/>
  <c r="H17" i="64"/>
  <c r="H13" i="64"/>
  <c r="H10" i="54"/>
  <c r="H26" i="67"/>
  <c r="H17" i="67"/>
  <c r="H123" i="73" s="1"/>
  <c r="H17" i="73" s="1"/>
  <c r="H18" i="53"/>
  <c r="H27" i="53"/>
  <c r="H27" i="54"/>
  <c r="H12" i="67"/>
  <c r="H30" i="64"/>
  <c r="Y21" i="53"/>
  <c r="Z34" i="2"/>
  <c r="Y34" i="54"/>
  <c r="Y34" i="53"/>
  <c r="H22" i="64"/>
  <c r="H15" i="67"/>
  <c r="H11" i="64"/>
  <c r="Y21" i="54"/>
  <c r="H24" i="67"/>
  <c r="J24" i="70"/>
  <c r="H35" i="54"/>
  <c r="H35" i="53"/>
  <c r="AA34" i="56"/>
  <c r="H29" i="67"/>
  <c r="H31" i="63"/>
  <c r="H31" i="54"/>
  <c r="H31" i="53"/>
  <c r="H25" i="64"/>
  <c r="H31" i="51"/>
  <c r="H20" i="64"/>
  <c r="H28" i="58"/>
  <c r="H32" i="58" s="1"/>
  <c r="H36" i="58" s="1"/>
  <c r="J79" i="71" s="1"/>
  <c r="H27" i="51"/>
  <c r="H14" i="64"/>
  <c r="H31" i="65"/>
  <c r="H15" i="64"/>
  <c r="H27" i="63"/>
  <c r="H27" i="66"/>
  <c r="H24" i="64"/>
  <c r="H27" i="52"/>
  <c r="H18" i="66"/>
  <c r="H18" i="65"/>
  <c r="H11" i="67"/>
  <c r="H31" i="62"/>
  <c r="H29" i="64"/>
  <c r="H9" i="67"/>
  <c r="H10" i="65"/>
  <c r="H18" i="52"/>
  <c r="H27" i="65"/>
  <c r="H18" i="51"/>
  <c r="H10" i="62"/>
  <c r="H9" i="64"/>
  <c r="H10" i="64" s="1"/>
  <c r="H28" i="5"/>
  <c r="H18" i="62"/>
  <c r="H18" i="63"/>
  <c r="H23" i="67"/>
  <c r="H31" i="52"/>
  <c r="H27" i="62"/>
  <c r="H19" i="64"/>
  <c r="H23" i="64"/>
  <c r="H28" i="61"/>
  <c r="H32" i="61" s="1"/>
  <c r="H36" i="61" s="1"/>
  <c r="J123" i="71" s="1"/>
  <c r="H28" i="60"/>
  <c r="H32" i="60" s="1"/>
  <c r="H36" i="60" s="1"/>
  <c r="H28" i="57"/>
  <c r="H32" i="57" s="1"/>
  <c r="H36" i="57" s="1"/>
  <c r="H28" i="55"/>
  <c r="H32" i="55" s="1"/>
  <c r="H36" i="55" s="1"/>
  <c r="H28" i="4"/>
  <c r="H28" i="30"/>
  <c r="H32" i="30" s="1"/>
  <c r="H36" i="30" s="1"/>
  <c r="H28" i="2"/>
  <c r="H32" i="2" s="1"/>
  <c r="I121" i="71"/>
  <c r="J121" i="71"/>
  <c r="K121" i="71"/>
  <c r="L121" i="71"/>
  <c r="P121" i="71"/>
  <c r="Q121" i="71"/>
  <c r="G33" i="66"/>
  <c r="G35" i="66" s="1"/>
  <c r="G51" i="66"/>
  <c r="G8" i="65"/>
  <c r="G33" i="64"/>
  <c r="G35" i="64" s="1"/>
  <c r="G33" i="63"/>
  <c r="G35" i="63" s="1"/>
  <c r="G51" i="63"/>
  <c r="G8" i="62"/>
  <c r="G35" i="61"/>
  <c r="G31" i="61"/>
  <c r="G35" i="60"/>
  <c r="H118" i="73" l="1"/>
  <c r="H12" i="73" s="1"/>
  <c r="N28" i="65"/>
  <c r="N32" i="65" s="1"/>
  <c r="O28" i="65"/>
  <c r="O32" i="65" s="1"/>
  <c r="O36" i="65" s="1"/>
  <c r="H122" i="73"/>
  <c r="H16" i="73" s="1"/>
  <c r="L21" i="73"/>
  <c r="M127" i="73"/>
  <c r="H21" i="73"/>
  <c r="H121" i="73"/>
  <c r="H15" i="73" s="1"/>
  <c r="H120" i="73"/>
  <c r="H14" i="73" s="1"/>
  <c r="I127" i="73"/>
  <c r="I133" i="73" s="1"/>
  <c r="I27" i="73" s="1"/>
  <c r="H117" i="73"/>
  <c r="H11" i="73" s="1"/>
  <c r="H119" i="73"/>
  <c r="H13" i="73" s="1"/>
  <c r="O21" i="73"/>
  <c r="N21" i="73"/>
  <c r="H23" i="73"/>
  <c r="H129" i="73"/>
  <c r="H24" i="73"/>
  <c r="H130" i="73"/>
  <c r="H131" i="73"/>
  <c r="H25" i="73"/>
  <c r="H20" i="73"/>
  <c r="H126" i="73"/>
  <c r="N10" i="67"/>
  <c r="N115" i="73"/>
  <c r="M18" i="67"/>
  <c r="M117" i="73"/>
  <c r="O10" i="67"/>
  <c r="O115" i="73"/>
  <c r="O27" i="67"/>
  <c r="O125" i="73"/>
  <c r="O19" i="73"/>
  <c r="N18" i="67"/>
  <c r="N117" i="73"/>
  <c r="L18" i="67"/>
  <c r="L117" i="73"/>
  <c r="M21" i="73"/>
  <c r="N127" i="73"/>
  <c r="I21" i="73"/>
  <c r="H26" i="73"/>
  <c r="H132" i="73"/>
  <c r="I18" i="67"/>
  <c r="I117" i="73"/>
  <c r="J18" i="67"/>
  <c r="J117" i="73"/>
  <c r="K10" i="67"/>
  <c r="K115" i="73"/>
  <c r="M27" i="67"/>
  <c r="M19" i="73"/>
  <c r="M125" i="73"/>
  <c r="M133" i="73" s="1"/>
  <c r="L10" i="67"/>
  <c r="L115" i="73"/>
  <c r="J21" i="73"/>
  <c r="H127" i="73"/>
  <c r="K21" i="73"/>
  <c r="H22" i="73"/>
  <c r="H128" i="73"/>
  <c r="L27" i="67"/>
  <c r="L125" i="73"/>
  <c r="L19" i="73"/>
  <c r="H10" i="67"/>
  <c r="H115" i="73"/>
  <c r="J10" i="67"/>
  <c r="J28" i="67" s="1"/>
  <c r="J32" i="67" s="1"/>
  <c r="J36" i="67" s="1"/>
  <c r="J115" i="73"/>
  <c r="K18" i="67"/>
  <c r="K28" i="67" s="1"/>
  <c r="K32" i="67" s="1"/>
  <c r="K36" i="67" s="1"/>
  <c r="K118" i="73"/>
  <c r="I10" i="67"/>
  <c r="I28" i="67" s="1"/>
  <c r="I32" i="67" s="1"/>
  <c r="I36" i="67" s="1"/>
  <c r="I115" i="73"/>
  <c r="H19" i="73"/>
  <c r="H125" i="73"/>
  <c r="M10" i="67"/>
  <c r="M28" i="67" s="1"/>
  <c r="M32" i="67" s="1"/>
  <c r="M36" i="67" s="1"/>
  <c r="M115" i="73"/>
  <c r="O18" i="67"/>
  <c r="O117" i="73"/>
  <c r="N27" i="67"/>
  <c r="N125" i="73"/>
  <c r="N133" i="73" s="1"/>
  <c r="N19" i="73"/>
  <c r="O127" i="73"/>
  <c r="J127" i="73"/>
  <c r="J133" i="73" s="1"/>
  <c r="J27" i="73" s="1"/>
  <c r="L127" i="73"/>
  <c r="K127" i="73"/>
  <c r="K133" i="73" s="1"/>
  <c r="K27" i="73" s="1"/>
  <c r="O28" i="64"/>
  <c r="O32" i="64" s="1"/>
  <c r="O36" i="64" s="1"/>
  <c r="N28" i="64"/>
  <c r="N32" i="64" s="1"/>
  <c r="N36" i="64" s="1"/>
  <c r="M28" i="64"/>
  <c r="M32" i="64" s="1"/>
  <c r="M36" i="64" s="1"/>
  <c r="N36" i="65"/>
  <c r="M28" i="65"/>
  <c r="M32" i="65" s="1"/>
  <c r="M36" i="65" s="1"/>
  <c r="L28" i="65"/>
  <c r="L32" i="65" s="1"/>
  <c r="L36" i="65" s="1"/>
  <c r="O28" i="62"/>
  <c r="O32" i="62" s="1"/>
  <c r="O36" i="62" s="1"/>
  <c r="L28" i="64"/>
  <c r="L32" i="64" s="1"/>
  <c r="L36" i="64" s="1"/>
  <c r="N28" i="62"/>
  <c r="N32" i="62" s="1"/>
  <c r="N36" i="62" s="1"/>
  <c r="M28" i="62"/>
  <c r="M32" i="62" s="1"/>
  <c r="M36" i="62" s="1"/>
  <c r="L28" i="62"/>
  <c r="L32" i="62" s="1"/>
  <c r="L36" i="62" s="1"/>
  <c r="J28" i="65"/>
  <c r="J32" i="65" s="1"/>
  <c r="J36" i="65" s="1"/>
  <c r="J28" i="62"/>
  <c r="J32" i="62" s="1"/>
  <c r="J36" i="62" s="1"/>
  <c r="H31" i="67"/>
  <c r="G34" i="65"/>
  <c r="G21" i="65"/>
  <c r="G21" i="67" s="1"/>
  <c r="I28" i="62"/>
  <c r="I32" i="62" s="1"/>
  <c r="I36" i="62" s="1"/>
  <c r="J28" i="64"/>
  <c r="J32" i="64" s="1"/>
  <c r="J36" i="64" s="1"/>
  <c r="K28" i="65"/>
  <c r="K32" i="65" s="1"/>
  <c r="K36" i="65" s="1"/>
  <c r="I28" i="64"/>
  <c r="I32" i="64" s="1"/>
  <c r="I36" i="64" s="1"/>
  <c r="G34" i="62"/>
  <c r="G21" i="62"/>
  <c r="G21" i="64" s="1"/>
  <c r="G33" i="65"/>
  <c r="G35" i="65" s="1"/>
  <c r="I28" i="65"/>
  <c r="I32" i="65" s="1"/>
  <c r="I36" i="65" s="1"/>
  <c r="H31" i="64"/>
  <c r="H28" i="53"/>
  <c r="H18" i="67"/>
  <c r="AB34" i="56"/>
  <c r="Z21" i="53"/>
  <c r="H28" i="54"/>
  <c r="Z21" i="54"/>
  <c r="AA34" i="2"/>
  <c r="Z34" i="54"/>
  <c r="Z34" i="53"/>
  <c r="H27" i="67"/>
  <c r="H36" i="2"/>
  <c r="H28" i="51"/>
  <c r="H32" i="51" s="1"/>
  <c r="H36" i="51" s="1"/>
  <c r="H28" i="66"/>
  <c r="H32" i="66" s="1"/>
  <c r="H36" i="66" s="1"/>
  <c r="H18" i="64"/>
  <c r="H28" i="63"/>
  <c r="H32" i="63" s="1"/>
  <c r="H36" i="63" s="1"/>
  <c r="H28" i="52"/>
  <c r="H32" i="52" s="1"/>
  <c r="H36" i="52" s="1"/>
  <c r="H28" i="65"/>
  <c r="H32" i="65" s="1"/>
  <c r="H36" i="65" s="1"/>
  <c r="H28" i="62"/>
  <c r="H32" i="62" s="1"/>
  <c r="H36" i="62" s="1"/>
  <c r="H32" i="4"/>
  <c r="H32" i="53" s="1"/>
  <c r="H27" i="64"/>
  <c r="H32" i="5"/>
  <c r="H32" i="54" s="1"/>
  <c r="I122" i="71"/>
  <c r="G33" i="62"/>
  <c r="G35" i="62" s="1"/>
  <c r="G27" i="61"/>
  <c r="I112" i="70" s="1"/>
  <c r="G31" i="60"/>
  <c r="G27" i="60"/>
  <c r="N28" i="67" l="1"/>
  <c r="N32" i="67" s="1"/>
  <c r="N36" i="67" s="1"/>
  <c r="M27" i="73"/>
  <c r="N27" i="73"/>
  <c r="H124" i="73"/>
  <c r="H18" i="73" s="1"/>
  <c r="O28" i="67"/>
  <c r="O32" i="67" s="1"/>
  <c r="O36" i="67" s="1"/>
  <c r="L133" i="73"/>
  <c r="L27" i="73" s="1"/>
  <c r="L28" i="67"/>
  <c r="L32" i="67" s="1"/>
  <c r="L36" i="67" s="1"/>
  <c r="O133" i="73"/>
  <c r="O27" i="73" s="1"/>
  <c r="K9" i="73"/>
  <c r="K116" i="73"/>
  <c r="I11" i="73"/>
  <c r="I124" i="73"/>
  <c r="I18" i="73" s="1"/>
  <c r="M11" i="73"/>
  <c r="M124" i="73"/>
  <c r="M18" i="73" s="1"/>
  <c r="M116" i="73"/>
  <c r="M9" i="73"/>
  <c r="I9" i="73"/>
  <c r="I116" i="73"/>
  <c r="J9" i="73"/>
  <c r="J116" i="73"/>
  <c r="N11" i="73"/>
  <c r="N124" i="73"/>
  <c r="N18" i="73" s="1"/>
  <c r="J11" i="73"/>
  <c r="J124" i="73"/>
  <c r="J18" i="73" s="1"/>
  <c r="O116" i="73"/>
  <c r="O9" i="73"/>
  <c r="N9" i="73"/>
  <c r="N116" i="73"/>
  <c r="O11" i="73"/>
  <c r="O124" i="73"/>
  <c r="O18" i="73" s="1"/>
  <c r="H133" i="73"/>
  <c r="H27" i="73" s="1"/>
  <c r="K12" i="73"/>
  <c r="K124" i="73"/>
  <c r="K18" i="73" s="1"/>
  <c r="H116" i="73"/>
  <c r="H9" i="73"/>
  <c r="L9" i="73"/>
  <c r="L116" i="73"/>
  <c r="L11" i="73"/>
  <c r="L124" i="73"/>
  <c r="L18" i="73" s="1"/>
  <c r="G33" i="67"/>
  <c r="G35" i="67" s="1"/>
  <c r="H28" i="67"/>
  <c r="H32" i="67" s="1"/>
  <c r="H36" i="67" s="1"/>
  <c r="AB21" i="53"/>
  <c r="AA21" i="53"/>
  <c r="AB21" i="54"/>
  <c r="AA21" i="54"/>
  <c r="AB34" i="2"/>
  <c r="AA34" i="54"/>
  <c r="AA34" i="53"/>
  <c r="H28" i="64"/>
  <c r="H32" i="64" s="1"/>
  <c r="H36" i="64" s="1"/>
  <c r="H36" i="5"/>
  <c r="H36" i="54" s="1"/>
  <c r="H36" i="4"/>
  <c r="H36" i="53" s="1"/>
  <c r="G35" i="57"/>
  <c r="G35" i="5"/>
  <c r="G35" i="52"/>
  <c r="G33" i="51"/>
  <c r="G35" i="51" s="1"/>
  <c r="G35" i="4"/>
  <c r="G35" i="30"/>
  <c r="G35" i="50"/>
  <c r="G35" i="49"/>
  <c r="L10" i="73" l="1"/>
  <c r="L138" i="73"/>
  <c r="L32" i="73" s="1"/>
  <c r="J10" i="73"/>
  <c r="J138" i="73"/>
  <c r="J32" i="73" s="1"/>
  <c r="M10" i="73"/>
  <c r="M138" i="73"/>
  <c r="M32" i="73" s="1"/>
  <c r="O10" i="73"/>
  <c r="O138" i="73"/>
  <c r="O32" i="73" s="1"/>
  <c r="I10" i="73"/>
  <c r="I138" i="73"/>
  <c r="I32" i="73" s="1"/>
  <c r="K10" i="73"/>
  <c r="K138" i="73"/>
  <c r="K32" i="73" s="1"/>
  <c r="H10" i="73"/>
  <c r="H138" i="73"/>
  <c r="H32" i="73" s="1"/>
  <c r="N10" i="73"/>
  <c r="N138" i="73"/>
  <c r="N32" i="73" s="1"/>
  <c r="G14" i="53"/>
  <c r="G30" i="53"/>
  <c r="G14" i="54"/>
  <c r="G19" i="54"/>
  <c r="G24" i="54"/>
  <c r="G30" i="54"/>
  <c r="G13" i="53"/>
  <c r="G23" i="53"/>
  <c r="G13" i="54"/>
  <c r="G23" i="54"/>
  <c r="G33" i="54"/>
  <c r="G33" i="53"/>
  <c r="AB34" i="53"/>
  <c r="AB34" i="54"/>
  <c r="G24" i="51"/>
  <c r="G24" i="53"/>
  <c r="G11" i="52"/>
  <c r="G11" i="53"/>
  <c r="G16" i="52"/>
  <c r="G16" i="53"/>
  <c r="G20" i="53"/>
  <c r="G25" i="53"/>
  <c r="G11" i="54"/>
  <c r="G16" i="54"/>
  <c r="G20" i="54"/>
  <c r="G25" i="54"/>
  <c r="G19" i="51"/>
  <c r="G19" i="53"/>
  <c r="G12" i="52"/>
  <c r="G12" i="53"/>
  <c r="G17" i="53"/>
  <c r="G22" i="53"/>
  <c r="G26" i="53"/>
  <c r="G12" i="54"/>
  <c r="G17" i="54"/>
  <c r="G22" i="54"/>
  <c r="G26" i="54"/>
  <c r="G31" i="2"/>
  <c r="G29" i="53"/>
  <c r="G29" i="54"/>
  <c r="G24" i="52"/>
  <c r="G31" i="57"/>
  <c r="G12" i="51"/>
  <c r="G19" i="52"/>
  <c r="G16" i="51"/>
  <c r="G25" i="51"/>
  <c r="G20" i="51"/>
  <c r="G30" i="52"/>
  <c r="G22" i="63"/>
  <c r="G22" i="62"/>
  <c r="G20" i="66"/>
  <c r="G20" i="65"/>
  <c r="G14" i="63"/>
  <c r="G14" i="62"/>
  <c r="G23" i="63"/>
  <c r="G23" i="62"/>
  <c r="G31" i="4"/>
  <c r="G29" i="63"/>
  <c r="G29" i="62"/>
  <c r="G30" i="51"/>
  <c r="G11" i="51"/>
  <c r="G29" i="52"/>
  <c r="G23" i="52"/>
  <c r="G13" i="66"/>
  <c r="G13" i="65"/>
  <c r="G17" i="66"/>
  <c r="G17" i="65"/>
  <c r="G22" i="66"/>
  <c r="G22" i="65"/>
  <c r="G26" i="66"/>
  <c r="G26" i="65"/>
  <c r="G13" i="63"/>
  <c r="G13" i="62"/>
  <c r="G26" i="63"/>
  <c r="G26" i="62"/>
  <c r="G12" i="65"/>
  <c r="G12" i="66"/>
  <c r="G11" i="62"/>
  <c r="G11" i="63"/>
  <c r="G19" i="62"/>
  <c r="G19" i="63"/>
  <c r="G24" i="62"/>
  <c r="G24" i="63"/>
  <c r="G30" i="63"/>
  <c r="G30" i="62"/>
  <c r="G29" i="51"/>
  <c r="G23" i="51"/>
  <c r="G14" i="51"/>
  <c r="G26" i="52"/>
  <c r="G22" i="52"/>
  <c r="G14" i="52"/>
  <c r="G14" i="66"/>
  <c r="G14" i="65"/>
  <c r="G23" i="66"/>
  <c r="G23" i="65"/>
  <c r="G31" i="5"/>
  <c r="G29" i="66"/>
  <c r="G29" i="65"/>
  <c r="G17" i="63"/>
  <c r="G17" i="62"/>
  <c r="G16" i="65"/>
  <c r="G16" i="66"/>
  <c r="G25" i="66"/>
  <c r="G25" i="65"/>
  <c r="G12" i="63"/>
  <c r="G12" i="62"/>
  <c r="G16" i="63"/>
  <c r="G16" i="62"/>
  <c r="G20" i="63"/>
  <c r="G20" i="62"/>
  <c r="G25" i="63"/>
  <c r="G25" i="62"/>
  <c r="G26" i="51"/>
  <c r="G22" i="51"/>
  <c r="G17" i="51"/>
  <c r="G13" i="51"/>
  <c r="G25" i="52"/>
  <c r="G20" i="52"/>
  <c r="G17" i="52"/>
  <c r="G13" i="52"/>
  <c r="G11" i="66"/>
  <c r="G11" i="65"/>
  <c r="G19" i="65"/>
  <c r="G19" i="66"/>
  <c r="G24" i="66"/>
  <c r="G24" i="65"/>
  <c r="G30" i="66"/>
  <c r="G30" i="65"/>
  <c r="G31" i="55"/>
  <c r="G27" i="57"/>
  <c r="G27" i="5"/>
  <c r="G27" i="4"/>
  <c r="G31" i="30"/>
  <c r="G27" i="30"/>
  <c r="G18" i="30"/>
  <c r="G27" i="2"/>
  <c r="I24" i="70" l="1"/>
  <c r="G35" i="54"/>
  <c r="G35" i="53"/>
  <c r="G27" i="53"/>
  <c r="G27" i="54"/>
  <c r="G25" i="64"/>
  <c r="G23" i="64"/>
  <c r="G14" i="64"/>
  <c r="G16" i="64"/>
  <c r="G30" i="64"/>
  <c r="G31" i="54"/>
  <c r="G31" i="53"/>
  <c r="G26" i="67"/>
  <c r="G17" i="67"/>
  <c r="G23" i="67"/>
  <c r="G14" i="67"/>
  <c r="G120" i="73" s="1"/>
  <c r="G14" i="73" s="1"/>
  <c r="G22" i="67"/>
  <c r="G13" i="67"/>
  <c r="G19" i="67"/>
  <c r="G24" i="67"/>
  <c r="G20" i="67"/>
  <c r="G27" i="51"/>
  <c r="G27" i="52"/>
  <c r="G20" i="64"/>
  <c r="G12" i="64"/>
  <c r="G25" i="67"/>
  <c r="G17" i="64"/>
  <c r="G31" i="52"/>
  <c r="G31" i="51"/>
  <c r="G24" i="64"/>
  <c r="G12" i="67"/>
  <c r="G13" i="64"/>
  <c r="G31" i="62"/>
  <c r="G29" i="64"/>
  <c r="G27" i="65"/>
  <c r="G27" i="63"/>
  <c r="G31" i="63"/>
  <c r="G31" i="66"/>
  <c r="G30" i="67"/>
  <c r="G27" i="66"/>
  <c r="G11" i="67"/>
  <c r="G16" i="67"/>
  <c r="G122" i="73" s="1"/>
  <c r="G16" i="73" s="1"/>
  <c r="G31" i="65"/>
  <c r="G29" i="67"/>
  <c r="G19" i="64"/>
  <c r="G11" i="64"/>
  <c r="G26" i="64"/>
  <c r="G27" i="62"/>
  <c r="G22" i="64"/>
  <c r="H121" i="71"/>
  <c r="G121" i="71"/>
  <c r="F121" i="71"/>
  <c r="F125" i="71" s="1"/>
  <c r="Y120" i="71"/>
  <c r="Z120" i="71" s="1"/>
  <c r="AA120" i="71" s="1"/>
  <c r="AB120" i="71" s="1"/>
  <c r="AC120" i="71" s="1"/>
  <c r="AD120" i="71" s="1"/>
  <c r="AE120" i="71" s="1"/>
  <c r="AF120" i="71" s="1"/>
  <c r="AG120" i="71" s="1"/>
  <c r="AH120" i="71" s="1"/>
  <c r="AI120" i="71" s="1"/>
  <c r="AJ120" i="71" s="1"/>
  <c r="G119" i="73" l="1"/>
  <c r="G13" i="73" s="1"/>
  <c r="G123" i="73"/>
  <c r="G17" i="73" s="1"/>
  <c r="G118" i="73"/>
  <c r="G12" i="73" s="1"/>
  <c r="G125" i="73"/>
  <c r="G19" i="73"/>
  <c r="G129" i="73"/>
  <c r="G23" i="73"/>
  <c r="G127" i="73"/>
  <c r="G21" i="73"/>
  <c r="G130" i="73"/>
  <c r="G24" i="73"/>
  <c r="G131" i="73"/>
  <c r="G25" i="73"/>
  <c r="G117" i="73"/>
  <c r="G126" i="73"/>
  <c r="G20" i="73"/>
  <c r="G128" i="73"/>
  <c r="G22" i="73"/>
  <c r="G132" i="73"/>
  <c r="G26" i="73"/>
  <c r="G31" i="64"/>
  <c r="G27" i="64"/>
  <c r="G27" i="67"/>
  <c r="G31" i="67"/>
  <c r="F33" i="66"/>
  <c r="F35" i="66" s="1"/>
  <c r="F51" i="66"/>
  <c r="F8" i="65"/>
  <c r="F33" i="64"/>
  <c r="F35" i="64" s="1"/>
  <c r="F33" i="63"/>
  <c r="F35" i="63" s="1"/>
  <c r="F51" i="63"/>
  <c r="F8" i="62"/>
  <c r="F33" i="62" s="1"/>
  <c r="F35" i="62" s="1"/>
  <c r="F35" i="61"/>
  <c r="F35" i="60"/>
  <c r="G11" i="73" l="1"/>
  <c r="G133" i="73"/>
  <c r="G27" i="73" s="1"/>
  <c r="F34" i="65"/>
  <c r="F21" i="65"/>
  <c r="F21" i="67" s="1"/>
  <c r="F34" i="62"/>
  <c r="F21" i="62"/>
  <c r="F21" i="64" s="1"/>
  <c r="F31" i="60"/>
  <c r="H122" i="71"/>
  <c r="F31" i="61"/>
  <c r="F33" i="65"/>
  <c r="F27" i="61"/>
  <c r="H112" i="70" s="1"/>
  <c r="F27" i="60"/>
  <c r="F35" i="65" l="1"/>
  <c r="F33" i="67"/>
  <c r="F35" i="67" s="1"/>
  <c r="F35" i="57"/>
  <c r="F31" i="57"/>
  <c r="F26" i="54"/>
  <c r="F22" i="54"/>
  <c r="F17" i="54"/>
  <c r="F35" i="5"/>
  <c r="F35" i="52"/>
  <c r="F33" i="51"/>
  <c r="F35" i="51" s="1"/>
  <c r="F23" i="53"/>
  <c r="F35" i="4"/>
  <c r="F35" i="30"/>
  <c r="F35" i="50"/>
  <c r="F35" i="49"/>
  <c r="F12" i="54" l="1"/>
  <c r="F12" i="53"/>
  <c r="F13" i="54"/>
  <c r="F23" i="54"/>
  <c r="F17" i="51"/>
  <c r="F17" i="53"/>
  <c r="F26" i="51"/>
  <c r="F26" i="53"/>
  <c r="F33" i="54"/>
  <c r="F33" i="53"/>
  <c r="F13" i="51"/>
  <c r="F13" i="53"/>
  <c r="F14" i="52"/>
  <c r="F14" i="53"/>
  <c r="F19" i="52"/>
  <c r="F19" i="53"/>
  <c r="F24" i="52"/>
  <c r="F24" i="53"/>
  <c r="F30" i="52"/>
  <c r="F30" i="53"/>
  <c r="F14" i="54"/>
  <c r="F19" i="54"/>
  <c r="F24" i="54"/>
  <c r="F30" i="54"/>
  <c r="F22" i="51"/>
  <c r="F22" i="53"/>
  <c r="F11" i="53"/>
  <c r="F16" i="52"/>
  <c r="F16" i="53"/>
  <c r="F20" i="52"/>
  <c r="F20" i="53"/>
  <c r="F25" i="52"/>
  <c r="F25" i="53"/>
  <c r="F11" i="54"/>
  <c r="F16" i="54"/>
  <c r="F20" i="54"/>
  <c r="F25" i="54"/>
  <c r="F29" i="53"/>
  <c r="F29" i="54"/>
  <c r="F31" i="55"/>
  <c r="F31" i="30"/>
  <c r="F26" i="52"/>
  <c r="F31" i="2"/>
  <c r="F22" i="52"/>
  <c r="F12" i="62"/>
  <c r="F12" i="63"/>
  <c r="F14" i="66"/>
  <c r="F14" i="65"/>
  <c r="F23" i="66"/>
  <c r="F23" i="65"/>
  <c r="F13" i="62"/>
  <c r="F13" i="63"/>
  <c r="F17" i="63"/>
  <c r="F17" i="62"/>
  <c r="F22" i="63"/>
  <c r="F22" i="62"/>
  <c r="F26" i="63"/>
  <c r="F26" i="62"/>
  <c r="F25" i="51"/>
  <c r="F20" i="51"/>
  <c r="F16" i="51"/>
  <c r="F12" i="51"/>
  <c r="F17" i="52"/>
  <c r="F13" i="52"/>
  <c r="F11" i="66"/>
  <c r="F11" i="65"/>
  <c r="F19" i="66"/>
  <c r="F19" i="65"/>
  <c r="F24" i="66"/>
  <c r="F24" i="65"/>
  <c r="F30" i="66"/>
  <c r="F30" i="65"/>
  <c r="F20" i="62"/>
  <c r="F20" i="63"/>
  <c r="F14" i="63"/>
  <c r="F14" i="62"/>
  <c r="F23" i="63"/>
  <c r="F23" i="62"/>
  <c r="F29" i="62"/>
  <c r="F29" i="63"/>
  <c r="F30" i="51"/>
  <c r="F24" i="51"/>
  <c r="F19" i="51"/>
  <c r="F11" i="51"/>
  <c r="F12" i="52"/>
  <c r="F12" i="66"/>
  <c r="F12" i="65"/>
  <c r="F16" i="66"/>
  <c r="F16" i="65"/>
  <c r="F20" i="66"/>
  <c r="F20" i="65"/>
  <c r="F25" i="66"/>
  <c r="F25" i="65"/>
  <c r="F16" i="63"/>
  <c r="F16" i="62"/>
  <c r="F25" i="63"/>
  <c r="F25" i="62"/>
  <c r="F31" i="5"/>
  <c r="F29" i="66"/>
  <c r="F29" i="65"/>
  <c r="F11" i="63"/>
  <c r="F11" i="62"/>
  <c r="F19" i="62"/>
  <c r="F19" i="63"/>
  <c r="F24" i="63"/>
  <c r="F24" i="62"/>
  <c r="F30" i="63"/>
  <c r="F30" i="62"/>
  <c r="F29" i="51"/>
  <c r="F23" i="51"/>
  <c r="F14" i="51"/>
  <c r="F29" i="52"/>
  <c r="F23" i="52"/>
  <c r="F11" i="52"/>
  <c r="F13" i="66"/>
  <c r="F13" i="65"/>
  <c r="F17" i="66"/>
  <c r="F17" i="65"/>
  <c r="F22" i="66"/>
  <c r="F22" i="65"/>
  <c r="F26" i="66"/>
  <c r="F26" i="65"/>
  <c r="F27" i="57"/>
  <c r="F27" i="55"/>
  <c r="F27" i="5"/>
  <c r="F31" i="4"/>
  <c r="F27" i="4"/>
  <c r="F27" i="30"/>
  <c r="F18" i="30"/>
  <c r="F27" i="2"/>
  <c r="F31" i="52" l="1"/>
  <c r="F27" i="54"/>
  <c r="F27" i="53"/>
  <c r="H24" i="70"/>
  <c r="F35" i="54"/>
  <c r="F35" i="53"/>
  <c r="F31" i="53"/>
  <c r="F31" i="54"/>
  <c r="F22" i="67"/>
  <c r="F13" i="67"/>
  <c r="F30" i="64"/>
  <c r="F16" i="64"/>
  <c r="F31" i="51"/>
  <c r="F27" i="63"/>
  <c r="F27" i="51"/>
  <c r="F12" i="64"/>
  <c r="F27" i="52"/>
  <c r="F25" i="67"/>
  <c r="F16" i="67"/>
  <c r="F23" i="64"/>
  <c r="F14" i="64"/>
  <c r="F24" i="67"/>
  <c r="F22" i="64"/>
  <c r="F14" i="67"/>
  <c r="F120" i="73" s="1"/>
  <c r="F14" i="73" s="1"/>
  <c r="F19" i="64"/>
  <c r="F31" i="65"/>
  <c r="F29" i="67"/>
  <c r="F27" i="66"/>
  <c r="F26" i="67"/>
  <c r="F17" i="67"/>
  <c r="F24" i="64"/>
  <c r="F31" i="66"/>
  <c r="F25" i="64"/>
  <c r="F20" i="64"/>
  <c r="F13" i="64"/>
  <c r="F11" i="64"/>
  <c r="F29" i="64"/>
  <c r="F31" i="62"/>
  <c r="F20" i="67"/>
  <c r="F12" i="67"/>
  <c r="F118" i="73" s="1"/>
  <c r="F12" i="73" s="1"/>
  <c r="F31" i="63"/>
  <c r="F27" i="62"/>
  <c r="F27" i="65"/>
  <c r="F30" i="67"/>
  <c r="F19" i="67"/>
  <c r="F11" i="67"/>
  <c r="F26" i="64"/>
  <c r="F17" i="64"/>
  <c r="F23" i="67"/>
  <c r="F122" i="73" l="1"/>
  <c r="F16" i="73" s="1"/>
  <c r="F123" i="73"/>
  <c r="F17" i="73" s="1"/>
  <c r="F119" i="73"/>
  <c r="F13" i="73" s="1"/>
  <c r="F127" i="73"/>
  <c r="F21" i="73"/>
  <c r="F117" i="73"/>
  <c r="F126" i="73"/>
  <c r="F20" i="73"/>
  <c r="F130" i="73"/>
  <c r="F24" i="73"/>
  <c r="F131" i="73"/>
  <c r="F25" i="73"/>
  <c r="F129" i="73"/>
  <c r="F23" i="73"/>
  <c r="F125" i="73"/>
  <c r="F19" i="73"/>
  <c r="F132" i="73"/>
  <c r="F26" i="73"/>
  <c r="F128" i="73"/>
  <c r="F22" i="73"/>
  <c r="F31" i="64"/>
  <c r="F27" i="67"/>
  <c r="F31" i="67"/>
  <c r="F27" i="64"/>
  <c r="H47" i="70"/>
  <c r="I47" i="70"/>
  <c r="J47" i="70"/>
  <c r="K47" i="70"/>
  <c r="L47" i="70"/>
  <c r="M47" i="70"/>
  <c r="N47" i="70"/>
  <c r="O47" i="70"/>
  <c r="P47" i="70"/>
  <c r="Q47" i="70"/>
  <c r="H48" i="70"/>
  <c r="I48" i="70"/>
  <c r="J48" i="70"/>
  <c r="K48" i="70"/>
  <c r="L48" i="70"/>
  <c r="M48" i="70"/>
  <c r="N48" i="70"/>
  <c r="O48" i="70"/>
  <c r="P48" i="70"/>
  <c r="Q48" i="70"/>
  <c r="H39" i="69"/>
  <c r="I39" i="69"/>
  <c r="J39" i="69"/>
  <c r="K39" i="69"/>
  <c r="L39" i="69"/>
  <c r="M39" i="69"/>
  <c r="N39" i="69"/>
  <c r="O39" i="69"/>
  <c r="P39" i="69"/>
  <c r="Q39" i="69"/>
  <c r="H40" i="69"/>
  <c r="I40" i="69"/>
  <c r="J40" i="69"/>
  <c r="K40" i="69"/>
  <c r="L40" i="69"/>
  <c r="M40" i="69"/>
  <c r="N40" i="69"/>
  <c r="O40" i="69"/>
  <c r="P40" i="69"/>
  <c r="Q40" i="69"/>
  <c r="J34" i="69"/>
  <c r="K34" i="69"/>
  <c r="L34" i="69"/>
  <c r="M34" i="69"/>
  <c r="N34" i="69"/>
  <c r="O34" i="69"/>
  <c r="P34" i="69"/>
  <c r="Q34" i="69"/>
  <c r="J35" i="69"/>
  <c r="J44" i="69" s="1"/>
  <c r="K35" i="69"/>
  <c r="K44" i="69" s="1"/>
  <c r="L35" i="69"/>
  <c r="L44" i="69" s="1"/>
  <c r="M35" i="69"/>
  <c r="M44" i="69" s="1"/>
  <c r="N35" i="69"/>
  <c r="N44" i="69" s="1"/>
  <c r="O35" i="69"/>
  <c r="O44" i="69" s="1"/>
  <c r="P35" i="69"/>
  <c r="Q35" i="69"/>
  <c r="H39" i="70"/>
  <c r="I39" i="70"/>
  <c r="J39" i="70"/>
  <c r="K39" i="70"/>
  <c r="L39" i="70"/>
  <c r="M39" i="70"/>
  <c r="N39" i="70"/>
  <c r="O39" i="70"/>
  <c r="P39" i="70"/>
  <c r="Q39" i="70"/>
  <c r="H40" i="70"/>
  <c r="I40" i="70"/>
  <c r="J40" i="70"/>
  <c r="K40" i="70"/>
  <c r="L40" i="70"/>
  <c r="M40" i="70"/>
  <c r="N40" i="70"/>
  <c r="O40" i="70"/>
  <c r="P40" i="70"/>
  <c r="Q40" i="70"/>
  <c r="H34" i="70"/>
  <c r="H43" i="70" s="1"/>
  <c r="I34" i="70"/>
  <c r="I43" i="70" s="1"/>
  <c r="J34" i="70"/>
  <c r="J43" i="70" s="1"/>
  <c r="K34" i="70"/>
  <c r="K43" i="70" s="1"/>
  <c r="L34" i="70"/>
  <c r="L43" i="70" s="1"/>
  <c r="M34" i="70"/>
  <c r="M43" i="70" s="1"/>
  <c r="N34" i="70"/>
  <c r="N43" i="70" s="1"/>
  <c r="O34" i="70"/>
  <c r="O43" i="70" s="1"/>
  <c r="P34" i="70"/>
  <c r="Q34" i="70"/>
  <c r="Q43" i="70" s="1"/>
  <c r="H35" i="70"/>
  <c r="H44" i="70" s="1"/>
  <c r="I35" i="70"/>
  <c r="I44" i="70" s="1"/>
  <c r="J35" i="70"/>
  <c r="J44" i="70" s="1"/>
  <c r="K35" i="70"/>
  <c r="K44" i="70" s="1"/>
  <c r="L35" i="70"/>
  <c r="L44" i="70" s="1"/>
  <c r="M35" i="70"/>
  <c r="M44" i="70" s="1"/>
  <c r="N35" i="70"/>
  <c r="N44" i="70" s="1"/>
  <c r="O35" i="70"/>
  <c r="O44" i="70" s="1"/>
  <c r="P35" i="70"/>
  <c r="P44" i="70" s="1"/>
  <c r="Q35" i="70"/>
  <c r="Q44" i="70" s="1"/>
  <c r="G110" i="69"/>
  <c r="E33" i="66"/>
  <c r="E35" i="66" s="1"/>
  <c r="E51" i="66"/>
  <c r="E8" i="65"/>
  <c r="E33" i="64"/>
  <c r="E35" i="64" s="1"/>
  <c r="E8" i="62"/>
  <c r="E51" i="63"/>
  <c r="E33" i="63"/>
  <c r="E35" i="63" s="1"/>
  <c r="E35" i="61"/>
  <c r="E35" i="60"/>
  <c r="E35" i="57"/>
  <c r="E29" i="66"/>
  <c r="E35" i="5"/>
  <c r="E35" i="52"/>
  <c r="E33" i="51"/>
  <c r="E35" i="51" s="1"/>
  <c r="E30" i="53"/>
  <c r="E29" i="52"/>
  <c r="G40" i="70" s="1"/>
  <c r="E35" i="4"/>
  <c r="E35" i="30"/>
  <c r="E35" i="50"/>
  <c r="E35" i="49"/>
  <c r="F133" i="73" l="1"/>
  <c r="F27" i="73" s="1"/>
  <c r="F11" i="73"/>
  <c r="Q44" i="69"/>
  <c r="P44" i="69"/>
  <c r="P43" i="70"/>
  <c r="Q43" i="69"/>
  <c r="E34" i="65"/>
  <c r="E21" i="65"/>
  <c r="E21" i="67" s="1"/>
  <c r="E34" i="62"/>
  <c r="E21" i="62"/>
  <c r="E21" i="64" s="1"/>
  <c r="E33" i="62"/>
  <c r="E35" i="62" s="1"/>
  <c r="M43" i="69"/>
  <c r="E16" i="52"/>
  <c r="E16" i="53"/>
  <c r="E17" i="66"/>
  <c r="E17" i="54"/>
  <c r="F122" i="71"/>
  <c r="D35" i="61"/>
  <c r="E33" i="54"/>
  <c r="E33" i="53"/>
  <c r="E14" i="63"/>
  <c r="E14" i="53"/>
  <c r="E11" i="63"/>
  <c r="E11" i="53"/>
  <c r="E12" i="53"/>
  <c r="E17" i="63"/>
  <c r="E17" i="53"/>
  <c r="E26" i="63"/>
  <c r="E26" i="53"/>
  <c r="E13" i="66"/>
  <c r="E13" i="54"/>
  <c r="E24" i="52"/>
  <c r="E24" i="53"/>
  <c r="E11" i="54"/>
  <c r="E16" i="54"/>
  <c r="E25" i="54"/>
  <c r="E12" i="66"/>
  <c r="E12" i="54"/>
  <c r="E26" i="66"/>
  <c r="E26" i="54"/>
  <c r="E13" i="63"/>
  <c r="E13" i="53"/>
  <c r="E14" i="66"/>
  <c r="E14" i="54"/>
  <c r="E24" i="54"/>
  <c r="E30" i="66"/>
  <c r="E31" i="66" s="1"/>
  <c r="E30" i="54"/>
  <c r="E29" i="54"/>
  <c r="E29" i="53"/>
  <c r="N43" i="69"/>
  <c r="P43" i="69"/>
  <c r="L43" i="69"/>
  <c r="O43" i="69"/>
  <c r="K43" i="69"/>
  <c r="J43" i="69"/>
  <c r="G122" i="71"/>
  <c r="E31" i="55"/>
  <c r="E31" i="61"/>
  <c r="E31" i="2"/>
  <c r="E31" i="30"/>
  <c r="E11" i="51"/>
  <c r="E29" i="51"/>
  <c r="G39" i="70" s="1"/>
  <c r="G48" i="70"/>
  <c r="E26" i="51"/>
  <c r="E14" i="51"/>
  <c r="E11" i="52"/>
  <c r="E27" i="30"/>
  <c r="E30" i="51"/>
  <c r="G39" i="69" s="1"/>
  <c r="E30" i="63"/>
  <c r="E12" i="65"/>
  <c r="E25" i="66"/>
  <c r="E11" i="65"/>
  <c r="E11" i="66"/>
  <c r="E24" i="51"/>
  <c r="E24" i="63"/>
  <c r="E16" i="65"/>
  <c r="E12" i="62"/>
  <c r="E12" i="51"/>
  <c r="E12" i="63"/>
  <c r="E16" i="51"/>
  <c r="E16" i="63"/>
  <c r="E16" i="62"/>
  <c r="E24" i="66"/>
  <c r="E24" i="65"/>
  <c r="E13" i="52"/>
  <c r="E13" i="51"/>
  <c r="E17" i="52"/>
  <c r="E17" i="51"/>
  <c r="E30" i="52"/>
  <c r="G40" i="69" s="1"/>
  <c r="E12" i="52"/>
  <c r="E16" i="66"/>
  <c r="E26" i="52"/>
  <c r="E14" i="52"/>
  <c r="E13" i="62"/>
  <c r="E31" i="4"/>
  <c r="E31" i="5"/>
  <c r="E29" i="63"/>
  <c r="E30" i="65"/>
  <c r="E26" i="65"/>
  <c r="E14" i="65"/>
  <c r="E33" i="65"/>
  <c r="E29" i="65"/>
  <c r="E25" i="65"/>
  <c r="E17" i="65"/>
  <c r="E13" i="65"/>
  <c r="E30" i="62"/>
  <c r="E24" i="62"/>
  <c r="E11" i="62"/>
  <c r="E29" i="62"/>
  <c r="E14" i="62"/>
  <c r="E26" i="62"/>
  <c r="E17" i="62"/>
  <c r="E27" i="61"/>
  <c r="G112" i="70" s="1"/>
  <c r="E31" i="60"/>
  <c r="E27" i="60"/>
  <c r="E31" i="57"/>
  <c r="E27" i="57"/>
  <c r="Y119" i="71"/>
  <c r="Z119" i="71" s="1"/>
  <c r="AA119" i="71" s="1"/>
  <c r="AB119" i="71" s="1"/>
  <c r="AC119" i="71" s="1"/>
  <c r="AD119" i="71" s="1"/>
  <c r="AE119" i="71" s="1"/>
  <c r="AF119" i="71" s="1"/>
  <c r="AG119" i="71" s="1"/>
  <c r="AH119" i="71" s="1"/>
  <c r="AI119" i="71" s="1"/>
  <c r="AJ119" i="71" s="1"/>
  <c r="E13" i="64" l="1"/>
  <c r="E26" i="67"/>
  <c r="E17" i="67"/>
  <c r="E30" i="67"/>
  <c r="E12" i="67"/>
  <c r="E17" i="64"/>
  <c r="E26" i="64"/>
  <c r="E14" i="64"/>
  <c r="E11" i="64"/>
  <c r="E14" i="67"/>
  <c r="G24" i="70"/>
  <c r="E35" i="54"/>
  <c r="E35" i="53"/>
  <c r="E31" i="53"/>
  <c r="E31" i="54"/>
  <c r="E35" i="65"/>
  <c r="E33" i="67"/>
  <c r="E35" i="67" s="1"/>
  <c r="E24" i="64"/>
  <c r="E25" i="67"/>
  <c r="E16" i="64"/>
  <c r="E24" i="67"/>
  <c r="E31" i="52"/>
  <c r="E13" i="67"/>
  <c r="E119" i="73" s="1"/>
  <c r="E13" i="73" s="1"/>
  <c r="E31" i="65"/>
  <c r="E29" i="67"/>
  <c r="E31" i="62"/>
  <c r="E29" i="64"/>
  <c r="E31" i="63"/>
  <c r="E31" i="51"/>
  <c r="E30" i="64"/>
  <c r="E12" i="64"/>
  <c r="E16" i="67"/>
  <c r="E122" i="73" s="1"/>
  <c r="E16" i="73" s="1"/>
  <c r="E11" i="67"/>
  <c r="H39" i="71"/>
  <c r="I39" i="71"/>
  <c r="J39" i="71"/>
  <c r="K39" i="71"/>
  <c r="L39" i="71"/>
  <c r="M39" i="71"/>
  <c r="N39" i="71"/>
  <c r="O39" i="71"/>
  <c r="P39" i="71"/>
  <c r="Q39" i="71"/>
  <c r="H40" i="71"/>
  <c r="I40" i="71"/>
  <c r="J40" i="71"/>
  <c r="K40" i="71"/>
  <c r="L40" i="71"/>
  <c r="M40" i="71"/>
  <c r="N40" i="71"/>
  <c r="O40" i="71"/>
  <c r="P40" i="71"/>
  <c r="Q40" i="71"/>
  <c r="P125" i="71"/>
  <c r="L125" i="71"/>
  <c r="L126" i="71" s="1"/>
  <c r="K125" i="71"/>
  <c r="K126" i="71" s="1"/>
  <c r="Q123" i="71"/>
  <c r="Q124" i="71" s="1"/>
  <c r="P123" i="71"/>
  <c r="P124" i="71" s="1"/>
  <c r="Q125" i="71"/>
  <c r="J125" i="71"/>
  <c r="J126" i="71" s="1"/>
  <c r="I125" i="71"/>
  <c r="H125" i="71"/>
  <c r="G125" i="71"/>
  <c r="Y118" i="71"/>
  <c r="Z118" i="71" s="1"/>
  <c r="AA118" i="71" s="1"/>
  <c r="AB118" i="71" s="1"/>
  <c r="AC118" i="71" s="1"/>
  <c r="AD118" i="71" s="1"/>
  <c r="AE118" i="71" s="1"/>
  <c r="AF118" i="71" s="1"/>
  <c r="AG118" i="71" s="1"/>
  <c r="AH118" i="71" s="1"/>
  <c r="AI118" i="71" s="1"/>
  <c r="AJ118" i="71" s="1"/>
  <c r="Y117" i="71"/>
  <c r="Z117" i="71" s="1"/>
  <c r="AA117" i="71" s="1"/>
  <c r="AB117" i="71" s="1"/>
  <c r="AC117" i="71" s="1"/>
  <c r="AD117" i="71" s="1"/>
  <c r="AE117" i="71" s="1"/>
  <c r="AF117" i="71" s="1"/>
  <c r="AG117" i="71" s="1"/>
  <c r="AH117" i="71" s="1"/>
  <c r="AI117" i="71" s="1"/>
  <c r="AJ117" i="71" s="1"/>
  <c r="Y116" i="71"/>
  <c r="Z116" i="71" s="1"/>
  <c r="AA116" i="71" s="1"/>
  <c r="AB116" i="71" s="1"/>
  <c r="AC116" i="71" s="1"/>
  <c r="AD116" i="71" s="1"/>
  <c r="AE116" i="71" s="1"/>
  <c r="AF116" i="71" s="1"/>
  <c r="AG116" i="71" s="1"/>
  <c r="AH116" i="71" s="1"/>
  <c r="AI116" i="71" s="1"/>
  <c r="AJ116" i="71" s="1"/>
  <c r="Y115" i="71"/>
  <c r="Z115" i="71" s="1"/>
  <c r="AA115" i="71" s="1"/>
  <c r="AB115" i="71" s="1"/>
  <c r="AC115" i="71" s="1"/>
  <c r="AD115" i="71" s="1"/>
  <c r="AE115" i="71" s="1"/>
  <c r="AF115" i="71" s="1"/>
  <c r="AG115" i="71" s="1"/>
  <c r="AH115" i="71" s="1"/>
  <c r="AI115" i="71" s="1"/>
  <c r="AJ115" i="71" s="1"/>
  <c r="Y114" i="71"/>
  <c r="Z114" i="71" s="1"/>
  <c r="AA114" i="71" s="1"/>
  <c r="AB114" i="71" s="1"/>
  <c r="AC114" i="71" s="1"/>
  <c r="AD114" i="71" s="1"/>
  <c r="AE114" i="71" s="1"/>
  <c r="AF114" i="71" s="1"/>
  <c r="AG114" i="71" s="1"/>
  <c r="AH114" i="71" s="1"/>
  <c r="AI114" i="71" s="1"/>
  <c r="AJ114" i="71" s="1"/>
  <c r="Y113" i="71"/>
  <c r="Z113" i="71" s="1"/>
  <c r="AA113" i="71" s="1"/>
  <c r="AB113" i="71" s="1"/>
  <c r="AC113" i="71" s="1"/>
  <c r="AD113" i="71" s="1"/>
  <c r="AE113" i="71" s="1"/>
  <c r="AF113" i="71" s="1"/>
  <c r="AG113" i="71" s="1"/>
  <c r="AH113" i="71" s="1"/>
  <c r="AI113" i="71" s="1"/>
  <c r="AJ113" i="71" s="1"/>
  <c r="Y112" i="71"/>
  <c r="Z112" i="71" s="1"/>
  <c r="AA112" i="71" s="1"/>
  <c r="AB112" i="71" s="1"/>
  <c r="AC112" i="71" s="1"/>
  <c r="AD112" i="71" s="1"/>
  <c r="AE112" i="71" s="1"/>
  <c r="AF112" i="71" s="1"/>
  <c r="AG112" i="71" s="1"/>
  <c r="AH112" i="71" s="1"/>
  <c r="AI112" i="71" s="1"/>
  <c r="AJ112" i="71" s="1"/>
  <c r="Y111" i="71"/>
  <c r="Z111" i="71" s="1"/>
  <c r="AA111" i="71" s="1"/>
  <c r="AB111" i="71" s="1"/>
  <c r="AC111" i="71" s="1"/>
  <c r="AD111" i="71" s="1"/>
  <c r="AE111" i="71" s="1"/>
  <c r="AF111" i="71" s="1"/>
  <c r="AG111" i="71" s="1"/>
  <c r="AH111" i="71" s="1"/>
  <c r="AI111" i="71" s="1"/>
  <c r="AJ111" i="71" s="1"/>
  <c r="F102" i="71"/>
  <c r="Y102" i="71" s="1"/>
  <c r="Y101" i="71"/>
  <c r="Z101" i="71" s="1"/>
  <c r="AA101" i="71" s="1"/>
  <c r="AB101" i="71" s="1"/>
  <c r="AC101" i="71" s="1"/>
  <c r="AD101" i="71" s="1"/>
  <c r="AE101" i="71" s="1"/>
  <c r="AF101" i="71" s="1"/>
  <c r="AG101" i="71" s="1"/>
  <c r="AH101" i="71" s="1"/>
  <c r="AI101" i="71" s="1"/>
  <c r="AJ101" i="71" s="1"/>
  <c r="R101" i="71"/>
  <c r="Y100" i="71"/>
  <c r="Z100" i="71" s="1"/>
  <c r="AA100" i="71" s="1"/>
  <c r="AB100" i="71" s="1"/>
  <c r="AC100" i="71" s="1"/>
  <c r="AD100" i="71" s="1"/>
  <c r="AE100" i="71" s="1"/>
  <c r="AF100" i="71" s="1"/>
  <c r="AG100" i="71" s="1"/>
  <c r="AH100" i="71" s="1"/>
  <c r="AI100" i="71" s="1"/>
  <c r="AJ100" i="71" s="1"/>
  <c r="R100" i="71"/>
  <c r="Q99" i="71"/>
  <c r="Q81" i="71" s="1"/>
  <c r="P99" i="71"/>
  <c r="P81" i="71" s="1"/>
  <c r="O99" i="71"/>
  <c r="O81" i="71" s="1"/>
  <c r="N99" i="71"/>
  <c r="N81" i="71" s="1"/>
  <c r="M99" i="71"/>
  <c r="M81" i="71" s="1"/>
  <c r="L99" i="71"/>
  <c r="L124" i="71" s="1"/>
  <c r="K99" i="71"/>
  <c r="K124" i="71" s="1"/>
  <c r="J99" i="71"/>
  <c r="J124" i="71" s="1"/>
  <c r="I99" i="71"/>
  <c r="H99" i="71"/>
  <c r="G99" i="71"/>
  <c r="F99" i="71"/>
  <c r="Y99" i="71" s="1"/>
  <c r="Y98" i="71"/>
  <c r="Z98" i="71" s="1"/>
  <c r="AA98" i="71" s="1"/>
  <c r="AB98" i="71" s="1"/>
  <c r="AC98" i="71" s="1"/>
  <c r="AD98" i="71" s="1"/>
  <c r="AE98" i="71" s="1"/>
  <c r="AF98" i="71" s="1"/>
  <c r="AG98" i="71" s="1"/>
  <c r="AH98" i="71" s="1"/>
  <c r="AI98" i="71" s="1"/>
  <c r="AJ98" i="71" s="1"/>
  <c r="R98" i="71"/>
  <c r="A69" i="71"/>
  <c r="A71" i="71" s="1"/>
  <c r="A73" i="71" s="1"/>
  <c r="A75" i="71" s="1"/>
  <c r="A77" i="71" s="1"/>
  <c r="A79" i="71" s="1"/>
  <c r="A81" i="71" s="1"/>
  <c r="A83" i="71" s="1"/>
  <c r="A85" i="71" s="1"/>
  <c r="A87" i="71" s="1"/>
  <c r="Q65" i="71"/>
  <c r="P65" i="71"/>
  <c r="O65" i="71"/>
  <c r="N65" i="71"/>
  <c r="M65" i="71"/>
  <c r="L65" i="71"/>
  <c r="K65" i="71"/>
  <c r="J65" i="71"/>
  <c r="I65" i="71"/>
  <c r="H65" i="71"/>
  <c r="Q64" i="71"/>
  <c r="P64" i="71"/>
  <c r="O64" i="71"/>
  <c r="N64" i="71"/>
  <c r="M64" i="71"/>
  <c r="L64" i="71"/>
  <c r="K64" i="71"/>
  <c r="J64" i="71"/>
  <c r="I64" i="71"/>
  <c r="H64" i="71"/>
  <c r="Q61" i="71"/>
  <c r="P61" i="71"/>
  <c r="O61" i="71"/>
  <c r="N61" i="71"/>
  <c r="M61" i="71"/>
  <c r="L61" i="71"/>
  <c r="K61" i="71"/>
  <c r="J61" i="71"/>
  <c r="I61" i="71"/>
  <c r="H61" i="71"/>
  <c r="Q60" i="71"/>
  <c r="P60" i="71"/>
  <c r="O60" i="71"/>
  <c r="N60" i="71"/>
  <c r="M60" i="71"/>
  <c r="L60" i="71"/>
  <c r="K60" i="71"/>
  <c r="J60" i="71"/>
  <c r="I60" i="71"/>
  <c r="H60" i="71"/>
  <c r="A48" i="71"/>
  <c r="A49" i="71" s="1"/>
  <c r="H64" i="70"/>
  <c r="I64" i="70"/>
  <c r="J64" i="70"/>
  <c r="K64" i="70"/>
  <c r="L64" i="70"/>
  <c r="M64" i="70"/>
  <c r="N64" i="70"/>
  <c r="O64" i="70"/>
  <c r="P64" i="70"/>
  <c r="Q64" i="70"/>
  <c r="H65" i="70"/>
  <c r="I65" i="70"/>
  <c r="J65" i="70"/>
  <c r="K65" i="70"/>
  <c r="L65" i="70"/>
  <c r="M65" i="70"/>
  <c r="N65" i="70"/>
  <c r="O65" i="70"/>
  <c r="P65" i="70"/>
  <c r="Q65" i="70"/>
  <c r="H60" i="70"/>
  <c r="I60" i="70"/>
  <c r="J60" i="70"/>
  <c r="K60" i="70"/>
  <c r="L60" i="70"/>
  <c r="M60" i="70"/>
  <c r="N60" i="70"/>
  <c r="O60" i="70"/>
  <c r="P60" i="70"/>
  <c r="Q60" i="70"/>
  <c r="H61" i="70"/>
  <c r="I61" i="70"/>
  <c r="J61" i="70"/>
  <c r="K61" i="70"/>
  <c r="L61" i="70"/>
  <c r="M61" i="70"/>
  <c r="N61" i="70"/>
  <c r="O61" i="70"/>
  <c r="P61" i="70"/>
  <c r="Q61" i="70"/>
  <c r="E123" i="73" l="1"/>
  <c r="E17" i="73" s="1"/>
  <c r="E120" i="73"/>
  <c r="E14" i="73" s="1"/>
  <c r="E117" i="73"/>
  <c r="E127" i="73"/>
  <c r="E118" i="73"/>
  <c r="E12" i="73" s="1"/>
  <c r="E132" i="73"/>
  <c r="E26" i="73"/>
  <c r="E11" i="73"/>
  <c r="E130" i="73"/>
  <c r="E24" i="73"/>
  <c r="E21" i="73"/>
  <c r="E31" i="67"/>
  <c r="Q37" i="71"/>
  <c r="P37" i="71"/>
  <c r="L81" i="71"/>
  <c r="K81" i="71"/>
  <c r="J81" i="71"/>
  <c r="L59" i="71"/>
  <c r="P59" i="71"/>
  <c r="L37" i="71"/>
  <c r="K59" i="71"/>
  <c r="O59" i="71"/>
  <c r="J59" i="71"/>
  <c r="N59" i="71"/>
  <c r="I63" i="71"/>
  <c r="M63" i="71"/>
  <c r="Q63" i="71"/>
  <c r="H59" i="71"/>
  <c r="H37" i="71"/>
  <c r="E31" i="64"/>
  <c r="L63" i="71"/>
  <c r="K63" i="71"/>
  <c r="O63" i="71"/>
  <c r="H63" i="71"/>
  <c r="P63" i="71"/>
  <c r="O37" i="71"/>
  <c r="K37" i="71"/>
  <c r="M37" i="71"/>
  <c r="M59" i="71"/>
  <c r="I59" i="71"/>
  <c r="Q59" i="71"/>
  <c r="J63" i="71"/>
  <c r="N63" i="71"/>
  <c r="N37" i="71"/>
  <c r="J37" i="71"/>
  <c r="Z99" i="71"/>
  <c r="R121" i="71"/>
  <c r="R125" i="71" s="1"/>
  <c r="I37" i="71"/>
  <c r="R99" i="71"/>
  <c r="V110" i="70"/>
  <c r="W110" i="70"/>
  <c r="X110" i="70" s="1"/>
  <c r="Y110" i="70" s="1"/>
  <c r="Z110" i="70" s="1"/>
  <c r="AA110" i="70" s="1"/>
  <c r="AB110" i="70" s="1"/>
  <c r="AC110" i="70" s="1"/>
  <c r="AD110" i="70" s="1"/>
  <c r="AE110" i="70" s="1"/>
  <c r="AF110" i="70" s="1"/>
  <c r="AG110" i="70" s="1"/>
  <c r="G24" i="71"/>
  <c r="H24" i="71"/>
  <c r="I24" i="71"/>
  <c r="J24" i="71"/>
  <c r="J89" i="71" s="1"/>
  <c r="K24" i="71"/>
  <c r="K89" i="71" s="1"/>
  <c r="L24" i="71"/>
  <c r="L89" i="71" s="1"/>
  <c r="M24" i="71"/>
  <c r="M89" i="71" s="1"/>
  <c r="N24" i="71"/>
  <c r="N89" i="71" s="1"/>
  <c r="O24" i="71"/>
  <c r="P24" i="71"/>
  <c r="P89" i="71" s="1"/>
  <c r="Q24" i="71"/>
  <c r="Q89" i="71" s="1"/>
  <c r="G16" i="70"/>
  <c r="H16" i="70"/>
  <c r="I16" i="70"/>
  <c r="J16" i="70"/>
  <c r="K16" i="70"/>
  <c r="L16" i="70"/>
  <c r="M16" i="70"/>
  <c r="N16" i="70"/>
  <c r="O16" i="70"/>
  <c r="P16" i="70"/>
  <c r="Q16" i="70"/>
  <c r="H16" i="69"/>
  <c r="I16" i="69"/>
  <c r="J16" i="69"/>
  <c r="K16" i="69"/>
  <c r="L16" i="69"/>
  <c r="M16" i="69"/>
  <c r="N16" i="69"/>
  <c r="O16" i="69"/>
  <c r="P16" i="69"/>
  <c r="Q16" i="69"/>
  <c r="G114" i="70"/>
  <c r="Q112" i="70"/>
  <c r="P112" i="70"/>
  <c r="Q111" i="70"/>
  <c r="Q114" i="70" s="1"/>
  <c r="P111" i="70"/>
  <c r="P114" i="70" s="1"/>
  <c r="L111" i="70"/>
  <c r="L114" i="70" s="1"/>
  <c r="K111" i="70"/>
  <c r="K114" i="70" s="1"/>
  <c r="J111" i="70"/>
  <c r="J114" i="70" s="1"/>
  <c r="I114" i="70"/>
  <c r="H114" i="70"/>
  <c r="F114" i="70"/>
  <c r="V109" i="70"/>
  <c r="W109" i="70" s="1"/>
  <c r="X109" i="70" s="1"/>
  <c r="Y109" i="70" s="1"/>
  <c r="Z109" i="70" s="1"/>
  <c r="AA109" i="70" s="1"/>
  <c r="AB109" i="70" s="1"/>
  <c r="AC109" i="70" s="1"/>
  <c r="AD109" i="70" s="1"/>
  <c r="AE109" i="70" s="1"/>
  <c r="AF109" i="70" s="1"/>
  <c r="AG109" i="70" s="1"/>
  <c r="V108" i="70"/>
  <c r="W108" i="70" s="1"/>
  <c r="X108" i="70" s="1"/>
  <c r="Y108" i="70" s="1"/>
  <c r="Z108" i="70" s="1"/>
  <c r="AA108" i="70" s="1"/>
  <c r="AB108" i="70" s="1"/>
  <c r="AC108" i="70" s="1"/>
  <c r="AD108" i="70" s="1"/>
  <c r="AE108" i="70" s="1"/>
  <c r="AF108" i="70" s="1"/>
  <c r="AG108" i="70" s="1"/>
  <c r="V107" i="70"/>
  <c r="W107" i="70" s="1"/>
  <c r="X107" i="70" s="1"/>
  <c r="Y107" i="70" s="1"/>
  <c r="Z107" i="70" s="1"/>
  <c r="AA107" i="70" s="1"/>
  <c r="AB107" i="70" s="1"/>
  <c r="AC107" i="70" s="1"/>
  <c r="AD107" i="70" s="1"/>
  <c r="AE107" i="70" s="1"/>
  <c r="AF107" i="70" s="1"/>
  <c r="AG107" i="70" s="1"/>
  <c r="V106" i="70"/>
  <c r="W106" i="70" s="1"/>
  <c r="X106" i="70" s="1"/>
  <c r="Y106" i="70" s="1"/>
  <c r="Z106" i="70" s="1"/>
  <c r="AA106" i="70" s="1"/>
  <c r="AB106" i="70" s="1"/>
  <c r="AC106" i="70" s="1"/>
  <c r="AD106" i="70" s="1"/>
  <c r="AE106" i="70" s="1"/>
  <c r="AF106" i="70" s="1"/>
  <c r="AG106" i="70" s="1"/>
  <c r="V105" i="70"/>
  <c r="W105" i="70" s="1"/>
  <c r="X105" i="70" s="1"/>
  <c r="Y105" i="70" s="1"/>
  <c r="Z105" i="70" s="1"/>
  <c r="AA105" i="70" s="1"/>
  <c r="AB105" i="70" s="1"/>
  <c r="AC105" i="70" s="1"/>
  <c r="AD105" i="70" s="1"/>
  <c r="AE105" i="70" s="1"/>
  <c r="AF105" i="70" s="1"/>
  <c r="AG105" i="70" s="1"/>
  <c r="V104" i="70"/>
  <c r="W104" i="70" s="1"/>
  <c r="X104" i="70" s="1"/>
  <c r="Y104" i="70" s="1"/>
  <c r="Z104" i="70" s="1"/>
  <c r="AA104" i="70" s="1"/>
  <c r="AB104" i="70" s="1"/>
  <c r="AC104" i="70" s="1"/>
  <c r="AD104" i="70" s="1"/>
  <c r="AE104" i="70" s="1"/>
  <c r="AF104" i="70" s="1"/>
  <c r="AG104" i="70" s="1"/>
  <c r="V103" i="70"/>
  <c r="W103" i="70" s="1"/>
  <c r="X103" i="70" s="1"/>
  <c r="Y103" i="70" s="1"/>
  <c r="Z103" i="70" s="1"/>
  <c r="AA103" i="70" s="1"/>
  <c r="AB103" i="70" s="1"/>
  <c r="AC103" i="70" s="1"/>
  <c r="AD103" i="70" s="1"/>
  <c r="AE103" i="70" s="1"/>
  <c r="AF103" i="70" s="1"/>
  <c r="AG103" i="70" s="1"/>
  <c r="F102" i="70"/>
  <c r="V102" i="70" s="1"/>
  <c r="V101" i="70"/>
  <c r="W101" i="70" s="1"/>
  <c r="X101" i="70" s="1"/>
  <c r="Y101" i="70" s="1"/>
  <c r="Z101" i="70" s="1"/>
  <c r="AA101" i="70" s="1"/>
  <c r="AB101" i="70" s="1"/>
  <c r="AC101" i="70" s="1"/>
  <c r="AD101" i="70" s="1"/>
  <c r="AE101" i="70" s="1"/>
  <c r="AF101" i="70" s="1"/>
  <c r="AG101" i="70" s="1"/>
  <c r="R101" i="70"/>
  <c r="Z100" i="70"/>
  <c r="AA100" i="70" s="1"/>
  <c r="AB100" i="70" s="1"/>
  <c r="AC100" i="70" s="1"/>
  <c r="AD100" i="70" s="1"/>
  <c r="AE100" i="70" s="1"/>
  <c r="AF100" i="70" s="1"/>
  <c r="AG100" i="70" s="1"/>
  <c r="V100" i="70"/>
  <c r="W100" i="70" s="1"/>
  <c r="X100" i="70" s="1"/>
  <c r="Y100" i="70" s="1"/>
  <c r="R100" i="70"/>
  <c r="Q99" i="70"/>
  <c r="Q81" i="70" s="1"/>
  <c r="P99" i="70"/>
  <c r="P81" i="70" s="1"/>
  <c r="O99" i="70"/>
  <c r="O81" i="70" s="1"/>
  <c r="N99" i="70"/>
  <c r="N81" i="70" s="1"/>
  <c r="M99" i="70"/>
  <c r="M81" i="70" s="1"/>
  <c r="L99" i="70"/>
  <c r="L81" i="70" s="1"/>
  <c r="K99" i="70"/>
  <c r="K81" i="70" s="1"/>
  <c r="J99" i="70"/>
  <c r="J81" i="70" s="1"/>
  <c r="I99" i="70"/>
  <c r="H99" i="70"/>
  <c r="H81" i="70" s="1"/>
  <c r="G99" i="70"/>
  <c r="F99" i="70"/>
  <c r="V99" i="70" s="1"/>
  <c r="V98" i="70"/>
  <c r="W98" i="70" s="1"/>
  <c r="X98" i="70" s="1"/>
  <c r="Y98" i="70" s="1"/>
  <c r="Z98" i="70" s="1"/>
  <c r="AA98" i="70" s="1"/>
  <c r="AB98" i="70" s="1"/>
  <c r="AC98" i="70" s="1"/>
  <c r="AD98" i="70" s="1"/>
  <c r="AE98" i="70" s="1"/>
  <c r="AF98" i="70" s="1"/>
  <c r="AG98" i="70" s="1"/>
  <c r="R98" i="70"/>
  <c r="A69" i="70"/>
  <c r="A71" i="70" s="1"/>
  <c r="A73" i="70" s="1"/>
  <c r="A75" i="70" s="1"/>
  <c r="A77" i="70" s="1"/>
  <c r="A79" i="70" s="1"/>
  <c r="A81" i="70" s="1"/>
  <c r="A83" i="70" s="1"/>
  <c r="A85" i="70" s="1"/>
  <c r="A87" i="70" s="1"/>
  <c r="O63" i="70"/>
  <c r="N63" i="70"/>
  <c r="K63" i="70"/>
  <c r="J63" i="70"/>
  <c r="P63" i="70"/>
  <c r="Q59" i="70"/>
  <c r="P59" i="70"/>
  <c r="M59" i="70"/>
  <c r="L59" i="70"/>
  <c r="H59" i="70"/>
  <c r="N59" i="70"/>
  <c r="J59" i="70"/>
  <c r="I59" i="70"/>
  <c r="A48" i="70"/>
  <c r="A49" i="70" s="1"/>
  <c r="K49" i="70"/>
  <c r="O37" i="70"/>
  <c r="L37" i="70"/>
  <c r="K37" i="70"/>
  <c r="Q37" i="70"/>
  <c r="P37" i="70"/>
  <c r="M37" i="70"/>
  <c r="I37" i="70"/>
  <c r="H37" i="70"/>
  <c r="Q32" i="70"/>
  <c r="M32" i="70"/>
  <c r="I32" i="70"/>
  <c r="L32" i="70"/>
  <c r="O32" i="70"/>
  <c r="K32" i="70"/>
  <c r="G113" i="69"/>
  <c r="F110" i="69"/>
  <c r="F113" i="69" s="1"/>
  <c r="H110" i="69"/>
  <c r="H113" i="69" s="1"/>
  <c r="I110" i="69"/>
  <c r="I113" i="69" s="1"/>
  <c r="J110" i="69"/>
  <c r="J113" i="69" s="1"/>
  <c r="K110" i="69"/>
  <c r="K113" i="69" s="1"/>
  <c r="L110" i="69"/>
  <c r="L113" i="69" s="1"/>
  <c r="P110" i="69"/>
  <c r="P113" i="69" s="1"/>
  <c r="Q110" i="69"/>
  <c r="Q113" i="69" s="1"/>
  <c r="J111" i="69"/>
  <c r="K111" i="69"/>
  <c r="L111" i="69"/>
  <c r="P111" i="69"/>
  <c r="Q111" i="69"/>
  <c r="V109" i="69"/>
  <c r="W109" i="69" s="1"/>
  <c r="X109" i="69" s="1"/>
  <c r="Y109" i="69" s="1"/>
  <c r="Z109" i="69" s="1"/>
  <c r="AA109" i="69" s="1"/>
  <c r="AB109" i="69" s="1"/>
  <c r="AC109" i="69" s="1"/>
  <c r="AD109" i="69" s="1"/>
  <c r="AE109" i="69" s="1"/>
  <c r="AF109" i="69" s="1"/>
  <c r="AG109" i="69" s="1"/>
  <c r="V108" i="69"/>
  <c r="W108" i="69" s="1"/>
  <c r="X108" i="69" s="1"/>
  <c r="Y108" i="69" s="1"/>
  <c r="Z108" i="69" s="1"/>
  <c r="AA108" i="69" s="1"/>
  <c r="AB108" i="69" s="1"/>
  <c r="AC108" i="69" s="1"/>
  <c r="AD108" i="69" s="1"/>
  <c r="AE108" i="69" s="1"/>
  <c r="AF108" i="69" s="1"/>
  <c r="AG108" i="69" s="1"/>
  <c r="V107" i="69"/>
  <c r="W107" i="69" s="1"/>
  <c r="X107" i="69" s="1"/>
  <c r="Y107" i="69" s="1"/>
  <c r="Z107" i="69" s="1"/>
  <c r="AA107" i="69" s="1"/>
  <c r="AB107" i="69" s="1"/>
  <c r="AC107" i="69" s="1"/>
  <c r="AD107" i="69" s="1"/>
  <c r="AE107" i="69" s="1"/>
  <c r="AF107" i="69" s="1"/>
  <c r="AG107" i="69" s="1"/>
  <c r="V106" i="69"/>
  <c r="W106" i="69" s="1"/>
  <c r="X106" i="69" s="1"/>
  <c r="Y106" i="69" s="1"/>
  <c r="Z106" i="69" s="1"/>
  <c r="AA106" i="69" s="1"/>
  <c r="AB106" i="69" s="1"/>
  <c r="AC106" i="69" s="1"/>
  <c r="AD106" i="69" s="1"/>
  <c r="AE106" i="69" s="1"/>
  <c r="AF106" i="69" s="1"/>
  <c r="AG106" i="69" s="1"/>
  <c r="V105" i="69"/>
  <c r="W105" i="69" s="1"/>
  <c r="X105" i="69" s="1"/>
  <c r="Y105" i="69" s="1"/>
  <c r="Z105" i="69" s="1"/>
  <c r="AA105" i="69" s="1"/>
  <c r="AB105" i="69" s="1"/>
  <c r="AC105" i="69" s="1"/>
  <c r="AD105" i="69" s="1"/>
  <c r="AE105" i="69" s="1"/>
  <c r="AF105" i="69" s="1"/>
  <c r="AG105" i="69" s="1"/>
  <c r="V104" i="69"/>
  <c r="W104" i="69" s="1"/>
  <c r="X104" i="69" s="1"/>
  <c r="Y104" i="69" s="1"/>
  <c r="Z104" i="69" s="1"/>
  <c r="AA104" i="69" s="1"/>
  <c r="AB104" i="69" s="1"/>
  <c r="AC104" i="69" s="1"/>
  <c r="AD104" i="69" s="1"/>
  <c r="AE104" i="69" s="1"/>
  <c r="AF104" i="69" s="1"/>
  <c r="AG104" i="69" s="1"/>
  <c r="J64" i="69"/>
  <c r="K64" i="69"/>
  <c r="L64" i="69"/>
  <c r="M64" i="69"/>
  <c r="N64" i="69"/>
  <c r="O64" i="69"/>
  <c r="P64" i="69"/>
  <c r="Q64" i="69"/>
  <c r="J65" i="69"/>
  <c r="K65" i="69"/>
  <c r="K63" i="69" s="1"/>
  <c r="L65" i="69"/>
  <c r="M65" i="69"/>
  <c r="N65" i="69"/>
  <c r="O65" i="69"/>
  <c r="O63" i="69" s="1"/>
  <c r="P65" i="69"/>
  <c r="Q65" i="69"/>
  <c r="J60" i="69"/>
  <c r="K60" i="69"/>
  <c r="L60" i="69"/>
  <c r="M60" i="69"/>
  <c r="N60" i="69"/>
  <c r="O60" i="69"/>
  <c r="P60" i="69"/>
  <c r="Q60" i="69"/>
  <c r="J61" i="69"/>
  <c r="K61" i="69"/>
  <c r="L61" i="69"/>
  <c r="M61" i="69"/>
  <c r="N61" i="69"/>
  <c r="O61" i="69"/>
  <c r="P61" i="69"/>
  <c r="P59" i="69" s="1"/>
  <c r="Q61" i="69"/>
  <c r="J47" i="69"/>
  <c r="K47" i="69"/>
  <c r="L47" i="69"/>
  <c r="M47" i="69"/>
  <c r="N47" i="69"/>
  <c r="O47" i="69"/>
  <c r="P47" i="69"/>
  <c r="Q47" i="69"/>
  <c r="G48" i="69"/>
  <c r="G48" i="71" s="1"/>
  <c r="H48" i="69"/>
  <c r="H48" i="71" s="1"/>
  <c r="I48" i="69"/>
  <c r="I48" i="71" s="1"/>
  <c r="J48" i="69"/>
  <c r="J48" i="71" s="1"/>
  <c r="K48" i="69"/>
  <c r="L48" i="69"/>
  <c r="L48" i="71" s="1"/>
  <c r="M48" i="69"/>
  <c r="M48" i="71" s="1"/>
  <c r="N48" i="69"/>
  <c r="N48" i="71" s="1"/>
  <c r="O48" i="69"/>
  <c r="P48" i="69"/>
  <c r="P48" i="71" s="1"/>
  <c r="Q48" i="69"/>
  <c r="Q48" i="71" s="1"/>
  <c r="K37" i="69"/>
  <c r="O37" i="69"/>
  <c r="V103" i="69"/>
  <c r="W103" i="69" s="1"/>
  <c r="X103" i="69" s="1"/>
  <c r="Y103" i="69" s="1"/>
  <c r="Z103" i="69" s="1"/>
  <c r="AA103" i="69" s="1"/>
  <c r="AB103" i="69" s="1"/>
  <c r="AC103" i="69" s="1"/>
  <c r="AD103" i="69" s="1"/>
  <c r="AE103" i="69" s="1"/>
  <c r="AF103" i="69" s="1"/>
  <c r="AG103" i="69" s="1"/>
  <c r="F102" i="69"/>
  <c r="V101" i="69"/>
  <c r="W101" i="69" s="1"/>
  <c r="X101" i="69" s="1"/>
  <c r="Y101" i="69" s="1"/>
  <c r="Z101" i="69" s="1"/>
  <c r="AA101" i="69" s="1"/>
  <c r="AB101" i="69" s="1"/>
  <c r="AC101" i="69" s="1"/>
  <c r="AD101" i="69" s="1"/>
  <c r="AE101" i="69" s="1"/>
  <c r="AF101" i="69" s="1"/>
  <c r="AG101" i="69" s="1"/>
  <c r="R101" i="69"/>
  <c r="V100" i="69"/>
  <c r="W100" i="69" s="1"/>
  <c r="X100" i="69" s="1"/>
  <c r="Y100" i="69" s="1"/>
  <c r="Z100" i="69" s="1"/>
  <c r="AA100" i="69" s="1"/>
  <c r="AB100" i="69" s="1"/>
  <c r="AC100" i="69" s="1"/>
  <c r="AD100" i="69" s="1"/>
  <c r="AE100" i="69" s="1"/>
  <c r="AF100" i="69" s="1"/>
  <c r="AG100" i="69" s="1"/>
  <c r="R100" i="69"/>
  <c r="Q99" i="69"/>
  <c r="Q81" i="69" s="1"/>
  <c r="P99" i="69"/>
  <c r="P81" i="69" s="1"/>
  <c r="O99" i="69"/>
  <c r="O81" i="69" s="1"/>
  <c r="N99" i="69"/>
  <c r="N81" i="69" s="1"/>
  <c r="M99" i="69"/>
  <c r="M81" i="69" s="1"/>
  <c r="L99" i="69"/>
  <c r="L81" i="69" s="1"/>
  <c r="K99" i="69"/>
  <c r="K81" i="69" s="1"/>
  <c r="J99" i="69"/>
  <c r="J81" i="69" s="1"/>
  <c r="I99" i="69"/>
  <c r="H99" i="69"/>
  <c r="G99" i="69"/>
  <c r="F99" i="69"/>
  <c r="V98" i="69"/>
  <c r="W98" i="69" s="1"/>
  <c r="X98" i="69" s="1"/>
  <c r="Y98" i="69" s="1"/>
  <c r="Z98" i="69" s="1"/>
  <c r="AA98" i="69" s="1"/>
  <c r="AB98" i="69" s="1"/>
  <c r="AC98" i="69" s="1"/>
  <c r="AD98" i="69" s="1"/>
  <c r="AE98" i="69" s="1"/>
  <c r="AF98" i="69" s="1"/>
  <c r="AG98" i="69" s="1"/>
  <c r="R98" i="69"/>
  <c r="A69" i="69"/>
  <c r="A71" i="69" s="1"/>
  <c r="A73" i="69" s="1"/>
  <c r="A75" i="69" s="1"/>
  <c r="A77" i="69" s="1"/>
  <c r="A79" i="69" s="1"/>
  <c r="A81" i="69" s="1"/>
  <c r="A83" i="69" s="1"/>
  <c r="A85" i="69" s="1"/>
  <c r="A87" i="69" s="1"/>
  <c r="A48" i="69"/>
  <c r="A49" i="69" s="1"/>
  <c r="H37" i="69"/>
  <c r="R24" i="69"/>
  <c r="P63" i="69" l="1"/>
  <c r="O59" i="69"/>
  <c r="Q112" i="69"/>
  <c r="Q113" i="70"/>
  <c r="P112" i="69"/>
  <c r="L112" i="69"/>
  <c r="J113" i="70"/>
  <c r="K112" i="69"/>
  <c r="K113" i="70"/>
  <c r="J112" i="69"/>
  <c r="L113" i="70"/>
  <c r="P113" i="70"/>
  <c r="L59" i="69"/>
  <c r="M63" i="69"/>
  <c r="M59" i="69"/>
  <c r="O49" i="69"/>
  <c r="O48" i="71"/>
  <c r="L49" i="69"/>
  <c r="L42" i="70"/>
  <c r="K59" i="69"/>
  <c r="K49" i="69"/>
  <c r="K48" i="71"/>
  <c r="R110" i="69"/>
  <c r="R113" i="69" s="1"/>
  <c r="G37" i="69"/>
  <c r="G40" i="71"/>
  <c r="G37" i="70"/>
  <c r="G39" i="71"/>
  <c r="AA99" i="71"/>
  <c r="K59" i="70"/>
  <c r="O59" i="70"/>
  <c r="P32" i="70"/>
  <c r="P42" i="70" s="1"/>
  <c r="H32" i="70"/>
  <c r="H42" i="70" s="1"/>
  <c r="J37" i="70"/>
  <c r="N37" i="70"/>
  <c r="L63" i="70"/>
  <c r="I42" i="70"/>
  <c r="M42" i="70"/>
  <c r="Q42" i="70"/>
  <c r="J32" i="70"/>
  <c r="N32" i="70"/>
  <c r="K42" i="70"/>
  <c r="O42" i="70"/>
  <c r="H49" i="70"/>
  <c r="L49" i="70"/>
  <c r="P49" i="70"/>
  <c r="W99" i="70"/>
  <c r="I49" i="70"/>
  <c r="M49" i="70"/>
  <c r="Q49" i="70"/>
  <c r="J49" i="70"/>
  <c r="N49" i="70"/>
  <c r="H63" i="70"/>
  <c r="I63" i="70"/>
  <c r="M63" i="70"/>
  <c r="Q63" i="70"/>
  <c r="O49" i="70"/>
  <c r="R99" i="70"/>
  <c r="R111" i="70"/>
  <c r="R114" i="70" s="1"/>
  <c r="N32" i="69"/>
  <c r="N49" i="69"/>
  <c r="N59" i="69"/>
  <c r="J59" i="69"/>
  <c r="N63" i="69"/>
  <c r="J63" i="69"/>
  <c r="Q59" i="69"/>
  <c r="M32" i="69"/>
  <c r="Q37" i="69"/>
  <c r="M37" i="69"/>
  <c r="I37" i="69"/>
  <c r="P37" i="69"/>
  <c r="Q63" i="69"/>
  <c r="L63" i="69"/>
  <c r="K32" i="69"/>
  <c r="K42" i="69" s="1"/>
  <c r="L37" i="69"/>
  <c r="R99" i="69"/>
  <c r="V99" i="69"/>
  <c r="W99" i="69" s="1"/>
  <c r="X99" i="69" s="1"/>
  <c r="Y99" i="69" s="1"/>
  <c r="Z99" i="69" s="1"/>
  <c r="AA99" i="69" s="1"/>
  <c r="AB99" i="69" s="1"/>
  <c r="AC99" i="69" s="1"/>
  <c r="AD99" i="69" s="1"/>
  <c r="AE99" i="69" s="1"/>
  <c r="AF99" i="69" s="1"/>
  <c r="AG99" i="69" s="1"/>
  <c r="O32" i="69"/>
  <c r="P32" i="69"/>
  <c r="N37" i="69"/>
  <c r="J49" i="69"/>
  <c r="J37" i="69"/>
  <c r="L32" i="69"/>
  <c r="V102" i="69"/>
  <c r="Q32" i="69"/>
  <c r="J32" i="69"/>
  <c r="P49" i="69"/>
  <c r="M49" i="69"/>
  <c r="Q49" i="69"/>
  <c r="V103" i="41"/>
  <c r="W103" i="41" s="1"/>
  <c r="X103" i="41" s="1"/>
  <c r="Y103" i="41" s="1"/>
  <c r="Z103" i="41" s="1"/>
  <c r="AA103" i="41" s="1"/>
  <c r="AB103" i="41" s="1"/>
  <c r="AC103" i="41" s="1"/>
  <c r="AD103" i="41" s="1"/>
  <c r="AE103" i="41" s="1"/>
  <c r="AF103" i="41" s="1"/>
  <c r="AG103" i="41" s="1"/>
  <c r="V101" i="41"/>
  <c r="W101" i="41" s="1"/>
  <c r="X101" i="41" s="1"/>
  <c r="Y101" i="41" s="1"/>
  <c r="Z101" i="41" s="1"/>
  <c r="AA101" i="41" s="1"/>
  <c r="AB101" i="41" s="1"/>
  <c r="AC101" i="41" s="1"/>
  <c r="AD101" i="41" s="1"/>
  <c r="AE101" i="41" s="1"/>
  <c r="AF101" i="41" s="1"/>
  <c r="AG101" i="41" s="1"/>
  <c r="V100" i="41"/>
  <c r="W100" i="41"/>
  <c r="X100" i="41" s="1"/>
  <c r="Y100" i="41" s="1"/>
  <c r="Z100" i="41" s="1"/>
  <c r="AA100" i="41" s="1"/>
  <c r="AB100" i="41" s="1"/>
  <c r="AC100" i="41" s="1"/>
  <c r="AD100" i="41" s="1"/>
  <c r="AE100" i="41" s="1"/>
  <c r="AF100" i="41" s="1"/>
  <c r="AG100" i="41" s="1"/>
  <c r="W98" i="41"/>
  <c r="X98" i="41" s="1"/>
  <c r="Y98" i="41" s="1"/>
  <c r="Z98" i="41" s="1"/>
  <c r="AA98" i="41" s="1"/>
  <c r="AB98" i="41" s="1"/>
  <c r="AC98" i="41" s="1"/>
  <c r="AD98" i="41" s="1"/>
  <c r="AE98" i="41" s="1"/>
  <c r="AF98" i="41" s="1"/>
  <c r="AG98" i="41" s="1"/>
  <c r="V98" i="41"/>
  <c r="R100" i="41"/>
  <c r="R101" i="41"/>
  <c r="R48" i="41"/>
  <c r="R40" i="41"/>
  <c r="R39" i="41"/>
  <c r="R24" i="41"/>
  <c r="G37" i="71" l="1"/>
  <c r="AB99" i="71"/>
  <c r="N42" i="70"/>
  <c r="J42" i="70"/>
  <c r="X99" i="70"/>
  <c r="N42" i="69"/>
  <c r="M42" i="69"/>
  <c r="O42" i="69"/>
  <c r="P42" i="69"/>
  <c r="L42" i="69"/>
  <c r="Q42" i="69"/>
  <c r="J42" i="69"/>
  <c r="J104" i="41"/>
  <c r="K104" i="41"/>
  <c r="L104" i="41"/>
  <c r="P104" i="41"/>
  <c r="Q104" i="41"/>
  <c r="R98" i="41"/>
  <c r="F102" i="41"/>
  <c r="V102" i="41" s="1"/>
  <c r="J64" i="41"/>
  <c r="K64" i="41"/>
  <c r="L64" i="41"/>
  <c r="M64" i="41"/>
  <c r="N64" i="41"/>
  <c r="O64" i="41"/>
  <c r="P64" i="41"/>
  <c r="Q64" i="41"/>
  <c r="J65" i="41"/>
  <c r="K65" i="41"/>
  <c r="L65" i="41"/>
  <c r="M65" i="41"/>
  <c r="N65" i="41"/>
  <c r="O65" i="41"/>
  <c r="P65" i="41"/>
  <c r="Q65" i="41"/>
  <c r="J60" i="41"/>
  <c r="K60" i="41"/>
  <c r="L60" i="41"/>
  <c r="M60" i="41"/>
  <c r="N60" i="41"/>
  <c r="O60" i="41"/>
  <c r="P60" i="41"/>
  <c r="Q60" i="41"/>
  <c r="J61" i="41"/>
  <c r="K61" i="41"/>
  <c r="L61" i="41"/>
  <c r="M61" i="41"/>
  <c r="N61" i="41"/>
  <c r="O61" i="41"/>
  <c r="P61" i="41"/>
  <c r="Q61" i="41"/>
  <c r="G37" i="41"/>
  <c r="H37" i="41"/>
  <c r="I37" i="41"/>
  <c r="J37" i="41"/>
  <c r="K37" i="41"/>
  <c r="L37" i="41"/>
  <c r="M37" i="41"/>
  <c r="N37" i="41"/>
  <c r="O37" i="41"/>
  <c r="P37" i="41"/>
  <c r="Q37" i="41"/>
  <c r="F37" i="41"/>
  <c r="J47" i="41"/>
  <c r="J47" i="71" s="1"/>
  <c r="J49" i="71" s="1"/>
  <c r="K47" i="41"/>
  <c r="K47" i="71" s="1"/>
  <c r="K49" i="71" s="1"/>
  <c r="L47" i="41"/>
  <c r="M47" i="41"/>
  <c r="N47" i="41"/>
  <c r="N47" i="71" s="1"/>
  <c r="N49" i="71" s="1"/>
  <c r="O47" i="41"/>
  <c r="P47" i="41"/>
  <c r="Q47" i="41"/>
  <c r="Q47" i="71" s="1"/>
  <c r="Q49" i="71" s="1"/>
  <c r="J34" i="41"/>
  <c r="K34" i="41"/>
  <c r="L34" i="41"/>
  <c r="M34" i="41"/>
  <c r="N34" i="41"/>
  <c r="O34" i="41"/>
  <c r="P34" i="41"/>
  <c r="Q34" i="41"/>
  <c r="Q34" i="71" s="1"/>
  <c r="J35" i="41"/>
  <c r="J35" i="71" s="1"/>
  <c r="J44" i="71" s="1"/>
  <c r="K35" i="41"/>
  <c r="L35" i="41"/>
  <c r="M35" i="41"/>
  <c r="N35" i="41"/>
  <c r="O35" i="41"/>
  <c r="P35" i="41"/>
  <c r="Q35" i="41"/>
  <c r="Q35" i="71" s="1"/>
  <c r="Q44" i="71" s="1"/>
  <c r="Q49" i="41" l="1"/>
  <c r="M32" i="41"/>
  <c r="M42" i="41" s="1"/>
  <c r="P59" i="41"/>
  <c r="L59" i="41"/>
  <c r="M49" i="41"/>
  <c r="M47" i="71"/>
  <c r="M49" i="71" s="1"/>
  <c r="P49" i="41"/>
  <c r="P47" i="71"/>
  <c r="P49" i="71" s="1"/>
  <c r="L49" i="41"/>
  <c r="L47" i="71"/>
  <c r="L49" i="71" s="1"/>
  <c r="O49" i="41"/>
  <c r="O47" i="71"/>
  <c r="O49" i="71" s="1"/>
  <c r="O44" i="41"/>
  <c r="O35" i="71"/>
  <c r="O44" i="71" s="1"/>
  <c r="L44" i="41"/>
  <c r="L35" i="71"/>
  <c r="L44" i="71" s="1"/>
  <c r="N44" i="41"/>
  <c r="N35" i="71"/>
  <c r="N44" i="71" s="1"/>
  <c r="P44" i="41"/>
  <c r="P35" i="71"/>
  <c r="P44" i="71" s="1"/>
  <c r="M44" i="41"/>
  <c r="M35" i="71"/>
  <c r="M44" i="71" s="1"/>
  <c r="Q44" i="41"/>
  <c r="P32" i="41"/>
  <c r="P42" i="41" s="1"/>
  <c r="P34" i="71"/>
  <c r="O43" i="41"/>
  <c r="O34" i="71"/>
  <c r="N43" i="41"/>
  <c r="N34" i="71"/>
  <c r="L32" i="41"/>
  <c r="L42" i="41" s="1"/>
  <c r="L34" i="71"/>
  <c r="Q32" i="71"/>
  <c r="Q42" i="71" s="1"/>
  <c r="Q43" i="71"/>
  <c r="M43" i="41"/>
  <c r="M34" i="71"/>
  <c r="K44" i="41"/>
  <c r="K35" i="71"/>
  <c r="K44" i="71" s="1"/>
  <c r="K43" i="41"/>
  <c r="K34" i="71"/>
  <c r="J43" i="41"/>
  <c r="J34" i="71"/>
  <c r="AC99" i="71"/>
  <c r="Y99" i="70"/>
  <c r="O32" i="41"/>
  <c r="O42" i="41" s="1"/>
  <c r="O63" i="41"/>
  <c r="P63" i="41"/>
  <c r="L63" i="41"/>
  <c r="N32" i="41"/>
  <c r="N42" i="41" s="1"/>
  <c r="J32" i="41"/>
  <c r="J42" i="41" s="1"/>
  <c r="Q32" i="41"/>
  <c r="Q42" i="41" s="1"/>
  <c r="O59" i="41"/>
  <c r="K59" i="41"/>
  <c r="K63" i="41"/>
  <c r="L43" i="41"/>
  <c r="K32" i="41"/>
  <c r="K42" i="41" s="1"/>
  <c r="Q59" i="41"/>
  <c r="M59" i="41"/>
  <c r="J49" i="41"/>
  <c r="Q43" i="41"/>
  <c r="J44" i="41"/>
  <c r="P43" i="41"/>
  <c r="K49" i="41"/>
  <c r="V37" i="41"/>
  <c r="R37" i="41"/>
  <c r="N49" i="41"/>
  <c r="N59" i="41"/>
  <c r="J59" i="41"/>
  <c r="N63" i="41"/>
  <c r="J63" i="41"/>
  <c r="Q63" i="41"/>
  <c r="M63" i="41"/>
  <c r="G19" i="41"/>
  <c r="G57" i="41" s="1"/>
  <c r="H19" i="41"/>
  <c r="I19" i="41"/>
  <c r="J19" i="41"/>
  <c r="J57" i="41" s="1"/>
  <c r="K19" i="41"/>
  <c r="K57" i="41" s="1"/>
  <c r="L19" i="41"/>
  <c r="L57" i="41" s="1"/>
  <c r="M19" i="41"/>
  <c r="N19" i="41"/>
  <c r="N57" i="41" s="1"/>
  <c r="O19" i="41"/>
  <c r="O57" i="41" s="1"/>
  <c r="P19" i="41"/>
  <c r="P57" i="41" s="1"/>
  <c r="Q19" i="41"/>
  <c r="J16" i="41"/>
  <c r="J16" i="71" s="1"/>
  <c r="K16" i="41"/>
  <c r="K16" i="71" s="1"/>
  <c r="L16" i="41"/>
  <c r="L16" i="71" s="1"/>
  <c r="M16" i="41"/>
  <c r="M16" i="71" s="1"/>
  <c r="N16" i="41"/>
  <c r="N16" i="71" s="1"/>
  <c r="O16" i="41"/>
  <c r="O16" i="71" s="1"/>
  <c r="P16" i="41"/>
  <c r="P16" i="71" s="1"/>
  <c r="Q16" i="41"/>
  <c r="Q16" i="71" s="1"/>
  <c r="E51" i="68"/>
  <c r="F51" i="68"/>
  <c r="G51" i="68"/>
  <c r="H51" i="68"/>
  <c r="I51" i="68"/>
  <c r="J51" i="68"/>
  <c r="K51" i="68"/>
  <c r="L51" i="68"/>
  <c r="M51" i="68"/>
  <c r="N51" i="68"/>
  <c r="O51" i="68"/>
  <c r="D51" i="68"/>
  <c r="Q51" i="68" s="1"/>
  <c r="B3" i="68"/>
  <c r="B2" i="68"/>
  <c r="B3" i="67"/>
  <c r="B2" i="67"/>
  <c r="D51" i="66"/>
  <c r="D33" i="66"/>
  <c r="Q33" i="66" s="1"/>
  <c r="R33" i="66" s="1"/>
  <c r="S33" i="66" s="1"/>
  <c r="T33" i="66" s="1"/>
  <c r="U33" i="66" s="1"/>
  <c r="V33" i="66" s="1"/>
  <c r="W33" i="66" s="1"/>
  <c r="X33" i="66" s="1"/>
  <c r="Y33" i="66" s="1"/>
  <c r="Z33" i="66" s="1"/>
  <c r="AA33" i="66" s="1"/>
  <c r="AB33" i="66" s="1"/>
  <c r="B3" i="66"/>
  <c r="B2" i="66"/>
  <c r="D8" i="65"/>
  <c r="D33" i="65" s="1"/>
  <c r="B3" i="65"/>
  <c r="B2" i="65"/>
  <c r="D51" i="63"/>
  <c r="D8" i="62"/>
  <c r="D33" i="62" s="1"/>
  <c r="D33" i="64"/>
  <c r="P33" i="64" s="1"/>
  <c r="P35" i="64" s="1"/>
  <c r="B3" i="64"/>
  <c r="B2" i="64"/>
  <c r="M25" i="68" l="1"/>
  <c r="M10" i="68"/>
  <c r="O81" i="41" s="1"/>
  <c r="M33" i="68"/>
  <c r="M23" i="68"/>
  <c r="M22" i="68"/>
  <c r="M14" i="68"/>
  <c r="M34" i="68"/>
  <c r="M12" i="68"/>
  <c r="M29" i="68"/>
  <c r="M20" i="68"/>
  <c r="M11" i="68"/>
  <c r="M26" i="68"/>
  <c r="M17" i="68"/>
  <c r="M24" i="68"/>
  <c r="M15" i="68"/>
  <c r="M21" i="68"/>
  <c r="M13" i="68"/>
  <c r="M16" i="68"/>
  <c r="M19" i="68"/>
  <c r="M9" i="68"/>
  <c r="M30" i="68"/>
  <c r="M35" i="68"/>
  <c r="M27" i="68"/>
  <c r="M31" i="68"/>
  <c r="M18" i="68"/>
  <c r="M28" i="68"/>
  <c r="M32" i="68"/>
  <c r="M36" i="68"/>
  <c r="L20" i="68"/>
  <c r="L33" i="68"/>
  <c r="L9" i="68"/>
  <c r="L15" i="68"/>
  <c r="L11" i="68"/>
  <c r="L19" i="68"/>
  <c r="L12" i="68"/>
  <c r="L14" i="68"/>
  <c r="L21" i="68"/>
  <c r="L22" i="68"/>
  <c r="L17" i="68"/>
  <c r="L30" i="68"/>
  <c r="L23" i="68"/>
  <c r="L16" i="68"/>
  <c r="L13" i="68"/>
  <c r="L29" i="68"/>
  <c r="L25" i="68"/>
  <c r="L26" i="68"/>
  <c r="L24" i="68"/>
  <c r="L34" i="68"/>
  <c r="L18" i="68"/>
  <c r="L10" i="68"/>
  <c r="N81" i="41" s="1"/>
  <c r="L35" i="68"/>
  <c r="L27" i="68"/>
  <c r="L31" i="68"/>
  <c r="L28" i="68"/>
  <c r="L32" i="68"/>
  <c r="L36" i="68"/>
  <c r="N33" i="68"/>
  <c r="N16" i="68"/>
  <c r="N15" i="68"/>
  <c r="N17" i="68"/>
  <c r="N24" i="68"/>
  <c r="N14" i="68"/>
  <c r="N19" i="68"/>
  <c r="N30" i="68"/>
  <c r="N21" i="68"/>
  <c r="N29" i="68"/>
  <c r="N12" i="68"/>
  <c r="N11" i="68"/>
  <c r="N13" i="68"/>
  <c r="N20" i="68"/>
  <c r="N26" i="68"/>
  <c r="N34" i="68"/>
  <c r="N23" i="68"/>
  <c r="N9" i="68"/>
  <c r="N25" i="68"/>
  <c r="N22" i="68"/>
  <c r="N31" i="68"/>
  <c r="N35" i="68"/>
  <c r="N18" i="68"/>
  <c r="N10" i="68"/>
  <c r="P81" i="41" s="1"/>
  <c r="N27" i="68"/>
  <c r="N32" i="68"/>
  <c r="N28" i="68"/>
  <c r="N36" i="68"/>
  <c r="O26" i="68"/>
  <c r="O25" i="68"/>
  <c r="O20" i="68"/>
  <c r="O34" i="68"/>
  <c r="O19" i="68"/>
  <c r="O33" i="68"/>
  <c r="O12" i="68"/>
  <c r="O11" i="68"/>
  <c r="O24" i="68"/>
  <c r="O23" i="68"/>
  <c r="O9" i="68"/>
  <c r="O16" i="68"/>
  <c r="O15" i="68"/>
  <c r="O14" i="68"/>
  <c r="O13" i="68"/>
  <c r="O22" i="68"/>
  <c r="O21" i="68"/>
  <c r="O30" i="68"/>
  <c r="O29" i="68"/>
  <c r="O17" i="68"/>
  <c r="O35" i="68"/>
  <c r="O18" i="68"/>
  <c r="O10" i="68"/>
  <c r="Q81" i="41" s="1"/>
  <c r="O31" i="68"/>
  <c r="O27" i="68"/>
  <c r="O28" i="68"/>
  <c r="O32" i="68"/>
  <c r="O36" i="68"/>
  <c r="Q34" i="68"/>
  <c r="Q21" i="68"/>
  <c r="R51" i="68"/>
  <c r="H23" i="68"/>
  <c r="H11" i="68"/>
  <c r="H30" i="68"/>
  <c r="H19" i="68"/>
  <c r="H29" i="68"/>
  <c r="H15" i="68"/>
  <c r="H24" i="68"/>
  <c r="H9" i="68"/>
  <c r="H13" i="68"/>
  <c r="H12" i="68"/>
  <c r="H16" i="68"/>
  <c r="H17" i="68"/>
  <c r="H20" i="68"/>
  <c r="H33" i="68"/>
  <c r="H22" i="68"/>
  <c r="H25" i="68"/>
  <c r="H26" i="68"/>
  <c r="H14" i="68"/>
  <c r="H35" i="68"/>
  <c r="H10" i="68"/>
  <c r="J81" i="41" s="1"/>
  <c r="H31" i="68"/>
  <c r="H27" i="68"/>
  <c r="H18" i="68"/>
  <c r="H28" i="68"/>
  <c r="H32" i="68"/>
  <c r="H36" i="68"/>
  <c r="K9" i="68"/>
  <c r="K13" i="68"/>
  <c r="K17" i="68"/>
  <c r="K20" i="68"/>
  <c r="K24" i="68"/>
  <c r="K28" i="68"/>
  <c r="K32" i="68"/>
  <c r="K36" i="68"/>
  <c r="K16" i="68"/>
  <c r="K10" i="68"/>
  <c r="M81" i="41" s="1"/>
  <c r="K14" i="68"/>
  <c r="K18" i="68"/>
  <c r="K21" i="68"/>
  <c r="K25" i="68"/>
  <c r="K29" i="68"/>
  <c r="K33" i="68"/>
  <c r="K19" i="68"/>
  <c r="K23" i="68"/>
  <c r="K27" i="68"/>
  <c r="K31" i="68"/>
  <c r="K35" i="68"/>
  <c r="K11" i="68"/>
  <c r="K15" i="68"/>
  <c r="K22" i="68"/>
  <c r="K26" i="68"/>
  <c r="K30" i="68"/>
  <c r="K34" i="68"/>
  <c r="K12" i="68"/>
  <c r="G20" i="68"/>
  <c r="G25" i="68"/>
  <c r="G16" i="68"/>
  <c r="G11" i="68"/>
  <c r="G13" i="68"/>
  <c r="G17" i="68"/>
  <c r="G33" i="68"/>
  <c r="G22" i="68"/>
  <c r="G30" i="68"/>
  <c r="G35" i="68"/>
  <c r="G14" i="68"/>
  <c r="G29" i="68"/>
  <c r="G19" i="68"/>
  <c r="G12" i="68"/>
  <c r="G24" i="68"/>
  <c r="G23" i="68"/>
  <c r="G31" i="68"/>
  <c r="J21" i="68"/>
  <c r="J9" i="68"/>
  <c r="J26" i="68"/>
  <c r="J24" i="68"/>
  <c r="J11" i="68"/>
  <c r="J23" i="68"/>
  <c r="J33" i="68"/>
  <c r="J29" i="68"/>
  <c r="J19" i="68"/>
  <c r="J35" i="68"/>
  <c r="J25" i="68"/>
  <c r="J14" i="68"/>
  <c r="J34" i="68"/>
  <c r="J12" i="68"/>
  <c r="J30" i="68"/>
  <c r="J13" i="68"/>
  <c r="J16" i="68"/>
  <c r="J15" i="68"/>
  <c r="J17" i="68"/>
  <c r="J22" i="68"/>
  <c r="J20" i="68"/>
  <c r="J10" i="68"/>
  <c r="L81" i="41" s="1"/>
  <c r="J31" i="68"/>
  <c r="J18" i="68"/>
  <c r="J27" i="68"/>
  <c r="J28" i="68"/>
  <c r="J32" i="68"/>
  <c r="J36" i="68"/>
  <c r="F11" i="68"/>
  <c r="F14" i="68"/>
  <c r="F30" i="68"/>
  <c r="F24" i="68"/>
  <c r="F19" i="68"/>
  <c r="F22" i="68"/>
  <c r="F31" i="68"/>
  <c r="F12" i="68"/>
  <c r="F35" i="68"/>
  <c r="F26" i="68"/>
  <c r="F29" i="68"/>
  <c r="F16" i="68"/>
  <c r="F33" i="68"/>
  <c r="F23" i="68"/>
  <c r="F13" i="68"/>
  <c r="F20" i="68"/>
  <c r="F17" i="68"/>
  <c r="F25" i="68"/>
  <c r="F27" i="68"/>
  <c r="P51" i="68"/>
  <c r="D34" i="62"/>
  <c r="D21" i="62"/>
  <c r="D34" i="65"/>
  <c r="D21" i="65"/>
  <c r="I21" i="68"/>
  <c r="I24" i="68"/>
  <c r="I11" i="68"/>
  <c r="I19" i="68"/>
  <c r="I30" i="68"/>
  <c r="I15" i="68"/>
  <c r="I16" i="68"/>
  <c r="I10" i="68"/>
  <c r="K81" i="41" s="1"/>
  <c r="I26" i="68"/>
  <c r="I23" i="68"/>
  <c r="I20" i="68"/>
  <c r="I13" i="68"/>
  <c r="I31" i="68"/>
  <c r="I9" i="68"/>
  <c r="I33" i="68"/>
  <c r="I35" i="68"/>
  <c r="I25" i="68"/>
  <c r="I17" i="68"/>
  <c r="I29" i="68"/>
  <c r="I14" i="68"/>
  <c r="I12" i="68"/>
  <c r="I22" i="68"/>
  <c r="I27" i="68"/>
  <c r="I18" i="68"/>
  <c r="I28" i="68"/>
  <c r="I36" i="68"/>
  <c r="I32" i="68"/>
  <c r="E24" i="68"/>
  <c r="E35" i="68"/>
  <c r="E25" i="68"/>
  <c r="E17" i="68"/>
  <c r="E30" i="68"/>
  <c r="E23" i="68"/>
  <c r="E12" i="68"/>
  <c r="E33" i="68"/>
  <c r="E16" i="68"/>
  <c r="E29" i="68"/>
  <c r="E11" i="68"/>
  <c r="E14" i="68"/>
  <c r="E26" i="68"/>
  <c r="E13" i="68"/>
  <c r="E31" i="68"/>
  <c r="P33" i="66"/>
  <c r="P35" i="66" s="1"/>
  <c r="D33" i="67"/>
  <c r="P33" i="67" s="1"/>
  <c r="P35" i="67" s="1"/>
  <c r="D35" i="66"/>
  <c r="Q35" i="66" s="1"/>
  <c r="R35" i="66" s="1"/>
  <c r="S35" i="66" s="1"/>
  <c r="T35" i="66" s="1"/>
  <c r="U35" i="66" s="1"/>
  <c r="V35" i="66" s="1"/>
  <c r="W35" i="66" s="1"/>
  <c r="X35" i="66" s="1"/>
  <c r="Y35" i="66" s="1"/>
  <c r="Z35" i="66" s="1"/>
  <c r="AA35" i="66" s="1"/>
  <c r="AB35" i="66" s="1"/>
  <c r="M43" i="71"/>
  <c r="M32" i="71"/>
  <c r="M42" i="71" s="1"/>
  <c r="L43" i="71"/>
  <c r="L32" i="71"/>
  <c r="L42" i="71" s="1"/>
  <c r="O43" i="71"/>
  <c r="O32" i="71"/>
  <c r="O42" i="71" s="1"/>
  <c r="N32" i="71"/>
  <c r="N42" i="71" s="1"/>
  <c r="N43" i="71"/>
  <c r="P43" i="71"/>
  <c r="P32" i="71"/>
  <c r="P42" i="71" s="1"/>
  <c r="K43" i="71"/>
  <c r="K32" i="71"/>
  <c r="K42" i="71" s="1"/>
  <c r="J32" i="71"/>
  <c r="J42" i="71" s="1"/>
  <c r="J43" i="71"/>
  <c r="AD99" i="71"/>
  <c r="Z99" i="70"/>
  <c r="Q53" i="41"/>
  <c r="Q57" i="41"/>
  <c r="M53" i="41"/>
  <c r="M57" i="41"/>
  <c r="I57" i="41"/>
  <c r="I53" i="41"/>
  <c r="G53" i="41"/>
  <c r="J53" i="41"/>
  <c r="H57" i="41"/>
  <c r="H53" i="41"/>
  <c r="K53" i="41"/>
  <c r="L53" i="41"/>
  <c r="N53" i="41"/>
  <c r="P53" i="41"/>
  <c r="W37" i="41"/>
  <c r="O53" i="41"/>
  <c r="F19" i="41"/>
  <c r="Q33" i="64"/>
  <c r="R33" i="64" s="1"/>
  <c r="S33" i="64" s="1"/>
  <c r="T33" i="64" s="1"/>
  <c r="U33" i="64" s="1"/>
  <c r="V33" i="64" s="1"/>
  <c r="W33" i="64" s="1"/>
  <c r="X33" i="64" s="1"/>
  <c r="Y33" i="64" s="1"/>
  <c r="Z33" i="64" s="1"/>
  <c r="AA33" i="64" s="1"/>
  <c r="AB33" i="64" s="1"/>
  <c r="D35" i="64"/>
  <c r="Q35" i="64" s="1"/>
  <c r="R35" i="64" s="1"/>
  <c r="S35" i="64" s="1"/>
  <c r="T35" i="64" s="1"/>
  <c r="U35" i="64" s="1"/>
  <c r="V35" i="64" s="1"/>
  <c r="W35" i="64" s="1"/>
  <c r="X35" i="64" s="1"/>
  <c r="Y35" i="64" s="1"/>
  <c r="Z35" i="64" s="1"/>
  <c r="AA35" i="64" s="1"/>
  <c r="AB35" i="64" s="1"/>
  <c r="Q34" i="62" l="1"/>
  <c r="R34" i="62" s="1"/>
  <c r="S34" i="62" s="1"/>
  <c r="T34" i="62" s="1"/>
  <c r="U34" i="62" s="1"/>
  <c r="V34" i="62" s="1"/>
  <c r="W34" i="62" s="1"/>
  <c r="X34" i="62" s="1"/>
  <c r="Y34" i="62" s="1"/>
  <c r="Z34" i="62" s="1"/>
  <c r="AA34" i="62" s="1"/>
  <c r="AB34" i="62" s="1"/>
  <c r="P34" i="62"/>
  <c r="D21" i="67"/>
  <c r="P21" i="65"/>
  <c r="Q21" i="65"/>
  <c r="R21" i="65" s="1"/>
  <c r="S21" i="65" s="1"/>
  <c r="T21" i="65" s="1"/>
  <c r="U21" i="65" s="1"/>
  <c r="V21" i="65" s="1"/>
  <c r="W21" i="65" s="1"/>
  <c r="X21" i="65" s="1"/>
  <c r="Y21" i="65" s="1"/>
  <c r="Z21" i="65" s="1"/>
  <c r="AA21" i="65" s="1"/>
  <c r="AB21" i="65" s="1"/>
  <c r="P21" i="68"/>
  <c r="P34" i="68"/>
  <c r="R34" i="68"/>
  <c r="R21" i="68"/>
  <c r="S51" i="68"/>
  <c r="Q34" i="65"/>
  <c r="R34" i="65" s="1"/>
  <c r="S34" i="65" s="1"/>
  <c r="T34" i="65" s="1"/>
  <c r="U34" i="65" s="1"/>
  <c r="V34" i="65" s="1"/>
  <c r="W34" i="65" s="1"/>
  <c r="X34" i="65" s="1"/>
  <c r="Y34" i="65" s="1"/>
  <c r="Z34" i="65" s="1"/>
  <c r="AA34" i="65" s="1"/>
  <c r="AB34" i="65" s="1"/>
  <c r="P34" i="65"/>
  <c r="Q21" i="62"/>
  <c r="R21" i="62" s="1"/>
  <c r="S21" i="62" s="1"/>
  <c r="T21" i="62" s="1"/>
  <c r="U21" i="62" s="1"/>
  <c r="V21" i="62" s="1"/>
  <c r="W21" i="62" s="1"/>
  <c r="X21" i="62" s="1"/>
  <c r="Y21" i="62" s="1"/>
  <c r="Z21" i="62" s="1"/>
  <c r="AA21" i="62" s="1"/>
  <c r="AB21" i="62" s="1"/>
  <c r="P21" i="62"/>
  <c r="D21" i="64"/>
  <c r="Q33" i="67"/>
  <c r="R33" i="67" s="1"/>
  <c r="S33" i="67" s="1"/>
  <c r="T33" i="67" s="1"/>
  <c r="U33" i="67" s="1"/>
  <c r="V33" i="67" s="1"/>
  <c r="W33" i="67" s="1"/>
  <c r="X33" i="67" s="1"/>
  <c r="Y33" i="67" s="1"/>
  <c r="Z33" i="67" s="1"/>
  <c r="AA33" i="67" s="1"/>
  <c r="AB33" i="67" s="1"/>
  <c r="D35" i="67"/>
  <c r="Q35" i="67" s="1"/>
  <c r="R35" i="67" s="1"/>
  <c r="S35" i="67" s="1"/>
  <c r="T35" i="67" s="1"/>
  <c r="U35" i="67" s="1"/>
  <c r="V35" i="67" s="1"/>
  <c r="W35" i="67" s="1"/>
  <c r="X35" i="67" s="1"/>
  <c r="Y35" i="67" s="1"/>
  <c r="Z35" i="67" s="1"/>
  <c r="AA35" i="67" s="1"/>
  <c r="AB35" i="67" s="1"/>
  <c r="AE99" i="71"/>
  <c r="AA99" i="70"/>
  <c r="X37" i="41"/>
  <c r="R19" i="41"/>
  <c r="V19" i="41"/>
  <c r="F57" i="41"/>
  <c r="F53" i="41"/>
  <c r="P33" i="65"/>
  <c r="P35" i="65" s="1"/>
  <c r="Q33" i="65"/>
  <c r="R33" i="65" s="1"/>
  <c r="S33" i="65" s="1"/>
  <c r="T33" i="65" s="1"/>
  <c r="U33" i="65" s="1"/>
  <c r="V33" i="65" s="1"/>
  <c r="W33" i="65" s="1"/>
  <c r="X33" i="65" s="1"/>
  <c r="Y33" i="65" s="1"/>
  <c r="Z33" i="65" s="1"/>
  <c r="AA33" i="65" s="1"/>
  <c r="AB33" i="65" s="1"/>
  <c r="D35" i="65"/>
  <c r="Q35" i="65" s="1"/>
  <c r="R35" i="65" s="1"/>
  <c r="S35" i="65" s="1"/>
  <c r="T35" i="65" s="1"/>
  <c r="U35" i="65" s="1"/>
  <c r="V35" i="65" s="1"/>
  <c r="W35" i="65" s="1"/>
  <c r="X35" i="65" s="1"/>
  <c r="Y35" i="65" s="1"/>
  <c r="Z35" i="65" s="1"/>
  <c r="AA35" i="65" s="1"/>
  <c r="AB35" i="65" s="1"/>
  <c r="P21" i="64" l="1"/>
  <c r="Q21" i="64"/>
  <c r="R21" i="64" s="1"/>
  <c r="S21" i="64" s="1"/>
  <c r="T21" i="64" s="1"/>
  <c r="U21" i="64" s="1"/>
  <c r="V21" i="64" s="1"/>
  <c r="W21" i="64" s="1"/>
  <c r="X21" i="64" s="1"/>
  <c r="Y21" i="64" s="1"/>
  <c r="Z21" i="64" s="1"/>
  <c r="AA21" i="64" s="1"/>
  <c r="AB21" i="64" s="1"/>
  <c r="Q21" i="67"/>
  <c r="R21" i="67" s="1"/>
  <c r="P21" i="67"/>
  <c r="S34" i="68"/>
  <c r="S21" i="68"/>
  <c r="T51" i="68"/>
  <c r="AF99" i="71"/>
  <c r="AB99" i="70"/>
  <c r="R57" i="41"/>
  <c r="R53" i="41"/>
  <c r="Y37" i="41"/>
  <c r="W19" i="41"/>
  <c r="V57" i="41"/>
  <c r="V53" i="41"/>
  <c r="D33" i="63"/>
  <c r="B3" i="63"/>
  <c r="B2" i="63"/>
  <c r="S21" i="67" l="1"/>
  <c r="U51" i="68"/>
  <c r="T34" i="68"/>
  <c r="T21" i="68"/>
  <c r="AG99" i="71"/>
  <c r="AC99" i="70"/>
  <c r="W57" i="41"/>
  <c r="X19" i="41"/>
  <c r="W53" i="41"/>
  <c r="Z37" i="41"/>
  <c r="D35" i="63"/>
  <c r="Q35" i="63" s="1"/>
  <c r="R35" i="63" s="1"/>
  <c r="S35" i="63" s="1"/>
  <c r="T35" i="63" s="1"/>
  <c r="U35" i="63" s="1"/>
  <c r="V35" i="63" s="1"/>
  <c r="W35" i="63" s="1"/>
  <c r="X35" i="63" s="1"/>
  <c r="Y35" i="63" s="1"/>
  <c r="Z35" i="63" s="1"/>
  <c r="AA35" i="63" s="1"/>
  <c r="AB35" i="63" s="1"/>
  <c r="Q33" i="63"/>
  <c r="R33" i="63" s="1"/>
  <c r="S33" i="63" s="1"/>
  <c r="T33" i="63" s="1"/>
  <c r="U33" i="63" s="1"/>
  <c r="V33" i="63" s="1"/>
  <c r="W33" i="63" s="1"/>
  <c r="X33" i="63" s="1"/>
  <c r="Y33" i="63" s="1"/>
  <c r="Z33" i="63" s="1"/>
  <c r="AA33" i="63" s="1"/>
  <c r="AB33" i="63" s="1"/>
  <c r="P33" i="63"/>
  <c r="P35" i="63" s="1"/>
  <c r="T21" i="67" l="1"/>
  <c r="V51" i="68"/>
  <c r="U34" i="68"/>
  <c r="U21" i="68"/>
  <c r="AH99" i="71"/>
  <c r="AD99" i="70"/>
  <c r="AA37" i="41"/>
  <c r="X57" i="41"/>
  <c r="Y19" i="41"/>
  <c r="X53" i="41"/>
  <c r="U21" i="67" l="1"/>
  <c r="W51" i="68"/>
  <c r="V34" i="68"/>
  <c r="V21" i="68"/>
  <c r="AI99" i="71"/>
  <c r="AE99" i="70"/>
  <c r="AB37" i="41"/>
  <c r="Z19" i="41"/>
  <c r="Y57" i="41"/>
  <c r="Y53" i="41"/>
  <c r="V21" i="67" l="1"/>
  <c r="X51" i="68"/>
  <c r="W34" i="68"/>
  <c r="W21" i="68"/>
  <c r="AJ99" i="71"/>
  <c r="AF99" i="70"/>
  <c r="Z57" i="41"/>
  <c r="AA19" i="41"/>
  <c r="Z53" i="41"/>
  <c r="AC37" i="41"/>
  <c r="W21" i="67" l="1"/>
  <c r="Y51" i="68"/>
  <c r="X34" i="68"/>
  <c r="X21" i="68"/>
  <c r="AG99" i="70"/>
  <c r="AA57" i="41"/>
  <c r="AB19" i="41"/>
  <c r="AA53" i="41"/>
  <c r="AD37" i="41"/>
  <c r="D35" i="62"/>
  <c r="Q35" i="62" s="1"/>
  <c r="R35" i="62" s="1"/>
  <c r="S35" i="62" s="1"/>
  <c r="T35" i="62" s="1"/>
  <c r="U35" i="62" s="1"/>
  <c r="V35" i="62" s="1"/>
  <c r="W35" i="62" s="1"/>
  <c r="X35" i="62" s="1"/>
  <c r="Y35" i="62" s="1"/>
  <c r="Z35" i="62" s="1"/>
  <c r="AA35" i="62" s="1"/>
  <c r="AB35" i="62" s="1"/>
  <c r="Q33" i="62"/>
  <c r="R33" i="62" s="1"/>
  <c r="S33" i="62" s="1"/>
  <c r="T33" i="62" s="1"/>
  <c r="U33" i="62" s="1"/>
  <c r="V33" i="62" s="1"/>
  <c r="W33" i="62" s="1"/>
  <c r="X33" i="62" s="1"/>
  <c r="Y33" i="62" s="1"/>
  <c r="Z33" i="62" s="1"/>
  <c r="AA33" i="62" s="1"/>
  <c r="AB33" i="62" s="1"/>
  <c r="P33" i="62"/>
  <c r="P35" i="62" s="1"/>
  <c r="B3" i="62"/>
  <c r="B2" i="62"/>
  <c r="P29" i="61"/>
  <c r="Q25" i="61"/>
  <c r="R25" i="61" s="1"/>
  <c r="S25" i="61" s="1"/>
  <c r="T25" i="61" s="1"/>
  <c r="U25" i="61" s="1"/>
  <c r="V25" i="61" s="1"/>
  <c r="W25" i="61" s="1"/>
  <c r="X25" i="61" s="1"/>
  <c r="Y25" i="61" s="1"/>
  <c r="Z25" i="61" s="1"/>
  <c r="AA25" i="61" s="1"/>
  <c r="AB25" i="61" s="1"/>
  <c r="P22" i="61"/>
  <c r="Q20" i="61"/>
  <c r="R20" i="61" s="1"/>
  <c r="S20" i="61" s="1"/>
  <c r="T20" i="61" s="1"/>
  <c r="U20" i="61" s="1"/>
  <c r="V20" i="61" s="1"/>
  <c r="W20" i="61" s="1"/>
  <c r="X20" i="61" s="1"/>
  <c r="Y20" i="61" s="1"/>
  <c r="Z20" i="61" s="1"/>
  <c r="AA20" i="61" s="1"/>
  <c r="AB20" i="61" s="1"/>
  <c r="P17" i="61"/>
  <c r="P16" i="61"/>
  <c r="Q14" i="61"/>
  <c r="R14" i="61" s="1"/>
  <c r="S14" i="61" s="1"/>
  <c r="T14" i="61" s="1"/>
  <c r="U14" i="61" s="1"/>
  <c r="V14" i="61" s="1"/>
  <c r="W14" i="61" s="1"/>
  <c r="X14" i="61" s="1"/>
  <c r="Y14" i="61" s="1"/>
  <c r="Z14" i="61" s="1"/>
  <c r="AA14" i="61" s="1"/>
  <c r="AB14" i="61" s="1"/>
  <c r="P13" i="61"/>
  <c r="Q11" i="61"/>
  <c r="R11" i="61" s="1"/>
  <c r="S11" i="61" s="1"/>
  <c r="T11" i="61" s="1"/>
  <c r="U11" i="61" s="1"/>
  <c r="V11" i="61" s="1"/>
  <c r="W11" i="61" s="1"/>
  <c r="X11" i="61" s="1"/>
  <c r="Y11" i="61" s="1"/>
  <c r="Z11" i="61" s="1"/>
  <c r="AA11" i="61" s="1"/>
  <c r="AB11" i="61" s="1"/>
  <c r="P33" i="61"/>
  <c r="P35" i="61" s="1"/>
  <c r="Q24" i="61"/>
  <c r="R24" i="61" s="1"/>
  <c r="S24" i="61" s="1"/>
  <c r="T24" i="61" s="1"/>
  <c r="U24" i="61" s="1"/>
  <c r="V24" i="61" s="1"/>
  <c r="W24" i="61" s="1"/>
  <c r="X24" i="61" s="1"/>
  <c r="Y24" i="61" s="1"/>
  <c r="Z24" i="61" s="1"/>
  <c r="AA24" i="61" s="1"/>
  <c r="AB24" i="61" s="1"/>
  <c r="P24" i="61"/>
  <c r="P14" i="61"/>
  <c r="B3" i="61"/>
  <c r="B2" i="61"/>
  <c r="B3" i="60"/>
  <c r="B2" i="60"/>
  <c r="B3" i="58"/>
  <c r="B2" i="58"/>
  <c r="P33" i="57"/>
  <c r="P35" i="57" s="1"/>
  <c r="Q30" i="57"/>
  <c r="R30" i="57" s="1"/>
  <c r="S30" i="57" s="1"/>
  <c r="T30" i="57" s="1"/>
  <c r="U30" i="57" s="1"/>
  <c r="V30" i="57" s="1"/>
  <c r="W30" i="57" s="1"/>
  <c r="X30" i="57" s="1"/>
  <c r="Y30" i="57" s="1"/>
  <c r="Z30" i="57" s="1"/>
  <c r="AA30" i="57" s="1"/>
  <c r="AB30" i="57" s="1"/>
  <c r="Q29" i="57"/>
  <c r="R29" i="57" s="1"/>
  <c r="S29" i="57" s="1"/>
  <c r="T29" i="57" s="1"/>
  <c r="U29" i="57" s="1"/>
  <c r="V29" i="57" s="1"/>
  <c r="W29" i="57" s="1"/>
  <c r="X29" i="57" s="1"/>
  <c r="Y29" i="57" s="1"/>
  <c r="Z29" i="57" s="1"/>
  <c r="AA29" i="57" s="1"/>
  <c r="AB29" i="57" s="1"/>
  <c r="Q26" i="57"/>
  <c r="R26" i="57" s="1"/>
  <c r="S26" i="57" s="1"/>
  <c r="T26" i="57" s="1"/>
  <c r="U26" i="57" s="1"/>
  <c r="V26" i="57" s="1"/>
  <c r="W26" i="57" s="1"/>
  <c r="X26" i="57" s="1"/>
  <c r="Y26" i="57" s="1"/>
  <c r="Z26" i="57" s="1"/>
  <c r="AA26" i="57" s="1"/>
  <c r="AB26" i="57" s="1"/>
  <c r="P25" i="57"/>
  <c r="Q24" i="57"/>
  <c r="R24" i="57" s="1"/>
  <c r="S24" i="57" s="1"/>
  <c r="T24" i="57" s="1"/>
  <c r="U24" i="57" s="1"/>
  <c r="V24" i="57" s="1"/>
  <c r="W24" i="57" s="1"/>
  <c r="X24" i="57" s="1"/>
  <c r="Y24" i="57" s="1"/>
  <c r="Z24" i="57" s="1"/>
  <c r="AA24" i="57" s="1"/>
  <c r="AB24" i="57" s="1"/>
  <c r="Q20" i="57"/>
  <c r="R20" i="57" s="1"/>
  <c r="S20" i="57" s="1"/>
  <c r="T20" i="57" s="1"/>
  <c r="U20" i="57" s="1"/>
  <c r="V20" i="57" s="1"/>
  <c r="W20" i="57" s="1"/>
  <c r="X20" i="57" s="1"/>
  <c r="Y20" i="57" s="1"/>
  <c r="Z20" i="57" s="1"/>
  <c r="AA20" i="57" s="1"/>
  <c r="AB20" i="57" s="1"/>
  <c r="Q19" i="57"/>
  <c r="R19" i="57" s="1"/>
  <c r="S19" i="57" s="1"/>
  <c r="T19" i="57" s="1"/>
  <c r="U19" i="57" s="1"/>
  <c r="V19" i="57" s="1"/>
  <c r="W19" i="57" s="1"/>
  <c r="X19" i="57" s="1"/>
  <c r="Y19" i="57" s="1"/>
  <c r="Z19" i="57" s="1"/>
  <c r="AA19" i="57" s="1"/>
  <c r="AB19" i="57" s="1"/>
  <c r="Q16" i="57"/>
  <c r="R16" i="57" s="1"/>
  <c r="S16" i="57" s="1"/>
  <c r="T16" i="57" s="1"/>
  <c r="U16" i="57" s="1"/>
  <c r="V16" i="57" s="1"/>
  <c r="W16" i="57" s="1"/>
  <c r="X16" i="57" s="1"/>
  <c r="Y16" i="57" s="1"/>
  <c r="Z16" i="57" s="1"/>
  <c r="AA16" i="57" s="1"/>
  <c r="AB16" i="57" s="1"/>
  <c r="Q13" i="57"/>
  <c r="R13" i="57" s="1"/>
  <c r="S13" i="57" s="1"/>
  <c r="T13" i="57" s="1"/>
  <c r="U13" i="57" s="1"/>
  <c r="V13" i="57" s="1"/>
  <c r="W13" i="57" s="1"/>
  <c r="X13" i="57" s="1"/>
  <c r="Y13" i="57" s="1"/>
  <c r="Z13" i="57" s="1"/>
  <c r="AA13" i="57" s="1"/>
  <c r="AB13" i="57" s="1"/>
  <c r="Q12" i="57"/>
  <c r="R12" i="57" s="1"/>
  <c r="S12" i="57" s="1"/>
  <c r="T12" i="57" s="1"/>
  <c r="U12" i="57" s="1"/>
  <c r="V12" i="57" s="1"/>
  <c r="W12" i="57" s="1"/>
  <c r="X12" i="57" s="1"/>
  <c r="Y12" i="57" s="1"/>
  <c r="Z12" i="57" s="1"/>
  <c r="AA12" i="57" s="1"/>
  <c r="AB12" i="57" s="1"/>
  <c r="P11" i="57"/>
  <c r="B3" i="57"/>
  <c r="B2" i="57"/>
  <c r="P33" i="56"/>
  <c r="Q29" i="56"/>
  <c r="Q23" i="56"/>
  <c r="Q11" i="56"/>
  <c r="Q19" i="56"/>
  <c r="B3" i="56"/>
  <c r="B2" i="56"/>
  <c r="Q35" i="55"/>
  <c r="R35" i="55" s="1"/>
  <c r="S35" i="55" s="1"/>
  <c r="T35" i="55" s="1"/>
  <c r="U35" i="55" s="1"/>
  <c r="V35" i="55" s="1"/>
  <c r="W35" i="55" s="1"/>
  <c r="X35" i="55" s="1"/>
  <c r="Y35" i="55" s="1"/>
  <c r="Z35" i="55" s="1"/>
  <c r="AA35" i="55" s="1"/>
  <c r="AB35" i="55" s="1"/>
  <c r="P30" i="55"/>
  <c r="P29" i="55"/>
  <c r="Q26" i="55"/>
  <c r="R26" i="55" s="1"/>
  <c r="S26" i="55" s="1"/>
  <c r="Q25" i="55"/>
  <c r="R25" i="55" s="1"/>
  <c r="S25" i="55" s="1"/>
  <c r="T25" i="55" s="1"/>
  <c r="U25" i="55" s="1"/>
  <c r="V25" i="55" s="1"/>
  <c r="W25" i="55" s="1"/>
  <c r="X25" i="55" s="1"/>
  <c r="Y25" i="55" s="1"/>
  <c r="Z25" i="55" s="1"/>
  <c r="AA25" i="55" s="1"/>
  <c r="AB25" i="55" s="1"/>
  <c r="Q24" i="55"/>
  <c r="R24" i="55" s="1"/>
  <c r="S24" i="55" s="1"/>
  <c r="T24" i="55" s="1"/>
  <c r="U24" i="55" s="1"/>
  <c r="V24" i="55" s="1"/>
  <c r="W24" i="55" s="1"/>
  <c r="X24" i="55" s="1"/>
  <c r="Y24" i="55" s="1"/>
  <c r="Z24" i="55" s="1"/>
  <c r="AA24" i="55" s="1"/>
  <c r="AB24" i="55" s="1"/>
  <c r="Q20" i="55"/>
  <c r="P16" i="55"/>
  <c r="P14" i="55"/>
  <c r="P13" i="55"/>
  <c r="Q11" i="55"/>
  <c r="R11" i="55" s="1"/>
  <c r="S11" i="55" s="1"/>
  <c r="T11" i="55" s="1"/>
  <c r="U11" i="55" s="1"/>
  <c r="V11" i="55" s="1"/>
  <c r="W11" i="55" s="1"/>
  <c r="X11" i="55" s="1"/>
  <c r="Y11" i="55" s="1"/>
  <c r="Z11" i="55" s="1"/>
  <c r="AA11" i="55" s="1"/>
  <c r="AB11" i="55" s="1"/>
  <c r="P25" i="55"/>
  <c r="P24" i="55"/>
  <c r="B3" i="55"/>
  <c r="B2" i="55"/>
  <c r="X21" i="67" l="1"/>
  <c r="Z51" i="68"/>
  <c r="Y34" i="68"/>
  <c r="Y21" i="68"/>
  <c r="D35" i="60"/>
  <c r="Q35" i="60" s="1"/>
  <c r="R35" i="60" s="1"/>
  <c r="S35" i="60" s="1"/>
  <c r="T35" i="60" s="1"/>
  <c r="U35" i="60" s="1"/>
  <c r="V35" i="60" s="1"/>
  <c r="W35" i="60" s="1"/>
  <c r="X35" i="60" s="1"/>
  <c r="Y35" i="60" s="1"/>
  <c r="Z35" i="60" s="1"/>
  <c r="AA35" i="60" s="1"/>
  <c r="AB35" i="60" s="1"/>
  <c r="Q35" i="58"/>
  <c r="R35" i="58" s="1"/>
  <c r="S35" i="58" s="1"/>
  <c r="T35" i="58" s="1"/>
  <c r="U35" i="58" s="1"/>
  <c r="V35" i="58" s="1"/>
  <c r="W35" i="58" s="1"/>
  <c r="X35" i="58" s="1"/>
  <c r="Y35" i="58" s="1"/>
  <c r="Z35" i="58" s="1"/>
  <c r="AA35" i="58" s="1"/>
  <c r="AB35" i="58" s="1"/>
  <c r="P26" i="57"/>
  <c r="D26" i="68"/>
  <c r="D13" i="68"/>
  <c r="P13" i="57"/>
  <c r="Q13" i="6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Q22" i="61"/>
  <c r="R22" i="61" s="1"/>
  <c r="S22" i="61" s="1"/>
  <c r="T22" i="61" s="1"/>
  <c r="U22" i="61" s="1"/>
  <c r="V22" i="61" s="1"/>
  <c r="W22" i="61" s="1"/>
  <c r="X22" i="61" s="1"/>
  <c r="Y22" i="61" s="1"/>
  <c r="Z22" i="61" s="1"/>
  <c r="AA22" i="61" s="1"/>
  <c r="AB22" i="61" s="1"/>
  <c r="Q13" i="55"/>
  <c r="R13" i="55" s="1"/>
  <c r="S13" i="55" s="1"/>
  <c r="T13" i="55" s="1"/>
  <c r="U13" i="55" s="1"/>
  <c r="V13" i="55" s="1"/>
  <c r="W13" i="55" s="1"/>
  <c r="X13" i="55" s="1"/>
  <c r="Y13" i="55" s="1"/>
  <c r="Z13" i="55" s="1"/>
  <c r="AA13" i="55" s="1"/>
  <c r="AB13" i="55" s="1"/>
  <c r="P13" i="56"/>
  <c r="P29" i="57"/>
  <c r="P35" i="60"/>
  <c r="Q11" i="57"/>
  <c r="R11" i="57" s="1"/>
  <c r="S11" i="57" s="1"/>
  <c r="T11" i="57" s="1"/>
  <c r="U11" i="57" s="1"/>
  <c r="V11" i="57" s="1"/>
  <c r="W11" i="57" s="1"/>
  <c r="X11" i="57" s="1"/>
  <c r="Y11" i="57" s="1"/>
  <c r="Z11" i="57" s="1"/>
  <c r="AA11" i="57" s="1"/>
  <c r="AB11" i="57" s="1"/>
  <c r="D19" i="68"/>
  <c r="D30" i="68"/>
  <c r="P24" i="57"/>
  <c r="D31" i="57"/>
  <c r="Q31" i="57" s="1"/>
  <c r="R31" i="57" s="1"/>
  <c r="S31" i="57" s="1"/>
  <c r="T31" i="57" s="1"/>
  <c r="U31" i="57" s="1"/>
  <c r="V31" i="57" s="1"/>
  <c r="W31" i="57" s="1"/>
  <c r="X31" i="57" s="1"/>
  <c r="Y31" i="57" s="1"/>
  <c r="Z31" i="57" s="1"/>
  <c r="AA31" i="57" s="1"/>
  <c r="AB31" i="57" s="1"/>
  <c r="Q26" i="56"/>
  <c r="Q26" i="68" s="1"/>
  <c r="P33" i="58"/>
  <c r="P35" i="58" s="1"/>
  <c r="D31" i="55"/>
  <c r="Q31" i="55" s="1"/>
  <c r="R31" i="55" s="1"/>
  <c r="S31" i="55" s="1"/>
  <c r="T31" i="55" s="1"/>
  <c r="U31" i="55" s="1"/>
  <c r="V31" i="55" s="1"/>
  <c r="W31" i="55" s="1"/>
  <c r="X31" i="55" s="1"/>
  <c r="Y31" i="55" s="1"/>
  <c r="Z31" i="55" s="1"/>
  <c r="AA31" i="55" s="1"/>
  <c r="AB31" i="55" s="1"/>
  <c r="P33" i="55"/>
  <c r="P35" i="55" s="1"/>
  <c r="Q13" i="56"/>
  <c r="R13" i="56" s="1"/>
  <c r="Q33" i="55"/>
  <c r="R33" i="55" s="1"/>
  <c r="S33" i="55" s="1"/>
  <c r="T33" i="55" s="1"/>
  <c r="U33" i="55" s="1"/>
  <c r="V33" i="55" s="1"/>
  <c r="W33" i="55" s="1"/>
  <c r="X33" i="55" s="1"/>
  <c r="Y33" i="55" s="1"/>
  <c r="Q30" i="56"/>
  <c r="R30" i="56" s="1"/>
  <c r="D12" i="68"/>
  <c r="P20" i="57"/>
  <c r="P25" i="61"/>
  <c r="P31" i="55"/>
  <c r="R23" i="56"/>
  <c r="P35" i="56"/>
  <c r="P35" i="68" s="1"/>
  <c r="P33" i="68"/>
  <c r="P17" i="56"/>
  <c r="D17" i="68"/>
  <c r="Q22" i="56"/>
  <c r="D22" i="68"/>
  <c r="Q35" i="61"/>
  <c r="R35" i="61" s="1"/>
  <c r="S35" i="61" s="1"/>
  <c r="T35" i="61" s="1"/>
  <c r="U35" i="61" s="1"/>
  <c r="V35" i="61" s="1"/>
  <c r="W35" i="61" s="1"/>
  <c r="X35" i="61" s="1"/>
  <c r="Y35" i="61" s="1"/>
  <c r="Z35" i="61" s="1"/>
  <c r="AA35" i="61" s="1"/>
  <c r="AB35" i="61" s="1"/>
  <c r="Q14" i="56"/>
  <c r="D14" i="68"/>
  <c r="P23" i="56"/>
  <c r="D23" i="68"/>
  <c r="P29" i="56"/>
  <c r="D29" i="68"/>
  <c r="R11" i="56"/>
  <c r="Q19" i="68"/>
  <c r="R29" i="56"/>
  <c r="Q29" i="68"/>
  <c r="P11" i="56"/>
  <c r="P11" i="68" s="1"/>
  <c r="D11" i="68"/>
  <c r="Q24" i="56"/>
  <c r="D24" i="68"/>
  <c r="Q33" i="61"/>
  <c r="R33" i="61" s="1"/>
  <c r="S33" i="61" s="1"/>
  <c r="T33" i="61" s="1"/>
  <c r="U33" i="61" s="1"/>
  <c r="V33" i="61" s="1"/>
  <c r="W33" i="61" s="1"/>
  <c r="X33" i="61" s="1"/>
  <c r="Y33" i="61" s="1"/>
  <c r="Z33" i="61" s="1"/>
  <c r="AA33" i="61" s="1"/>
  <c r="AB33" i="61" s="1"/>
  <c r="Q16" i="56"/>
  <c r="D16" i="68"/>
  <c r="Q20" i="56"/>
  <c r="D20" i="68"/>
  <c r="Q25" i="56"/>
  <c r="D25" i="68"/>
  <c r="D33" i="68"/>
  <c r="AC19" i="41"/>
  <c r="AB57" i="41"/>
  <c r="AB53" i="41"/>
  <c r="AE37" i="41"/>
  <c r="D27" i="61"/>
  <c r="P12" i="61"/>
  <c r="Q12" i="61"/>
  <c r="R12" i="61" s="1"/>
  <c r="S12" i="61" s="1"/>
  <c r="T12" i="61" s="1"/>
  <c r="U12" i="61" s="1"/>
  <c r="V12" i="61" s="1"/>
  <c r="W12" i="61" s="1"/>
  <c r="X12" i="61" s="1"/>
  <c r="Y12" i="61" s="1"/>
  <c r="Z12" i="61" s="1"/>
  <c r="AA12" i="61" s="1"/>
  <c r="AB12" i="61" s="1"/>
  <c r="P30" i="61"/>
  <c r="P31" i="61" s="1"/>
  <c r="Q30" i="61"/>
  <c r="R30" i="61" s="1"/>
  <c r="S30" i="61" s="1"/>
  <c r="T30" i="61" s="1"/>
  <c r="U30" i="61" s="1"/>
  <c r="V30" i="61" s="1"/>
  <c r="W30" i="61" s="1"/>
  <c r="X30" i="61" s="1"/>
  <c r="Y30" i="61" s="1"/>
  <c r="Z30" i="61" s="1"/>
  <c r="AA30" i="61" s="1"/>
  <c r="AB30" i="61" s="1"/>
  <c r="Q16" i="61"/>
  <c r="R16" i="61" s="1"/>
  <c r="S16" i="61" s="1"/>
  <c r="T16" i="61" s="1"/>
  <c r="U16" i="61" s="1"/>
  <c r="V16" i="61" s="1"/>
  <c r="W16" i="61" s="1"/>
  <c r="X16" i="61" s="1"/>
  <c r="Y16" i="61" s="1"/>
  <c r="Z16" i="61" s="1"/>
  <c r="AA16" i="61" s="1"/>
  <c r="AB16" i="61" s="1"/>
  <c r="Q17" i="61"/>
  <c r="R17" i="61" s="1"/>
  <c r="S17" i="61" s="1"/>
  <c r="T17" i="61" s="1"/>
  <c r="U17" i="61" s="1"/>
  <c r="V17" i="61" s="1"/>
  <c r="W17" i="61" s="1"/>
  <c r="X17" i="61" s="1"/>
  <c r="Y17" i="61" s="1"/>
  <c r="Z17" i="61" s="1"/>
  <c r="AA17" i="61" s="1"/>
  <c r="AB17" i="61" s="1"/>
  <c r="P19" i="61"/>
  <c r="Q19" i="61"/>
  <c r="R19" i="61" s="1"/>
  <c r="S19" i="61" s="1"/>
  <c r="T19" i="61" s="1"/>
  <c r="U19" i="61" s="1"/>
  <c r="V19" i="61" s="1"/>
  <c r="W19" i="61" s="1"/>
  <c r="X19" i="61" s="1"/>
  <c r="Y19" i="61" s="1"/>
  <c r="Z19" i="61" s="1"/>
  <c r="AA19" i="61" s="1"/>
  <c r="AB19" i="61" s="1"/>
  <c r="P20" i="61"/>
  <c r="Q23" i="61"/>
  <c r="R23" i="61" s="1"/>
  <c r="S23" i="61" s="1"/>
  <c r="T23" i="61" s="1"/>
  <c r="U23" i="61" s="1"/>
  <c r="V23" i="61" s="1"/>
  <c r="W23" i="61" s="1"/>
  <c r="X23" i="61" s="1"/>
  <c r="Y23" i="61" s="1"/>
  <c r="Z23" i="61" s="1"/>
  <c r="AA23" i="61" s="1"/>
  <c r="AB23" i="61" s="1"/>
  <c r="P23" i="61"/>
  <c r="P11" i="61"/>
  <c r="P26" i="61"/>
  <c r="Q26" i="61"/>
  <c r="R26" i="61" s="1"/>
  <c r="S26" i="61" s="1"/>
  <c r="T26" i="61" s="1"/>
  <c r="U26" i="61" s="1"/>
  <c r="V26" i="61" s="1"/>
  <c r="W26" i="61" s="1"/>
  <c r="X26" i="61" s="1"/>
  <c r="Y26" i="61" s="1"/>
  <c r="Z26" i="61" s="1"/>
  <c r="AA26" i="61" s="1"/>
  <c r="AB26" i="61" s="1"/>
  <c r="D31" i="61"/>
  <c r="Q31" i="61" s="1"/>
  <c r="R31" i="61" s="1"/>
  <c r="S31" i="61" s="1"/>
  <c r="T31" i="61" s="1"/>
  <c r="U31" i="61" s="1"/>
  <c r="V31" i="61" s="1"/>
  <c r="W31" i="61" s="1"/>
  <c r="X31" i="61" s="1"/>
  <c r="Y31" i="61" s="1"/>
  <c r="Z31" i="61" s="1"/>
  <c r="AA31" i="61" s="1"/>
  <c r="AB31" i="61" s="1"/>
  <c r="Q29" i="61"/>
  <c r="R29" i="61" s="1"/>
  <c r="S29" i="61" s="1"/>
  <c r="T29" i="61" s="1"/>
  <c r="U29" i="61" s="1"/>
  <c r="V29" i="61" s="1"/>
  <c r="W29" i="61" s="1"/>
  <c r="X29" i="61" s="1"/>
  <c r="Y29" i="61" s="1"/>
  <c r="Z29" i="61" s="1"/>
  <c r="AA29" i="61" s="1"/>
  <c r="AB29" i="61" s="1"/>
  <c r="P31" i="60"/>
  <c r="D31" i="60"/>
  <c r="Q31" i="60" s="1"/>
  <c r="R31" i="60" s="1"/>
  <c r="S31" i="60" s="1"/>
  <c r="T31" i="60" s="1"/>
  <c r="U31" i="60" s="1"/>
  <c r="V31" i="60" s="1"/>
  <c r="W31" i="60" s="1"/>
  <c r="X31" i="60" s="1"/>
  <c r="Y31" i="60" s="1"/>
  <c r="Z31" i="60" s="1"/>
  <c r="AA31" i="60" s="1"/>
  <c r="AB31" i="60" s="1"/>
  <c r="Q27" i="60"/>
  <c r="R27" i="60" s="1"/>
  <c r="S27" i="60" s="1"/>
  <c r="T27" i="60" s="1"/>
  <c r="U27" i="60" s="1"/>
  <c r="V27" i="60" s="1"/>
  <c r="W27" i="60" s="1"/>
  <c r="X27" i="60" s="1"/>
  <c r="Y27" i="60" s="1"/>
  <c r="P16" i="57"/>
  <c r="Q14" i="57"/>
  <c r="R14" i="57" s="1"/>
  <c r="S14" i="57" s="1"/>
  <c r="T14" i="57" s="1"/>
  <c r="U14" i="57" s="1"/>
  <c r="V14" i="57" s="1"/>
  <c r="W14" i="57" s="1"/>
  <c r="X14" i="57" s="1"/>
  <c r="Y14" i="57" s="1"/>
  <c r="Z14" i="57" s="1"/>
  <c r="AA14" i="57" s="1"/>
  <c r="AB14" i="57" s="1"/>
  <c r="P14" i="57"/>
  <c r="P12" i="57"/>
  <c r="P17" i="57"/>
  <c r="Q17" i="57"/>
  <c r="R17" i="57" s="1"/>
  <c r="S17" i="57" s="1"/>
  <c r="T17" i="57" s="1"/>
  <c r="U17" i="57" s="1"/>
  <c r="V17" i="57" s="1"/>
  <c r="W17" i="57" s="1"/>
  <c r="X17" i="57" s="1"/>
  <c r="Y17" i="57" s="1"/>
  <c r="Z17" i="57" s="1"/>
  <c r="AA17" i="57" s="1"/>
  <c r="AB17" i="57" s="1"/>
  <c r="Q22" i="57"/>
  <c r="R22" i="57" s="1"/>
  <c r="S22" i="57" s="1"/>
  <c r="T22" i="57" s="1"/>
  <c r="U22" i="57" s="1"/>
  <c r="V22" i="57" s="1"/>
  <c r="W22" i="57" s="1"/>
  <c r="X22" i="57" s="1"/>
  <c r="Y22" i="57" s="1"/>
  <c r="Z22" i="57" s="1"/>
  <c r="AA22" i="57" s="1"/>
  <c r="AB22" i="57" s="1"/>
  <c r="P22" i="57"/>
  <c r="P19" i="57"/>
  <c r="P23" i="57"/>
  <c r="Q23" i="57"/>
  <c r="R23" i="57" s="1"/>
  <c r="S23" i="57" s="1"/>
  <c r="T23" i="57" s="1"/>
  <c r="U23" i="57" s="1"/>
  <c r="V23" i="57" s="1"/>
  <c r="W23" i="57" s="1"/>
  <c r="X23" i="57" s="1"/>
  <c r="Y23" i="57" s="1"/>
  <c r="Z23" i="57" s="1"/>
  <c r="AA23" i="57" s="1"/>
  <c r="AB23" i="57" s="1"/>
  <c r="Q25" i="57"/>
  <c r="R25" i="57" s="1"/>
  <c r="S25" i="57" s="1"/>
  <c r="T25" i="57" s="1"/>
  <c r="U25" i="57" s="1"/>
  <c r="V25" i="57" s="1"/>
  <c r="W25" i="57" s="1"/>
  <c r="X25" i="57" s="1"/>
  <c r="Y25" i="57" s="1"/>
  <c r="Z25" i="57" s="1"/>
  <c r="AA25" i="57" s="1"/>
  <c r="AB25" i="57" s="1"/>
  <c r="D27" i="57"/>
  <c r="Q27" i="57" s="1"/>
  <c r="R27" i="57" s="1"/>
  <c r="S27" i="57" s="1"/>
  <c r="T27" i="57" s="1"/>
  <c r="U27" i="57" s="1"/>
  <c r="V27" i="57" s="1"/>
  <c r="W27" i="57" s="1"/>
  <c r="X27" i="57" s="1"/>
  <c r="Y27" i="57" s="1"/>
  <c r="Z27" i="57" s="1"/>
  <c r="AA27" i="57" s="1"/>
  <c r="AB27" i="57" s="1"/>
  <c r="P30" i="57"/>
  <c r="Q33" i="57"/>
  <c r="R33" i="57" s="1"/>
  <c r="S33" i="57" s="1"/>
  <c r="T33" i="57" s="1"/>
  <c r="U33" i="57" s="1"/>
  <c r="V33" i="57" s="1"/>
  <c r="W33" i="57" s="1"/>
  <c r="X33" i="57" s="1"/>
  <c r="Y33" i="57" s="1"/>
  <c r="Z33" i="57" s="1"/>
  <c r="AA33" i="57" s="1"/>
  <c r="AB33" i="57" s="1"/>
  <c r="D35" i="57"/>
  <c r="Q35" i="57" s="1"/>
  <c r="R35" i="57" s="1"/>
  <c r="S35" i="57" s="1"/>
  <c r="T35" i="57" s="1"/>
  <c r="U35" i="57" s="1"/>
  <c r="V35" i="57" s="1"/>
  <c r="W35" i="57" s="1"/>
  <c r="X35" i="57" s="1"/>
  <c r="Y35" i="57" s="1"/>
  <c r="Z35" i="57" s="1"/>
  <c r="AA35" i="57" s="1"/>
  <c r="AB35" i="57" s="1"/>
  <c r="Q33" i="56"/>
  <c r="P25" i="56"/>
  <c r="P25" i="68" s="1"/>
  <c r="P16" i="56"/>
  <c r="Q12" i="56"/>
  <c r="P12" i="56"/>
  <c r="P14" i="56"/>
  <c r="Q17" i="56"/>
  <c r="P24" i="56"/>
  <c r="P30" i="56"/>
  <c r="Q30" i="55"/>
  <c r="R30" i="55" s="1"/>
  <c r="S30" i="55" s="1"/>
  <c r="T30" i="55" s="1"/>
  <c r="U30" i="55" s="1"/>
  <c r="V30" i="55" s="1"/>
  <c r="W30" i="55" s="1"/>
  <c r="X30" i="55" s="1"/>
  <c r="Y30" i="55" s="1"/>
  <c r="Z30" i="55" s="1"/>
  <c r="AA30" i="55" s="1"/>
  <c r="AB30" i="55" s="1"/>
  <c r="Q22" i="55"/>
  <c r="P11" i="55"/>
  <c r="P12" i="55"/>
  <c r="Q12" i="55"/>
  <c r="R12" i="55" s="1"/>
  <c r="S12" i="55" s="1"/>
  <c r="T12" i="55" s="1"/>
  <c r="U12" i="55" s="1"/>
  <c r="V12" i="55" s="1"/>
  <c r="W12" i="55" s="1"/>
  <c r="X12" i="55" s="1"/>
  <c r="Y12" i="55" s="1"/>
  <c r="Z12" i="55" s="1"/>
  <c r="AA12" i="55" s="1"/>
  <c r="AB12" i="55" s="1"/>
  <c r="Q23" i="55"/>
  <c r="R23" i="55" s="1"/>
  <c r="S23" i="55" s="1"/>
  <c r="T23" i="55" s="1"/>
  <c r="U23" i="55" s="1"/>
  <c r="V23" i="55" s="1"/>
  <c r="W23" i="55" s="1"/>
  <c r="X23" i="55" s="1"/>
  <c r="Y23" i="55" s="1"/>
  <c r="Z23" i="55" s="1"/>
  <c r="AA23" i="55" s="1"/>
  <c r="AB23" i="55" s="1"/>
  <c r="P23" i="55"/>
  <c r="Q19" i="55"/>
  <c r="P17" i="55"/>
  <c r="Q17" i="55"/>
  <c r="R17" i="55" s="1"/>
  <c r="S17" i="55" s="1"/>
  <c r="T17" i="55" s="1"/>
  <c r="U17" i="55" s="1"/>
  <c r="V17" i="55" s="1"/>
  <c r="W17" i="55" s="1"/>
  <c r="X17" i="55" s="1"/>
  <c r="Y17" i="55" s="1"/>
  <c r="Z17" i="55" s="1"/>
  <c r="AA17" i="55" s="1"/>
  <c r="AB17" i="55" s="1"/>
  <c r="Q14" i="55"/>
  <c r="R14" i="55" s="1"/>
  <c r="S14" i="55" s="1"/>
  <c r="T14" i="55" s="1"/>
  <c r="U14" i="55" s="1"/>
  <c r="V14" i="55" s="1"/>
  <c r="W14" i="55" s="1"/>
  <c r="X14" i="55" s="1"/>
  <c r="Y14" i="55" s="1"/>
  <c r="Z14" i="55" s="1"/>
  <c r="AA14" i="55" s="1"/>
  <c r="AB14" i="55" s="1"/>
  <c r="D27" i="55"/>
  <c r="Q27" i="55" s="1"/>
  <c r="Q16" i="55"/>
  <c r="R16" i="55" s="1"/>
  <c r="S16" i="55" s="1"/>
  <c r="T16" i="55" s="1"/>
  <c r="U16" i="55" s="1"/>
  <c r="V16" i="55" s="1"/>
  <c r="W16" i="55" s="1"/>
  <c r="X16" i="55" s="1"/>
  <c r="Y16" i="55" s="1"/>
  <c r="Z16" i="55" s="1"/>
  <c r="AA16" i="55" s="1"/>
  <c r="AB16" i="55" s="1"/>
  <c r="Q29" i="55"/>
  <c r="R29" i="55" s="1"/>
  <c r="S29" i="55" s="1"/>
  <c r="T29" i="55" s="1"/>
  <c r="U29" i="55" s="1"/>
  <c r="V29" i="55" s="1"/>
  <c r="W29" i="55" s="1"/>
  <c r="X29" i="55" s="1"/>
  <c r="Y29" i="55" s="1"/>
  <c r="Z29" i="55" s="1"/>
  <c r="AA29" i="55" s="1"/>
  <c r="AB29" i="55" s="1"/>
  <c r="P33" i="5"/>
  <c r="P35" i="5" s="1"/>
  <c r="B3" i="54"/>
  <c r="B2" i="54"/>
  <c r="B3" i="53"/>
  <c r="B2" i="53"/>
  <c r="Q33" i="5"/>
  <c r="R33" i="5" s="1"/>
  <c r="Y21" i="67" l="1"/>
  <c r="Q11" i="68"/>
  <c r="R26" i="56"/>
  <c r="R26" i="68" s="1"/>
  <c r="Z33" i="55"/>
  <c r="AA33" i="55" s="1"/>
  <c r="AB33" i="55" s="1"/>
  <c r="Q27" i="61"/>
  <c r="R27" i="61" s="1"/>
  <c r="S27" i="61" s="1"/>
  <c r="T27" i="61" s="1"/>
  <c r="U27" i="61" s="1"/>
  <c r="V27" i="61" s="1"/>
  <c r="W27" i="61" s="1"/>
  <c r="X27" i="61" s="1"/>
  <c r="Y27" i="61" s="1"/>
  <c r="F112" i="70"/>
  <c r="AA51" i="68"/>
  <c r="Z34" i="68"/>
  <c r="Z21" i="68"/>
  <c r="D30" i="54"/>
  <c r="D29" i="54"/>
  <c r="P13" i="68"/>
  <c r="P31" i="57"/>
  <c r="P29" i="68"/>
  <c r="P12" i="68"/>
  <c r="P14" i="68"/>
  <c r="Q13" i="68"/>
  <c r="P24" i="68"/>
  <c r="P16" i="68"/>
  <c r="Q30" i="68"/>
  <c r="Q11" i="5"/>
  <c r="D11" i="66"/>
  <c r="D11" i="65"/>
  <c r="Q19" i="5"/>
  <c r="D19" i="65"/>
  <c r="D19" i="66"/>
  <c r="Q24" i="5"/>
  <c r="R24" i="5" s="1"/>
  <c r="D24" i="66"/>
  <c r="D24" i="65"/>
  <c r="D16" i="65"/>
  <c r="D16" i="66"/>
  <c r="D14" i="65"/>
  <c r="D14" i="66"/>
  <c r="D23" i="65"/>
  <c r="D23" i="66"/>
  <c r="F48" i="70"/>
  <c r="D29" i="65"/>
  <c r="D29" i="66"/>
  <c r="Q27" i="56"/>
  <c r="F81" i="70"/>
  <c r="D27" i="68"/>
  <c r="R17" i="56"/>
  <c r="Q17" i="68"/>
  <c r="R12" i="56"/>
  <c r="Q12" i="68"/>
  <c r="R33" i="56"/>
  <c r="Q33" i="68"/>
  <c r="P27" i="57"/>
  <c r="Q35" i="56"/>
  <c r="D35" i="68"/>
  <c r="Q20" i="68"/>
  <c r="S30" i="56"/>
  <c r="R30" i="68"/>
  <c r="R24" i="56"/>
  <c r="Q24" i="68"/>
  <c r="S29" i="56"/>
  <c r="R29" i="68"/>
  <c r="S11" i="56"/>
  <c r="R11" i="68"/>
  <c r="P23" i="68"/>
  <c r="R14" i="56"/>
  <c r="Q14" i="68"/>
  <c r="S26" i="56"/>
  <c r="Q23" i="68"/>
  <c r="P17" i="68"/>
  <c r="S23" i="56"/>
  <c r="R23" i="68"/>
  <c r="R25" i="56"/>
  <c r="Q25" i="68"/>
  <c r="R16" i="56"/>
  <c r="Q16" i="68"/>
  <c r="Q30" i="5"/>
  <c r="F48" i="69"/>
  <c r="D30" i="66"/>
  <c r="D30" i="65"/>
  <c r="Q12" i="5"/>
  <c r="D12" i="65"/>
  <c r="D12" i="66"/>
  <c r="Q20" i="5"/>
  <c r="D20" i="66"/>
  <c r="D20" i="65"/>
  <c r="D25" i="66"/>
  <c r="D25" i="65"/>
  <c r="P31" i="56"/>
  <c r="P30" i="68"/>
  <c r="D13" i="66"/>
  <c r="D13" i="65"/>
  <c r="D17" i="66"/>
  <c r="D17" i="65"/>
  <c r="D22" i="65"/>
  <c r="D22" i="66"/>
  <c r="P26" i="5"/>
  <c r="D26" i="65"/>
  <c r="D26" i="66"/>
  <c r="Q29" i="5"/>
  <c r="R29" i="5" s="1"/>
  <c r="S29" i="5" s="1"/>
  <c r="Q31" i="56"/>
  <c r="D31" i="68"/>
  <c r="Q22" i="68"/>
  <c r="S13" i="56"/>
  <c r="R13" i="68"/>
  <c r="AF37" i="41"/>
  <c r="AD19" i="41"/>
  <c r="AC57" i="41"/>
  <c r="AC53" i="41"/>
  <c r="S33" i="5"/>
  <c r="P17" i="5"/>
  <c r="P16" i="5"/>
  <c r="P25" i="5"/>
  <c r="Q16" i="5"/>
  <c r="Q25" i="5"/>
  <c r="P14" i="5"/>
  <c r="P29" i="5"/>
  <c r="Q14" i="5"/>
  <c r="Q23" i="5"/>
  <c r="P12" i="5"/>
  <c r="P13" i="5"/>
  <c r="P11" i="5"/>
  <c r="P24" i="5"/>
  <c r="P30" i="5"/>
  <c r="Q17" i="5"/>
  <c r="Q13" i="5"/>
  <c r="Q26" i="5"/>
  <c r="Q22" i="5"/>
  <c r="D35" i="5"/>
  <c r="Q35" i="5" s="1"/>
  <c r="R35" i="5" s="1"/>
  <c r="P33" i="52"/>
  <c r="P35" i="52" s="1"/>
  <c r="P33" i="4"/>
  <c r="P35" i="4" s="1"/>
  <c r="D33" i="51"/>
  <c r="P33" i="51" s="1"/>
  <c r="P35" i="51" s="1"/>
  <c r="D35" i="52"/>
  <c r="Q35" i="52" s="1"/>
  <c r="R35" i="52" s="1"/>
  <c r="S35" i="52" s="1"/>
  <c r="T35" i="52" s="1"/>
  <c r="U35" i="52" s="1"/>
  <c r="V35" i="52" s="1"/>
  <c r="W35" i="52" s="1"/>
  <c r="X35" i="52" s="1"/>
  <c r="Y35" i="52" s="1"/>
  <c r="Z35" i="52" s="1"/>
  <c r="AA35" i="52" s="1"/>
  <c r="AB35" i="52" s="1"/>
  <c r="Q33" i="52"/>
  <c r="R33" i="52" s="1"/>
  <c r="S33" i="52" s="1"/>
  <c r="T33" i="52" s="1"/>
  <c r="U33" i="52" s="1"/>
  <c r="V33" i="52" s="1"/>
  <c r="W33" i="52" s="1"/>
  <c r="X33" i="52" s="1"/>
  <c r="Y33" i="52" s="1"/>
  <c r="Z33" i="52" s="1"/>
  <c r="AA33" i="52" s="1"/>
  <c r="AB33" i="52" s="1"/>
  <c r="T3" i="52"/>
  <c r="B3" i="52"/>
  <c r="T2" i="52"/>
  <c r="B2" i="52"/>
  <c r="T3" i="51"/>
  <c r="T2" i="51"/>
  <c r="B3" i="51"/>
  <c r="B2" i="51"/>
  <c r="Z21" i="67" l="1"/>
  <c r="AB51" i="68"/>
  <c r="AA34" i="68"/>
  <c r="AA21" i="68"/>
  <c r="P31" i="68"/>
  <c r="R12" i="5"/>
  <c r="R30" i="5"/>
  <c r="S30" i="5" s="1"/>
  <c r="R11" i="5"/>
  <c r="S11" i="5" s="1"/>
  <c r="D35" i="51"/>
  <c r="Q35" i="51" s="1"/>
  <c r="R35" i="51" s="1"/>
  <c r="S35" i="51" s="1"/>
  <c r="T35" i="51" s="1"/>
  <c r="U35" i="51" s="1"/>
  <c r="V35" i="51" s="1"/>
  <c r="W35" i="51" s="1"/>
  <c r="X35" i="51" s="1"/>
  <c r="Y35" i="51" s="1"/>
  <c r="Z35" i="51" s="1"/>
  <c r="AA35" i="51" s="1"/>
  <c r="AB35" i="51" s="1"/>
  <c r="Q33" i="51"/>
  <c r="R33" i="51" s="1"/>
  <c r="S33" i="51" s="1"/>
  <c r="T33" i="51" s="1"/>
  <c r="U33" i="51" s="1"/>
  <c r="V33" i="51" s="1"/>
  <c r="W33" i="51" s="1"/>
  <c r="X33" i="51" s="1"/>
  <c r="Y33" i="51" s="1"/>
  <c r="Z33" i="51" s="1"/>
  <c r="AA33" i="51" s="1"/>
  <c r="AB33" i="51" s="1"/>
  <c r="T13" i="56"/>
  <c r="S13" i="68"/>
  <c r="Q22" i="66"/>
  <c r="D13" i="67"/>
  <c r="P13" i="65"/>
  <c r="Q13" i="65"/>
  <c r="R13" i="65" s="1"/>
  <c r="S13" i="65" s="1"/>
  <c r="T13" i="65" s="1"/>
  <c r="U13" i="65" s="1"/>
  <c r="V13" i="65" s="1"/>
  <c r="W13" i="65" s="1"/>
  <c r="X13" i="65" s="1"/>
  <c r="Y13" i="65" s="1"/>
  <c r="Z13" i="65" s="1"/>
  <c r="AA13" i="65" s="1"/>
  <c r="AB13" i="65" s="1"/>
  <c r="D25" i="67"/>
  <c r="Q25" i="65"/>
  <c r="R25" i="65" s="1"/>
  <c r="S25" i="65" s="1"/>
  <c r="T25" i="65" s="1"/>
  <c r="U25" i="65" s="1"/>
  <c r="V25" i="65" s="1"/>
  <c r="W25" i="65" s="1"/>
  <c r="X25" i="65" s="1"/>
  <c r="Y25" i="65" s="1"/>
  <c r="Z25" i="65" s="1"/>
  <c r="AA25" i="65" s="1"/>
  <c r="AB25" i="65" s="1"/>
  <c r="P25" i="65"/>
  <c r="D30" i="67"/>
  <c r="Q30" i="65"/>
  <c r="R30" i="65" s="1"/>
  <c r="S30" i="65" s="1"/>
  <c r="T30" i="65" s="1"/>
  <c r="U30" i="65" s="1"/>
  <c r="V30" i="65" s="1"/>
  <c r="W30" i="65" s="1"/>
  <c r="X30" i="65" s="1"/>
  <c r="Y30" i="65" s="1"/>
  <c r="Z30" i="65" s="1"/>
  <c r="AA30" i="65" s="1"/>
  <c r="AB30" i="65" s="1"/>
  <c r="P30" i="65"/>
  <c r="S25" i="56"/>
  <c r="R25" i="68"/>
  <c r="T29" i="56"/>
  <c r="S29" i="68"/>
  <c r="T30" i="56"/>
  <c r="S30" i="68"/>
  <c r="R35" i="56"/>
  <c r="Q35" i="68"/>
  <c r="S17" i="56"/>
  <c r="R17" i="68"/>
  <c r="V48" i="70"/>
  <c r="R48" i="70"/>
  <c r="D27" i="65"/>
  <c r="Q24" i="66"/>
  <c r="R24" i="66" s="1"/>
  <c r="S24" i="66" s="1"/>
  <c r="T24" i="66" s="1"/>
  <c r="U24" i="66" s="1"/>
  <c r="V24" i="66" s="1"/>
  <c r="W24" i="66" s="1"/>
  <c r="X24" i="66" s="1"/>
  <c r="Y24" i="66" s="1"/>
  <c r="Z24" i="66" s="1"/>
  <c r="AA24" i="66" s="1"/>
  <c r="AB24" i="66" s="1"/>
  <c r="P24" i="66"/>
  <c r="Q26" i="66"/>
  <c r="R26" i="66" s="1"/>
  <c r="S26" i="66" s="1"/>
  <c r="T26" i="66" s="1"/>
  <c r="U26" i="66" s="1"/>
  <c r="V26" i="66" s="1"/>
  <c r="W26" i="66" s="1"/>
  <c r="X26" i="66" s="1"/>
  <c r="Y26" i="66" s="1"/>
  <c r="Z26" i="66" s="1"/>
  <c r="AA26" i="66" s="1"/>
  <c r="AB26" i="66" s="1"/>
  <c r="P26" i="66"/>
  <c r="D22" i="67"/>
  <c r="Q22" i="65"/>
  <c r="Q13" i="66"/>
  <c r="R13" i="66" s="1"/>
  <c r="S13" i="66" s="1"/>
  <c r="T13" i="66" s="1"/>
  <c r="U13" i="66" s="1"/>
  <c r="V13" i="66" s="1"/>
  <c r="W13" i="66" s="1"/>
  <c r="X13" i="66" s="1"/>
  <c r="Y13" i="66" s="1"/>
  <c r="Z13" i="66" s="1"/>
  <c r="AA13" i="66" s="1"/>
  <c r="AB13" i="66" s="1"/>
  <c r="P13" i="66"/>
  <c r="Q25" i="66"/>
  <c r="R25" i="66" s="1"/>
  <c r="S25" i="66" s="1"/>
  <c r="T25" i="66" s="1"/>
  <c r="U25" i="66" s="1"/>
  <c r="V25" i="66" s="1"/>
  <c r="W25" i="66" s="1"/>
  <c r="X25" i="66" s="1"/>
  <c r="Y25" i="66" s="1"/>
  <c r="Z25" i="66" s="1"/>
  <c r="AA25" i="66" s="1"/>
  <c r="AB25" i="66" s="1"/>
  <c r="P25" i="66"/>
  <c r="P12" i="66"/>
  <c r="Q12" i="66"/>
  <c r="R12" i="66" s="1"/>
  <c r="S12" i="66" s="1"/>
  <c r="T12" i="66" s="1"/>
  <c r="U12" i="66" s="1"/>
  <c r="V12" i="66" s="1"/>
  <c r="W12" i="66" s="1"/>
  <c r="X12" i="66" s="1"/>
  <c r="Y12" i="66" s="1"/>
  <c r="Z12" i="66" s="1"/>
  <c r="AA12" i="66" s="1"/>
  <c r="AB12" i="66" s="1"/>
  <c r="Q30" i="66"/>
  <c r="R30" i="66" s="1"/>
  <c r="S30" i="66" s="1"/>
  <c r="T30" i="66" s="1"/>
  <c r="U30" i="66" s="1"/>
  <c r="V30" i="66" s="1"/>
  <c r="W30" i="66" s="1"/>
  <c r="X30" i="66" s="1"/>
  <c r="Y30" i="66" s="1"/>
  <c r="Z30" i="66" s="1"/>
  <c r="AA30" i="66" s="1"/>
  <c r="AB30" i="66" s="1"/>
  <c r="P30" i="66"/>
  <c r="S26" i="68"/>
  <c r="Q23" i="66"/>
  <c r="Q14" i="66"/>
  <c r="R14" i="66" s="1"/>
  <c r="S14" i="66" s="1"/>
  <c r="T14" i="66" s="1"/>
  <c r="U14" i="66" s="1"/>
  <c r="V14" i="66" s="1"/>
  <c r="W14" i="66" s="1"/>
  <c r="X14" i="66" s="1"/>
  <c r="Y14" i="66" s="1"/>
  <c r="Z14" i="66" s="1"/>
  <c r="AA14" i="66" s="1"/>
  <c r="AB14" i="66" s="1"/>
  <c r="P14" i="66"/>
  <c r="P16" i="66"/>
  <c r="Q16" i="66"/>
  <c r="R16" i="66" s="1"/>
  <c r="S16" i="66" s="1"/>
  <c r="T16" i="66" s="1"/>
  <c r="U16" i="66" s="1"/>
  <c r="V16" i="66" s="1"/>
  <c r="W16" i="66" s="1"/>
  <c r="X16" i="66" s="1"/>
  <c r="Y16" i="66" s="1"/>
  <c r="Z16" i="66" s="1"/>
  <c r="AA16" i="66" s="1"/>
  <c r="AB16" i="66" s="1"/>
  <c r="D11" i="67"/>
  <c r="Q11" i="65"/>
  <c r="R11" i="65" s="1"/>
  <c r="S11" i="65" s="1"/>
  <c r="T11" i="65" s="1"/>
  <c r="U11" i="65" s="1"/>
  <c r="V11" i="65" s="1"/>
  <c r="W11" i="65" s="1"/>
  <c r="X11" i="65" s="1"/>
  <c r="Y11" i="65" s="1"/>
  <c r="Z11" i="65" s="1"/>
  <c r="AA11" i="65" s="1"/>
  <c r="AB11" i="65" s="1"/>
  <c r="P11" i="65"/>
  <c r="D26" i="67"/>
  <c r="Q26" i="65"/>
  <c r="R26" i="65" s="1"/>
  <c r="S26" i="65" s="1"/>
  <c r="T26" i="65" s="1"/>
  <c r="U26" i="65" s="1"/>
  <c r="V26" i="65" s="1"/>
  <c r="W26" i="65" s="1"/>
  <c r="X26" i="65" s="1"/>
  <c r="Y26" i="65" s="1"/>
  <c r="Z26" i="65" s="1"/>
  <c r="AA26" i="65" s="1"/>
  <c r="AB26" i="65" s="1"/>
  <c r="P26" i="65"/>
  <c r="D17" i="67"/>
  <c r="P17" i="65"/>
  <c r="Q17" i="65"/>
  <c r="R17" i="65" s="1"/>
  <c r="S17" i="65" s="1"/>
  <c r="T17" i="65" s="1"/>
  <c r="U17" i="65" s="1"/>
  <c r="V17" i="65" s="1"/>
  <c r="W17" i="65" s="1"/>
  <c r="X17" i="65" s="1"/>
  <c r="Y17" i="65" s="1"/>
  <c r="Z17" i="65" s="1"/>
  <c r="AA17" i="65" s="1"/>
  <c r="AB17" i="65" s="1"/>
  <c r="D20" i="67"/>
  <c r="Q20" i="65"/>
  <c r="D12" i="67"/>
  <c r="Q12" i="65"/>
  <c r="R12" i="65" s="1"/>
  <c r="S12" i="65" s="1"/>
  <c r="T12" i="65" s="1"/>
  <c r="U12" i="65" s="1"/>
  <c r="V12" i="65" s="1"/>
  <c r="W12" i="65" s="1"/>
  <c r="X12" i="65" s="1"/>
  <c r="Y12" i="65" s="1"/>
  <c r="Z12" i="65" s="1"/>
  <c r="AA12" i="65" s="1"/>
  <c r="AB12" i="65" s="1"/>
  <c r="P12" i="65"/>
  <c r="F48" i="71"/>
  <c r="V48" i="69"/>
  <c r="W48" i="69" s="1"/>
  <c r="X48" i="69" s="1"/>
  <c r="R48" i="69"/>
  <c r="S16" i="56"/>
  <c r="R16" i="68"/>
  <c r="T11" i="56"/>
  <c r="S11" i="68"/>
  <c r="S24" i="56"/>
  <c r="R24" i="68"/>
  <c r="S33" i="56"/>
  <c r="R33" i="68"/>
  <c r="S12" i="56"/>
  <c r="R12" i="68"/>
  <c r="Q29" i="66"/>
  <c r="R29" i="66" s="1"/>
  <c r="S29" i="66" s="1"/>
  <c r="T29" i="66" s="1"/>
  <c r="U29" i="66" s="1"/>
  <c r="V29" i="66" s="1"/>
  <c r="W29" i="66" s="1"/>
  <c r="X29" i="66" s="1"/>
  <c r="Y29" i="66" s="1"/>
  <c r="Z29" i="66" s="1"/>
  <c r="AA29" i="66" s="1"/>
  <c r="AB29" i="66" s="1"/>
  <c r="P29" i="66"/>
  <c r="D31" i="66"/>
  <c r="Q31" i="66" s="1"/>
  <c r="R31" i="66" s="1"/>
  <c r="S31" i="66" s="1"/>
  <c r="T31" i="66" s="1"/>
  <c r="U31" i="66" s="1"/>
  <c r="V31" i="66" s="1"/>
  <c r="W31" i="66" s="1"/>
  <c r="X31" i="66" s="1"/>
  <c r="Y31" i="66" s="1"/>
  <c r="Z31" i="66" s="1"/>
  <c r="AA31" i="66" s="1"/>
  <c r="AB31" i="66" s="1"/>
  <c r="D23" i="67"/>
  <c r="Q23" i="65"/>
  <c r="D14" i="67"/>
  <c r="P14" i="65"/>
  <c r="Q14" i="65"/>
  <c r="R14" i="65" s="1"/>
  <c r="S14" i="65" s="1"/>
  <c r="T14" i="65" s="1"/>
  <c r="U14" i="65" s="1"/>
  <c r="V14" i="65" s="1"/>
  <c r="W14" i="65" s="1"/>
  <c r="X14" i="65" s="1"/>
  <c r="Y14" i="65" s="1"/>
  <c r="Z14" i="65" s="1"/>
  <c r="AA14" i="65" s="1"/>
  <c r="AB14" i="65" s="1"/>
  <c r="D16" i="67"/>
  <c r="P16" i="65"/>
  <c r="Q16" i="65"/>
  <c r="R16" i="65" s="1"/>
  <c r="S16" i="65" s="1"/>
  <c r="T16" i="65" s="1"/>
  <c r="U16" i="65" s="1"/>
  <c r="V16" i="65" s="1"/>
  <c r="W16" i="65" s="1"/>
  <c r="X16" i="65" s="1"/>
  <c r="Y16" i="65" s="1"/>
  <c r="Z16" i="65" s="1"/>
  <c r="AA16" i="65" s="1"/>
  <c r="AB16" i="65" s="1"/>
  <c r="Q19" i="66"/>
  <c r="P11" i="66"/>
  <c r="Q11" i="66"/>
  <c r="R11" i="66" s="1"/>
  <c r="S11" i="66" s="1"/>
  <c r="T11" i="66" s="1"/>
  <c r="U11" i="66" s="1"/>
  <c r="V11" i="66" s="1"/>
  <c r="W11" i="66" s="1"/>
  <c r="X11" i="66" s="1"/>
  <c r="Y11" i="66" s="1"/>
  <c r="Z11" i="66" s="1"/>
  <c r="AA11" i="66" s="1"/>
  <c r="AB11" i="66" s="1"/>
  <c r="R31" i="56"/>
  <c r="Q31" i="68"/>
  <c r="P17" i="66"/>
  <c r="Q17" i="66"/>
  <c r="R17" i="66" s="1"/>
  <c r="S17" i="66" s="1"/>
  <c r="T17" i="66" s="1"/>
  <c r="U17" i="66" s="1"/>
  <c r="V17" i="66" s="1"/>
  <c r="W17" i="66" s="1"/>
  <c r="X17" i="66" s="1"/>
  <c r="Y17" i="66" s="1"/>
  <c r="Z17" i="66" s="1"/>
  <c r="AA17" i="66" s="1"/>
  <c r="AB17" i="66" s="1"/>
  <c r="Q20" i="66"/>
  <c r="T23" i="56"/>
  <c r="S23" i="68"/>
  <c r="S14" i="56"/>
  <c r="R14" i="68"/>
  <c r="V81" i="70"/>
  <c r="Q27" i="68"/>
  <c r="D29" i="67"/>
  <c r="P29" i="65"/>
  <c r="D31" i="65"/>
  <c r="Q31" i="65" s="1"/>
  <c r="R31" i="65" s="1"/>
  <c r="S31" i="65" s="1"/>
  <c r="T31" i="65" s="1"/>
  <c r="U31" i="65" s="1"/>
  <c r="V31" i="65" s="1"/>
  <c r="W31" i="65" s="1"/>
  <c r="X31" i="65" s="1"/>
  <c r="Y31" i="65" s="1"/>
  <c r="Z31" i="65" s="1"/>
  <c r="AA31" i="65" s="1"/>
  <c r="AB31" i="65" s="1"/>
  <c r="Q29" i="65"/>
  <c r="R29" i="65" s="1"/>
  <c r="S29" i="65" s="1"/>
  <c r="T29" i="65" s="1"/>
  <c r="U29" i="65" s="1"/>
  <c r="V29" i="65" s="1"/>
  <c r="W29" i="65" s="1"/>
  <c r="X29" i="65" s="1"/>
  <c r="Y29" i="65" s="1"/>
  <c r="Z29" i="65" s="1"/>
  <c r="AA29" i="65" s="1"/>
  <c r="AB29" i="65" s="1"/>
  <c r="D27" i="66"/>
  <c r="D24" i="67"/>
  <c r="Q24" i="65"/>
  <c r="R24" i="65" s="1"/>
  <c r="S24" i="65" s="1"/>
  <c r="T24" i="65" s="1"/>
  <c r="U24" i="65" s="1"/>
  <c r="V24" i="65" s="1"/>
  <c r="W24" i="65" s="1"/>
  <c r="X24" i="65" s="1"/>
  <c r="Y24" i="65" s="1"/>
  <c r="Z24" i="65" s="1"/>
  <c r="AA24" i="65" s="1"/>
  <c r="AB24" i="65" s="1"/>
  <c r="P24" i="65"/>
  <c r="D19" i="67"/>
  <c r="Q19" i="65"/>
  <c r="AD57" i="41"/>
  <c r="AE19" i="41"/>
  <c r="AD53" i="41"/>
  <c r="AG37" i="41"/>
  <c r="S12" i="5"/>
  <c r="R13" i="5"/>
  <c r="R26" i="5"/>
  <c r="P31" i="5"/>
  <c r="R25" i="5"/>
  <c r="R16" i="5"/>
  <c r="S24" i="5"/>
  <c r="T33" i="5"/>
  <c r="S35" i="5"/>
  <c r="R17" i="5"/>
  <c r="R14" i="5"/>
  <c r="T29" i="5"/>
  <c r="Q33" i="4"/>
  <c r="D30" i="53"/>
  <c r="D29" i="53"/>
  <c r="D35" i="4"/>
  <c r="Q35" i="4" s="1"/>
  <c r="P33" i="30"/>
  <c r="R33" i="30"/>
  <c r="S33" i="30" s="1"/>
  <c r="T33" i="30" s="1"/>
  <c r="U33" i="30" s="1"/>
  <c r="V33" i="30" s="1"/>
  <c r="W33" i="30" s="1"/>
  <c r="X33" i="30" s="1"/>
  <c r="Y33" i="30" s="1"/>
  <c r="Z33" i="30" s="1"/>
  <c r="AA33" i="30" s="1"/>
  <c r="AB33" i="30" s="1"/>
  <c r="AA21" i="67" l="1"/>
  <c r="AB34" i="68"/>
  <c r="AB21" i="68"/>
  <c r="P31" i="65"/>
  <c r="D11" i="63"/>
  <c r="D11" i="62"/>
  <c r="D24" i="62"/>
  <c r="D24" i="63"/>
  <c r="D12" i="62"/>
  <c r="D12" i="63"/>
  <c r="D16" i="62"/>
  <c r="D16" i="63"/>
  <c r="D20" i="63"/>
  <c r="D20" i="62"/>
  <c r="D25" i="63"/>
  <c r="D25" i="62"/>
  <c r="Q19" i="67"/>
  <c r="S31" i="56"/>
  <c r="R31" i="68"/>
  <c r="Q16" i="67"/>
  <c r="R16" i="67" s="1"/>
  <c r="S16" i="67" s="1"/>
  <c r="T16" i="67" s="1"/>
  <c r="U16" i="67" s="1"/>
  <c r="V16" i="67" s="1"/>
  <c r="W16" i="67" s="1"/>
  <c r="X16" i="67" s="1"/>
  <c r="Y16" i="67" s="1"/>
  <c r="Z16" i="67" s="1"/>
  <c r="AA16" i="67" s="1"/>
  <c r="AB16" i="67" s="1"/>
  <c r="P16" i="67"/>
  <c r="Y48" i="71"/>
  <c r="R48" i="71"/>
  <c r="P26" i="67"/>
  <c r="Q26" i="67"/>
  <c r="R26" i="67" s="1"/>
  <c r="P11" i="67"/>
  <c r="Q11" i="67"/>
  <c r="R11" i="67" s="1"/>
  <c r="S11" i="67" s="1"/>
  <c r="T11" i="67" s="1"/>
  <c r="U11" i="67" s="1"/>
  <c r="V11" i="67" s="1"/>
  <c r="W11" i="67" s="1"/>
  <c r="X11" i="67" s="1"/>
  <c r="Y11" i="67" s="1"/>
  <c r="Z11" i="67" s="1"/>
  <c r="AA11" i="67" s="1"/>
  <c r="AB11" i="67" s="1"/>
  <c r="P31" i="66"/>
  <c r="W48" i="70"/>
  <c r="S35" i="56"/>
  <c r="R35" i="68"/>
  <c r="U29" i="56"/>
  <c r="T29" i="68"/>
  <c r="D17" i="62"/>
  <c r="D17" i="63"/>
  <c r="D22" i="62"/>
  <c r="D22" i="63"/>
  <c r="D26" i="62"/>
  <c r="D26" i="63"/>
  <c r="Q29" i="67"/>
  <c r="R29" i="67" s="1"/>
  <c r="D31" i="67"/>
  <c r="Q31" i="67" s="1"/>
  <c r="R31" i="67" s="1"/>
  <c r="S31" i="67" s="1"/>
  <c r="T31" i="67" s="1"/>
  <c r="U31" i="67" s="1"/>
  <c r="V31" i="67" s="1"/>
  <c r="W31" i="67" s="1"/>
  <c r="X31" i="67" s="1"/>
  <c r="Y31" i="67" s="1"/>
  <c r="Z31" i="67" s="1"/>
  <c r="AA31" i="67" s="1"/>
  <c r="AB31" i="67" s="1"/>
  <c r="P29" i="67"/>
  <c r="T33" i="56"/>
  <c r="S33" i="68"/>
  <c r="U11" i="56"/>
  <c r="T11" i="68"/>
  <c r="P17" i="67"/>
  <c r="Q17" i="67"/>
  <c r="R17" i="67" s="1"/>
  <c r="S17" i="67" s="1"/>
  <c r="T17" i="67" s="1"/>
  <c r="U17" i="67" s="1"/>
  <c r="V17" i="67" s="1"/>
  <c r="W17" i="67" s="1"/>
  <c r="X17" i="67" s="1"/>
  <c r="Y17" i="67" s="1"/>
  <c r="Z17" i="67" s="1"/>
  <c r="AA17" i="67" s="1"/>
  <c r="AB17" i="67" s="1"/>
  <c r="D27" i="67"/>
  <c r="Q27" i="67" s="1"/>
  <c r="T25" i="56"/>
  <c r="S25" i="68"/>
  <c r="Q13" i="67"/>
  <c r="R13" i="67" s="1"/>
  <c r="S13" i="67" s="1"/>
  <c r="T13" i="67" s="1"/>
  <c r="U13" i="67" s="1"/>
  <c r="V13" i="67" s="1"/>
  <c r="W13" i="67" s="1"/>
  <c r="X13" i="67" s="1"/>
  <c r="Y13" i="67" s="1"/>
  <c r="Z13" i="67" s="1"/>
  <c r="AA13" i="67" s="1"/>
  <c r="AB13" i="67" s="1"/>
  <c r="P13" i="67"/>
  <c r="U13" i="56"/>
  <c r="T13" i="68"/>
  <c r="D13" i="62"/>
  <c r="D13" i="63"/>
  <c r="D14" i="63"/>
  <c r="D14" i="62"/>
  <c r="Q27" i="4"/>
  <c r="D23" i="63"/>
  <c r="D23" i="62"/>
  <c r="D29" i="63"/>
  <c r="D29" i="62"/>
  <c r="T14" i="56"/>
  <c r="S14" i="68"/>
  <c r="U23" i="56"/>
  <c r="T23" i="68"/>
  <c r="Q23" i="67"/>
  <c r="T16" i="56"/>
  <c r="S16" i="68"/>
  <c r="Q20" i="67"/>
  <c r="Q22" i="67"/>
  <c r="Q27" i="65"/>
  <c r="F64" i="70"/>
  <c r="T17" i="56"/>
  <c r="S17" i="68"/>
  <c r="U30" i="56"/>
  <c r="T30" i="68"/>
  <c r="Q25" i="67"/>
  <c r="R25" i="67" s="1"/>
  <c r="P25" i="67"/>
  <c r="D19" i="62"/>
  <c r="D19" i="63"/>
  <c r="D30" i="63"/>
  <c r="D30" i="62"/>
  <c r="Q24" i="67"/>
  <c r="R24" i="67" s="1"/>
  <c r="P24" i="67"/>
  <c r="Q27" i="66"/>
  <c r="F65" i="70"/>
  <c r="P14" i="67"/>
  <c r="Q14" i="67"/>
  <c r="R14" i="67" s="1"/>
  <c r="S14" i="67" s="1"/>
  <c r="T14" i="67" s="1"/>
  <c r="U14" i="67" s="1"/>
  <c r="V14" i="67" s="1"/>
  <c r="W14" i="67" s="1"/>
  <c r="X14" i="67" s="1"/>
  <c r="Y14" i="67" s="1"/>
  <c r="Z14" i="67" s="1"/>
  <c r="AA14" i="67" s="1"/>
  <c r="AB14" i="67" s="1"/>
  <c r="T12" i="56"/>
  <c r="S12" i="68"/>
  <c r="T24" i="56"/>
  <c r="S24" i="68"/>
  <c r="Y48" i="69"/>
  <c r="Q12" i="67"/>
  <c r="R12" i="67" s="1"/>
  <c r="S12" i="67" s="1"/>
  <c r="T12" i="67" s="1"/>
  <c r="U12" i="67" s="1"/>
  <c r="V12" i="67" s="1"/>
  <c r="W12" i="67" s="1"/>
  <c r="X12" i="67" s="1"/>
  <c r="Y12" i="67" s="1"/>
  <c r="Z12" i="67" s="1"/>
  <c r="AA12" i="67" s="1"/>
  <c r="AB12" i="67" s="1"/>
  <c r="P12" i="67"/>
  <c r="P30" i="67"/>
  <c r="Q30" i="67"/>
  <c r="R30" i="67" s="1"/>
  <c r="S30" i="67" s="1"/>
  <c r="T30" i="67" s="1"/>
  <c r="U30" i="67" s="1"/>
  <c r="V30" i="67" s="1"/>
  <c r="W30" i="67" s="1"/>
  <c r="X30" i="67" s="1"/>
  <c r="Y30" i="67" s="1"/>
  <c r="Z30" i="67" s="1"/>
  <c r="AA30" i="67" s="1"/>
  <c r="AB30" i="67" s="1"/>
  <c r="AF19" i="41"/>
  <c r="AE57" i="41"/>
  <c r="AE53" i="41"/>
  <c r="Q11" i="4"/>
  <c r="Q20" i="4"/>
  <c r="R33" i="4"/>
  <c r="S14" i="5"/>
  <c r="S16" i="5"/>
  <c r="T24" i="5"/>
  <c r="Q24" i="4"/>
  <c r="R35" i="4"/>
  <c r="U29" i="5"/>
  <c r="S17" i="5"/>
  <c r="T35" i="5"/>
  <c r="T11" i="5"/>
  <c r="Q29" i="4"/>
  <c r="U33" i="5"/>
  <c r="S25" i="5"/>
  <c r="Q19" i="4"/>
  <c r="Q30" i="4"/>
  <c r="S26" i="5"/>
  <c r="S13" i="5"/>
  <c r="T30" i="5"/>
  <c r="T12" i="5"/>
  <c r="D12" i="52"/>
  <c r="P12" i="4"/>
  <c r="D12" i="51"/>
  <c r="D25" i="52"/>
  <c r="D25" i="51"/>
  <c r="Q12" i="4"/>
  <c r="Q25" i="4"/>
  <c r="P13" i="4"/>
  <c r="D13" i="51"/>
  <c r="D13" i="52"/>
  <c r="D17" i="52"/>
  <c r="P17" i="4"/>
  <c r="D17" i="51"/>
  <c r="D22" i="51"/>
  <c r="D22" i="52"/>
  <c r="D26" i="51"/>
  <c r="P26" i="4"/>
  <c r="D26" i="52"/>
  <c r="D16" i="52"/>
  <c r="D16" i="51"/>
  <c r="P16" i="4"/>
  <c r="D14" i="51"/>
  <c r="P14" i="4"/>
  <c r="D14" i="52"/>
  <c r="D23" i="51"/>
  <c r="D23" i="52"/>
  <c r="D29" i="52"/>
  <c r="F40" i="70" s="1"/>
  <c r="R40" i="70" s="1"/>
  <c r="D29" i="51"/>
  <c r="F39" i="70" s="1"/>
  <c r="P29" i="4"/>
  <c r="Q14" i="4"/>
  <c r="Q23" i="4"/>
  <c r="D20" i="51"/>
  <c r="D20" i="52"/>
  <c r="Q16" i="4"/>
  <c r="P11" i="4"/>
  <c r="D11" i="51"/>
  <c r="D11" i="52"/>
  <c r="D19" i="52"/>
  <c r="D19" i="51"/>
  <c r="D24" i="52"/>
  <c r="D24" i="51"/>
  <c r="P24" i="4"/>
  <c r="D30" i="51"/>
  <c r="F39" i="69" s="1"/>
  <c r="P30" i="4"/>
  <c r="D30" i="52"/>
  <c r="F40" i="69" s="1"/>
  <c r="Q17" i="4"/>
  <c r="Q13" i="4"/>
  <c r="Q26" i="4"/>
  <c r="Q22" i="4"/>
  <c r="D31" i="4"/>
  <c r="Q31" i="4" s="1"/>
  <c r="S24" i="67" l="1"/>
  <c r="S26" i="67"/>
  <c r="S25" i="67"/>
  <c r="S29" i="67"/>
  <c r="AB21" i="67"/>
  <c r="F39" i="71"/>
  <c r="R39" i="69"/>
  <c r="F37" i="69"/>
  <c r="V65" i="70"/>
  <c r="D30" i="64"/>
  <c r="Q30" i="62"/>
  <c r="R30" i="62" s="1"/>
  <c r="S30" i="62" s="1"/>
  <c r="T30" i="62" s="1"/>
  <c r="U30" i="62" s="1"/>
  <c r="V30" i="62" s="1"/>
  <c r="W30" i="62" s="1"/>
  <c r="X30" i="62" s="1"/>
  <c r="Y30" i="62" s="1"/>
  <c r="Z30" i="62" s="1"/>
  <c r="AA30" i="62" s="1"/>
  <c r="AB30" i="62" s="1"/>
  <c r="P30" i="62"/>
  <c r="D19" i="64"/>
  <c r="Q19" i="62"/>
  <c r="V30" i="56"/>
  <c r="U30" i="68"/>
  <c r="D29" i="64"/>
  <c r="Q29" i="62"/>
  <c r="R29" i="62" s="1"/>
  <c r="S29" i="62" s="1"/>
  <c r="T29" i="62" s="1"/>
  <c r="U29" i="62" s="1"/>
  <c r="V29" i="62" s="1"/>
  <c r="W29" i="62" s="1"/>
  <c r="X29" i="62" s="1"/>
  <c r="Y29" i="62" s="1"/>
  <c r="Z29" i="62" s="1"/>
  <c r="AA29" i="62" s="1"/>
  <c r="AB29" i="62" s="1"/>
  <c r="P29" i="62"/>
  <c r="D31" i="62"/>
  <c r="Q31" i="62" s="1"/>
  <c r="R31" i="62" s="1"/>
  <c r="S31" i="62" s="1"/>
  <c r="T31" i="62" s="1"/>
  <c r="U31" i="62" s="1"/>
  <c r="V31" i="62" s="1"/>
  <c r="W31" i="62" s="1"/>
  <c r="X31" i="62" s="1"/>
  <c r="Y31" i="62" s="1"/>
  <c r="Z31" i="62" s="1"/>
  <c r="AA31" i="62" s="1"/>
  <c r="AB31" i="62" s="1"/>
  <c r="Q23" i="63"/>
  <c r="D14" i="64"/>
  <c r="D120" i="73" s="1"/>
  <c r="Q14" i="62"/>
  <c r="R14" i="62" s="1"/>
  <c r="S14" i="62" s="1"/>
  <c r="T14" i="62" s="1"/>
  <c r="U14" i="62" s="1"/>
  <c r="V14" i="62" s="1"/>
  <c r="W14" i="62" s="1"/>
  <c r="X14" i="62" s="1"/>
  <c r="Y14" i="62" s="1"/>
  <c r="Z14" i="62" s="1"/>
  <c r="AA14" i="62" s="1"/>
  <c r="AB14" i="62" s="1"/>
  <c r="P14" i="62"/>
  <c r="Q13" i="63"/>
  <c r="R13" i="63" s="1"/>
  <c r="S13" i="63" s="1"/>
  <c r="T13" i="63" s="1"/>
  <c r="U13" i="63" s="1"/>
  <c r="V13" i="63" s="1"/>
  <c r="W13" i="63" s="1"/>
  <c r="X13" i="63" s="1"/>
  <c r="Y13" i="63" s="1"/>
  <c r="Z13" i="63" s="1"/>
  <c r="AA13" i="63" s="1"/>
  <c r="AB13" i="63" s="1"/>
  <c r="P13" i="63"/>
  <c r="P26" i="63"/>
  <c r="Q26" i="63"/>
  <c r="R26" i="63" s="1"/>
  <c r="S26" i="63" s="1"/>
  <c r="T26" i="63" s="1"/>
  <c r="U26" i="63" s="1"/>
  <c r="V26" i="63" s="1"/>
  <c r="W26" i="63" s="1"/>
  <c r="X26" i="63" s="1"/>
  <c r="Y26" i="63" s="1"/>
  <c r="Z26" i="63" s="1"/>
  <c r="AA26" i="63" s="1"/>
  <c r="AB26" i="63" s="1"/>
  <c r="Q17" i="63"/>
  <c r="R17" i="63" s="1"/>
  <c r="S17" i="63" s="1"/>
  <c r="T17" i="63" s="1"/>
  <c r="U17" i="63" s="1"/>
  <c r="V17" i="63" s="1"/>
  <c r="W17" i="63" s="1"/>
  <c r="X17" i="63" s="1"/>
  <c r="Y17" i="63" s="1"/>
  <c r="Z17" i="63" s="1"/>
  <c r="AA17" i="63" s="1"/>
  <c r="AB17" i="63" s="1"/>
  <c r="P17" i="63"/>
  <c r="X48" i="70"/>
  <c r="D20" i="64"/>
  <c r="Q20" i="62"/>
  <c r="Q12" i="63"/>
  <c r="R12" i="63" s="1"/>
  <c r="S12" i="63" s="1"/>
  <c r="T12" i="63" s="1"/>
  <c r="U12" i="63" s="1"/>
  <c r="V12" i="63" s="1"/>
  <c r="W12" i="63" s="1"/>
  <c r="X12" i="63" s="1"/>
  <c r="Y12" i="63" s="1"/>
  <c r="Z12" i="63" s="1"/>
  <c r="AA12" i="63" s="1"/>
  <c r="AB12" i="63" s="1"/>
  <c r="P12" i="63"/>
  <c r="F37" i="70"/>
  <c r="R39" i="70"/>
  <c r="Z48" i="69"/>
  <c r="U12" i="56"/>
  <c r="T12" i="68"/>
  <c r="P30" i="63"/>
  <c r="Q30" i="63"/>
  <c r="R30" i="63" s="1"/>
  <c r="S30" i="63" s="1"/>
  <c r="T30" i="63" s="1"/>
  <c r="U30" i="63" s="1"/>
  <c r="V30" i="63" s="1"/>
  <c r="W30" i="63" s="1"/>
  <c r="X30" i="63" s="1"/>
  <c r="Y30" i="63" s="1"/>
  <c r="Z30" i="63" s="1"/>
  <c r="AA30" i="63" s="1"/>
  <c r="AB30" i="63" s="1"/>
  <c r="U14" i="56"/>
  <c r="T14" i="68"/>
  <c r="Q29" i="63"/>
  <c r="R29" i="63" s="1"/>
  <c r="S29" i="63" s="1"/>
  <c r="T29" i="63" s="1"/>
  <c r="U29" i="63" s="1"/>
  <c r="V29" i="63" s="1"/>
  <c r="W29" i="63" s="1"/>
  <c r="X29" i="63" s="1"/>
  <c r="Y29" i="63" s="1"/>
  <c r="Z29" i="63" s="1"/>
  <c r="AA29" i="63" s="1"/>
  <c r="AB29" i="63" s="1"/>
  <c r="D31" i="63"/>
  <c r="Q31" i="63" s="1"/>
  <c r="R31" i="63" s="1"/>
  <c r="S31" i="63" s="1"/>
  <c r="T31" i="63" s="1"/>
  <c r="U31" i="63" s="1"/>
  <c r="V31" i="63" s="1"/>
  <c r="W31" i="63" s="1"/>
  <c r="X31" i="63" s="1"/>
  <c r="Y31" i="63" s="1"/>
  <c r="Z31" i="63" s="1"/>
  <c r="AA31" i="63" s="1"/>
  <c r="AB31" i="63" s="1"/>
  <c r="P29" i="63"/>
  <c r="D27" i="62"/>
  <c r="P14" i="63"/>
  <c r="Q14" i="63"/>
  <c r="R14" i="63" s="1"/>
  <c r="S14" i="63" s="1"/>
  <c r="T14" i="63" s="1"/>
  <c r="U14" i="63" s="1"/>
  <c r="V14" i="63" s="1"/>
  <c r="W14" i="63" s="1"/>
  <c r="X14" i="63" s="1"/>
  <c r="Y14" i="63" s="1"/>
  <c r="Z14" i="63" s="1"/>
  <c r="AA14" i="63" s="1"/>
  <c r="AB14" i="63" s="1"/>
  <c r="D13" i="64"/>
  <c r="D119" i="73" s="1"/>
  <c r="P13" i="62"/>
  <c r="Q13" i="62"/>
  <c r="R13" i="62" s="1"/>
  <c r="S13" i="62" s="1"/>
  <c r="T13" i="62" s="1"/>
  <c r="U13" i="62" s="1"/>
  <c r="V13" i="62" s="1"/>
  <c r="W13" i="62" s="1"/>
  <c r="X13" i="62" s="1"/>
  <c r="Y13" i="62" s="1"/>
  <c r="Z13" i="62" s="1"/>
  <c r="AA13" i="62" s="1"/>
  <c r="AB13" i="62" s="1"/>
  <c r="U25" i="56"/>
  <c r="T25" i="68"/>
  <c r="P31" i="67"/>
  <c r="D26" i="64"/>
  <c r="Q26" i="62"/>
  <c r="R26" i="62" s="1"/>
  <c r="S26" i="62" s="1"/>
  <c r="T26" i="62" s="1"/>
  <c r="U26" i="62" s="1"/>
  <c r="V26" i="62" s="1"/>
  <c r="W26" i="62" s="1"/>
  <c r="X26" i="62" s="1"/>
  <c r="Y26" i="62" s="1"/>
  <c r="Z26" i="62" s="1"/>
  <c r="AA26" i="62" s="1"/>
  <c r="AB26" i="62" s="1"/>
  <c r="P26" i="62"/>
  <c r="D17" i="64"/>
  <c r="D123" i="73" s="1"/>
  <c r="Q17" i="62"/>
  <c r="R17" i="62" s="1"/>
  <c r="S17" i="62" s="1"/>
  <c r="T17" i="62" s="1"/>
  <c r="U17" i="62" s="1"/>
  <c r="V17" i="62" s="1"/>
  <c r="W17" i="62" s="1"/>
  <c r="X17" i="62" s="1"/>
  <c r="Y17" i="62" s="1"/>
  <c r="Z17" i="62" s="1"/>
  <c r="AA17" i="62" s="1"/>
  <c r="AB17" i="62" s="1"/>
  <c r="P17" i="62"/>
  <c r="V29" i="56"/>
  <c r="U29" i="68"/>
  <c r="Q20" i="63"/>
  <c r="D12" i="64"/>
  <c r="D118" i="73" s="1"/>
  <c r="Q12" i="62"/>
  <c r="R12" i="62" s="1"/>
  <c r="S12" i="62" s="1"/>
  <c r="T12" i="62" s="1"/>
  <c r="U12" i="62" s="1"/>
  <c r="V12" i="62" s="1"/>
  <c r="W12" i="62" s="1"/>
  <c r="X12" i="62" s="1"/>
  <c r="Y12" i="62" s="1"/>
  <c r="Z12" i="62" s="1"/>
  <c r="AA12" i="62" s="1"/>
  <c r="AB12" i="62" s="1"/>
  <c r="P12" i="62"/>
  <c r="U17" i="56"/>
  <c r="T17" i="68"/>
  <c r="D27" i="63"/>
  <c r="V11" i="56"/>
  <c r="U11" i="68"/>
  <c r="U33" i="56"/>
  <c r="T33" i="68"/>
  <c r="Q22" i="63"/>
  <c r="D25" i="64"/>
  <c r="Q25" i="62"/>
  <c r="Q16" i="63"/>
  <c r="R16" i="63" s="1"/>
  <c r="S16" i="63" s="1"/>
  <c r="T16" i="63" s="1"/>
  <c r="U16" i="63" s="1"/>
  <c r="V16" i="63" s="1"/>
  <c r="W16" i="63" s="1"/>
  <c r="X16" i="63" s="1"/>
  <c r="Y16" i="63" s="1"/>
  <c r="Z16" i="63" s="1"/>
  <c r="AA16" i="63" s="1"/>
  <c r="AB16" i="63" s="1"/>
  <c r="P16" i="63"/>
  <c r="P24" i="63"/>
  <c r="Q24" i="63"/>
  <c r="R24" i="63" s="1"/>
  <c r="S24" i="63" s="1"/>
  <c r="T24" i="63" s="1"/>
  <c r="U24" i="63" s="1"/>
  <c r="V24" i="63" s="1"/>
  <c r="W24" i="63" s="1"/>
  <c r="X24" i="63" s="1"/>
  <c r="Y24" i="63" s="1"/>
  <c r="Z24" i="63" s="1"/>
  <c r="AA24" i="63" s="1"/>
  <c r="AB24" i="63" s="1"/>
  <c r="D11" i="64"/>
  <c r="P11" i="62"/>
  <c r="Q11" i="62"/>
  <c r="R11" i="62" s="1"/>
  <c r="S11" i="62" s="1"/>
  <c r="T11" i="62" s="1"/>
  <c r="U11" i="62" s="1"/>
  <c r="V11" i="62" s="1"/>
  <c r="W11" i="62" s="1"/>
  <c r="X11" i="62" s="1"/>
  <c r="Y11" i="62" s="1"/>
  <c r="Z11" i="62" s="1"/>
  <c r="AA11" i="62" s="1"/>
  <c r="AB11" i="62" s="1"/>
  <c r="F40" i="71"/>
  <c r="R40" i="71" s="1"/>
  <c r="R40" i="69"/>
  <c r="U24" i="56"/>
  <c r="T24" i="68"/>
  <c r="Q19" i="63"/>
  <c r="F63" i="70"/>
  <c r="V64" i="70"/>
  <c r="U16" i="56"/>
  <c r="T16" i="68"/>
  <c r="V23" i="56"/>
  <c r="U23" i="68"/>
  <c r="D23" i="64"/>
  <c r="Q23" i="62"/>
  <c r="V13" i="56"/>
  <c r="U13" i="68"/>
  <c r="D22" i="64"/>
  <c r="Q22" i="62"/>
  <c r="T35" i="56"/>
  <c r="S35" i="68"/>
  <c r="Z48" i="71"/>
  <c r="T31" i="56"/>
  <c r="S31" i="68"/>
  <c r="Q25" i="63"/>
  <c r="D16" i="64"/>
  <c r="D122" i="73" s="1"/>
  <c r="Q16" i="62"/>
  <c r="R16" i="62" s="1"/>
  <c r="S16" i="62" s="1"/>
  <c r="T16" i="62" s="1"/>
  <c r="U16" i="62" s="1"/>
  <c r="V16" i="62" s="1"/>
  <c r="W16" i="62" s="1"/>
  <c r="X16" i="62" s="1"/>
  <c r="Y16" i="62" s="1"/>
  <c r="Z16" i="62" s="1"/>
  <c r="AA16" i="62" s="1"/>
  <c r="AB16" i="62" s="1"/>
  <c r="P16" i="62"/>
  <c r="D24" i="64"/>
  <c r="Q24" i="62"/>
  <c r="R24" i="62" s="1"/>
  <c r="S24" i="62" s="1"/>
  <c r="T24" i="62" s="1"/>
  <c r="U24" i="62" s="1"/>
  <c r="V24" i="62" s="1"/>
  <c r="W24" i="62" s="1"/>
  <c r="X24" i="62" s="1"/>
  <c r="Y24" i="62" s="1"/>
  <c r="Z24" i="62" s="1"/>
  <c r="AA24" i="62" s="1"/>
  <c r="AB24" i="62" s="1"/>
  <c r="P24" i="62"/>
  <c r="Q11" i="63"/>
  <c r="R11" i="63" s="1"/>
  <c r="S11" i="63" s="1"/>
  <c r="T11" i="63" s="1"/>
  <c r="U11" i="63" s="1"/>
  <c r="V11" i="63" s="1"/>
  <c r="W11" i="63" s="1"/>
  <c r="X11" i="63" s="1"/>
  <c r="Y11" i="63" s="1"/>
  <c r="Z11" i="63" s="1"/>
  <c r="AA11" i="63" s="1"/>
  <c r="AB11" i="63" s="1"/>
  <c r="P11" i="63"/>
  <c r="AG19" i="41"/>
  <c r="AF57" i="41"/>
  <c r="AF53" i="41"/>
  <c r="R26" i="4"/>
  <c r="R17" i="4"/>
  <c r="R12" i="4"/>
  <c r="U35" i="5"/>
  <c r="R24" i="4"/>
  <c r="R11" i="4"/>
  <c r="R31" i="4"/>
  <c r="R16" i="4"/>
  <c r="U12" i="5"/>
  <c r="T13" i="5"/>
  <c r="T25" i="5"/>
  <c r="V29" i="5"/>
  <c r="U30" i="5"/>
  <c r="T26" i="5"/>
  <c r="R30" i="4"/>
  <c r="V33" i="5"/>
  <c r="U11" i="5"/>
  <c r="U24" i="5"/>
  <c r="S33" i="4"/>
  <c r="R13" i="4"/>
  <c r="R14" i="4"/>
  <c r="R29" i="4"/>
  <c r="T17" i="5"/>
  <c r="S35" i="4"/>
  <c r="T16" i="5"/>
  <c r="T14" i="5"/>
  <c r="Q20" i="51"/>
  <c r="D31" i="5"/>
  <c r="D27" i="5"/>
  <c r="D27" i="52"/>
  <c r="P16" i="51"/>
  <c r="Q16" i="51"/>
  <c r="R16" i="51" s="1"/>
  <c r="S16" i="51" s="1"/>
  <c r="T16" i="51" s="1"/>
  <c r="U16" i="51" s="1"/>
  <c r="V16" i="51" s="1"/>
  <c r="W16" i="51" s="1"/>
  <c r="X16" i="51" s="1"/>
  <c r="Y16" i="51" s="1"/>
  <c r="Z16" i="51" s="1"/>
  <c r="AA16" i="51" s="1"/>
  <c r="AB16" i="51" s="1"/>
  <c r="Q22" i="52"/>
  <c r="P17" i="52"/>
  <c r="Q17" i="52"/>
  <c r="R17" i="52" s="1"/>
  <c r="S17" i="52" s="1"/>
  <c r="T17" i="52" s="1"/>
  <c r="U17" i="52" s="1"/>
  <c r="V17" i="52" s="1"/>
  <c r="W17" i="52" s="1"/>
  <c r="X17" i="52" s="1"/>
  <c r="Y17" i="52" s="1"/>
  <c r="Z17" i="52" s="1"/>
  <c r="AA17" i="52" s="1"/>
  <c r="AB17" i="52" s="1"/>
  <c r="Q25" i="51"/>
  <c r="P12" i="51"/>
  <c r="Q12" i="51"/>
  <c r="R12" i="51" s="1"/>
  <c r="S12" i="51" s="1"/>
  <c r="T12" i="51" s="1"/>
  <c r="U12" i="51" s="1"/>
  <c r="V12" i="51" s="1"/>
  <c r="W12" i="51" s="1"/>
  <c r="X12" i="51" s="1"/>
  <c r="Y12" i="51" s="1"/>
  <c r="Z12" i="51" s="1"/>
  <c r="AA12" i="51" s="1"/>
  <c r="AB12" i="51" s="1"/>
  <c r="Q30" i="52"/>
  <c r="R30" i="52" s="1"/>
  <c r="S30" i="52" s="1"/>
  <c r="T30" i="52" s="1"/>
  <c r="U30" i="52" s="1"/>
  <c r="V30" i="52" s="1"/>
  <c r="W30" i="52" s="1"/>
  <c r="X30" i="52" s="1"/>
  <c r="Y30" i="52" s="1"/>
  <c r="Z30" i="52" s="1"/>
  <c r="AA30" i="52" s="1"/>
  <c r="AB30" i="52" s="1"/>
  <c r="P30" i="52"/>
  <c r="Q19" i="51"/>
  <c r="P11" i="52"/>
  <c r="Q11" i="52"/>
  <c r="R11" i="52" s="1"/>
  <c r="S11" i="52" s="1"/>
  <c r="T11" i="52" s="1"/>
  <c r="U11" i="52" s="1"/>
  <c r="V11" i="52" s="1"/>
  <c r="W11" i="52" s="1"/>
  <c r="X11" i="52" s="1"/>
  <c r="Y11" i="52" s="1"/>
  <c r="Z11" i="52" s="1"/>
  <c r="AA11" i="52" s="1"/>
  <c r="AB11" i="52" s="1"/>
  <c r="P29" i="52"/>
  <c r="Q29" i="52"/>
  <c r="R29" i="52" s="1"/>
  <c r="S29" i="52" s="1"/>
  <c r="T29" i="52" s="1"/>
  <c r="U29" i="52" s="1"/>
  <c r="V29" i="52" s="1"/>
  <c r="W29" i="52" s="1"/>
  <c r="X29" i="52" s="1"/>
  <c r="Y29" i="52" s="1"/>
  <c r="Z29" i="52" s="1"/>
  <c r="AA29" i="52" s="1"/>
  <c r="AB29" i="52" s="1"/>
  <c r="D31" i="52"/>
  <c r="Q31" i="52" s="1"/>
  <c r="R31" i="52" s="1"/>
  <c r="S31" i="52" s="1"/>
  <c r="T31" i="52" s="1"/>
  <c r="U31" i="52" s="1"/>
  <c r="V31" i="52" s="1"/>
  <c r="W31" i="52" s="1"/>
  <c r="X31" i="52" s="1"/>
  <c r="Y31" i="52" s="1"/>
  <c r="Z31" i="52" s="1"/>
  <c r="AA31" i="52" s="1"/>
  <c r="AB31" i="52" s="1"/>
  <c r="Q14" i="51"/>
  <c r="R14" i="51" s="1"/>
  <c r="S14" i="51" s="1"/>
  <c r="T14" i="51" s="1"/>
  <c r="U14" i="51" s="1"/>
  <c r="V14" i="51" s="1"/>
  <c r="W14" i="51" s="1"/>
  <c r="X14" i="51" s="1"/>
  <c r="Y14" i="51" s="1"/>
  <c r="Z14" i="51" s="1"/>
  <c r="AA14" i="51" s="1"/>
  <c r="AB14" i="51" s="1"/>
  <c r="P14" i="51"/>
  <c r="P16" i="52"/>
  <c r="Q16" i="52"/>
  <c r="R16" i="52" s="1"/>
  <c r="S16" i="52" s="1"/>
  <c r="T16" i="52" s="1"/>
  <c r="U16" i="52" s="1"/>
  <c r="V16" i="52" s="1"/>
  <c r="W16" i="52" s="1"/>
  <c r="X16" i="52" s="1"/>
  <c r="Y16" i="52" s="1"/>
  <c r="Z16" i="52" s="1"/>
  <c r="AA16" i="52" s="1"/>
  <c r="AB16" i="52" s="1"/>
  <c r="P26" i="51"/>
  <c r="Q26" i="51"/>
  <c r="R26" i="51" s="1"/>
  <c r="S26" i="51" s="1"/>
  <c r="T26" i="51" s="1"/>
  <c r="U26" i="51" s="1"/>
  <c r="V26" i="51" s="1"/>
  <c r="W26" i="51" s="1"/>
  <c r="X26" i="51" s="1"/>
  <c r="Y26" i="51" s="1"/>
  <c r="Z26" i="51" s="1"/>
  <c r="AA26" i="51" s="1"/>
  <c r="AB26" i="51" s="1"/>
  <c r="Q22" i="51"/>
  <c r="P24" i="51"/>
  <c r="Q24" i="51"/>
  <c r="R24" i="51" s="1"/>
  <c r="S24" i="51" s="1"/>
  <c r="T24" i="51" s="1"/>
  <c r="U24" i="51" s="1"/>
  <c r="V24" i="51" s="1"/>
  <c r="W24" i="51" s="1"/>
  <c r="X24" i="51" s="1"/>
  <c r="Y24" i="51" s="1"/>
  <c r="Z24" i="51" s="1"/>
  <c r="AA24" i="51" s="1"/>
  <c r="AB24" i="51" s="1"/>
  <c r="P11" i="51"/>
  <c r="Q11" i="51"/>
  <c r="R11" i="51" s="1"/>
  <c r="S11" i="51" s="1"/>
  <c r="T11" i="51" s="1"/>
  <c r="U11" i="51" s="1"/>
  <c r="V11" i="51" s="1"/>
  <c r="W11" i="51" s="1"/>
  <c r="X11" i="51" s="1"/>
  <c r="Y11" i="51" s="1"/>
  <c r="Z11" i="51" s="1"/>
  <c r="AA11" i="51" s="1"/>
  <c r="AB11" i="51" s="1"/>
  <c r="P31" i="4"/>
  <c r="Q23" i="52"/>
  <c r="D27" i="51"/>
  <c r="Q14" i="52"/>
  <c r="R14" i="52" s="1"/>
  <c r="S14" i="52" s="1"/>
  <c r="T14" i="52" s="1"/>
  <c r="U14" i="52" s="1"/>
  <c r="V14" i="52" s="1"/>
  <c r="W14" i="52" s="1"/>
  <c r="X14" i="52" s="1"/>
  <c r="Y14" i="52" s="1"/>
  <c r="Z14" i="52" s="1"/>
  <c r="AA14" i="52" s="1"/>
  <c r="AB14" i="52" s="1"/>
  <c r="P14" i="52"/>
  <c r="P26" i="52"/>
  <c r="Q26" i="52"/>
  <c r="R26" i="52" s="1"/>
  <c r="S26" i="52" s="1"/>
  <c r="T26" i="52" s="1"/>
  <c r="U26" i="52" s="1"/>
  <c r="V26" i="52" s="1"/>
  <c r="W26" i="52" s="1"/>
  <c r="X26" i="52" s="1"/>
  <c r="Y26" i="52" s="1"/>
  <c r="Z26" i="52" s="1"/>
  <c r="AA26" i="52" s="1"/>
  <c r="AB26" i="52" s="1"/>
  <c r="P17" i="51"/>
  <c r="Q17" i="51"/>
  <c r="R17" i="51" s="1"/>
  <c r="S17" i="51" s="1"/>
  <c r="T17" i="51" s="1"/>
  <c r="U17" i="51" s="1"/>
  <c r="V17" i="51" s="1"/>
  <c r="W17" i="51" s="1"/>
  <c r="X17" i="51" s="1"/>
  <c r="Y17" i="51" s="1"/>
  <c r="Z17" i="51" s="1"/>
  <c r="AA17" i="51" s="1"/>
  <c r="AB17" i="51" s="1"/>
  <c r="Q13" i="52"/>
  <c r="R13" i="52" s="1"/>
  <c r="S13" i="52" s="1"/>
  <c r="T13" i="52" s="1"/>
  <c r="U13" i="52" s="1"/>
  <c r="V13" i="52" s="1"/>
  <c r="W13" i="52" s="1"/>
  <c r="X13" i="52" s="1"/>
  <c r="Y13" i="52" s="1"/>
  <c r="Z13" i="52" s="1"/>
  <c r="AA13" i="52" s="1"/>
  <c r="AB13" i="52" s="1"/>
  <c r="P13" i="52"/>
  <c r="Q30" i="51"/>
  <c r="R30" i="51" s="1"/>
  <c r="S30" i="51" s="1"/>
  <c r="T30" i="51" s="1"/>
  <c r="U30" i="51" s="1"/>
  <c r="V30" i="51" s="1"/>
  <c r="W30" i="51" s="1"/>
  <c r="X30" i="51" s="1"/>
  <c r="Y30" i="51" s="1"/>
  <c r="Z30" i="51" s="1"/>
  <c r="AA30" i="51" s="1"/>
  <c r="AB30" i="51" s="1"/>
  <c r="P30" i="51"/>
  <c r="Q24" i="52"/>
  <c r="R24" i="52" s="1"/>
  <c r="S24" i="52" s="1"/>
  <c r="T24" i="52" s="1"/>
  <c r="U24" i="52" s="1"/>
  <c r="V24" i="52" s="1"/>
  <c r="W24" i="52" s="1"/>
  <c r="X24" i="52" s="1"/>
  <c r="Y24" i="52" s="1"/>
  <c r="Z24" i="52" s="1"/>
  <c r="AA24" i="52" s="1"/>
  <c r="AB24" i="52" s="1"/>
  <c r="P24" i="52"/>
  <c r="Q19" i="52"/>
  <c r="Q20" i="52"/>
  <c r="P29" i="51"/>
  <c r="D31" i="51"/>
  <c r="Q31" i="51" s="1"/>
  <c r="R31" i="51" s="1"/>
  <c r="S31" i="51" s="1"/>
  <c r="T31" i="51" s="1"/>
  <c r="U31" i="51" s="1"/>
  <c r="V31" i="51" s="1"/>
  <c r="W31" i="51" s="1"/>
  <c r="X31" i="51" s="1"/>
  <c r="Y31" i="51" s="1"/>
  <c r="Z31" i="51" s="1"/>
  <c r="AA31" i="51" s="1"/>
  <c r="AB31" i="51" s="1"/>
  <c r="Q29" i="51"/>
  <c r="R29" i="51" s="1"/>
  <c r="S29" i="51" s="1"/>
  <c r="T29" i="51" s="1"/>
  <c r="U29" i="51" s="1"/>
  <c r="V29" i="51" s="1"/>
  <c r="W29" i="51" s="1"/>
  <c r="X29" i="51" s="1"/>
  <c r="Y29" i="51" s="1"/>
  <c r="Z29" i="51" s="1"/>
  <c r="AA29" i="51" s="1"/>
  <c r="AB29" i="51" s="1"/>
  <c r="Q23" i="51"/>
  <c r="P13" i="51"/>
  <c r="Q13" i="51"/>
  <c r="R13" i="51" s="1"/>
  <c r="S13" i="51" s="1"/>
  <c r="T13" i="51" s="1"/>
  <c r="U13" i="51" s="1"/>
  <c r="V13" i="51" s="1"/>
  <c r="W13" i="51" s="1"/>
  <c r="X13" i="51" s="1"/>
  <c r="Y13" i="51" s="1"/>
  <c r="Z13" i="51" s="1"/>
  <c r="AA13" i="51" s="1"/>
  <c r="AB13" i="51" s="1"/>
  <c r="Q25" i="52"/>
  <c r="P12" i="52"/>
  <c r="Q12" i="52"/>
  <c r="R12" i="52" s="1"/>
  <c r="S12" i="52" s="1"/>
  <c r="T12" i="52" s="1"/>
  <c r="U12" i="52" s="1"/>
  <c r="V12" i="52" s="1"/>
  <c r="W12" i="52" s="1"/>
  <c r="X12" i="52" s="1"/>
  <c r="Y12" i="52" s="1"/>
  <c r="Z12" i="52" s="1"/>
  <c r="AA12" i="52" s="1"/>
  <c r="AB12" i="52" s="1"/>
  <c r="Q35" i="30"/>
  <c r="R35" i="30" s="1"/>
  <c r="S35" i="30" s="1"/>
  <c r="T35" i="30" s="1"/>
  <c r="U35" i="30" s="1"/>
  <c r="V35" i="30" s="1"/>
  <c r="W35" i="30" s="1"/>
  <c r="X35" i="30" s="1"/>
  <c r="Y35" i="30" s="1"/>
  <c r="Z35" i="30" s="1"/>
  <c r="AA35" i="30" s="1"/>
  <c r="AB35" i="30" s="1"/>
  <c r="R29" i="30"/>
  <c r="S29" i="30" s="1"/>
  <c r="T29" i="30" s="1"/>
  <c r="U29" i="30" s="1"/>
  <c r="V29" i="30" s="1"/>
  <c r="W29" i="30" s="1"/>
  <c r="X29" i="30" s="1"/>
  <c r="Y29" i="30" s="1"/>
  <c r="Z29" i="30" s="1"/>
  <c r="AA29" i="30" s="1"/>
  <c r="AB29" i="30" s="1"/>
  <c r="P30" i="30"/>
  <c r="P29" i="30"/>
  <c r="P17" i="30"/>
  <c r="P16" i="30"/>
  <c r="P14" i="30"/>
  <c r="P13" i="30"/>
  <c r="P12" i="30"/>
  <c r="P11" i="30"/>
  <c r="P26" i="30"/>
  <c r="P25" i="30"/>
  <c r="P24" i="30"/>
  <c r="P23" i="30"/>
  <c r="P22" i="30"/>
  <c r="P20" i="30"/>
  <c r="P19" i="30"/>
  <c r="D35" i="30"/>
  <c r="P35" i="30" s="1"/>
  <c r="D35" i="50"/>
  <c r="P35" i="50" s="1"/>
  <c r="Q33" i="50"/>
  <c r="R33" i="50" s="1"/>
  <c r="S33" i="50" s="1"/>
  <c r="T33" i="50" s="1"/>
  <c r="U33" i="50" s="1"/>
  <c r="V33" i="50" s="1"/>
  <c r="W33" i="50" s="1"/>
  <c r="X33" i="50" s="1"/>
  <c r="Y33" i="50" s="1"/>
  <c r="Z33" i="50" s="1"/>
  <c r="AA33" i="50" s="1"/>
  <c r="AB33" i="50" s="1"/>
  <c r="P33" i="50"/>
  <c r="T3" i="50"/>
  <c r="T2" i="50"/>
  <c r="D35" i="49"/>
  <c r="T3" i="49"/>
  <c r="T2" i="49"/>
  <c r="P30" i="2"/>
  <c r="P30" i="54" s="1"/>
  <c r="Q29" i="2"/>
  <c r="Q30" i="2"/>
  <c r="Q30" i="54" s="1"/>
  <c r="D13" i="73" l="1"/>
  <c r="Q119" i="73"/>
  <c r="R119" i="73" s="1"/>
  <c r="D12" i="73"/>
  <c r="Q118" i="73"/>
  <c r="R118" i="73" s="1"/>
  <c r="D14" i="73"/>
  <c r="Q120" i="73"/>
  <c r="R120" i="73" s="1"/>
  <c r="T29" i="67"/>
  <c r="T26" i="67"/>
  <c r="D16" i="73"/>
  <c r="Q16" i="73" s="1"/>
  <c r="Q122" i="73"/>
  <c r="R122" i="73" s="1"/>
  <c r="D17" i="73"/>
  <c r="Q123" i="73"/>
  <c r="R123" i="73" s="1"/>
  <c r="T25" i="67"/>
  <c r="T24" i="67"/>
  <c r="P16" i="73"/>
  <c r="D128" i="73"/>
  <c r="Q128" i="73" s="1"/>
  <c r="D22" i="73"/>
  <c r="Q22" i="73" s="1"/>
  <c r="D23" i="73"/>
  <c r="Q23" i="73" s="1"/>
  <c r="D129" i="73"/>
  <c r="Q129" i="73" s="1"/>
  <c r="D25" i="73"/>
  <c r="D131" i="73"/>
  <c r="Q131" i="73" s="1"/>
  <c r="D132" i="73"/>
  <c r="Q132" i="73" s="1"/>
  <c r="R132" i="73" s="1"/>
  <c r="S132" i="73" s="1"/>
  <c r="T132" i="73" s="1"/>
  <c r="U132" i="73" s="1"/>
  <c r="V132" i="73" s="1"/>
  <c r="W132" i="73" s="1"/>
  <c r="X132" i="73" s="1"/>
  <c r="Y132" i="73" s="1"/>
  <c r="Z132" i="73" s="1"/>
  <c r="AA132" i="73" s="1"/>
  <c r="AB132" i="73" s="1"/>
  <c r="D26" i="73"/>
  <c r="D21" i="73"/>
  <c r="D127" i="73"/>
  <c r="Q127" i="73" s="1"/>
  <c r="R127" i="73" s="1"/>
  <c r="S127" i="73" s="1"/>
  <c r="T127" i="73" s="1"/>
  <c r="U127" i="73" s="1"/>
  <c r="V127" i="73" s="1"/>
  <c r="W127" i="73" s="1"/>
  <c r="X127" i="73" s="1"/>
  <c r="Y127" i="73" s="1"/>
  <c r="Z127" i="73" s="1"/>
  <c r="AA127" i="73" s="1"/>
  <c r="AB127" i="73" s="1"/>
  <c r="D125" i="73"/>
  <c r="Q125" i="73" s="1"/>
  <c r="D19" i="73"/>
  <c r="Q19" i="73" s="1"/>
  <c r="D24" i="73"/>
  <c r="D130" i="73"/>
  <c r="Q130" i="73" s="1"/>
  <c r="R130" i="73" s="1"/>
  <c r="S130" i="73" s="1"/>
  <c r="T130" i="73" s="1"/>
  <c r="U130" i="73" s="1"/>
  <c r="V130" i="73" s="1"/>
  <c r="W130" i="73" s="1"/>
  <c r="X130" i="73" s="1"/>
  <c r="Y130" i="73" s="1"/>
  <c r="Z130" i="73" s="1"/>
  <c r="AA130" i="73" s="1"/>
  <c r="AB130" i="73" s="1"/>
  <c r="P17" i="73"/>
  <c r="Q17" i="73"/>
  <c r="D126" i="73"/>
  <c r="Q126" i="73" s="1"/>
  <c r="D20" i="73"/>
  <c r="Q20" i="73" s="1"/>
  <c r="Q12" i="73"/>
  <c r="P12" i="73"/>
  <c r="Q14" i="73"/>
  <c r="P14" i="73"/>
  <c r="D117" i="73"/>
  <c r="P13" i="73"/>
  <c r="Q13" i="73"/>
  <c r="O15" i="50"/>
  <c r="O16" i="50"/>
  <c r="O13" i="50"/>
  <c r="O17" i="50"/>
  <c r="O22" i="50"/>
  <c r="O26" i="50"/>
  <c r="N14" i="50"/>
  <c r="O9" i="50"/>
  <c r="O10" i="50" s="1"/>
  <c r="O14" i="50"/>
  <c r="O19" i="50"/>
  <c r="O23" i="50"/>
  <c r="O29" i="50"/>
  <c r="N21" i="50"/>
  <c r="N13" i="50"/>
  <c r="O11" i="50"/>
  <c r="O20" i="50"/>
  <c r="O24" i="50"/>
  <c r="O30" i="50"/>
  <c r="Q22" i="69" s="1"/>
  <c r="N20" i="50"/>
  <c r="N9" i="50"/>
  <c r="N10" i="50" s="1"/>
  <c r="O12" i="50"/>
  <c r="O21" i="50"/>
  <c r="O25" i="50"/>
  <c r="N17" i="50"/>
  <c r="N24" i="50"/>
  <c r="N19" i="50"/>
  <c r="N22" i="50"/>
  <c r="N26" i="50"/>
  <c r="N16" i="50"/>
  <c r="N30" i="50"/>
  <c r="P22" i="69" s="1"/>
  <c r="N11" i="50"/>
  <c r="N29" i="50"/>
  <c r="N12" i="50"/>
  <c r="N25" i="50"/>
  <c r="N15" i="50"/>
  <c r="N23" i="50"/>
  <c r="M13" i="50"/>
  <c r="M14" i="50"/>
  <c r="M9" i="50"/>
  <c r="M10" i="50" s="1"/>
  <c r="M21" i="50"/>
  <c r="M30" i="50"/>
  <c r="O22" i="69" s="1"/>
  <c r="M26" i="50"/>
  <c r="M17" i="50"/>
  <c r="M20" i="50"/>
  <c r="M19" i="50"/>
  <c r="M22" i="50"/>
  <c r="M16" i="50"/>
  <c r="M12" i="50"/>
  <c r="M15" i="50"/>
  <c r="M25" i="50"/>
  <c r="M29" i="50"/>
  <c r="M11" i="50"/>
  <c r="M23" i="50"/>
  <c r="M24" i="50"/>
  <c r="L16" i="50"/>
  <c r="L22" i="50"/>
  <c r="L15" i="50"/>
  <c r="L20" i="50"/>
  <c r="L14" i="50"/>
  <c r="L19" i="50"/>
  <c r="L12" i="50"/>
  <c r="L23" i="50"/>
  <c r="L11" i="50"/>
  <c r="L13" i="50"/>
  <c r="L29" i="50"/>
  <c r="L24" i="50"/>
  <c r="L25" i="50"/>
  <c r="L26" i="50"/>
  <c r="L30" i="50"/>
  <c r="N22" i="69" s="1"/>
  <c r="L9" i="50"/>
  <c r="L10" i="50" s="1"/>
  <c r="L21" i="50"/>
  <c r="L17" i="50"/>
  <c r="O15" i="49"/>
  <c r="O13" i="49"/>
  <c r="O17" i="49"/>
  <c r="O22" i="49"/>
  <c r="O26" i="49"/>
  <c r="O9" i="49"/>
  <c r="O10" i="49" s="1"/>
  <c r="O14" i="49"/>
  <c r="O19" i="49"/>
  <c r="O23" i="49"/>
  <c r="O29" i="49"/>
  <c r="N12" i="49"/>
  <c r="O11" i="49"/>
  <c r="O20" i="49"/>
  <c r="O24" i="49"/>
  <c r="O30" i="49"/>
  <c r="Q21" i="69" s="1"/>
  <c r="N11" i="49"/>
  <c r="O12" i="49"/>
  <c r="O16" i="49"/>
  <c r="O21" i="49"/>
  <c r="O25" i="49"/>
  <c r="N15" i="49"/>
  <c r="N19" i="49"/>
  <c r="N30" i="49"/>
  <c r="N13" i="49"/>
  <c r="N21" i="49"/>
  <c r="N23" i="49"/>
  <c r="N20" i="49"/>
  <c r="N17" i="49"/>
  <c r="N16" i="49"/>
  <c r="N29" i="49"/>
  <c r="P21" i="70" s="1"/>
  <c r="N24" i="49"/>
  <c r="N25" i="49"/>
  <c r="N22" i="49"/>
  <c r="N26" i="49"/>
  <c r="N9" i="49"/>
  <c r="N10" i="49" s="1"/>
  <c r="P13" i="41" s="1"/>
  <c r="N14" i="49"/>
  <c r="M12" i="49"/>
  <c r="M15" i="49"/>
  <c r="M17" i="49"/>
  <c r="M14" i="49"/>
  <c r="M25" i="49"/>
  <c r="M29" i="49"/>
  <c r="M19" i="49"/>
  <c r="M16" i="49"/>
  <c r="M20" i="49"/>
  <c r="M22" i="49"/>
  <c r="M11" i="49"/>
  <c r="M21" i="49"/>
  <c r="M30" i="49"/>
  <c r="O21" i="69" s="1"/>
  <c r="M24" i="49"/>
  <c r="M26" i="49"/>
  <c r="M13" i="49"/>
  <c r="M9" i="49"/>
  <c r="M10" i="49" s="1"/>
  <c r="M23" i="49"/>
  <c r="L13" i="49"/>
  <c r="L21" i="49"/>
  <c r="L20" i="49"/>
  <c r="L19" i="49"/>
  <c r="L25" i="49"/>
  <c r="L24" i="49"/>
  <c r="L15" i="49"/>
  <c r="L9" i="49"/>
  <c r="L10" i="49" s="1"/>
  <c r="L14" i="49"/>
  <c r="L22" i="49"/>
  <c r="L16" i="49"/>
  <c r="L23" i="49"/>
  <c r="L17" i="49"/>
  <c r="L29" i="49"/>
  <c r="N21" i="70" s="1"/>
  <c r="L12" i="49"/>
  <c r="L26" i="49"/>
  <c r="L11" i="49"/>
  <c r="L30" i="49"/>
  <c r="K9" i="50"/>
  <c r="K10" i="50" s="1"/>
  <c r="K30" i="50"/>
  <c r="M22" i="69" s="1"/>
  <c r="K13" i="50"/>
  <c r="K16" i="50"/>
  <c r="K24" i="50"/>
  <c r="K29" i="50"/>
  <c r="K20" i="50"/>
  <c r="K22" i="50"/>
  <c r="K11" i="50"/>
  <c r="K19" i="50"/>
  <c r="K21" i="50"/>
  <c r="K25" i="50"/>
  <c r="K17" i="50"/>
  <c r="K12" i="50"/>
  <c r="K26" i="50"/>
  <c r="K15" i="50"/>
  <c r="K14" i="50"/>
  <c r="K23" i="50"/>
  <c r="J14" i="50"/>
  <c r="I21" i="50"/>
  <c r="J25" i="50"/>
  <c r="J21" i="50"/>
  <c r="J17" i="50"/>
  <c r="J13" i="50"/>
  <c r="J24" i="50"/>
  <c r="J20" i="50"/>
  <c r="H21" i="50"/>
  <c r="G21" i="50"/>
  <c r="J30" i="50"/>
  <c r="L22" i="69" s="1"/>
  <c r="J22" i="50"/>
  <c r="D21" i="50"/>
  <c r="J29" i="50"/>
  <c r="J23" i="50"/>
  <c r="J9" i="50"/>
  <c r="J10" i="50" s="1"/>
  <c r="L14" i="41" s="1"/>
  <c r="F21" i="50"/>
  <c r="J19" i="50"/>
  <c r="E21" i="50"/>
  <c r="J15" i="50"/>
  <c r="J16" i="50"/>
  <c r="J12" i="50"/>
  <c r="J26" i="50"/>
  <c r="J11" i="50"/>
  <c r="I26" i="50"/>
  <c r="I22" i="50"/>
  <c r="I17" i="50"/>
  <c r="I20" i="50"/>
  <c r="I23" i="50"/>
  <c r="I25" i="50"/>
  <c r="I9" i="50"/>
  <c r="I10" i="50" s="1"/>
  <c r="I13" i="50"/>
  <c r="I14" i="50"/>
  <c r="I15" i="50"/>
  <c r="I29" i="50"/>
  <c r="I16" i="50"/>
  <c r="I11" i="50"/>
  <c r="I12" i="50"/>
  <c r="I30" i="50"/>
  <c r="K22" i="69" s="1"/>
  <c r="I24" i="50"/>
  <c r="I19" i="50"/>
  <c r="H30" i="50"/>
  <c r="J22" i="69" s="1"/>
  <c r="H16" i="50"/>
  <c r="H12" i="50"/>
  <c r="H20" i="50"/>
  <c r="H15" i="50"/>
  <c r="H11" i="50"/>
  <c r="H19" i="50"/>
  <c r="H25" i="50"/>
  <c r="H9" i="50"/>
  <c r="H10" i="50" s="1"/>
  <c r="H24" i="50"/>
  <c r="H17" i="50"/>
  <c r="H23" i="50"/>
  <c r="H26" i="50"/>
  <c r="H22" i="50"/>
  <c r="H14" i="50"/>
  <c r="H29" i="50"/>
  <c r="H13" i="50"/>
  <c r="G13" i="50"/>
  <c r="G12" i="50"/>
  <c r="G24" i="50"/>
  <c r="G19" i="50"/>
  <c r="G30" i="50"/>
  <c r="I22" i="69" s="1"/>
  <c r="G17" i="50"/>
  <c r="G11" i="50"/>
  <c r="G16" i="50"/>
  <c r="G20" i="50"/>
  <c r="G23" i="50"/>
  <c r="G26" i="50"/>
  <c r="G14" i="50"/>
  <c r="G25" i="50"/>
  <c r="G22" i="50"/>
  <c r="G29" i="50"/>
  <c r="F25" i="50"/>
  <c r="F20" i="50"/>
  <c r="F14" i="50"/>
  <c r="F12" i="50"/>
  <c r="F24" i="50"/>
  <c r="F19" i="50"/>
  <c r="F30" i="50"/>
  <c r="H22" i="69" s="1"/>
  <c r="F23" i="50"/>
  <c r="F16" i="50"/>
  <c r="F11" i="50"/>
  <c r="F13" i="50"/>
  <c r="F17" i="50"/>
  <c r="F22" i="50"/>
  <c r="F26" i="50"/>
  <c r="F29" i="50"/>
  <c r="E25" i="50"/>
  <c r="E14" i="50"/>
  <c r="E13" i="50"/>
  <c r="E30" i="50"/>
  <c r="G22" i="69" s="1"/>
  <c r="E17" i="50"/>
  <c r="E24" i="50"/>
  <c r="E12" i="50"/>
  <c r="E29" i="50"/>
  <c r="E26" i="50"/>
  <c r="E16" i="50"/>
  <c r="E11" i="50"/>
  <c r="K25" i="49"/>
  <c r="K12" i="49"/>
  <c r="K29" i="49"/>
  <c r="K11" i="49"/>
  <c r="K19" i="49"/>
  <c r="K9" i="49"/>
  <c r="K10" i="49" s="1"/>
  <c r="K15" i="49"/>
  <c r="K13" i="49"/>
  <c r="K16" i="49"/>
  <c r="K26" i="49"/>
  <c r="K22" i="49"/>
  <c r="K17" i="49"/>
  <c r="K24" i="49"/>
  <c r="K20" i="49"/>
  <c r="K30" i="49"/>
  <c r="M21" i="69" s="1"/>
  <c r="K23" i="49"/>
  <c r="K14" i="49"/>
  <c r="K21" i="49"/>
  <c r="J26" i="49"/>
  <c r="J22" i="49"/>
  <c r="F21" i="49"/>
  <c r="D21" i="49"/>
  <c r="J19" i="49"/>
  <c r="J11" i="49"/>
  <c r="J30" i="49"/>
  <c r="L21" i="69" s="1"/>
  <c r="J16" i="49"/>
  <c r="J12" i="49"/>
  <c r="J23" i="49"/>
  <c r="J15" i="49"/>
  <c r="J21" i="49"/>
  <c r="J14" i="49"/>
  <c r="I21" i="49"/>
  <c r="H21" i="49"/>
  <c r="J13" i="49"/>
  <c r="G21" i="49"/>
  <c r="E21" i="49"/>
  <c r="J24" i="49"/>
  <c r="J9" i="49"/>
  <c r="J10" i="49" s="1"/>
  <c r="L13" i="41" s="1"/>
  <c r="J20" i="49"/>
  <c r="J29" i="49"/>
  <c r="J25" i="49"/>
  <c r="J17" i="49"/>
  <c r="I12" i="49"/>
  <c r="I16" i="49"/>
  <c r="I30" i="49"/>
  <c r="K21" i="69" s="1"/>
  <c r="I24" i="49"/>
  <c r="I19" i="49"/>
  <c r="I22" i="49"/>
  <c r="I26" i="49"/>
  <c r="I17" i="49"/>
  <c r="I14" i="49"/>
  <c r="I15" i="49"/>
  <c r="I13" i="49"/>
  <c r="I11" i="49"/>
  <c r="I23" i="49"/>
  <c r="I20" i="49"/>
  <c r="I25" i="49"/>
  <c r="I9" i="49"/>
  <c r="I10" i="49" s="1"/>
  <c r="K13" i="41" s="1"/>
  <c r="I29" i="49"/>
  <c r="H22" i="49"/>
  <c r="H26" i="49"/>
  <c r="H14" i="49"/>
  <c r="H13" i="49"/>
  <c r="H30" i="49"/>
  <c r="J21" i="69" s="1"/>
  <c r="H25" i="49"/>
  <c r="H11" i="49"/>
  <c r="H19" i="49"/>
  <c r="H17" i="49"/>
  <c r="H24" i="49"/>
  <c r="H23" i="49"/>
  <c r="H9" i="49"/>
  <c r="H10" i="49" s="1"/>
  <c r="H16" i="49"/>
  <c r="H20" i="49"/>
  <c r="H12" i="49"/>
  <c r="H29" i="49"/>
  <c r="H15" i="49"/>
  <c r="G25" i="49"/>
  <c r="G20" i="49"/>
  <c r="G26" i="49"/>
  <c r="G22" i="49"/>
  <c r="G23" i="49"/>
  <c r="G30" i="49"/>
  <c r="I21" i="69" s="1"/>
  <c r="G14" i="49"/>
  <c r="G16" i="49"/>
  <c r="G19" i="49"/>
  <c r="G17" i="49"/>
  <c r="G12" i="49"/>
  <c r="G11" i="49"/>
  <c r="G24" i="49"/>
  <c r="G29" i="49"/>
  <c r="G13" i="49"/>
  <c r="F13" i="49"/>
  <c r="F26" i="49"/>
  <c r="F22" i="49"/>
  <c r="F16" i="49"/>
  <c r="F11" i="49"/>
  <c r="F20" i="49"/>
  <c r="F30" i="49"/>
  <c r="H21" i="69" s="1"/>
  <c r="F12" i="49"/>
  <c r="F29" i="49"/>
  <c r="F24" i="49"/>
  <c r="F17" i="49"/>
  <c r="F23" i="49"/>
  <c r="F14" i="49"/>
  <c r="F25" i="49"/>
  <c r="F19" i="49"/>
  <c r="E11" i="49"/>
  <c r="E14" i="49"/>
  <c r="E26" i="49"/>
  <c r="E25" i="49"/>
  <c r="E12" i="49"/>
  <c r="E30" i="49"/>
  <c r="G21" i="69" s="1"/>
  <c r="E29" i="49"/>
  <c r="E13" i="49"/>
  <c r="E17" i="49"/>
  <c r="E24" i="49"/>
  <c r="E16" i="49"/>
  <c r="P31" i="52"/>
  <c r="P30" i="53"/>
  <c r="D33" i="54"/>
  <c r="D33" i="53"/>
  <c r="D12" i="54"/>
  <c r="D12" i="53"/>
  <c r="Q22" i="2"/>
  <c r="D22" i="54"/>
  <c r="D22" i="53"/>
  <c r="Q26" i="2"/>
  <c r="R26" i="2" s="1"/>
  <c r="R26" i="54" s="1"/>
  <c r="D26" i="54"/>
  <c r="D26" i="53"/>
  <c r="F47" i="70"/>
  <c r="D20" i="54"/>
  <c r="D20" i="53"/>
  <c r="D23" i="54"/>
  <c r="D23" i="53"/>
  <c r="D11" i="54"/>
  <c r="D11" i="53"/>
  <c r="D16" i="54"/>
  <c r="D16" i="53"/>
  <c r="D25" i="54"/>
  <c r="D25" i="53"/>
  <c r="Q17" i="2"/>
  <c r="D17" i="54"/>
  <c r="D17" i="53"/>
  <c r="D13" i="54"/>
  <c r="D13" i="53"/>
  <c r="Q14" i="2"/>
  <c r="R14" i="2" s="1"/>
  <c r="R14" i="54" s="1"/>
  <c r="D14" i="54"/>
  <c r="D14" i="53"/>
  <c r="D19" i="54"/>
  <c r="D19" i="53"/>
  <c r="D24" i="54"/>
  <c r="D24" i="53"/>
  <c r="Q30" i="53"/>
  <c r="Q29" i="54"/>
  <c r="Q29" i="53"/>
  <c r="P31" i="51"/>
  <c r="P31" i="63"/>
  <c r="Q27" i="51"/>
  <c r="F34" i="70"/>
  <c r="AA48" i="71"/>
  <c r="W29" i="56"/>
  <c r="V29" i="68"/>
  <c r="Q27" i="62"/>
  <c r="F60" i="70"/>
  <c r="V14" i="56"/>
  <c r="U14" i="68"/>
  <c r="AA48" i="69"/>
  <c r="Y48" i="70"/>
  <c r="Q19" i="64"/>
  <c r="Q27" i="52"/>
  <c r="F35" i="70"/>
  <c r="W13" i="56"/>
  <c r="V13" i="68"/>
  <c r="W23" i="56"/>
  <c r="V23" i="68"/>
  <c r="V63" i="70"/>
  <c r="V24" i="56"/>
  <c r="U24" i="68"/>
  <c r="W11" i="56"/>
  <c r="V11" i="68"/>
  <c r="Q13" i="64"/>
  <c r="R13" i="64" s="1"/>
  <c r="S13" i="64" s="1"/>
  <c r="T13" i="64" s="1"/>
  <c r="U13" i="64" s="1"/>
  <c r="V13" i="64" s="1"/>
  <c r="W13" i="64" s="1"/>
  <c r="X13" i="64" s="1"/>
  <c r="Y13" i="64" s="1"/>
  <c r="Z13" i="64" s="1"/>
  <c r="AA13" i="64" s="1"/>
  <c r="AB13" i="64" s="1"/>
  <c r="P13" i="64"/>
  <c r="Q20" i="64"/>
  <c r="Q14" i="64"/>
  <c r="R14" i="64" s="1"/>
  <c r="S14" i="64" s="1"/>
  <c r="T14" i="64" s="1"/>
  <c r="U14" i="64" s="1"/>
  <c r="V14" i="64" s="1"/>
  <c r="W14" i="64" s="1"/>
  <c r="X14" i="64" s="1"/>
  <c r="Y14" i="64" s="1"/>
  <c r="Z14" i="64" s="1"/>
  <c r="AA14" i="64" s="1"/>
  <c r="AB14" i="64" s="1"/>
  <c r="P14" i="64"/>
  <c r="W30" i="56"/>
  <c r="V30" i="68"/>
  <c r="P31" i="62"/>
  <c r="V37" i="69"/>
  <c r="R37" i="69"/>
  <c r="Q16" i="64"/>
  <c r="R16" i="64" s="1"/>
  <c r="S16" i="64" s="1"/>
  <c r="T16" i="64" s="1"/>
  <c r="U16" i="64" s="1"/>
  <c r="V16" i="64" s="1"/>
  <c r="W16" i="64" s="1"/>
  <c r="X16" i="64" s="1"/>
  <c r="Y16" i="64" s="1"/>
  <c r="Z16" i="64" s="1"/>
  <c r="AA16" i="64" s="1"/>
  <c r="AB16" i="64" s="1"/>
  <c r="P16" i="64"/>
  <c r="U31" i="56"/>
  <c r="T31" i="68"/>
  <c r="Q22" i="64"/>
  <c r="Q25" i="64"/>
  <c r="V17" i="56"/>
  <c r="U17" i="68"/>
  <c r="Q26" i="64"/>
  <c r="R26" i="64" s="1"/>
  <c r="P26" i="64"/>
  <c r="V25" i="56"/>
  <c r="U25" i="68"/>
  <c r="V12" i="56"/>
  <c r="U12" i="68"/>
  <c r="R37" i="70"/>
  <c r="V37" i="70"/>
  <c r="P24" i="64"/>
  <c r="Q24" i="64"/>
  <c r="R24" i="64" s="1"/>
  <c r="U35" i="56"/>
  <c r="T35" i="68"/>
  <c r="Q23" i="64"/>
  <c r="V16" i="56"/>
  <c r="U16" i="68"/>
  <c r="Q11" i="64"/>
  <c r="R11" i="64" s="1"/>
  <c r="S11" i="64" s="1"/>
  <c r="T11" i="64" s="1"/>
  <c r="U11" i="64" s="1"/>
  <c r="V11" i="64" s="1"/>
  <c r="W11" i="64" s="1"/>
  <c r="X11" i="64" s="1"/>
  <c r="Y11" i="64" s="1"/>
  <c r="Z11" i="64" s="1"/>
  <c r="AA11" i="64" s="1"/>
  <c r="AB11" i="64" s="1"/>
  <c r="P11" i="64"/>
  <c r="V33" i="56"/>
  <c r="U33" i="68"/>
  <c r="Q27" i="63"/>
  <c r="F61" i="70"/>
  <c r="P12" i="64"/>
  <c r="Q12" i="64"/>
  <c r="R12" i="64" s="1"/>
  <c r="S12" i="64" s="1"/>
  <c r="T12" i="64" s="1"/>
  <c r="U12" i="64" s="1"/>
  <c r="V12" i="64" s="1"/>
  <c r="W12" i="64" s="1"/>
  <c r="X12" i="64" s="1"/>
  <c r="Y12" i="64" s="1"/>
  <c r="Z12" i="64" s="1"/>
  <c r="AA12" i="64" s="1"/>
  <c r="AB12" i="64" s="1"/>
  <c r="P17" i="64"/>
  <c r="Q17" i="64"/>
  <c r="R17" i="64" s="1"/>
  <c r="S17" i="64" s="1"/>
  <c r="T17" i="64" s="1"/>
  <c r="U17" i="64" s="1"/>
  <c r="V17" i="64" s="1"/>
  <c r="W17" i="64" s="1"/>
  <c r="X17" i="64" s="1"/>
  <c r="Y17" i="64" s="1"/>
  <c r="Z17" i="64" s="1"/>
  <c r="AA17" i="64" s="1"/>
  <c r="AB17" i="64" s="1"/>
  <c r="D27" i="64"/>
  <c r="Q27" i="64" s="1"/>
  <c r="P29" i="64"/>
  <c r="Q29" i="64"/>
  <c r="R29" i="64" s="1"/>
  <c r="D31" i="64"/>
  <c r="Q31" i="64" s="1"/>
  <c r="R31" i="64" s="1"/>
  <c r="S31" i="64" s="1"/>
  <c r="T31" i="64" s="1"/>
  <c r="U31" i="64" s="1"/>
  <c r="V31" i="64" s="1"/>
  <c r="W31" i="64" s="1"/>
  <c r="X31" i="64" s="1"/>
  <c r="Y31" i="64" s="1"/>
  <c r="Z31" i="64" s="1"/>
  <c r="AA31" i="64" s="1"/>
  <c r="AB31" i="64" s="1"/>
  <c r="P30" i="64"/>
  <c r="Q30" i="64"/>
  <c r="R30" i="64" s="1"/>
  <c r="S30" i="64" s="1"/>
  <c r="T30" i="64" s="1"/>
  <c r="U30" i="64" s="1"/>
  <c r="V30" i="64" s="1"/>
  <c r="W30" i="64" s="1"/>
  <c r="X30" i="64" s="1"/>
  <c r="Y30" i="64" s="1"/>
  <c r="Z30" i="64" s="1"/>
  <c r="AA30" i="64" s="1"/>
  <c r="AB30" i="64" s="1"/>
  <c r="R39" i="71"/>
  <c r="F37" i="71"/>
  <c r="AG57" i="41"/>
  <c r="AG53" i="41"/>
  <c r="Q11" i="30"/>
  <c r="R11" i="30" s="1"/>
  <c r="S11" i="30" s="1"/>
  <c r="T11" i="30" s="1"/>
  <c r="U11" i="30" s="1"/>
  <c r="V11" i="30" s="1"/>
  <c r="W11" i="30" s="1"/>
  <c r="X11" i="30" s="1"/>
  <c r="Y11" i="30" s="1"/>
  <c r="Z11" i="30" s="1"/>
  <c r="AA11" i="30" s="1"/>
  <c r="AB11" i="30" s="1"/>
  <c r="P13" i="2"/>
  <c r="P17" i="2"/>
  <c r="P26" i="2"/>
  <c r="U14" i="5"/>
  <c r="T35" i="4"/>
  <c r="S13" i="4"/>
  <c r="V11" i="5"/>
  <c r="U26" i="5"/>
  <c r="S24" i="4"/>
  <c r="Q16" i="2"/>
  <c r="Q25" i="2"/>
  <c r="P14" i="2"/>
  <c r="Q23" i="2"/>
  <c r="R29" i="2"/>
  <c r="Q23" i="30"/>
  <c r="R23" i="30" s="1"/>
  <c r="S23" i="30" s="1"/>
  <c r="T23" i="30" s="1"/>
  <c r="U23" i="30" s="1"/>
  <c r="V23" i="30" s="1"/>
  <c r="W23" i="30" s="1"/>
  <c r="X23" i="30" s="1"/>
  <c r="Y23" i="30" s="1"/>
  <c r="Z23" i="30" s="1"/>
  <c r="AA23" i="30" s="1"/>
  <c r="AB23" i="30" s="1"/>
  <c r="T33" i="4"/>
  <c r="W29" i="5"/>
  <c r="V12" i="5"/>
  <c r="S16" i="4"/>
  <c r="S31" i="4"/>
  <c r="S12" i="4"/>
  <c r="S17" i="4"/>
  <c r="R30" i="2"/>
  <c r="R30" i="54" s="1"/>
  <c r="Q20" i="2"/>
  <c r="Q33" i="2"/>
  <c r="D11" i="49"/>
  <c r="Q19" i="2"/>
  <c r="P24" i="2"/>
  <c r="Q27" i="5"/>
  <c r="U16" i="5"/>
  <c r="U17" i="5"/>
  <c r="S29" i="4"/>
  <c r="S14" i="4"/>
  <c r="S30" i="4"/>
  <c r="Q12" i="2"/>
  <c r="Q31" i="5"/>
  <c r="V24" i="5"/>
  <c r="W33" i="5"/>
  <c r="V30" i="5"/>
  <c r="U25" i="5"/>
  <c r="U13" i="5"/>
  <c r="S11" i="4"/>
  <c r="V35" i="5"/>
  <c r="S26" i="4"/>
  <c r="P25" i="2"/>
  <c r="P33" i="2"/>
  <c r="D16" i="49"/>
  <c r="D12" i="49"/>
  <c r="D24" i="49"/>
  <c r="D19" i="49"/>
  <c r="Q19" i="49" s="1"/>
  <c r="D11" i="50"/>
  <c r="D14" i="50"/>
  <c r="D26" i="50"/>
  <c r="D22" i="50"/>
  <c r="D30" i="50"/>
  <c r="F22" i="69" s="1"/>
  <c r="Q26" i="30"/>
  <c r="R26" i="30" s="1"/>
  <c r="S26" i="30" s="1"/>
  <c r="T26" i="30" s="1"/>
  <c r="U26" i="30" s="1"/>
  <c r="V26" i="30" s="1"/>
  <c r="W26" i="30" s="1"/>
  <c r="X26" i="30" s="1"/>
  <c r="Y26" i="30" s="1"/>
  <c r="Z26" i="30" s="1"/>
  <c r="AA26" i="30" s="1"/>
  <c r="AB26" i="30" s="1"/>
  <c r="Q11" i="2"/>
  <c r="P11" i="2"/>
  <c r="D23" i="49"/>
  <c r="D29" i="49"/>
  <c r="F21" i="70" s="1"/>
  <c r="D17" i="50"/>
  <c r="D13" i="50"/>
  <c r="D25" i="50"/>
  <c r="D20" i="50"/>
  <c r="Q31" i="30"/>
  <c r="R31" i="30" s="1"/>
  <c r="S31" i="30" s="1"/>
  <c r="T31" i="30" s="1"/>
  <c r="U31" i="30" s="1"/>
  <c r="V31" i="30" s="1"/>
  <c r="W31" i="30" s="1"/>
  <c r="X31" i="30" s="1"/>
  <c r="Y31" i="30" s="1"/>
  <c r="Z31" i="30" s="1"/>
  <c r="AA31" i="30" s="1"/>
  <c r="AB31" i="30" s="1"/>
  <c r="R30" i="30"/>
  <c r="S30" i="30" s="1"/>
  <c r="T30" i="30" s="1"/>
  <c r="U30" i="30" s="1"/>
  <c r="V30" i="30" s="1"/>
  <c r="W30" i="30" s="1"/>
  <c r="X30" i="30" s="1"/>
  <c r="Y30" i="30" s="1"/>
  <c r="Z30" i="30" s="1"/>
  <c r="AA30" i="30" s="1"/>
  <c r="AB30" i="30" s="1"/>
  <c r="Q14" i="30"/>
  <c r="R14" i="30" s="1"/>
  <c r="S14" i="30" s="1"/>
  <c r="T14" i="30" s="1"/>
  <c r="U14" i="30" s="1"/>
  <c r="V14" i="30" s="1"/>
  <c r="W14" i="30" s="1"/>
  <c r="X14" i="30" s="1"/>
  <c r="Y14" i="30" s="1"/>
  <c r="Z14" i="30" s="1"/>
  <c r="AA14" i="30" s="1"/>
  <c r="AB14" i="30" s="1"/>
  <c r="Q22" i="30"/>
  <c r="R22" i="30" s="1"/>
  <c r="S22" i="30" s="1"/>
  <c r="T22" i="30" s="1"/>
  <c r="U22" i="30" s="1"/>
  <c r="V22" i="30" s="1"/>
  <c r="W22" i="30" s="1"/>
  <c r="X22" i="30" s="1"/>
  <c r="Y22" i="30" s="1"/>
  <c r="Z22" i="30" s="1"/>
  <c r="AA22" i="30" s="1"/>
  <c r="AB22" i="30" s="1"/>
  <c r="D14" i="49"/>
  <c r="D26" i="49"/>
  <c r="D22" i="49"/>
  <c r="D30" i="49"/>
  <c r="D16" i="50"/>
  <c r="D12" i="50"/>
  <c r="D24" i="50"/>
  <c r="D19" i="50"/>
  <c r="Q17" i="30"/>
  <c r="R17" i="30" s="1"/>
  <c r="S17" i="30" s="1"/>
  <c r="T17" i="30" s="1"/>
  <c r="U17" i="30" s="1"/>
  <c r="V17" i="30" s="1"/>
  <c r="W17" i="30" s="1"/>
  <c r="X17" i="30" s="1"/>
  <c r="Y17" i="30" s="1"/>
  <c r="Z17" i="30" s="1"/>
  <c r="AA17" i="30" s="1"/>
  <c r="AB17" i="30" s="1"/>
  <c r="Q13" i="30"/>
  <c r="R13" i="30" s="1"/>
  <c r="S13" i="30" s="1"/>
  <c r="T13" i="30" s="1"/>
  <c r="U13" i="30" s="1"/>
  <c r="V13" i="30" s="1"/>
  <c r="W13" i="30" s="1"/>
  <c r="X13" i="30" s="1"/>
  <c r="Y13" i="30" s="1"/>
  <c r="Z13" i="30" s="1"/>
  <c r="AA13" i="30" s="1"/>
  <c r="AB13" i="30" s="1"/>
  <c r="Q25" i="30"/>
  <c r="R25" i="30" s="1"/>
  <c r="S25" i="30" s="1"/>
  <c r="T25" i="30" s="1"/>
  <c r="U25" i="30" s="1"/>
  <c r="V25" i="30" s="1"/>
  <c r="W25" i="30" s="1"/>
  <c r="X25" i="30" s="1"/>
  <c r="Y25" i="30" s="1"/>
  <c r="Z25" i="30" s="1"/>
  <c r="AA25" i="30" s="1"/>
  <c r="AB25" i="30" s="1"/>
  <c r="Q20" i="30"/>
  <c r="R20" i="30" s="1"/>
  <c r="S20" i="30" s="1"/>
  <c r="T20" i="30" s="1"/>
  <c r="U20" i="30" s="1"/>
  <c r="V20" i="30" s="1"/>
  <c r="W20" i="30" s="1"/>
  <c r="X20" i="30" s="1"/>
  <c r="Y20" i="30" s="1"/>
  <c r="Z20" i="30" s="1"/>
  <c r="AA20" i="30" s="1"/>
  <c r="AB20" i="30" s="1"/>
  <c r="D27" i="2"/>
  <c r="D27" i="53" s="1"/>
  <c r="P29" i="2"/>
  <c r="D17" i="49"/>
  <c r="Q17" i="49" s="1"/>
  <c r="D13" i="49"/>
  <c r="D25" i="49"/>
  <c r="Q25" i="49" s="1"/>
  <c r="D20" i="49"/>
  <c r="D23" i="50"/>
  <c r="D29" i="50"/>
  <c r="Q16" i="30"/>
  <c r="R16" i="30" s="1"/>
  <c r="S16" i="30" s="1"/>
  <c r="T16" i="30" s="1"/>
  <c r="U16" i="30" s="1"/>
  <c r="V16" i="30" s="1"/>
  <c r="W16" i="30" s="1"/>
  <c r="X16" i="30" s="1"/>
  <c r="Y16" i="30" s="1"/>
  <c r="Z16" i="30" s="1"/>
  <c r="AA16" i="30" s="1"/>
  <c r="AB16" i="30" s="1"/>
  <c r="Q12" i="30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Q24" i="30"/>
  <c r="R24" i="30" s="1"/>
  <c r="S24" i="30" s="1"/>
  <c r="T24" i="30" s="1"/>
  <c r="U24" i="30" s="1"/>
  <c r="V24" i="30" s="1"/>
  <c r="W24" i="30" s="1"/>
  <c r="X24" i="30" s="1"/>
  <c r="Y24" i="30" s="1"/>
  <c r="Z24" i="30" s="1"/>
  <c r="AA24" i="30" s="1"/>
  <c r="AB24" i="30" s="1"/>
  <c r="Q19" i="30"/>
  <c r="R19" i="30" s="1"/>
  <c r="S19" i="30" s="1"/>
  <c r="T19" i="30" s="1"/>
  <c r="U19" i="30" s="1"/>
  <c r="V19" i="30" s="1"/>
  <c r="W19" i="30" s="1"/>
  <c r="X19" i="30" s="1"/>
  <c r="Y19" i="30" s="1"/>
  <c r="Z19" i="30" s="1"/>
  <c r="AA19" i="30" s="1"/>
  <c r="AB19" i="30" s="1"/>
  <c r="D31" i="30"/>
  <c r="P31" i="30" s="1"/>
  <c r="D27" i="30"/>
  <c r="Q35" i="50"/>
  <c r="R35" i="50" s="1"/>
  <c r="S35" i="50" s="1"/>
  <c r="T35" i="50" s="1"/>
  <c r="U35" i="50" s="1"/>
  <c r="V35" i="50" s="1"/>
  <c r="W35" i="50" s="1"/>
  <c r="X35" i="50" s="1"/>
  <c r="Y35" i="50" s="1"/>
  <c r="Z35" i="50" s="1"/>
  <c r="AA35" i="50" s="1"/>
  <c r="AB35" i="50" s="1"/>
  <c r="P35" i="49"/>
  <c r="Q35" i="49"/>
  <c r="R35" i="49" s="1"/>
  <c r="S35" i="49" s="1"/>
  <c r="T35" i="49" s="1"/>
  <c r="U35" i="49" s="1"/>
  <c r="V35" i="49" s="1"/>
  <c r="W35" i="49" s="1"/>
  <c r="X35" i="49" s="1"/>
  <c r="Y35" i="49" s="1"/>
  <c r="Z35" i="49" s="1"/>
  <c r="AA35" i="49" s="1"/>
  <c r="AB35" i="49" s="1"/>
  <c r="P33" i="49"/>
  <c r="Q33" i="49"/>
  <c r="R33" i="49" s="1"/>
  <c r="S33" i="49" s="1"/>
  <c r="T33" i="49" s="1"/>
  <c r="U33" i="49" s="1"/>
  <c r="V33" i="49" s="1"/>
  <c r="W33" i="49" s="1"/>
  <c r="X33" i="49" s="1"/>
  <c r="Y33" i="49" s="1"/>
  <c r="Z33" i="49" s="1"/>
  <c r="AA33" i="49" s="1"/>
  <c r="AB33" i="49" s="1"/>
  <c r="Q13" i="2"/>
  <c r="D31" i="2"/>
  <c r="P16" i="2"/>
  <c r="P12" i="2"/>
  <c r="Q24" i="2"/>
  <c r="U25" i="67" l="1"/>
  <c r="S118" i="73"/>
  <c r="S24" i="64"/>
  <c r="U29" i="67"/>
  <c r="D11" i="73"/>
  <c r="Q11" i="73" s="1"/>
  <c r="Q117" i="73"/>
  <c r="R117" i="73" s="1"/>
  <c r="S26" i="64"/>
  <c r="R26" i="73"/>
  <c r="U24" i="67"/>
  <c r="S123" i="73"/>
  <c r="S120" i="73"/>
  <c r="R14" i="73"/>
  <c r="S119" i="73"/>
  <c r="S122" i="73"/>
  <c r="S29" i="64"/>
  <c r="R21" i="73"/>
  <c r="L18" i="49"/>
  <c r="N13" i="69" s="1"/>
  <c r="U26" i="67"/>
  <c r="Q24" i="73"/>
  <c r="P24" i="73"/>
  <c r="Q21" i="73"/>
  <c r="P21" i="73"/>
  <c r="Q25" i="73"/>
  <c r="P26" i="73"/>
  <c r="Q26" i="73"/>
  <c r="P11" i="73"/>
  <c r="P18" i="73" s="1"/>
  <c r="D133" i="73"/>
  <c r="R17" i="49"/>
  <c r="S17" i="49" s="1"/>
  <c r="T17" i="49" s="1"/>
  <c r="U17" i="49" s="1"/>
  <c r="V17" i="49" s="1"/>
  <c r="W17" i="49" s="1"/>
  <c r="X17" i="49" s="1"/>
  <c r="Y17" i="49" s="1"/>
  <c r="Z17" i="49" s="1"/>
  <c r="AA17" i="49" s="1"/>
  <c r="AB17" i="49" s="1"/>
  <c r="L18" i="50"/>
  <c r="N14" i="69" s="1"/>
  <c r="N11" i="69" s="1"/>
  <c r="O18" i="50"/>
  <c r="Q14" i="69" s="1"/>
  <c r="R25" i="49"/>
  <c r="S25" i="49" s="1"/>
  <c r="T25" i="49" s="1"/>
  <c r="U25" i="49" s="1"/>
  <c r="V25" i="49" s="1"/>
  <c r="W25" i="49" s="1"/>
  <c r="X25" i="49" s="1"/>
  <c r="Y25" i="49" s="1"/>
  <c r="Z25" i="49" s="1"/>
  <c r="AA25" i="49" s="1"/>
  <c r="AB25" i="49" s="1"/>
  <c r="L27" i="50"/>
  <c r="N14" i="70" s="1"/>
  <c r="M18" i="50"/>
  <c r="O14" i="69" s="1"/>
  <c r="N31" i="50"/>
  <c r="P22" i="70"/>
  <c r="P19" i="70" s="1"/>
  <c r="P14" i="41"/>
  <c r="P11" i="41" s="1"/>
  <c r="O31" i="50"/>
  <c r="Q22" i="70"/>
  <c r="Q14" i="41"/>
  <c r="M31" i="50"/>
  <c r="O22" i="70"/>
  <c r="O22" i="71" s="1"/>
  <c r="O14" i="41"/>
  <c r="N18" i="50"/>
  <c r="P14" i="69" s="1"/>
  <c r="N14" i="41"/>
  <c r="N27" i="50"/>
  <c r="P14" i="70" s="1"/>
  <c r="Q22" i="71"/>
  <c r="O27" i="50"/>
  <c r="Q14" i="70" s="1"/>
  <c r="L31" i="50"/>
  <c r="N22" i="70"/>
  <c r="N19" i="70" s="1"/>
  <c r="M27" i="50"/>
  <c r="O14" i="70" s="1"/>
  <c r="O18" i="49"/>
  <c r="Q13" i="69" s="1"/>
  <c r="L31" i="49"/>
  <c r="N21" i="69"/>
  <c r="N18" i="49"/>
  <c r="P13" i="69" s="1"/>
  <c r="O27" i="49"/>
  <c r="Q13" i="70" s="1"/>
  <c r="M18" i="49"/>
  <c r="O13" i="69" s="1"/>
  <c r="M27" i="49"/>
  <c r="O13" i="70" s="1"/>
  <c r="N31" i="49"/>
  <c r="P21" i="69"/>
  <c r="Q19" i="69"/>
  <c r="N13" i="41"/>
  <c r="L27" i="49"/>
  <c r="N13" i="70" s="1"/>
  <c r="N11" i="70" s="1"/>
  <c r="M31" i="49"/>
  <c r="O21" i="70"/>
  <c r="N27" i="49"/>
  <c r="O31" i="49"/>
  <c r="Q21" i="70"/>
  <c r="Q13" i="41"/>
  <c r="O13" i="41"/>
  <c r="O19" i="69"/>
  <c r="F49" i="70"/>
  <c r="V49" i="70" s="1"/>
  <c r="V47" i="70"/>
  <c r="P30" i="49"/>
  <c r="P11" i="50"/>
  <c r="P16" i="49"/>
  <c r="P24" i="49"/>
  <c r="H27" i="49"/>
  <c r="J13" i="70" s="1"/>
  <c r="J18" i="49"/>
  <c r="L13" i="69" s="1"/>
  <c r="K27" i="49"/>
  <c r="M13" i="70" s="1"/>
  <c r="H27" i="50"/>
  <c r="J14" i="70" s="1"/>
  <c r="I18" i="50"/>
  <c r="K14" i="69" s="1"/>
  <c r="P12" i="49"/>
  <c r="P11" i="49"/>
  <c r="F27" i="49"/>
  <c r="H13" i="70" s="1"/>
  <c r="G27" i="49"/>
  <c r="I13" i="70" s="1"/>
  <c r="I18" i="49"/>
  <c r="L11" i="41"/>
  <c r="Q21" i="49"/>
  <c r="R21" i="49" s="1"/>
  <c r="S21" i="49" s="1"/>
  <c r="T21" i="49" s="1"/>
  <c r="U21" i="49" s="1"/>
  <c r="V21" i="49" s="1"/>
  <c r="W21" i="49" s="1"/>
  <c r="X21" i="49" s="1"/>
  <c r="Y21" i="49" s="1"/>
  <c r="Z21" i="49" s="1"/>
  <c r="AA21" i="49" s="1"/>
  <c r="AB21" i="49" s="1"/>
  <c r="P21" i="49"/>
  <c r="G22" i="70"/>
  <c r="G22" i="71" s="1"/>
  <c r="E31" i="50"/>
  <c r="F31" i="50"/>
  <c r="H22" i="70"/>
  <c r="H22" i="71" s="1"/>
  <c r="G31" i="50"/>
  <c r="I22" i="70"/>
  <c r="I22" i="71" s="1"/>
  <c r="G27" i="50"/>
  <c r="I14" i="70" s="1"/>
  <c r="H18" i="50"/>
  <c r="J14" i="69" s="1"/>
  <c r="K22" i="70"/>
  <c r="K22" i="71" s="1"/>
  <c r="I31" i="50"/>
  <c r="J18" i="50"/>
  <c r="H19" i="69"/>
  <c r="J21" i="70"/>
  <c r="H31" i="49"/>
  <c r="J19" i="69"/>
  <c r="I27" i="49"/>
  <c r="K13" i="70" s="1"/>
  <c r="K19" i="69"/>
  <c r="L19" i="69"/>
  <c r="M19" i="69"/>
  <c r="K18" i="49"/>
  <c r="M13" i="69" s="1"/>
  <c r="K31" i="49"/>
  <c r="M21" i="70"/>
  <c r="H31" i="50"/>
  <c r="J22" i="70"/>
  <c r="J22" i="71" s="1"/>
  <c r="J14" i="41"/>
  <c r="K14" i="41"/>
  <c r="K11" i="41" s="1"/>
  <c r="J27" i="50"/>
  <c r="L14" i="70" s="1"/>
  <c r="K31" i="50"/>
  <c r="M22" i="70"/>
  <c r="M22" i="71" s="1"/>
  <c r="G21" i="70"/>
  <c r="G21" i="71" s="1"/>
  <c r="E31" i="49"/>
  <c r="I21" i="70"/>
  <c r="I21" i="71" s="1"/>
  <c r="G31" i="49"/>
  <c r="I19" i="69"/>
  <c r="J13" i="41"/>
  <c r="K21" i="70"/>
  <c r="I31" i="49"/>
  <c r="L21" i="70"/>
  <c r="J31" i="49"/>
  <c r="J27" i="49"/>
  <c r="M13" i="41"/>
  <c r="I27" i="50"/>
  <c r="K14" i="70" s="1"/>
  <c r="K18" i="50"/>
  <c r="M14" i="69" s="1"/>
  <c r="M14" i="41"/>
  <c r="G19" i="69"/>
  <c r="H21" i="70"/>
  <c r="F31" i="49"/>
  <c r="H18" i="49"/>
  <c r="J13" i="69" s="1"/>
  <c r="F27" i="50"/>
  <c r="H14" i="70" s="1"/>
  <c r="J31" i="50"/>
  <c r="L22" i="70"/>
  <c r="L22" i="71" s="1"/>
  <c r="K27" i="50"/>
  <c r="M14" i="70" s="1"/>
  <c r="R26" i="53"/>
  <c r="Q14" i="54"/>
  <c r="Q14" i="53"/>
  <c r="Q17" i="54"/>
  <c r="Q17" i="53"/>
  <c r="Q22" i="54"/>
  <c r="Q22" i="53"/>
  <c r="P16" i="54"/>
  <c r="P16" i="53"/>
  <c r="P11" i="54"/>
  <c r="P11" i="53"/>
  <c r="P33" i="54"/>
  <c r="P33" i="53"/>
  <c r="Q12" i="54"/>
  <c r="Q12" i="53"/>
  <c r="P24" i="54"/>
  <c r="P24" i="53"/>
  <c r="Q33" i="54"/>
  <c r="Q33" i="53"/>
  <c r="P14" i="54"/>
  <c r="P14" i="53"/>
  <c r="R14" i="53"/>
  <c r="D27" i="54"/>
  <c r="Q26" i="54"/>
  <c r="Q26" i="53"/>
  <c r="Q16" i="54"/>
  <c r="Q16" i="53"/>
  <c r="F22" i="70"/>
  <c r="F22" i="71" s="1"/>
  <c r="Q11" i="54"/>
  <c r="Q11" i="53"/>
  <c r="P25" i="54"/>
  <c r="Q19" i="54"/>
  <c r="Q19" i="53"/>
  <c r="Q20" i="54"/>
  <c r="Q20" i="53"/>
  <c r="P17" i="54"/>
  <c r="P17" i="53"/>
  <c r="P12" i="54"/>
  <c r="P12" i="53"/>
  <c r="P26" i="54"/>
  <c r="P26" i="53"/>
  <c r="Q24" i="54"/>
  <c r="Q24" i="53"/>
  <c r="Q13" i="54"/>
  <c r="Q13" i="53"/>
  <c r="Q11" i="50"/>
  <c r="R11" i="50" s="1"/>
  <c r="S11" i="50" s="1"/>
  <c r="T11" i="50" s="1"/>
  <c r="U11" i="50" s="1"/>
  <c r="V11" i="50" s="1"/>
  <c r="W11" i="50" s="1"/>
  <c r="X11" i="50" s="1"/>
  <c r="Y11" i="50" s="1"/>
  <c r="Z11" i="50" s="1"/>
  <c r="AA11" i="50" s="1"/>
  <c r="AB11" i="50" s="1"/>
  <c r="R17" i="2"/>
  <c r="S17" i="2" s="1"/>
  <c r="S17" i="54" s="1"/>
  <c r="Q23" i="54"/>
  <c r="Q23" i="53"/>
  <c r="Q25" i="54"/>
  <c r="Q25" i="53"/>
  <c r="P13" i="54"/>
  <c r="P13" i="53"/>
  <c r="P35" i="2"/>
  <c r="P35" i="53" s="1"/>
  <c r="F24" i="70"/>
  <c r="D35" i="54"/>
  <c r="D35" i="53"/>
  <c r="R30" i="53"/>
  <c r="R29" i="54"/>
  <c r="R29" i="53"/>
  <c r="D31" i="54"/>
  <c r="D31" i="53"/>
  <c r="P29" i="53"/>
  <c r="P29" i="54"/>
  <c r="Q16" i="49"/>
  <c r="R16" i="49" s="1"/>
  <c r="S16" i="49" s="1"/>
  <c r="T16" i="49" s="1"/>
  <c r="U16" i="49" s="1"/>
  <c r="V16" i="49" s="1"/>
  <c r="W16" i="49" s="1"/>
  <c r="X16" i="49" s="1"/>
  <c r="Y16" i="49" s="1"/>
  <c r="Z16" i="49" s="1"/>
  <c r="AA16" i="49" s="1"/>
  <c r="AB16" i="49" s="1"/>
  <c r="Q11" i="49"/>
  <c r="R11" i="49" s="1"/>
  <c r="S11" i="49" s="1"/>
  <c r="T11" i="49" s="1"/>
  <c r="U11" i="49" s="1"/>
  <c r="V11" i="49" s="1"/>
  <c r="W11" i="49" s="1"/>
  <c r="X11" i="49" s="1"/>
  <c r="Y11" i="49" s="1"/>
  <c r="Z11" i="49" s="1"/>
  <c r="AA11" i="49" s="1"/>
  <c r="AB11" i="49" s="1"/>
  <c r="Q27" i="2"/>
  <c r="Q27" i="53" s="1"/>
  <c r="P17" i="49"/>
  <c r="Q23" i="49"/>
  <c r="Q12" i="49"/>
  <c r="R12" i="49" s="1"/>
  <c r="S12" i="49" s="1"/>
  <c r="T12" i="49" s="1"/>
  <c r="U12" i="49" s="1"/>
  <c r="V12" i="49" s="1"/>
  <c r="W12" i="49" s="1"/>
  <c r="X12" i="49" s="1"/>
  <c r="Y12" i="49" s="1"/>
  <c r="Z12" i="49" s="1"/>
  <c r="AA12" i="49" s="1"/>
  <c r="AB12" i="49" s="1"/>
  <c r="P29" i="49"/>
  <c r="P25" i="49"/>
  <c r="Q24" i="49"/>
  <c r="R24" i="49" s="1"/>
  <c r="S24" i="49" s="1"/>
  <c r="T24" i="49" s="1"/>
  <c r="U24" i="49" s="1"/>
  <c r="V24" i="49" s="1"/>
  <c r="W24" i="49" s="1"/>
  <c r="X24" i="49" s="1"/>
  <c r="Y24" i="49" s="1"/>
  <c r="Z24" i="49" s="1"/>
  <c r="AA24" i="49" s="1"/>
  <c r="AB24" i="49" s="1"/>
  <c r="P31" i="64"/>
  <c r="P27" i="30"/>
  <c r="F16" i="70"/>
  <c r="Y37" i="71"/>
  <c r="R37" i="71"/>
  <c r="V61" i="70"/>
  <c r="X13" i="56"/>
  <c r="Y13" i="56" s="1"/>
  <c r="Z13" i="56" s="1"/>
  <c r="AA13" i="56" s="1"/>
  <c r="AB13" i="56" s="1"/>
  <c r="W13" i="68"/>
  <c r="X29" i="56"/>
  <c r="W29" i="68"/>
  <c r="W16" i="56"/>
  <c r="V16" i="68"/>
  <c r="V35" i="56"/>
  <c r="U35" i="68"/>
  <c r="W37" i="70"/>
  <c r="AB48" i="69"/>
  <c r="V60" i="70"/>
  <c r="F59" i="70"/>
  <c r="F43" i="70"/>
  <c r="F32" i="70"/>
  <c r="V34" i="70"/>
  <c r="Q30" i="49"/>
  <c r="R30" i="49" s="1"/>
  <c r="S30" i="49" s="1"/>
  <c r="T30" i="49" s="1"/>
  <c r="U30" i="49" s="1"/>
  <c r="V30" i="49" s="1"/>
  <c r="W30" i="49" s="1"/>
  <c r="X30" i="49" s="1"/>
  <c r="Y30" i="49" s="1"/>
  <c r="Z30" i="49" s="1"/>
  <c r="AA30" i="49" s="1"/>
  <c r="AB30" i="49" s="1"/>
  <c r="F21" i="69"/>
  <c r="W33" i="56"/>
  <c r="V33" i="68"/>
  <c r="W25" i="56"/>
  <c r="V25" i="68"/>
  <c r="V31" i="56"/>
  <c r="U31" i="68"/>
  <c r="X30" i="56"/>
  <c r="W30" i="68"/>
  <c r="X11" i="56"/>
  <c r="Y11" i="56" s="1"/>
  <c r="Z11" i="56" s="1"/>
  <c r="AA11" i="56" s="1"/>
  <c r="AB11" i="56" s="1"/>
  <c r="W11" i="68"/>
  <c r="W24" i="56"/>
  <c r="V24" i="68"/>
  <c r="X23" i="56"/>
  <c r="Y23" i="56" s="1"/>
  <c r="Z23" i="56" s="1"/>
  <c r="AA23" i="56" s="1"/>
  <c r="AB23" i="56" s="1"/>
  <c r="W23" i="68"/>
  <c r="F44" i="70"/>
  <c r="V35" i="70"/>
  <c r="Z48" i="70"/>
  <c r="R22" i="69"/>
  <c r="W12" i="56"/>
  <c r="V12" i="68"/>
  <c r="W17" i="56"/>
  <c r="V17" i="68"/>
  <c r="W37" i="69"/>
  <c r="W14" i="56"/>
  <c r="V14" i="68"/>
  <c r="AB48" i="71"/>
  <c r="R24" i="2"/>
  <c r="R24" i="73" s="1"/>
  <c r="R13" i="2"/>
  <c r="R13" i="73" s="1"/>
  <c r="T11" i="4"/>
  <c r="W30" i="5"/>
  <c r="R12" i="2"/>
  <c r="R12" i="73" s="1"/>
  <c r="T14" i="4"/>
  <c r="V17" i="5"/>
  <c r="R33" i="2"/>
  <c r="R25" i="2"/>
  <c r="V13" i="5"/>
  <c r="W24" i="5"/>
  <c r="T17" i="4"/>
  <c r="T31" i="4"/>
  <c r="W12" i="5"/>
  <c r="X29" i="5"/>
  <c r="U33" i="4"/>
  <c r="T24" i="4"/>
  <c r="W11" i="5"/>
  <c r="V14" i="5"/>
  <c r="S14" i="2"/>
  <c r="S14" i="54" s="1"/>
  <c r="R11" i="2"/>
  <c r="T26" i="4"/>
  <c r="W35" i="5"/>
  <c r="R31" i="5"/>
  <c r="T30" i="4"/>
  <c r="T29" i="4"/>
  <c r="V16" i="5"/>
  <c r="V26" i="5"/>
  <c r="Q27" i="30"/>
  <c r="R27" i="30" s="1"/>
  <c r="S27" i="30" s="1"/>
  <c r="T27" i="30" s="1"/>
  <c r="U27" i="30" s="1"/>
  <c r="V27" i="30" s="1"/>
  <c r="W27" i="30" s="1"/>
  <c r="X27" i="30" s="1"/>
  <c r="Y27" i="30" s="1"/>
  <c r="Z27" i="30" s="1"/>
  <c r="AA27" i="30" s="1"/>
  <c r="AB27" i="30" s="1"/>
  <c r="V25" i="5"/>
  <c r="X33" i="5"/>
  <c r="S30" i="2"/>
  <c r="S30" i="54" s="1"/>
  <c r="T12" i="4"/>
  <c r="T16" i="4"/>
  <c r="S29" i="2"/>
  <c r="R16" i="2"/>
  <c r="R16" i="73" s="1"/>
  <c r="T13" i="4"/>
  <c r="U35" i="4"/>
  <c r="S26" i="2"/>
  <c r="S26" i="54" s="1"/>
  <c r="Q35" i="2"/>
  <c r="Q20" i="49"/>
  <c r="Q14" i="49"/>
  <c r="R14" i="49" s="1"/>
  <c r="S14" i="49" s="1"/>
  <c r="T14" i="49" s="1"/>
  <c r="U14" i="49" s="1"/>
  <c r="V14" i="49" s="1"/>
  <c r="W14" i="49" s="1"/>
  <c r="X14" i="49" s="1"/>
  <c r="Y14" i="49" s="1"/>
  <c r="Z14" i="49" s="1"/>
  <c r="AA14" i="49" s="1"/>
  <c r="AB14" i="49" s="1"/>
  <c r="P14" i="49"/>
  <c r="Q29" i="49"/>
  <c r="R29" i="49" s="1"/>
  <c r="S29" i="49" s="1"/>
  <c r="T29" i="49" s="1"/>
  <c r="U29" i="49" s="1"/>
  <c r="V29" i="49" s="1"/>
  <c r="W29" i="49" s="1"/>
  <c r="X29" i="49" s="1"/>
  <c r="Y29" i="49" s="1"/>
  <c r="Z29" i="49" s="1"/>
  <c r="AA29" i="49" s="1"/>
  <c r="AB29" i="49" s="1"/>
  <c r="D31" i="49"/>
  <c r="D27" i="49"/>
  <c r="F13" i="70" s="1"/>
  <c r="P13" i="49"/>
  <c r="Q13" i="49"/>
  <c r="R13" i="49" s="1"/>
  <c r="S13" i="49" s="1"/>
  <c r="T13" i="49" s="1"/>
  <c r="U13" i="49" s="1"/>
  <c r="V13" i="49" s="1"/>
  <c r="W13" i="49" s="1"/>
  <c r="X13" i="49" s="1"/>
  <c r="Y13" i="49" s="1"/>
  <c r="Z13" i="49" s="1"/>
  <c r="AA13" i="49" s="1"/>
  <c r="AB13" i="49" s="1"/>
  <c r="Q22" i="49"/>
  <c r="Q26" i="49"/>
  <c r="R26" i="49" s="1"/>
  <c r="S26" i="49" s="1"/>
  <c r="T26" i="49" s="1"/>
  <c r="U26" i="49" s="1"/>
  <c r="V26" i="49" s="1"/>
  <c r="W26" i="49" s="1"/>
  <c r="X26" i="49" s="1"/>
  <c r="Y26" i="49" s="1"/>
  <c r="Z26" i="49" s="1"/>
  <c r="AA26" i="49" s="1"/>
  <c r="AB26" i="49" s="1"/>
  <c r="P26" i="49"/>
  <c r="Q13" i="50"/>
  <c r="R13" i="50" s="1"/>
  <c r="S13" i="50" s="1"/>
  <c r="T13" i="50" s="1"/>
  <c r="U13" i="50" s="1"/>
  <c r="V13" i="50" s="1"/>
  <c r="W13" i="50" s="1"/>
  <c r="X13" i="50" s="1"/>
  <c r="Y13" i="50" s="1"/>
  <c r="Z13" i="50" s="1"/>
  <c r="AA13" i="50" s="1"/>
  <c r="AB13" i="50" s="1"/>
  <c r="P13" i="50"/>
  <c r="Q14" i="50"/>
  <c r="R14" i="50" s="1"/>
  <c r="S14" i="50" s="1"/>
  <c r="T14" i="50" s="1"/>
  <c r="U14" i="50" s="1"/>
  <c r="V14" i="50" s="1"/>
  <c r="W14" i="50" s="1"/>
  <c r="X14" i="50" s="1"/>
  <c r="Y14" i="50" s="1"/>
  <c r="Z14" i="50" s="1"/>
  <c r="AA14" i="50" s="1"/>
  <c r="AB14" i="50" s="1"/>
  <c r="P14" i="50"/>
  <c r="P24" i="50"/>
  <c r="Q24" i="50"/>
  <c r="R24" i="50" s="1"/>
  <c r="S24" i="50" s="1"/>
  <c r="T24" i="50" s="1"/>
  <c r="U24" i="50" s="1"/>
  <c r="V24" i="50" s="1"/>
  <c r="W24" i="50" s="1"/>
  <c r="X24" i="50" s="1"/>
  <c r="Y24" i="50" s="1"/>
  <c r="Z24" i="50" s="1"/>
  <c r="AA24" i="50" s="1"/>
  <c r="AB24" i="50" s="1"/>
  <c r="Q20" i="50"/>
  <c r="P16" i="50"/>
  <c r="Q16" i="50"/>
  <c r="R16" i="50" s="1"/>
  <c r="S16" i="50" s="1"/>
  <c r="T16" i="50" s="1"/>
  <c r="U16" i="50" s="1"/>
  <c r="V16" i="50" s="1"/>
  <c r="W16" i="50" s="1"/>
  <c r="X16" i="50" s="1"/>
  <c r="Y16" i="50" s="1"/>
  <c r="Z16" i="50" s="1"/>
  <c r="AA16" i="50" s="1"/>
  <c r="AB16" i="50" s="1"/>
  <c r="Q26" i="50"/>
  <c r="R26" i="50" s="1"/>
  <c r="S26" i="50" s="1"/>
  <c r="T26" i="50" s="1"/>
  <c r="U26" i="50" s="1"/>
  <c r="V26" i="50" s="1"/>
  <c r="W26" i="50" s="1"/>
  <c r="X26" i="50" s="1"/>
  <c r="Y26" i="50" s="1"/>
  <c r="Z26" i="50" s="1"/>
  <c r="AA26" i="50" s="1"/>
  <c r="AB26" i="50" s="1"/>
  <c r="P26" i="50"/>
  <c r="Q25" i="50"/>
  <c r="R25" i="50" s="1"/>
  <c r="S25" i="50" s="1"/>
  <c r="T25" i="50" s="1"/>
  <c r="U25" i="50" s="1"/>
  <c r="V25" i="50" s="1"/>
  <c r="W25" i="50" s="1"/>
  <c r="X25" i="50" s="1"/>
  <c r="Y25" i="50" s="1"/>
  <c r="Z25" i="50" s="1"/>
  <c r="AA25" i="50" s="1"/>
  <c r="AB25" i="50" s="1"/>
  <c r="P25" i="50"/>
  <c r="Q17" i="50"/>
  <c r="R17" i="50" s="1"/>
  <c r="S17" i="50" s="1"/>
  <c r="T17" i="50" s="1"/>
  <c r="U17" i="50" s="1"/>
  <c r="V17" i="50" s="1"/>
  <c r="W17" i="50" s="1"/>
  <c r="X17" i="50" s="1"/>
  <c r="Y17" i="50" s="1"/>
  <c r="Z17" i="50" s="1"/>
  <c r="AA17" i="50" s="1"/>
  <c r="AB17" i="50" s="1"/>
  <c r="P17" i="50"/>
  <c r="Q29" i="50"/>
  <c r="R29" i="50" s="1"/>
  <c r="S29" i="50" s="1"/>
  <c r="T29" i="50" s="1"/>
  <c r="U29" i="50" s="1"/>
  <c r="V29" i="50" s="1"/>
  <c r="W29" i="50" s="1"/>
  <c r="X29" i="50" s="1"/>
  <c r="Y29" i="50" s="1"/>
  <c r="Z29" i="50" s="1"/>
  <c r="AA29" i="50" s="1"/>
  <c r="AB29" i="50" s="1"/>
  <c r="D31" i="50"/>
  <c r="P29" i="50"/>
  <c r="Q19" i="50"/>
  <c r="Q30" i="50"/>
  <c r="R30" i="50" s="1"/>
  <c r="S30" i="50" s="1"/>
  <c r="T30" i="50" s="1"/>
  <c r="U30" i="50" s="1"/>
  <c r="V30" i="50" s="1"/>
  <c r="W30" i="50" s="1"/>
  <c r="X30" i="50" s="1"/>
  <c r="Y30" i="50" s="1"/>
  <c r="Z30" i="50" s="1"/>
  <c r="AA30" i="50" s="1"/>
  <c r="AB30" i="50" s="1"/>
  <c r="P30" i="50"/>
  <c r="Q23" i="50"/>
  <c r="D27" i="50"/>
  <c r="F14" i="70" s="1"/>
  <c r="P12" i="50"/>
  <c r="Q12" i="50"/>
  <c r="R12" i="50" s="1"/>
  <c r="S12" i="50" s="1"/>
  <c r="T12" i="50" s="1"/>
  <c r="U12" i="50" s="1"/>
  <c r="V12" i="50" s="1"/>
  <c r="W12" i="50" s="1"/>
  <c r="X12" i="50" s="1"/>
  <c r="Y12" i="50" s="1"/>
  <c r="Z12" i="50" s="1"/>
  <c r="AA12" i="50" s="1"/>
  <c r="AB12" i="50" s="1"/>
  <c r="Q22" i="50"/>
  <c r="Q31" i="2"/>
  <c r="P31" i="2"/>
  <c r="O19" i="70" l="1"/>
  <c r="O11" i="69"/>
  <c r="T120" i="73"/>
  <c r="S14" i="73"/>
  <c r="T26" i="64"/>
  <c r="S26" i="73"/>
  <c r="V26" i="67"/>
  <c r="T29" i="64"/>
  <c r="S21" i="73"/>
  <c r="R17" i="73"/>
  <c r="S117" i="73"/>
  <c r="R11" i="73"/>
  <c r="T118" i="73"/>
  <c r="V24" i="67"/>
  <c r="V29" i="67"/>
  <c r="D27" i="73"/>
  <c r="Q27" i="73" s="1"/>
  <c r="Q133" i="73"/>
  <c r="T119" i="73"/>
  <c r="T123" i="73"/>
  <c r="S17" i="73"/>
  <c r="T122" i="73"/>
  <c r="T24" i="64"/>
  <c r="V25" i="67"/>
  <c r="H19" i="70"/>
  <c r="H57" i="70" s="1"/>
  <c r="O21" i="71"/>
  <c r="O19" i="71" s="1"/>
  <c r="N14" i="71"/>
  <c r="N52" i="69"/>
  <c r="N17" i="69"/>
  <c r="O11" i="70"/>
  <c r="O56" i="70" s="1"/>
  <c r="Q11" i="69"/>
  <c r="Q17" i="69" s="1"/>
  <c r="P22" i="71"/>
  <c r="Q19" i="70"/>
  <c r="Q53" i="70" s="1"/>
  <c r="P11" i="69"/>
  <c r="P17" i="69" s="1"/>
  <c r="P57" i="70"/>
  <c r="P53" i="70"/>
  <c r="Q21" i="71"/>
  <c r="Q19" i="71" s="1"/>
  <c r="Q53" i="71" s="1"/>
  <c r="Q11" i="70"/>
  <c r="Q56" i="70" s="1"/>
  <c r="N28" i="50"/>
  <c r="N32" i="50" s="1"/>
  <c r="N36" i="50" s="1"/>
  <c r="L28" i="50"/>
  <c r="L32" i="50" s="1"/>
  <c r="L36" i="50" s="1"/>
  <c r="N53" i="70"/>
  <c r="N57" i="70"/>
  <c r="N22" i="71"/>
  <c r="O14" i="71"/>
  <c r="Q14" i="71"/>
  <c r="P14" i="71"/>
  <c r="M28" i="50"/>
  <c r="M32" i="50" s="1"/>
  <c r="M36" i="50" s="1"/>
  <c r="O28" i="50"/>
  <c r="O32" i="50" s="1"/>
  <c r="O36" i="50" s="1"/>
  <c r="O28" i="49"/>
  <c r="O32" i="49" s="1"/>
  <c r="O36" i="49" s="1"/>
  <c r="M28" i="49"/>
  <c r="M32" i="49" s="1"/>
  <c r="M36" i="49" s="1"/>
  <c r="O53" i="69"/>
  <c r="O57" i="69"/>
  <c r="Q11" i="41"/>
  <c r="Q13" i="71"/>
  <c r="N28" i="49"/>
  <c r="N32" i="49" s="1"/>
  <c r="N36" i="49" s="1"/>
  <c r="P13" i="70"/>
  <c r="Q57" i="69"/>
  <c r="Q53" i="69"/>
  <c r="P17" i="41"/>
  <c r="P52" i="41"/>
  <c r="P27" i="41"/>
  <c r="O57" i="71"/>
  <c r="O53" i="71"/>
  <c r="N56" i="70"/>
  <c r="N17" i="70"/>
  <c r="N77" i="70"/>
  <c r="N52" i="70"/>
  <c r="N27" i="70"/>
  <c r="N55" i="70"/>
  <c r="N69" i="70"/>
  <c r="N51" i="70"/>
  <c r="O11" i="41"/>
  <c r="O13" i="71"/>
  <c r="N13" i="71"/>
  <c r="N11" i="41"/>
  <c r="P21" i="71"/>
  <c r="P19" i="69"/>
  <c r="P27" i="69" s="1"/>
  <c r="O55" i="70"/>
  <c r="O51" i="70"/>
  <c r="N21" i="71"/>
  <c r="N19" i="69"/>
  <c r="O53" i="70"/>
  <c r="O57" i="70"/>
  <c r="L28" i="49"/>
  <c r="L32" i="49" s="1"/>
  <c r="L36" i="49" s="1"/>
  <c r="O17" i="69"/>
  <c r="O52" i="69"/>
  <c r="O27" i="69"/>
  <c r="M11" i="70"/>
  <c r="M52" i="70" s="1"/>
  <c r="K28" i="49"/>
  <c r="K32" i="49" s="1"/>
  <c r="K36" i="49" s="1"/>
  <c r="J11" i="69"/>
  <c r="J17" i="69" s="1"/>
  <c r="K19" i="70"/>
  <c r="K57" i="70" s="1"/>
  <c r="J14" i="71"/>
  <c r="G19" i="70"/>
  <c r="G57" i="70" s="1"/>
  <c r="H28" i="50"/>
  <c r="H32" i="50" s="1"/>
  <c r="H36" i="50" s="1"/>
  <c r="J11" i="70"/>
  <c r="J56" i="70" s="1"/>
  <c r="R21" i="70"/>
  <c r="G19" i="71"/>
  <c r="G53" i="71" s="1"/>
  <c r="I19" i="70"/>
  <c r="I53" i="70" s="1"/>
  <c r="K27" i="41"/>
  <c r="K17" i="41"/>
  <c r="K52" i="41"/>
  <c r="K28" i="50"/>
  <c r="K32" i="50" s="1"/>
  <c r="K36" i="50" s="1"/>
  <c r="L19" i="70"/>
  <c r="H28" i="49"/>
  <c r="H32" i="49" s="1"/>
  <c r="H36" i="49" s="1"/>
  <c r="K14" i="71"/>
  <c r="M19" i="70"/>
  <c r="M21" i="71"/>
  <c r="M19" i="71" s="1"/>
  <c r="K21" i="71"/>
  <c r="K19" i="71" s="1"/>
  <c r="G57" i="69"/>
  <c r="G53" i="69"/>
  <c r="J28" i="49"/>
  <c r="J32" i="49" s="1"/>
  <c r="J36" i="49" s="1"/>
  <c r="L13" i="70"/>
  <c r="I53" i="69"/>
  <c r="I57" i="69"/>
  <c r="I28" i="50"/>
  <c r="I32" i="50" s="1"/>
  <c r="I36" i="50" s="1"/>
  <c r="L57" i="69"/>
  <c r="L53" i="69"/>
  <c r="K11" i="70"/>
  <c r="J19" i="70"/>
  <c r="J28" i="50"/>
  <c r="J32" i="50" s="1"/>
  <c r="J36" i="50" s="1"/>
  <c r="L14" i="69"/>
  <c r="I28" i="49"/>
  <c r="I32" i="49" s="1"/>
  <c r="I36" i="49" s="1"/>
  <c r="K13" i="69"/>
  <c r="M11" i="41"/>
  <c r="M13" i="71"/>
  <c r="I19" i="71"/>
  <c r="M11" i="69"/>
  <c r="L21" i="71"/>
  <c r="L19" i="71" s="1"/>
  <c r="J57" i="69"/>
  <c r="J53" i="69"/>
  <c r="H57" i="69"/>
  <c r="H53" i="69"/>
  <c r="I11" i="70"/>
  <c r="M14" i="71"/>
  <c r="J13" i="71"/>
  <c r="J11" i="41"/>
  <c r="M57" i="69"/>
  <c r="M53" i="69"/>
  <c r="K57" i="69"/>
  <c r="K53" i="69"/>
  <c r="J21" i="71"/>
  <c r="J19" i="71" s="1"/>
  <c r="H21" i="71"/>
  <c r="H19" i="71" s="1"/>
  <c r="L27" i="41"/>
  <c r="L52" i="41"/>
  <c r="L17" i="41"/>
  <c r="H11" i="70"/>
  <c r="P35" i="54"/>
  <c r="R16" i="54"/>
  <c r="R16" i="53"/>
  <c r="R24" i="54"/>
  <c r="R24" i="53"/>
  <c r="F19" i="70"/>
  <c r="V19" i="70" s="1"/>
  <c r="S30" i="53"/>
  <c r="S26" i="53"/>
  <c r="Q27" i="54"/>
  <c r="R22" i="70"/>
  <c r="S17" i="53"/>
  <c r="F24" i="71"/>
  <c r="V24" i="70"/>
  <c r="W24" i="70" s="1"/>
  <c r="X24" i="70" s="1"/>
  <c r="Y24" i="70" s="1"/>
  <c r="Z24" i="70" s="1"/>
  <c r="AA24" i="70" s="1"/>
  <c r="AB24" i="70" s="1"/>
  <c r="AC24" i="70" s="1"/>
  <c r="AD24" i="70" s="1"/>
  <c r="AE24" i="70" s="1"/>
  <c r="AF24" i="70" s="1"/>
  <c r="AG24" i="70" s="1"/>
  <c r="R24" i="70"/>
  <c r="Q35" i="54"/>
  <c r="Q35" i="53"/>
  <c r="R25" i="54"/>
  <c r="S14" i="53"/>
  <c r="R11" i="54"/>
  <c r="R11" i="53"/>
  <c r="R13" i="54"/>
  <c r="R13" i="53"/>
  <c r="R33" i="54"/>
  <c r="R33" i="53"/>
  <c r="R12" i="54"/>
  <c r="R12" i="53"/>
  <c r="R17" i="54"/>
  <c r="R17" i="53"/>
  <c r="Q31" i="53"/>
  <c r="Q31" i="54"/>
  <c r="S29" i="53"/>
  <c r="S29" i="54"/>
  <c r="P31" i="53"/>
  <c r="P31" i="54"/>
  <c r="V13" i="70"/>
  <c r="F11" i="70"/>
  <c r="F52" i="70" s="1"/>
  <c r="F21" i="71"/>
  <c r="F19" i="69"/>
  <c r="R21" i="69"/>
  <c r="V43" i="70"/>
  <c r="Y29" i="56"/>
  <c r="X29" i="68"/>
  <c r="X13" i="68"/>
  <c r="V14" i="70"/>
  <c r="X37" i="69"/>
  <c r="Y37" i="69" s="1"/>
  <c r="X12" i="56"/>
  <c r="Y12" i="56" s="1"/>
  <c r="Z12" i="56" s="1"/>
  <c r="AA12" i="56" s="1"/>
  <c r="AB12" i="56" s="1"/>
  <c r="W12" i="68"/>
  <c r="X23" i="68"/>
  <c r="X11" i="68"/>
  <c r="Y30" i="56"/>
  <c r="X30" i="68"/>
  <c r="X37" i="70"/>
  <c r="X14" i="56"/>
  <c r="Y14" i="56" s="1"/>
  <c r="Z14" i="56" s="1"/>
  <c r="AA14" i="56" s="1"/>
  <c r="AB14" i="56" s="1"/>
  <c r="W14" i="68"/>
  <c r="W35" i="56"/>
  <c r="V35" i="68"/>
  <c r="X16" i="56"/>
  <c r="Y16" i="56" s="1"/>
  <c r="Z16" i="56" s="1"/>
  <c r="AA16" i="56" s="1"/>
  <c r="AB16" i="56" s="1"/>
  <c r="W16" i="68"/>
  <c r="AC48" i="71"/>
  <c r="X17" i="56"/>
  <c r="Y17" i="56" s="1"/>
  <c r="Z17" i="56" s="1"/>
  <c r="AA17" i="56" s="1"/>
  <c r="AB17" i="56" s="1"/>
  <c r="W17" i="68"/>
  <c r="AA48" i="70"/>
  <c r="V44" i="70"/>
  <c r="X24" i="56"/>
  <c r="Y24" i="56" s="1"/>
  <c r="Z24" i="56" s="1"/>
  <c r="AA24" i="56" s="1"/>
  <c r="AB24" i="56" s="1"/>
  <c r="W24" i="68"/>
  <c r="W31" i="56"/>
  <c r="V31" i="68"/>
  <c r="X25" i="56"/>
  <c r="Y25" i="56" s="1"/>
  <c r="Z25" i="56" s="1"/>
  <c r="AA25" i="56" s="1"/>
  <c r="AB25" i="56" s="1"/>
  <c r="W25" i="68"/>
  <c r="X33" i="56"/>
  <c r="W33" i="68"/>
  <c r="F42" i="70"/>
  <c r="V32" i="70"/>
  <c r="V59" i="70"/>
  <c r="AC48" i="69"/>
  <c r="Z37" i="71"/>
  <c r="V16" i="70"/>
  <c r="R16" i="70"/>
  <c r="R31" i="2"/>
  <c r="T26" i="2"/>
  <c r="T26" i="54" s="1"/>
  <c r="T29" i="2"/>
  <c r="U16" i="4"/>
  <c r="T30" i="2"/>
  <c r="T30" i="54" s="1"/>
  <c r="W26" i="5"/>
  <c r="S25" i="2"/>
  <c r="W17" i="5"/>
  <c r="U11" i="4"/>
  <c r="S13" i="2"/>
  <c r="S13" i="73" s="1"/>
  <c r="W25" i="5"/>
  <c r="W16" i="5"/>
  <c r="U30" i="4"/>
  <c r="U26" i="4"/>
  <c r="W14" i="5"/>
  <c r="U24" i="4"/>
  <c r="X12" i="5"/>
  <c r="Y12" i="5" s="1"/>
  <c r="Z12" i="5" s="1"/>
  <c r="AA12" i="5" s="1"/>
  <c r="AB12" i="5" s="1"/>
  <c r="U17" i="4"/>
  <c r="S33" i="2"/>
  <c r="R35" i="2"/>
  <c r="V35" i="4"/>
  <c r="U13" i="4"/>
  <c r="U12" i="4"/>
  <c r="S31" i="5"/>
  <c r="S11" i="2"/>
  <c r="U14" i="4"/>
  <c r="X30" i="5"/>
  <c r="S16" i="2"/>
  <c r="S16" i="73" s="1"/>
  <c r="Y33" i="5"/>
  <c r="U29" i="4"/>
  <c r="X35" i="5"/>
  <c r="T14" i="2"/>
  <c r="T14" i="54" s="1"/>
  <c r="X11" i="5"/>
  <c r="Y11" i="5" s="1"/>
  <c r="Z11" i="5" s="1"/>
  <c r="AA11" i="5" s="1"/>
  <c r="AB11" i="5" s="1"/>
  <c r="V33" i="4"/>
  <c r="Y29" i="5"/>
  <c r="U31" i="4"/>
  <c r="T17" i="2"/>
  <c r="T17" i="54" s="1"/>
  <c r="X24" i="5"/>
  <c r="Y24" i="5" s="1"/>
  <c r="Z24" i="5" s="1"/>
  <c r="AA24" i="5" s="1"/>
  <c r="AB24" i="5" s="1"/>
  <c r="W13" i="5"/>
  <c r="S12" i="2"/>
  <c r="S12" i="73" s="1"/>
  <c r="S24" i="2"/>
  <c r="S24" i="73" s="1"/>
  <c r="Q31" i="49"/>
  <c r="R31" i="49" s="1"/>
  <c r="S31" i="49" s="1"/>
  <c r="T31" i="49" s="1"/>
  <c r="U31" i="49" s="1"/>
  <c r="V31" i="49" s="1"/>
  <c r="W31" i="49" s="1"/>
  <c r="X31" i="49" s="1"/>
  <c r="Y31" i="49" s="1"/>
  <c r="Z31" i="49" s="1"/>
  <c r="AA31" i="49" s="1"/>
  <c r="AB31" i="49" s="1"/>
  <c r="P31" i="49"/>
  <c r="Q27" i="49"/>
  <c r="Q31" i="50"/>
  <c r="R31" i="50" s="1"/>
  <c r="S31" i="50" s="1"/>
  <c r="T31" i="50" s="1"/>
  <c r="U31" i="50" s="1"/>
  <c r="V31" i="50" s="1"/>
  <c r="W31" i="50" s="1"/>
  <c r="X31" i="50" s="1"/>
  <c r="Y31" i="50" s="1"/>
  <c r="Z31" i="50" s="1"/>
  <c r="AA31" i="50" s="1"/>
  <c r="AB31" i="50" s="1"/>
  <c r="P31" i="50"/>
  <c r="Q27" i="50"/>
  <c r="H53" i="70" l="1"/>
  <c r="Q57" i="71"/>
  <c r="Q57" i="70"/>
  <c r="O69" i="70"/>
  <c r="Q52" i="70"/>
  <c r="O17" i="70"/>
  <c r="W25" i="67"/>
  <c r="U119" i="73"/>
  <c r="W29" i="67"/>
  <c r="U29" i="64"/>
  <c r="T21" i="73"/>
  <c r="U26" i="64"/>
  <c r="T26" i="73"/>
  <c r="U122" i="73"/>
  <c r="U118" i="73"/>
  <c r="U24" i="64"/>
  <c r="U123" i="73"/>
  <c r="T17" i="73"/>
  <c r="W24" i="67"/>
  <c r="T117" i="73"/>
  <c r="S11" i="73"/>
  <c r="W26" i="67"/>
  <c r="U120" i="73"/>
  <c r="T14" i="73"/>
  <c r="N11" i="71"/>
  <c r="Q27" i="69"/>
  <c r="O11" i="71"/>
  <c r="O17" i="71" s="1"/>
  <c r="Q17" i="70"/>
  <c r="Q69" i="70"/>
  <c r="Q55" i="70"/>
  <c r="R22" i="71"/>
  <c r="P19" i="71"/>
  <c r="P57" i="71" s="1"/>
  <c r="M56" i="70"/>
  <c r="Q52" i="69"/>
  <c r="P52" i="69"/>
  <c r="Q51" i="70"/>
  <c r="Q27" i="70"/>
  <c r="Q85" i="70" s="1"/>
  <c r="O27" i="70"/>
  <c r="O71" i="70" s="1"/>
  <c r="O52" i="70"/>
  <c r="Q77" i="70"/>
  <c r="N19" i="71"/>
  <c r="N55" i="71" s="1"/>
  <c r="O77" i="70"/>
  <c r="Q11" i="71"/>
  <c r="Q56" i="71" s="1"/>
  <c r="O87" i="69"/>
  <c r="O83" i="69"/>
  <c r="O69" i="69"/>
  <c r="O77" i="69"/>
  <c r="O29" i="69"/>
  <c r="O56" i="69"/>
  <c r="O51" i="69"/>
  <c r="O85" i="69"/>
  <c r="O71" i="69"/>
  <c r="O55" i="69"/>
  <c r="P57" i="69"/>
  <c r="P53" i="69"/>
  <c r="Q71" i="69"/>
  <c r="Q69" i="69"/>
  <c r="Q29" i="69"/>
  <c r="Q83" i="69"/>
  <c r="Q56" i="69"/>
  <c r="Q55" i="69"/>
  <c r="Q51" i="69"/>
  <c r="Q77" i="69"/>
  <c r="Q87" i="69"/>
  <c r="Q85" i="69"/>
  <c r="P83" i="41"/>
  <c r="P55" i="41"/>
  <c r="P51" i="41"/>
  <c r="P29" i="41"/>
  <c r="P85" i="41"/>
  <c r="P56" i="41"/>
  <c r="P87" i="41"/>
  <c r="P71" i="41"/>
  <c r="P69" i="41"/>
  <c r="Q52" i="41"/>
  <c r="Q17" i="41"/>
  <c r="Q27" i="41"/>
  <c r="Q29" i="70"/>
  <c r="N57" i="69"/>
  <c r="N53" i="69"/>
  <c r="N27" i="69"/>
  <c r="N27" i="41"/>
  <c r="N17" i="41"/>
  <c r="N52" i="41"/>
  <c r="O51" i="71"/>
  <c r="O56" i="71"/>
  <c r="N83" i="70"/>
  <c r="N29" i="70"/>
  <c r="N87" i="70"/>
  <c r="N85" i="70"/>
  <c r="N71" i="70"/>
  <c r="P11" i="70"/>
  <c r="P13" i="71"/>
  <c r="P11" i="71" s="1"/>
  <c r="P56" i="69"/>
  <c r="P87" i="69"/>
  <c r="P55" i="69"/>
  <c r="P85" i="69"/>
  <c r="P83" i="69"/>
  <c r="P29" i="69"/>
  <c r="P69" i="69"/>
  <c r="P51" i="69"/>
  <c r="P77" i="69"/>
  <c r="P71" i="69"/>
  <c r="N52" i="71"/>
  <c r="O52" i="41"/>
  <c r="O17" i="41"/>
  <c r="O27" i="41"/>
  <c r="J27" i="69"/>
  <c r="J83" i="69" s="1"/>
  <c r="M77" i="70"/>
  <c r="J52" i="69"/>
  <c r="J11" i="71"/>
  <c r="J69" i="71" s="1"/>
  <c r="G57" i="71"/>
  <c r="I57" i="70"/>
  <c r="K53" i="70"/>
  <c r="F57" i="70"/>
  <c r="G53" i="70"/>
  <c r="F53" i="70"/>
  <c r="J52" i="70"/>
  <c r="J53" i="71"/>
  <c r="J57" i="71"/>
  <c r="J17" i="41"/>
  <c r="J27" i="41"/>
  <c r="J52" i="41"/>
  <c r="I56" i="70"/>
  <c r="I55" i="70"/>
  <c r="I51" i="70"/>
  <c r="I17" i="70"/>
  <c r="I52" i="70"/>
  <c r="I27" i="70"/>
  <c r="I69" i="70"/>
  <c r="M27" i="70"/>
  <c r="M83" i="70" s="1"/>
  <c r="M69" i="70"/>
  <c r="L57" i="71"/>
  <c r="L53" i="71"/>
  <c r="K11" i="69"/>
  <c r="K13" i="71"/>
  <c r="K11" i="71" s="1"/>
  <c r="J57" i="70"/>
  <c r="J53" i="70"/>
  <c r="J27" i="70"/>
  <c r="J83" i="70" s="1"/>
  <c r="J55" i="70"/>
  <c r="J51" i="70"/>
  <c r="J17" i="70"/>
  <c r="J69" i="70"/>
  <c r="J77" i="70"/>
  <c r="L11" i="70"/>
  <c r="L13" i="71"/>
  <c r="K53" i="71"/>
  <c r="K57" i="71"/>
  <c r="L57" i="70"/>
  <c r="L53" i="70"/>
  <c r="M51" i="70"/>
  <c r="M17" i="70"/>
  <c r="L87" i="41"/>
  <c r="L56" i="41"/>
  <c r="L51" i="41"/>
  <c r="L85" i="41"/>
  <c r="L71" i="41"/>
  <c r="L29" i="41"/>
  <c r="L55" i="41"/>
  <c r="L69" i="41"/>
  <c r="M52" i="69"/>
  <c r="M17" i="69"/>
  <c r="M27" i="69"/>
  <c r="M11" i="71"/>
  <c r="K56" i="70"/>
  <c r="K52" i="70"/>
  <c r="K69" i="70"/>
  <c r="K17" i="70"/>
  <c r="K77" i="70"/>
  <c r="K55" i="70"/>
  <c r="K27" i="70"/>
  <c r="K83" i="70" s="1"/>
  <c r="K51" i="70"/>
  <c r="M57" i="71"/>
  <c r="M53" i="71"/>
  <c r="H56" i="70"/>
  <c r="H55" i="70"/>
  <c r="H27" i="70"/>
  <c r="H52" i="70"/>
  <c r="H17" i="70"/>
  <c r="H69" i="70"/>
  <c r="H51" i="70"/>
  <c r="H57" i="71"/>
  <c r="H53" i="71"/>
  <c r="I57" i="71"/>
  <c r="I53" i="71"/>
  <c r="M52" i="41"/>
  <c r="M27" i="41"/>
  <c r="M83" i="41" s="1"/>
  <c r="M17" i="41"/>
  <c r="L11" i="69"/>
  <c r="L14" i="71"/>
  <c r="M53" i="70"/>
  <c r="M57" i="70"/>
  <c r="K55" i="41"/>
  <c r="K51" i="41"/>
  <c r="K29" i="41"/>
  <c r="K69" i="41"/>
  <c r="K85" i="41"/>
  <c r="K87" i="41"/>
  <c r="K56" i="41"/>
  <c r="K71" i="41"/>
  <c r="M55" i="70"/>
  <c r="R19" i="70"/>
  <c r="R57" i="70" s="1"/>
  <c r="T30" i="53"/>
  <c r="S16" i="54"/>
  <c r="S16" i="53"/>
  <c r="S11" i="54"/>
  <c r="S11" i="53"/>
  <c r="S33" i="54"/>
  <c r="S33" i="53"/>
  <c r="S13" i="54"/>
  <c r="S13" i="53"/>
  <c r="S25" i="54"/>
  <c r="T17" i="53"/>
  <c r="Y24" i="71"/>
  <c r="Z24" i="71" s="1"/>
  <c r="AA24" i="71" s="1"/>
  <c r="AB24" i="71" s="1"/>
  <c r="AC24" i="71" s="1"/>
  <c r="AD24" i="71" s="1"/>
  <c r="AE24" i="71" s="1"/>
  <c r="AF24" i="71" s="1"/>
  <c r="AG24" i="71" s="1"/>
  <c r="AH24" i="71" s="1"/>
  <c r="AI24" i="71" s="1"/>
  <c r="AJ24" i="71" s="1"/>
  <c r="R24" i="71"/>
  <c r="T14" i="53"/>
  <c r="S24" i="54"/>
  <c r="S24" i="53"/>
  <c r="S12" i="54"/>
  <c r="S12" i="53"/>
  <c r="T26" i="53"/>
  <c r="R35" i="54"/>
  <c r="R35" i="53"/>
  <c r="T29" i="54"/>
  <c r="T29" i="53"/>
  <c r="R31" i="54"/>
  <c r="R31" i="53"/>
  <c r="F17" i="70"/>
  <c r="X12" i="68"/>
  <c r="Y13" i="68"/>
  <c r="V11" i="70"/>
  <c r="V52" i="70" s="1"/>
  <c r="F27" i="70"/>
  <c r="F56" i="70"/>
  <c r="F55" i="70"/>
  <c r="AA37" i="71"/>
  <c r="F69" i="70"/>
  <c r="F51" i="70"/>
  <c r="V42" i="70"/>
  <c r="X25" i="68"/>
  <c r="X17" i="68"/>
  <c r="X16" i="68"/>
  <c r="X14" i="68"/>
  <c r="Y37" i="70"/>
  <c r="Z30" i="56"/>
  <c r="Y30" i="68"/>
  <c r="Y23" i="68"/>
  <c r="V19" i="69"/>
  <c r="R19" i="69"/>
  <c r="F57" i="69"/>
  <c r="F53" i="69"/>
  <c r="AD48" i="71"/>
  <c r="W19" i="70"/>
  <c r="V57" i="70"/>
  <c r="V53" i="70"/>
  <c r="Z37" i="69"/>
  <c r="AA37" i="69" s="1"/>
  <c r="Z29" i="56"/>
  <c r="Y29" i="68"/>
  <c r="F19" i="71"/>
  <c r="R21" i="71"/>
  <c r="W16" i="70"/>
  <c r="AD48" i="69"/>
  <c r="Y33" i="56"/>
  <c r="X33" i="68"/>
  <c r="X31" i="56"/>
  <c r="W31" i="68"/>
  <c r="X24" i="68"/>
  <c r="AB48" i="70"/>
  <c r="X35" i="56"/>
  <c r="W35" i="68"/>
  <c r="Y11" i="68"/>
  <c r="T24" i="2"/>
  <c r="T24" i="73" s="1"/>
  <c r="X13" i="5"/>
  <c r="Y13" i="5" s="1"/>
  <c r="Z13" i="5" s="1"/>
  <c r="AA13" i="5" s="1"/>
  <c r="AB13" i="5" s="1"/>
  <c r="T11" i="2"/>
  <c r="V13" i="4"/>
  <c r="V26" i="4"/>
  <c r="X16" i="5"/>
  <c r="Y16" i="5" s="1"/>
  <c r="Z16" i="5" s="1"/>
  <c r="AA16" i="5" s="1"/>
  <c r="AB16" i="5" s="1"/>
  <c r="X25" i="5"/>
  <c r="Y25" i="5" s="1"/>
  <c r="Z25" i="5" s="1"/>
  <c r="AA25" i="5" s="1"/>
  <c r="AB25" i="5" s="1"/>
  <c r="T12" i="2"/>
  <c r="T12" i="73" s="1"/>
  <c r="U17" i="2"/>
  <c r="U17" i="54" s="1"/>
  <c r="Z29" i="5"/>
  <c r="U14" i="2"/>
  <c r="U14" i="54" s="1"/>
  <c r="T16" i="2"/>
  <c r="T16" i="73" s="1"/>
  <c r="V14" i="4"/>
  <c r="T31" i="5"/>
  <c r="S35" i="2"/>
  <c r="T13" i="2"/>
  <c r="T13" i="73" s="1"/>
  <c r="V16" i="4"/>
  <c r="U29" i="2"/>
  <c r="U26" i="2"/>
  <c r="U26" i="54" s="1"/>
  <c r="S31" i="2"/>
  <c r="V29" i="4"/>
  <c r="W35" i="4"/>
  <c r="T33" i="2"/>
  <c r="V30" i="4"/>
  <c r="T25" i="2"/>
  <c r="X26" i="5"/>
  <c r="Y26" i="5" s="1"/>
  <c r="Z26" i="5" s="1"/>
  <c r="AA26" i="5" s="1"/>
  <c r="AB26" i="5" s="1"/>
  <c r="V31" i="4"/>
  <c r="W33" i="4"/>
  <c r="Y35" i="5"/>
  <c r="Z33" i="5"/>
  <c r="Y30" i="5"/>
  <c r="V12" i="4"/>
  <c r="V17" i="4"/>
  <c r="V24" i="4"/>
  <c r="X14" i="5"/>
  <c r="Y14" i="5" s="1"/>
  <c r="Z14" i="5" s="1"/>
  <c r="AA14" i="5" s="1"/>
  <c r="AB14" i="5" s="1"/>
  <c r="V11" i="4"/>
  <c r="X17" i="5"/>
  <c r="Y17" i="5" s="1"/>
  <c r="Z17" i="5" s="1"/>
  <c r="AA17" i="5" s="1"/>
  <c r="AB17" i="5" s="1"/>
  <c r="U30" i="2"/>
  <c r="U30" i="54" s="1"/>
  <c r="J51" i="69" l="1"/>
  <c r="P53" i="71"/>
  <c r="Q51" i="71"/>
  <c r="O52" i="71"/>
  <c r="O55" i="71"/>
  <c r="Q27" i="71"/>
  <c r="Q85" i="71" s="1"/>
  <c r="O69" i="71"/>
  <c r="O27" i="71"/>
  <c r="O87" i="71" s="1"/>
  <c r="O77" i="71"/>
  <c r="N51" i="71"/>
  <c r="X24" i="67"/>
  <c r="N56" i="71"/>
  <c r="V119" i="73"/>
  <c r="V29" i="64"/>
  <c r="U21" i="73"/>
  <c r="N27" i="71"/>
  <c r="N83" i="71" s="1"/>
  <c r="V120" i="73"/>
  <c r="U14" i="73"/>
  <c r="U117" i="73"/>
  <c r="T11" i="73"/>
  <c r="V123" i="73"/>
  <c r="U17" i="73"/>
  <c r="V118" i="73"/>
  <c r="V26" i="64"/>
  <c r="U26" i="73"/>
  <c r="X26" i="67"/>
  <c r="V24" i="64"/>
  <c r="V122" i="73"/>
  <c r="N53" i="71"/>
  <c r="Q83" i="70"/>
  <c r="X29" i="67"/>
  <c r="X25" i="67"/>
  <c r="O85" i="70"/>
  <c r="Q52" i="71"/>
  <c r="Q77" i="71"/>
  <c r="Q55" i="71"/>
  <c r="Q69" i="71"/>
  <c r="Q17" i="71"/>
  <c r="O87" i="70"/>
  <c r="N69" i="71"/>
  <c r="N17" i="71"/>
  <c r="N57" i="71"/>
  <c r="O29" i="70"/>
  <c r="Q87" i="70"/>
  <c r="Q71" i="70"/>
  <c r="N77" i="71"/>
  <c r="J29" i="69"/>
  <c r="J69" i="69"/>
  <c r="J77" i="69"/>
  <c r="J55" i="69"/>
  <c r="J87" i="69"/>
  <c r="J56" i="69"/>
  <c r="J85" i="69"/>
  <c r="J71" i="69"/>
  <c r="N55" i="69"/>
  <c r="N85" i="69"/>
  <c r="N29" i="69"/>
  <c r="N87" i="69"/>
  <c r="N56" i="69"/>
  <c r="N77" i="69"/>
  <c r="N83" i="69"/>
  <c r="N71" i="69"/>
  <c r="N69" i="69"/>
  <c r="N51" i="69"/>
  <c r="Q83" i="41"/>
  <c r="Q87" i="41"/>
  <c r="Q85" i="41"/>
  <c r="Q69" i="41"/>
  <c r="Q55" i="41"/>
  <c r="Q29" i="41"/>
  <c r="Q71" i="41"/>
  <c r="Q56" i="41"/>
  <c r="Q51" i="41"/>
  <c r="Q83" i="71"/>
  <c r="Q71" i="71"/>
  <c r="N71" i="71"/>
  <c r="P17" i="71"/>
  <c r="P55" i="71"/>
  <c r="P51" i="71"/>
  <c r="P27" i="71"/>
  <c r="P77" i="71"/>
  <c r="P52" i="71"/>
  <c r="P69" i="71"/>
  <c r="P56" i="71"/>
  <c r="O51" i="41"/>
  <c r="O69" i="41"/>
  <c r="O87" i="41"/>
  <c r="O71" i="41"/>
  <c r="O85" i="41"/>
  <c r="O29" i="41"/>
  <c r="O83" i="41"/>
  <c r="O55" i="41"/>
  <c r="O56" i="41"/>
  <c r="P56" i="70"/>
  <c r="P27" i="70"/>
  <c r="P77" i="70"/>
  <c r="P17" i="70"/>
  <c r="P55" i="70"/>
  <c r="P52" i="70"/>
  <c r="P69" i="70"/>
  <c r="P51" i="70"/>
  <c r="O71" i="71"/>
  <c r="N83" i="41"/>
  <c r="N69" i="41"/>
  <c r="N87" i="41"/>
  <c r="N51" i="41"/>
  <c r="N85" i="41"/>
  <c r="N56" i="41"/>
  <c r="N71" i="41"/>
  <c r="N55" i="41"/>
  <c r="N29" i="41"/>
  <c r="J17" i="71"/>
  <c r="J55" i="71"/>
  <c r="J51" i="71"/>
  <c r="J77" i="71"/>
  <c r="J27" i="71"/>
  <c r="J71" i="71" s="1"/>
  <c r="J56" i="71"/>
  <c r="J52" i="71"/>
  <c r="R53" i="70"/>
  <c r="L56" i="70"/>
  <c r="L17" i="70"/>
  <c r="L52" i="70"/>
  <c r="L77" i="70"/>
  <c r="L27" i="70"/>
  <c r="L51" i="70"/>
  <c r="L55" i="70"/>
  <c r="L69" i="70"/>
  <c r="J55" i="41"/>
  <c r="J85" i="41"/>
  <c r="J71" i="41"/>
  <c r="J29" i="41"/>
  <c r="J56" i="41"/>
  <c r="J51" i="41"/>
  <c r="J87" i="41"/>
  <c r="J69" i="41"/>
  <c r="M51" i="41"/>
  <c r="M56" i="41"/>
  <c r="M69" i="41"/>
  <c r="M71" i="41"/>
  <c r="M55" i="41"/>
  <c r="M85" i="41"/>
  <c r="M29" i="41"/>
  <c r="M87" i="41"/>
  <c r="K52" i="71"/>
  <c r="K69" i="71"/>
  <c r="K77" i="71"/>
  <c r="K51" i="71"/>
  <c r="K55" i="71"/>
  <c r="K56" i="71"/>
  <c r="K17" i="71"/>
  <c r="K27" i="71"/>
  <c r="I85" i="70"/>
  <c r="I71" i="70"/>
  <c r="I87" i="70"/>
  <c r="I29" i="70"/>
  <c r="K71" i="70"/>
  <c r="K29" i="70"/>
  <c r="K85" i="70"/>
  <c r="K87" i="70"/>
  <c r="J87" i="70"/>
  <c r="J29" i="70"/>
  <c r="J85" i="70"/>
  <c r="J71" i="70"/>
  <c r="K17" i="69"/>
  <c r="K27" i="69"/>
  <c r="K52" i="69"/>
  <c r="M71" i="70"/>
  <c r="M85" i="70"/>
  <c r="M29" i="70"/>
  <c r="M87" i="70"/>
  <c r="H29" i="70"/>
  <c r="H71" i="70"/>
  <c r="H87" i="70"/>
  <c r="H85" i="70"/>
  <c r="M55" i="69"/>
  <c r="M69" i="69"/>
  <c r="M51" i="69"/>
  <c r="M87" i="69"/>
  <c r="M85" i="69"/>
  <c r="M71" i="69"/>
  <c r="M56" i="69"/>
  <c r="M83" i="69"/>
  <c r="M29" i="69"/>
  <c r="M77" i="69"/>
  <c r="L17" i="69"/>
  <c r="L52" i="69"/>
  <c r="L27" i="69"/>
  <c r="M77" i="71"/>
  <c r="M52" i="71"/>
  <c r="M55" i="71"/>
  <c r="M69" i="71"/>
  <c r="M51" i="71"/>
  <c r="M17" i="71"/>
  <c r="M27" i="71"/>
  <c r="M83" i="71" s="1"/>
  <c r="M56" i="71"/>
  <c r="L11" i="71"/>
  <c r="U17" i="53"/>
  <c r="U14" i="53"/>
  <c r="T11" i="54"/>
  <c r="T11" i="53"/>
  <c r="T13" i="54"/>
  <c r="T13" i="53"/>
  <c r="S35" i="54"/>
  <c r="S35" i="53"/>
  <c r="T12" i="54"/>
  <c r="T12" i="53"/>
  <c r="T25" i="54"/>
  <c r="T33" i="54"/>
  <c r="T33" i="53"/>
  <c r="T16" i="54"/>
  <c r="T16" i="53"/>
  <c r="T24" i="54"/>
  <c r="T24" i="53"/>
  <c r="U30" i="53"/>
  <c r="U26" i="53"/>
  <c r="U29" i="54"/>
  <c r="U29" i="53"/>
  <c r="S31" i="54"/>
  <c r="S31" i="53"/>
  <c r="V17" i="70"/>
  <c r="AA29" i="56"/>
  <c r="Z29" i="68"/>
  <c r="R57" i="69"/>
  <c r="R53" i="69"/>
  <c r="F87" i="70"/>
  <c r="F71" i="70"/>
  <c r="F85" i="70"/>
  <c r="F29" i="70"/>
  <c r="V27" i="70"/>
  <c r="Z13" i="68"/>
  <c r="Z11" i="68"/>
  <c r="Y35" i="56"/>
  <c r="X35" i="68"/>
  <c r="Y24" i="68"/>
  <c r="Z33" i="56"/>
  <c r="Y33" i="68"/>
  <c r="AE48" i="69"/>
  <c r="F57" i="71"/>
  <c r="Y19" i="71"/>
  <c r="R19" i="71"/>
  <c r="F53" i="71"/>
  <c r="V57" i="69"/>
  <c r="W19" i="69"/>
  <c r="V53" i="69"/>
  <c r="AA30" i="56"/>
  <c r="Z30" i="68"/>
  <c r="Z37" i="70"/>
  <c r="Y17" i="68"/>
  <c r="Y25" i="68"/>
  <c r="AB37" i="71"/>
  <c r="V56" i="70"/>
  <c r="V55" i="70"/>
  <c r="X16" i="70"/>
  <c r="AB37" i="69"/>
  <c r="AC37" i="69" s="1"/>
  <c r="X19" i="70"/>
  <c r="W57" i="70"/>
  <c r="W53" i="70"/>
  <c r="V69" i="70"/>
  <c r="V51" i="70"/>
  <c r="Y12" i="68"/>
  <c r="AC48" i="70"/>
  <c r="Y31" i="56"/>
  <c r="X31" i="68"/>
  <c r="AE48" i="71"/>
  <c r="Z23" i="68"/>
  <c r="Y14" i="68"/>
  <c r="Y16" i="68"/>
  <c r="V30" i="2"/>
  <c r="V30" i="54" s="1"/>
  <c r="W24" i="4"/>
  <c r="W17" i="4"/>
  <c r="U16" i="2"/>
  <c r="U16" i="73" s="1"/>
  <c r="U11" i="2"/>
  <c r="AA33" i="5"/>
  <c r="Z35" i="5"/>
  <c r="W31" i="4"/>
  <c r="V26" i="2"/>
  <c r="V26" i="54" s="1"/>
  <c r="V29" i="2"/>
  <c r="U31" i="5"/>
  <c r="AA29" i="5"/>
  <c r="W13" i="4"/>
  <c r="T35" i="2"/>
  <c r="U12" i="2"/>
  <c r="U12" i="73" s="1"/>
  <c r="W11" i="4"/>
  <c r="W12" i="4"/>
  <c r="Z30" i="5"/>
  <c r="U25" i="2"/>
  <c r="W30" i="4"/>
  <c r="X33" i="4"/>
  <c r="U33" i="2"/>
  <c r="X35" i="4"/>
  <c r="W29" i="4"/>
  <c r="T31" i="2"/>
  <c r="W16" i="4"/>
  <c r="U13" i="2"/>
  <c r="U13" i="73" s="1"/>
  <c r="W14" i="4"/>
  <c r="V14" i="2"/>
  <c r="V14" i="54" s="1"/>
  <c r="V17" i="2"/>
  <c r="V17" i="54" s="1"/>
  <c r="W26" i="4"/>
  <c r="U24" i="2"/>
  <c r="U24" i="73" s="1"/>
  <c r="O29" i="71" l="1"/>
  <c r="O85" i="71"/>
  <c r="Q87" i="71"/>
  <c r="Q29" i="71"/>
  <c r="W119" i="73"/>
  <c r="N87" i="71"/>
  <c r="Y29" i="67"/>
  <c r="W122" i="73"/>
  <c r="Y26" i="67"/>
  <c r="W118" i="73"/>
  <c r="V117" i="73"/>
  <c r="U11" i="73"/>
  <c r="N85" i="71"/>
  <c r="W29" i="64"/>
  <c r="V21" i="73"/>
  <c r="N29" i="71"/>
  <c r="Y25" i="67"/>
  <c r="W24" i="64"/>
  <c r="W26" i="64"/>
  <c r="V26" i="73"/>
  <c r="W123" i="73"/>
  <c r="V17" i="73"/>
  <c r="W120" i="73"/>
  <c r="V14" i="73"/>
  <c r="Y24" i="67"/>
  <c r="J29" i="71"/>
  <c r="P71" i="70"/>
  <c r="P83" i="70"/>
  <c r="P85" i="70"/>
  <c r="P29" i="70"/>
  <c r="P87" i="70"/>
  <c r="P83" i="71"/>
  <c r="P29" i="71"/>
  <c r="P85" i="71"/>
  <c r="P71" i="71"/>
  <c r="P87" i="71"/>
  <c r="J85" i="71"/>
  <c r="J83" i="71"/>
  <c r="J87" i="71"/>
  <c r="L83" i="70"/>
  <c r="M87" i="71"/>
  <c r="M85" i="71"/>
  <c r="M29" i="71"/>
  <c r="M71" i="71"/>
  <c r="K69" i="69"/>
  <c r="K56" i="69"/>
  <c r="K87" i="69"/>
  <c r="K55" i="69"/>
  <c r="K85" i="69"/>
  <c r="K29" i="69"/>
  <c r="K77" i="69"/>
  <c r="K83" i="69"/>
  <c r="K71" i="69"/>
  <c r="K51" i="69"/>
  <c r="K29" i="71"/>
  <c r="K87" i="71"/>
  <c r="K85" i="71"/>
  <c r="K71" i="71"/>
  <c r="K83" i="71"/>
  <c r="L56" i="71"/>
  <c r="L17" i="71"/>
  <c r="L51" i="71"/>
  <c r="L27" i="71"/>
  <c r="L69" i="71"/>
  <c r="L55" i="71"/>
  <c r="L52" i="71"/>
  <c r="L77" i="71"/>
  <c r="L77" i="69"/>
  <c r="L51" i="69"/>
  <c r="L29" i="69"/>
  <c r="L69" i="69"/>
  <c r="L55" i="69"/>
  <c r="L56" i="69"/>
  <c r="L83" i="69"/>
  <c r="L85" i="69"/>
  <c r="L87" i="69"/>
  <c r="L71" i="69"/>
  <c r="L71" i="70"/>
  <c r="L85" i="70"/>
  <c r="L29" i="70"/>
  <c r="L87" i="70"/>
  <c r="U25" i="54"/>
  <c r="U12" i="54"/>
  <c r="U12" i="53"/>
  <c r="U16" i="54"/>
  <c r="U16" i="53"/>
  <c r="V30" i="53"/>
  <c r="V14" i="53"/>
  <c r="U33" i="54"/>
  <c r="U33" i="53"/>
  <c r="T35" i="53"/>
  <c r="T35" i="54"/>
  <c r="V26" i="53"/>
  <c r="U24" i="54"/>
  <c r="U24" i="53"/>
  <c r="U13" i="54"/>
  <c r="U13" i="53"/>
  <c r="U11" i="54"/>
  <c r="U11" i="53"/>
  <c r="V17" i="53"/>
  <c r="T31" i="54"/>
  <c r="T31" i="53"/>
  <c r="V29" i="54"/>
  <c r="V29" i="53"/>
  <c r="Z14" i="68"/>
  <c r="AB23" i="68"/>
  <c r="AA23" i="68"/>
  <c r="Z12" i="68"/>
  <c r="Y16" i="70"/>
  <c r="AB30" i="56"/>
  <c r="AB30" i="68" s="1"/>
  <c r="AA30" i="68"/>
  <c r="W57" i="69"/>
  <c r="X19" i="69"/>
  <c r="W53" i="69"/>
  <c r="Z19" i="71"/>
  <c r="Y57" i="71"/>
  <c r="Y53" i="71"/>
  <c r="AD48" i="70"/>
  <c r="AA37" i="70"/>
  <c r="AA33" i="56"/>
  <c r="Z33" i="68"/>
  <c r="Z35" i="56"/>
  <c r="Y35" i="68"/>
  <c r="AB11" i="68"/>
  <c r="AA11" i="68"/>
  <c r="AB13" i="68"/>
  <c r="AA13" i="68"/>
  <c r="AB29" i="56"/>
  <c r="AB29" i="68" s="1"/>
  <c r="AA29" i="68"/>
  <c r="Z25" i="68"/>
  <c r="Z17" i="68"/>
  <c r="V29" i="70"/>
  <c r="V87" i="70"/>
  <c r="V71" i="70"/>
  <c r="V85" i="70"/>
  <c r="Z16" i="68"/>
  <c r="AF48" i="71"/>
  <c r="Z31" i="56"/>
  <c r="Y31" i="68"/>
  <c r="Y19" i="70"/>
  <c r="X57" i="70"/>
  <c r="X53" i="70"/>
  <c r="AD37" i="69"/>
  <c r="AE37" i="69" s="1"/>
  <c r="AF37" i="69" s="1"/>
  <c r="AC37" i="71"/>
  <c r="R57" i="71"/>
  <c r="R53" i="71"/>
  <c r="AF48" i="69"/>
  <c r="Z24" i="68"/>
  <c r="V24" i="2"/>
  <c r="V24" i="73" s="1"/>
  <c r="W17" i="2"/>
  <c r="W17" i="54" s="1"/>
  <c r="W14" i="2"/>
  <c r="W14" i="54" s="1"/>
  <c r="V13" i="2"/>
  <c r="V13" i="73" s="1"/>
  <c r="Y33" i="4"/>
  <c r="X12" i="4"/>
  <c r="Y12" i="4" s="1"/>
  <c r="Z12" i="4" s="1"/>
  <c r="AA12" i="4" s="1"/>
  <c r="AB12" i="4" s="1"/>
  <c r="X11" i="4"/>
  <c r="Y11" i="4" s="1"/>
  <c r="Z11" i="4" s="1"/>
  <c r="AA11" i="4" s="1"/>
  <c r="AB11" i="4" s="1"/>
  <c r="V12" i="2"/>
  <c r="V12" i="73" s="1"/>
  <c r="AB29" i="5"/>
  <c r="X31" i="4"/>
  <c r="AA35" i="5"/>
  <c r="X29" i="4"/>
  <c r="U35" i="2"/>
  <c r="V31" i="5"/>
  <c r="W26" i="2"/>
  <c r="W26" i="54" s="1"/>
  <c r="V16" i="2"/>
  <c r="V16" i="73" s="1"/>
  <c r="X17" i="4"/>
  <c r="Y17" i="4" s="1"/>
  <c r="Z17" i="4" s="1"/>
  <c r="AA17" i="4" s="1"/>
  <c r="AB17" i="4" s="1"/>
  <c r="W30" i="2"/>
  <c r="W30" i="54" s="1"/>
  <c r="AA30" i="5"/>
  <c r="V11" i="2"/>
  <c r="X26" i="4"/>
  <c r="Y26" i="4" s="1"/>
  <c r="Z26" i="4" s="1"/>
  <c r="AA26" i="4" s="1"/>
  <c r="AB26" i="4" s="1"/>
  <c r="X14" i="4"/>
  <c r="Y14" i="4" s="1"/>
  <c r="Z14" i="4" s="1"/>
  <c r="AA14" i="4" s="1"/>
  <c r="AB14" i="4" s="1"/>
  <c r="V33" i="2"/>
  <c r="V25" i="2"/>
  <c r="X13" i="4"/>
  <c r="Y13" i="4" s="1"/>
  <c r="Z13" i="4" s="1"/>
  <c r="AA13" i="4" s="1"/>
  <c r="AB13" i="4" s="1"/>
  <c r="X16" i="4"/>
  <c r="Y16" i="4" s="1"/>
  <c r="Z16" i="4" s="1"/>
  <c r="AA16" i="4" s="1"/>
  <c r="AB16" i="4" s="1"/>
  <c r="U31" i="2"/>
  <c r="Y35" i="4"/>
  <c r="X30" i="4"/>
  <c r="W29" i="2"/>
  <c r="AB33" i="5"/>
  <c r="X24" i="4"/>
  <c r="Y24" i="4" s="1"/>
  <c r="Z24" i="4" s="1"/>
  <c r="AA24" i="4" s="1"/>
  <c r="AB24" i="4" s="1"/>
  <c r="Z24" i="67" l="1"/>
  <c r="X123" i="73"/>
  <c r="W17" i="73"/>
  <c r="X24" i="64"/>
  <c r="Z29" i="67"/>
  <c r="X29" i="64"/>
  <c r="W21" i="73"/>
  <c r="W117" i="73"/>
  <c r="V11" i="73"/>
  <c r="X120" i="73"/>
  <c r="W14" i="73"/>
  <c r="X26" i="64"/>
  <c r="W26" i="73"/>
  <c r="Z25" i="67"/>
  <c r="X118" i="73"/>
  <c r="X122" i="73"/>
  <c r="Z26" i="67"/>
  <c r="X119" i="73"/>
  <c r="L83" i="71"/>
  <c r="L85" i="71"/>
  <c r="L29" i="71"/>
  <c r="L87" i="71"/>
  <c r="L71" i="71"/>
  <c r="V33" i="54"/>
  <c r="V33" i="53"/>
  <c r="U35" i="54"/>
  <c r="U35" i="53"/>
  <c r="V12" i="54"/>
  <c r="V12" i="53"/>
  <c r="V13" i="54"/>
  <c r="V13" i="53"/>
  <c r="W14" i="53"/>
  <c r="V24" i="54"/>
  <c r="V24" i="53"/>
  <c r="W30" i="53"/>
  <c r="V25" i="54"/>
  <c r="V11" i="54"/>
  <c r="V11" i="53"/>
  <c r="W17" i="53"/>
  <c r="V16" i="54"/>
  <c r="V16" i="53"/>
  <c r="W26" i="53"/>
  <c r="U31" i="53"/>
  <c r="U31" i="54"/>
  <c r="W29" i="54"/>
  <c r="W29" i="53"/>
  <c r="AB24" i="68"/>
  <c r="AA24" i="68"/>
  <c r="AA31" i="56"/>
  <c r="Z31" i="68"/>
  <c r="AB16" i="68"/>
  <c r="AA16" i="68"/>
  <c r="AB17" i="68"/>
  <c r="AA17" i="68"/>
  <c r="AA35" i="56"/>
  <c r="Z35" i="68"/>
  <c r="AB33" i="56"/>
  <c r="AB33" i="68" s="1"/>
  <c r="AA33" i="68"/>
  <c r="AB37" i="70"/>
  <c r="Z16" i="70"/>
  <c r="AD37" i="71"/>
  <c r="AB12" i="68"/>
  <c r="AA12" i="68"/>
  <c r="AG48" i="69"/>
  <c r="Z19" i="70"/>
  <c r="Y57" i="70"/>
  <c r="Y53" i="70"/>
  <c r="AG48" i="71"/>
  <c r="AB25" i="68"/>
  <c r="AA25" i="68"/>
  <c r="AE48" i="70"/>
  <c r="AA19" i="71"/>
  <c r="Z57" i="71"/>
  <c r="Z53" i="71"/>
  <c r="AG37" i="69"/>
  <c r="X53" i="69"/>
  <c r="Y19" i="69"/>
  <c r="X57" i="69"/>
  <c r="AB14" i="68"/>
  <c r="AA14" i="68"/>
  <c r="Z35" i="4"/>
  <c r="W16" i="2"/>
  <c r="W16" i="73" s="1"/>
  <c r="Y29" i="4"/>
  <c r="W11" i="2"/>
  <c r="AB30" i="5"/>
  <c r="X30" i="2"/>
  <c r="X30" i="54" s="1"/>
  <c r="Y31" i="4"/>
  <c r="W13" i="2"/>
  <c r="W13" i="73" s="1"/>
  <c r="X17" i="2"/>
  <c r="W33" i="2"/>
  <c r="X26" i="2"/>
  <c r="W31" i="5"/>
  <c r="W25" i="2"/>
  <c r="X29" i="2"/>
  <c r="Y30" i="4"/>
  <c r="V31" i="2"/>
  <c r="V35" i="2"/>
  <c r="W12" i="2"/>
  <c r="W12" i="73" s="1"/>
  <c r="Z33" i="4"/>
  <c r="AB35" i="5"/>
  <c r="X14" i="2"/>
  <c r="W24" i="2"/>
  <c r="W24" i="73" s="1"/>
  <c r="AA26" i="67" l="1"/>
  <c r="Y118" i="73"/>
  <c r="Y26" i="64"/>
  <c r="X26" i="73"/>
  <c r="X117" i="73"/>
  <c r="W11" i="73"/>
  <c r="AA29" i="67"/>
  <c r="Y123" i="73"/>
  <c r="X17" i="73"/>
  <c r="Y119" i="73"/>
  <c r="Y122" i="73"/>
  <c r="AA25" i="67"/>
  <c r="Y120" i="73"/>
  <c r="X14" i="73"/>
  <c r="Y29" i="64"/>
  <c r="X21" i="73"/>
  <c r="Y24" i="64"/>
  <c r="AA24" i="67"/>
  <c r="X17" i="54"/>
  <c r="Y17" i="2"/>
  <c r="Z17" i="2" s="1"/>
  <c r="AA17" i="2" s="1"/>
  <c r="AB17" i="2" s="1"/>
  <c r="X14" i="54"/>
  <c r="Y14" i="2"/>
  <c r="Z14" i="2" s="1"/>
  <c r="AA14" i="2" s="1"/>
  <c r="AB14" i="2" s="1"/>
  <c r="X26" i="54"/>
  <c r="Y26" i="2"/>
  <c r="Z26" i="2" s="1"/>
  <c r="AA26" i="2" s="1"/>
  <c r="AB26" i="2" s="1"/>
  <c r="W24" i="54"/>
  <c r="W24" i="53"/>
  <c r="W12" i="54"/>
  <c r="W12" i="53"/>
  <c r="W13" i="54"/>
  <c r="W13" i="53"/>
  <c r="X14" i="53"/>
  <c r="V35" i="54"/>
  <c r="V35" i="53"/>
  <c r="X17" i="53"/>
  <c r="X30" i="53"/>
  <c r="W33" i="54"/>
  <c r="W33" i="53"/>
  <c r="W25" i="54"/>
  <c r="W11" i="54"/>
  <c r="W11" i="53"/>
  <c r="W16" i="54"/>
  <c r="W16" i="53"/>
  <c r="X26" i="53"/>
  <c r="V31" i="54"/>
  <c r="V31" i="53"/>
  <c r="X29" i="54"/>
  <c r="X29" i="53"/>
  <c r="AA19" i="70"/>
  <c r="Z57" i="70"/>
  <c r="Z53" i="70"/>
  <c r="AB35" i="56"/>
  <c r="AB35" i="68" s="1"/>
  <c r="AA35" i="68"/>
  <c r="AB19" i="71"/>
  <c r="AA57" i="71"/>
  <c r="AA53" i="71"/>
  <c r="AF48" i="70"/>
  <c r="AE37" i="71"/>
  <c r="Z19" i="69"/>
  <c r="Y57" i="69"/>
  <c r="Y53" i="69"/>
  <c r="AH48" i="71"/>
  <c r="AB31" i="56"/>
  <c r="AB31" i="68" s="1"/>
  <c r="AA31" i="68"/>
  <c r="AA16" i="70"/>
  <c r="AC37" i="70"/>
  <c r="AA33" i="4"/>
  <c r="X33" i="2"/>
  <c r="Z31" i="4"/>
  <c r="Y30" i="2"/>
  <c r="Y30" i="54" s="1"/>
  <c r="Z29" i="4"/>
  <c r="X24" i="2"/>
  <c r="Y24" i="2" s="1"/>
  <c r="Z24" i="2" s="1"/>
  <c r="AA24" i="2" s="1"/>
  <c r="AB24" i="2" s="1"/>
  <c r="X12" i="2"/>
  <c r="Y12" i="2" s="1"/>
  <c r="Z12" i="2" s="1"/>
  <c r="AA12" i="2" s="1"/>
  <c r="AB12" i="2" s="1"/>
  <c r="Z30" i="4"/>
  <c r="Y29" i="2"/>
  <c r="X25" i="2"/>
  <c r="Y25" i="2" s="1"/>
  <c r="Z25" i="2" s="1"/>
  <c r="AA25" i="2" s="1"/>
  <c r="AB25" i="2" s="1"/>
  <c r="X11" i="2"/>
  <c r="Y11" i="2" s="1"/>
  <c r="Z11" i="2" s="1"/>
  <c r="AA11" i="2" s="1"/>
  <c r="AB11" i="2" s="1"/>
  <c r="AA35" i="4"/>
  <c r="X31" i="5"/>
  <c r="W35" i="2"/>
  <c r="X13" i="2"/>
  <c r="Y13" i="2" s="1"/>
  <c r="Z13" i="2" s="1"/>
  <c r="AA13" i="2" s="1"/>
  <c r="AB13" i="2" s="1"/>
  <c r="W31" i="2"/>
  <c r="X16" i="2"/>
  <c r="Y16" i="2" s="1"/>
  <c r="Z16" i="2" s="1"/>
  <c r="AA16" i="2" s="1"/>
  <c r="AB16" i="2" s="1"/>
  <c r="X16" i="73" l="1"/>
  <c r="X24" i="73"/>
  <c r="X12" i="73"/>
  <c r="Z24" i="64"/>
  <c r="Y24" i="73"/>
  <c r="Z120" i="73"/>
  <c r="Y14" i="73"/>
  <c r="Z122" i="73"/>
  <c r="Y16" i="73"/>
  <c r="Z123" i="73"/>
  <c r="Y17" i="73"/>
  <c r="Y117" i="73"/>
  <c r="X11" i="73"/>
  <c r="Z118" i="73"/>
  <c r="Y12" i="73"/>
  <c r="X13" i="73"/>
  <c r="AB24" i="67"/>
  <c r="Z29" i="64"/>
  <c r="Y21" i="73"/>
  <c r="AB25" i="67"/>
  <c r="Z119" i="73"/>
  <c r="Y13" i="73"/>
  <c r="AB29" i="67"/>
  <c r="Z26" i="64"/>
  <c r="Y26" i="73"/>
  <c r="AB26" i="67"/>
  <c r="Y17" i="54"/>
  <c r="Y26" i="54"/>
  <c r="Y14" i="54"/>
  <c r="X13" i="54"/>
  <c r="X13" i="53"/>
  <c r="Y14" i="53"/>
  <c r="X24" i="54"/>
  <c r="X24" i="53"/>
  <c r="X12" i="54"/>
  <c r="X12" i="53"/>
  <c r="Y17" i="53"/>
  <c r="X11" i="54"/>
  <c r="X11" i="53"/>
  <c r="X16" i="54"/>
  <c r="X16" i="53"/>
  <c r="X25" i="54"/>
  <c r="X33" i="53"/>
  <c r="X33" i="54"/>
  <c r="Y30" i="53"/>
  <c r="Y26" i="53"/>
  <c r="Y29" i="53"/>
  <c r="Y29" i="54"/>
  <c r="W31" i="54"/>
  <c r="W31" i="53"/>
  <c r="W35" i="54"/>
  <c r="W35" i="53"/>
  <c r="Z53" i="69"/>
  <c r="AA19" i="69"/>
  <c r="Z57" i="69"/>
  <c r="AG48" i="70"/>
  <c r="AD37" i="70"/>
  <c r="AB19" i="70"/>
  <c r="AA57" i="70"/>
  <c r="AA53" i="70"/>
  <c r="AI48" i="71"/>
  <c r="AB16" i="70"/>
  <c r="AF37" i="71"/>
  <c r="AC19" i="71"/>
  <c r="AB57" i="71"/>
  <c r="AB53" i="71"/>
  <c r="AA29" i="4"/>
  <c r="AB33" i="4"/>
  <c r="X35" i="2"/>
  <c r="Y31" i="5"/>
  <c r="AB35" i="4"/>
  <c r="Z26" i="54"/>
  <c r="Z29" i="2"/>
  <c r="AA30" i="4"/>
  <c r="Z30" i="2"/>
  <c r="Z30" i="54" s="1"/>
  <c r="AA31" i="4"/>
  <c r="Z17" i="54"/>
  <c r="X31" i="2"/>
  <c r="Z14" i="54"/>
  <c r="Y33" i="2"/>
  <c r="AA118" i="73" l="1"/>
  <c r="Z12" i="73"/>
  <c r="AA120" i="73"/>
  <c r="Z14" i="73"/>
  <c r="Z117" i="73"/>
  <c r="Y11" i="73"/>
  <c r="AA122" i="73"/>
  <c r="Z16" i="73"/>
  <c r="AA24" i="64"/>
  <c r="Z24" i="73"/>
  <c r="AA123" i="73"/>
  <c r="Z17" i="73"/>
  <c r="AA26" i="64"/>
  <c r="Z26" i="73"/>
  <c r="AA119" i="73"/>
  <c r="Z13" i="73"/>
  <c r="AA29" i="64"/>
  <c r="Z21" i="73"/>
  <c r="Y33" i="54"/>
  <c r="Y33" i="53"/>
  <c r="Y24" i="54"/>
  <c r="Y24" i="53"/>
  <c r="Z17" i="53"/>
  <c r="Z30" i="53"/>
  <c r="Y11" i="54"/>
  <c r="Y11" i="53"/>
  <c r="Y12" i="54"/>
  <c r="Y12" i="53"/>
  <c r="Y16" i="54"/>
  <c r="Y16" i="53"/>
  <c r="Z26" i="53"/>
  <c r="Y25" i="54"/>
  <c r="Y13" i="54"/>
  <c r="Y13" i="53"/>
  <c r="Z14" i="53"/>
  <c r="Z29" i="53"/>
  <c r="Z29" i="54"/>
  <c r="X31" i="54"/>
  <c r="X31" i="53"/>
  <c r="X35" i="54"/>
  <c r="X35" i="53"/>
  <c r="AG37" i="71"/>
  <c r="AC16" i="70"/>
  <c r="AJ48" i="71"/>
  <c r="AB19" i="69"/>
  <c r="AA57" i="69"/>
  <c r="AA53" i="69"/>
  <c r="AD19" i="71"/>
  <c r="AC57" i="71"/>
  <c r="AC53" i="71"/>
  <c r="AC19" i="70"/>
  <c r="AB57" i="70"/>
  <c r="AB53" i="70"/>
  <c r="AE37" i="70"/>
  <c r="AA14" i="54"/>
  <c r="Y31" i="2"/>
  <c r="AA29" i="2"/>
  <c r="Z31" i="5"/>
  <c r="AA17" i="54"/>
  <c r="AB31" i="4"/>
  <c r="AB30" i="4"/>
  <c r="Y35" i="2"/>
  <c r="AB29" i="4"/>
  <c r="AA26" i="54"/>
  <c r="Z33" i="2"/>
  <c r="AA30" i="2"/>
  <c r="AA30" i="54" s="1"/>
  <c r="AB119" i="73" l="1"/>
  <c r="AB13" i="73" s="1"/>
  <c r="AA13" i="73"/>
  <c r="AB123" i="73"/>
  <c r="AB17" i="73" s="1"/>
  <c r="AA17" i="73"/>
  <c r="AB122" i="73"/>
  <c r="AB16" i="73" s="1"/>
  <c r="AA16" i="73"/>
  <c r="AB120" i="73"/>
  <c r="AB14" i="73" s="1"/>
  <c r="AA14" i="73"/>
  <c r="AB29" i="64"/>
  <c r="AA21" i="73"/>
  <c r="AB26" i="64"/>
  <c r="AB26" i="73" s="1"/>
  <c r="AA26" i="73"/>
  <c r="AB24" i="64"/>
  <c r="AB24" i="73" s="1"/>
  <c r="AA24" i="73"/>
  <c r="AA117" i="73"/>
  <c r="Z11" i="73"/>
  <c r="AB118" i="73"/>
  <c r="AB12" i="73" s="1"/>
  <c r="AA12" i="73"/>
  <c r="Z25" i="54"/>
  <c r="Z24" i="54"/>
  <c r="Z24" i="53"/>
  <c r="AA30" i="53"/>
  <c r="AA17" i="53"/>
  <c r="Z16" i="54"/>
  <c r="Z16" i="53"/>
  <c r="Z13" i="54"/>
  <c r="Z13" i="53"/>
  <c r="Z11" i="54"/>
  <c r="Z11" i="53"/>
  <c r="AA26" i="53"/>
  <c r="AA14" i="53"/>
  <c r="Z12" i="54"/>
  <c r="Z12" i="53"/>
  <c r="Z33" i="54"/>
  <c r="Z33" i="53"/>
  <c r="AA29" i="54"/>
  <c r="AA29" i="53"/>
  <c r="Y31" i="53"/>
  <c r="Y31" i="54"/>
  <c r="Y35" i="54"/>
  <c r="Y35" i="53"/>
  <c r="AE19" i="71"/>
  <c r="AD57" i="71"/>
  <c r="AD53" i="71"/>
  <c r="AD16" i="70"/>
  <c r="AB53" i="69"/>
  <c r="AC19" i="69"/>
  <c r="AB57" i="69"/>
  <c r="AH37" i="71"/>
  <c r="AF37" i="70"/>
  <c r="AD19" i="70"/>
  <c r="AC57" i="70"/>
  <c r="AC53" i="70"/>
  <c r="AB30" i="2"/>
  <c r="AB30" i="54" s="1"/>
  <c r="AA33" i="2"/>
  <c r="AB29" i="2"/>
  <c r="AB17" i="54"/>
  <c r="AA31" i="5"/>
  <c r="AB26" i="54"/>
  <c r="Z35" i="2"/>
  <c r="Z31" i="2"/>
  <c r="AB14" i="54"/>
  <c r="AB117" i="73" l="1"/>
  <c r="AB11" i="73" s="1"/>
  <c r="AA11" i="73"/>
  <c r="AB21" i="73"/>
  <c r="AA25" i="54"/>
  <c r="AB26" i="53"/>
  <c r="AB17" i="53"/>
  <c r="AA11" i="54"/>
  <c r="AA11" i="53"/>
  <c r="AA16" i="54"/>
  <c r="AA16" i="53"/>
  <c r="AA33" i="54"/>
  <c r="AA33" i="53"/>
  <c r="AA13" i="54"/>
  <c r="AA13" i="53"/>
  <c r="AB14" i="53"/>
  <c r="AA24" i="54"/>
  <c r="AA24" i="53"/>
  <c r="AA12" i="54"/>
  <c r="AA12" i="53"/>
  <c r="AB30" i="53"/>
  <c r="AB29" i="54"/>
  <c r="AB29" i="53"/>
  <c r="Z31" i="54"/>
  <c r="Z31" i="53"/>
  <c r="Z35" i="53"/>
  <c r="Z35" i="54"/>
  <c r="AG37" i="70"/>
  <c r="AD19" i="69"/>
  <c r="AC57" i="69"/>
  <c r="AC53" i="69"/>
  <c r="AF19" i="71"/>
  <c r="AE57" i="71"/>
  <c r="AE53" i="71"/>
  <c r="AI37" i="71"/>
  <c r="AE19" i="70"/>
  <c r="AD57" i="70"/>
  <c r="AD53" i="70"/>
  <c r="AE16" i="70"/>
  <c r="AA35" i="2"/>
  <c r="AA31" i="2"/>
  <c r="AB31" i="5"/>
  <c r="AB33" i="2"/>
  <c r="AB24" i="54" l="1"/>
  <c r="AB24" i="53"/>
  <c r="AB13" i="54"/>
  <c r="AB13" i="53"/>
  <c r="AB16" i="54"/>
  <c r="AB16" i="53"/>
  <c r="AB33" i="53"/>
  <c r="AB33" i="54"/>
  <c r="AB25" i="54"/>
  <c r="AB12" i="54"/>
  <c r="AB12" i="53"/>
  <c r="AB11" i="54"/>
  <c r="AB11" i="53"/>
  <c r="AA31" i="54"/>
  <c r="AA31" i="53"/>
  <c r="AA35" i="54"/>
  <c r="AA35" i="53"/>
  <c r="AF16" i="70"/>
  <c r="AF19" i="70"/>
  <c r="AE57" i="70"/>
  <c r="AE53" i="70"/>
  <c r="AJ37" i="71"/>
  <c r="AG19" i="71"/>
  <c r="AF57" i="71"/>
  <c r="AF53" i="71"/>
  <c r="AD53" i="69"/>
  <c r="AE19" i="69"/>
  <c r="AD57" i="69"/>
  <c r="AB31" i="2"/>
  <c r="AB35" i="2"/>
  <c r="AB31" i="54" l="1"/>
  <c r="AB31" i="53"/>
  <c r="AB35" i="54"/>
  <c r="AB35" i="53"/>
  <c r="AG19" i="70"/>
  <c r="AF57" i="70"/>
  <c r="AF53" i="70"/>
  <c r="AE53" i="69"/>
  <c r="AF19" i="69"/>
  <c r="AE57" i="69"/>
  <c r="AH19" i="71"/>
  <c r="AG57" i="71"/>
  <c r="AG53" i="71"/>
  <c r="AG16" i="70"/>
  <c r="AI19" i="71" l="1"/>
  <c r="AH57" i="71"/>
  <c r="AH53" i="71"/>
  <c r="AG19" i="69"/>
  <c r="AF57" i="69"/>
  <c r="AF53" i="69"/>
  <c r="AG57" i="70"/>
  <c r="AG53" i="70"/>
  <c r="AJ19" i="71" l="1"/>
  <c r="AI57" i="71"/>
  <c r="AI53" i="71"/>
  <c r="AG57" i="69"/>
  <c r="AG53" i="69"/>
  <c r="AJ57" i="71" l="1"/>
  <c r="AJ53" i="71"/>
  <c r="B2" i="5" l="1"/>
  <c r="B2" i="4"/>
  <c r="B2" i="30"/>
  <c r="H15" i="46" l="1"/>
  <c r="H13" i="46"/>
  <c r="D6" i="46"/>
  <c r="D7" i="46"/>
  <c r="D8" i="46"/>
  <c r="D9" i="46"/>
  <c r="D10" i="46"/>
  <c r="D11" i="46"/>
  <c r="D12" i="46"/>
  <c r="D13" i="46"/>
  <c r="D14" i="46"/>
  <c r="D15" i="46"/>
  <c r="D16" i="46"/>
  <c r="D5" i="46"/>
  <c r="C17" i="46"/>
  <c r="D17" i="46" s="1"/>
  <c r="Q99" i="41" l="1"/>
  <c r="Q77" i="41" s="1"/>
  <c r="P99" i="41"/>
  <c r="P77" i="41" s="1"/>
  <c r="O99" i="41"/>
  <c r="O77" i="41" s="1"/>
  <c r="N99" i="41"/>
  <c r="N77" i="41" s="1"/>
  <c r="M99" i="41"/>
  <c r="M77" i="41" s="1"/>
  <c r="L99" i="41"/>
  <c r="K99" i="41"/>
  <c r="J99" i="41"/>
  <c r="I99" i="41"/>
  <c r="H99" i="41"/>
  <c r="G99" i="41"/>
  <c r="F99" i="41"/>
  <c r="V99" i="41" s="1"/>
  <c r="W99" i="41" s="1"/>
  <c r="X99" i="41" s="1"/>
  <c r="Y99" i="41" s="1"/>
  <c r="Z99" i="41" s="1"/>
  <c r="AA99" i="41" s="1"/>
  <c r="AB99" i="41" s="1"/>
  <c r="AC99" i="41" s="1"/>
  <c r="AD99" i="41" s="1"/>
  <c r="AE99" i="41" s="1"/>
  <c r="AF99" i="41" s="1"/>
  <c r="AG99" i="41" s="1"/>
  <c r="A69" i="41"/>
  <c r="A71" i="41" s="1"/>
  <c r="A73" i="41" s="1"/>
  <c r="A75" i="41" s="1"/>
  <c r="A77" i="41" s="1"/>
  <c r="A79" i="41" s="1"/>
  <c r="A81" i="41" s="1"/>
  <c r="A83" i="41" s="1"/>
  <c r="A85" i="41" s="1"/>
  <c r="A87" i="41" s="1"/>
  <c r="A48" i="41"/>
  <c r="A49" i="41" s="1"/>
  <c r="J105" i="41" l="1"/>
  <c r="J83" i="41" s="1"/>
  <c r="J77" i="41"/>
  <c r="K105" i="41"/>
  <c r="K83" i="41" s="1"/>
  <c r="K77" i="41"/>
  <c r="L105" i="41"/>
  <c r="L83" i="41" s="1"/>
  <c r="L77" i="41"/>
  <c r="R99" i="41"/>
  <c r="B3" i="30" l="1"/>
  <c r="B3" i="5"/>
  <c r="B3" i="4"/>
  <c r="G27" i="55" l="1"/>
  <c r="P26" i="55"/>
  <c r="T26" i="55"/>
  <c r="U26" i="55" s="1"/>
  <c r="V26" i="55" s="1"/>
  <c r="W26" i="55" s="1"/>
  <c r="X26" i="55" s="1"/>
  <c r="Y26" i="55" s="1"/>
  <c r="Z26" i="55" s="1"/>
  <c r="AA26" i="55" s="1"/>
  <c r="AB26" i="55" s="1"/>
  <c r="G26" i="68" l="1"/>
  <c r="P26" i="56"/>
  <c r="T26" i="56"/>
  <c r="U26" i="56" l="1"/>
  <c r="T26" i="68"/>
  <c r="P26" i="68"/>
  <c r="G27" i="68"/>
  <c r="I81" i="70"/>
  <c r="U26" i="68" l="1"/>
  <c r="V26" i="56"/>
  <c r="W26" i="56" l="1"/>
  <c r="V26" i="68"/>
  <c r="X26" i="56" l="1"/>
  <c r="Y26" i="56" s="1"/>
  <c r="Z26" i="56" s="1"/>
  <c r="AA26" i="56" s="1"/>
  <c r="AB26" i="56" s="1"/>
  <c r="W26" i="68"/>
  <c r="X26" i="68" l="1"/>
  <c r="Y26" i="68" l="1"/>
  <c r="Z26" i="68" l="1"/>
  <c r="AA26" i="68" l="1"/>
  <c r="AB26" i="68"/>
  <c r="G18" i="57" l="1"/>
  <c r="F18" i="57"/>
  <c r="E18" i="57"/>
  <c r="E18" i="55"/>
  <c r="E15" i="53"/>
  <c r="D15" i="53"/>
  <c r="G18" i="61"/>
  <c r="F18" i="61"/>
  <c r="E18" i="61"/>
  <c r="G18" i="60"/>
  <c r="F18" i="60"/>
  <c r="E18" i="60"/>
  <c r="G18" i="55"/>
  <c r="F18" i="55"/>
  <c r="G10" i="57"/>
  <c r="F10" i="57"/>
  <c r="E10" i="57"/>
  <c r="E10" i="55"/>
  <c r="G10" i="61"/>
  <c r="I104" i="41" s="1"/>
  <c r="I105" i="41" s="1"/>
  <c r="F10" i="61"/>
  <c r="H104" i="41" s="1"/>
  <c r="H105" i="41" s="1"/>
  <c r="E10" i="61"/>
  <c r="G104" i="41" s="1"/>
  <c r="G105" i="41" s="1"/>
  <c r="D15" i="54" l="1"/>
  <c r="E15" i="54"/>
  <c r="E31" i="58"/>
  <c r="D31" i="58"/>
  <c r="Q31" i="58" s="1"/>
  <c r="G10" i="4"/>
  <c r="G9" i="62"/>
  <c r="G9" i="51"/>
  <c r="G10" i="51" s="1"/>
  <c r="I34" i="41" s="1"/>
  <c r="G9" i="52"/>
  <c r="G10" i="52" s="1"/>
  <c r="I35" i="41" s="1"/>
  <c r="I44" i="41" s="1"/>
  <c r="G9" i="63"/>
  <c r="G10" i="63" s="1"/>
  <c r="I61" i="41" s="1"/>
  <c r="G9" i="66"/>
  <c r="G10" i="66" s="1"/>
  <c r="I65" i="41" s="1"/>
  <c r="G9" i="65"/>
  <c r="G10" i="5"/>
  <c r="D10" i="4"/>
  <c r="D28" i="4" s="1"/>
  <c r="Q9" i="4"/>
  <c r="D9" i="51"/>
  <c r="D9" i="63"/>
  <c r="D9" i="52"/>
  <c r="D9" i="62"/>
  <c r="Q9" i="58"/>
  <c r="R9" i="58" s="1"/>
  <c r="D10" i="58"/>
  <c r="D10" i="55"/>
  <c r="Q10" i="55" s="1"/>
  <c r="R10" i="55" s="1"/>
  <c r="Q9" i="55"/>
  <c r="R9" i="55" s="1"/>
  <c r="Q9" i="56"/>
  <c r="F28" i="60"/>
  <c r="F32" i="60" s="1"/>
  <c r="F36" i="60" s="1"/>
  <c r="G28" i="57"/>
  <c r="G32" i="57" s="1"/>
  <c r="G36" i="57" s="1"/>
  <c r="F10" i="55"/>
  <c r="F28" i="55" s="1"/>
  <c r="F32" i="55" s="1"/>
  <c r="F36" i="55" s="1"/>
  <c r="D9" i="54"/>
  <c r="E9" i="50"/>
  <c r="E10" i="50" s="1"/>
  <c r="G14" i="41" s="1"/>
  <c r="E10" i="2"/>
  <c r="E9" i="49"/>
  <c r="E10" i="49" s="1"/>
  <c r="G13" i="41" s="1"/>
  <c r="E9" i="54"/>
  <c r="Q9" i="5"/>
  <c r="D9" i="66"/>
  <c r="D9" i="65"/>
  <c r="D10" i="5"/>
  <c r="E28" i="60"/>
  <c r="E32" i="60" s="1"/>
  <c r="E36" i="60" s="1"/>
  <c r="G28" i="60"/>
  <c r="G32" i="60" s="1"/>
  <c r="G36" i="60" s="1"/>
  <c r="E28" i="57"/>
  <c r="E32" i="57" s="1"/>
  <c r="E36" i="57" s="1"/>
  <c r="F28" i="57"/>
  <c r="F32" i="57" s="1"/>
  <c r="F36" i="57" s="1"/>
  <c r="E10" i="68"/>
  <c r="G81" i="41" s="1"/>
  <c r="E9" i="68"/>
  <c r="G10" i="55"/>
  <c r="G28" i="55" s="1"/>
  <c r="G32" i="55" s="1"/>
  <c r="G36" i="55" s="1"/>
  <c r="E9" i="53"/>
  <c r="G15" i="54"/>
  <c r="E15" i="49"/>
  <c r="E18" i="49" s="1"/>
  <c r="E15" i="50"/>
  <c r="E18" i="50" s="1"/>
  <c r="E18" i="2"/>
  <c r="G15" i="65"/>
  <c r="G15" i="66"/>
  <c r="G18" i="66" s="1"/>
  <c r="G18" i="5"/>
  <c r="E28" i="61"/>
  <c r="E32" i="61" s="1"/>
  <c r="E36" i="61" s="1"/>
  <c r="G123" i="71" s="1"/>
  <c r="G124" i="71" s="1"/>
  <c r="G89" i="71" s="1"/>
  <c r="G113" i="70"/>
  <c r="G111" i="69"/>
  <c r="G112" i="69" s="1"/>
  <c r="I111" i="69"/>
  <c r="I112" i="69" s="1"/>
  <c r="G28" i="61"/>
  <c r="G32" i="61" s="1"/>
  <c r="G36" i="61" s="1"/>
  <c r="I123" i="71" s="1"/>
  <c r="I124" i="71" s="1"/>
  <c r="I113" i="70"/>
  <c r="I83" i="70" s="1"/>
  <c r="D15" i="62"/>
  <c r="D15" i="63"/>
  <c r="D15" i="51"/>
  <c r="D15" i="52"/>
  <c r="Q15" i="4"/>
  <c r="E15" i="63"/>
  <c r="E18" i="63" s="1"/>
  <c r="E15" i="51"/>
  <c r="E18" i="51" s="1"/>
  <c r="E15" i="52"/>
  <c r="E18" i="52" s="1"/>
  <c r="E15" i="62"/>
  <c r="E18" i="4"/>
  <c r="F15" i="50"/>
  <c r="F18" i="50" s="1"/>
  <c r="F15" i="49"/>
  <c r="F18" i="49" s="1"/>
  <c r="F18" i="2"/>
  <c r="F28" i="61"/>
  <c r="F32" i="61" s="1"/>
  <c r="F36" i="61" s="1"/>
  <c r="H123" i="71" s="1"/>
  <c r="H124" i="71" s="1"/>
  <c r="H89" i="71" s="1"/>
  <c r="H111" i="69"/>
  <c r="H112" i="69" s="1"/>
  <c r="H113" i="70"/>
  <c r="H83" i="70" s="1"/>
  <c r="Q15" i="2"/>
  <c r="R15" i="2" s="1"/>
  <c r="S15" i="2" s="1"/>
  <c r="D15" i="49"/>
  <c r="D15" i="50"/>
  <c r="D15" i="66"/>
  <c r="D15" i="65"/>
  <c r="Q15" i="5"/>
  <c r="D18" i="5"/>
  <c r="E15" i="65"/>
  <c r="E18" i="5"/>
  <c r="E15" i="66"/>
  <c r="E18" i="66" s="1"/>
  <c r="Q15" i="55"/>
  <c r="R15" i="55" s="1"/>
  <c r="S15" i="55" s="1"/>
  <c r="T15" i="55" s="1"/>
  <c r="U15" i="55" s="1"/>
  <c r="V15" i="55" s="1"/>
  <c r="W15" i="55" s="1"/>
  <c r="X15" i="55" s="1"/>
  <c r="Y15" i="55" s="1"/>
  <c r="Z15" i="55" s="1"/>
  <c r="AA15" i="55" s="1"/>
  <c r="AB15" i="55" s="1"/>
  <c r="P15" i="55"/>
  <c r="P18" i="55" s="1"/>
  <c r="D18" i="55"/>
  <c r="G31" i="58"/>
  <c r="P13" i="58"/>
  <c r="P30" i="58"/>
  <c r="F15" i="54"/>
  <c r="E10" i="30"/>
  <c r="G16" i="41" s="1"/>
  <c r="E18" i="30"/>
  <c r="Q10" i="58" l="1"/>
  <c r="R10" i="58" s="1"/>
  <c r="F79" i="41"/>
  <c r="E18" i="53"/>
  <c r="D18" i="54"/>
  <c r="Q15" i="54"/>
  <c r="G15" i="53"/>
  <c r="P26" i="58"/>
  <c r="E18" i="54"/>
  <c r="Q15" i="53"/>
  <c r="D9" i="53"/>
  <c r="F31" i="58"/>
  <c r="D18" i="53"/>
  <c r="G11" i="41"/>
  <c r="G27" i="41" s="1"/>
  <c r="G71" i="41" s="1"/>
  <c r="T15" i="2"/>
  <c r="U15" i="2" s="1"/>
  <c r="V15" i="2" s="1"/>
  <c r="W15" i="2" s="1"/>
  <c r="X15" i="2" s="1"/>
  <c r="Y15" i="2" s="1"/>
  <c r="Z15" i="2" s="1"/>
  <c r="AA15" i="2" s="1"/>
  <c r="AB15" i="2" s="1"/>
  <c r="P15" i="2"/>
  <c r="S10" i="55"/>
  <c r="T10" i="55" s="1"/>
  <c r="U10" i="55" s="1"/>
  <c r="V10" i="55" s="1"/>
  <c r="W10" i="55" s="1"/>
  <c r="X10" i="55" s="1"/>
  <c r="Y10" i="55" s="1"/>
  <c r="Z10" i="55" s="1"/>
  <c r="AA10" i="55" s="1"/>
  <c r="AB10" i="55" s="1"/>
  <c r="G28" i="66"/>
  <c r="G32" i="66" s="1"/>
  <c r="G36" i="66" s="1"/>
  <c r="I89" i="71"/>
  <c r="P12" i="58"/>
  <c r="P25" i="58"/>
  <c r="P24" i="58"/>
  <c r="P29" i="58"/>
  <c r="P31" i="58" s="1"/>
  <c r="R31" i="58"/>
  <c r="G27" i="58"/>
  <c r="I79" i="70" s="1"/>
  <c r="I77" i="70" s="1"/>
  <c r="D27" i="58"/>
  <c r="F10" i="30"/>
  <c r="S9" i="58"/>
  <c r="G10" i="30"/>
  <c r="E9" i="52"/>
  <c r="E10" i="52" s="1"/>
  <c r="G35" i="41" s="1"/>
  <c r="G44" i="41" s="1"/>
  <c r="E9" i="51"/>
  <c r="E10" i="51" s="1"/>
  <c r="G34" i="41" s="1"/>
  <c r="E9" i="62"/>
  <c r="E9" i="63"/>
  <c r="E10" i="63" s="1"/>
  <c r="G61" i="41" s="1"/>
  <c r="E10" i="4"/>
  <c r="E10" i="53" s="1"/>
  <c r="D10" i="30"/>
  <c r="Q9" i="30"/>
  <c r="R9" i="30" s="1"/>
  <c r="P9" i="57"/>
  <c r="P10" i="57" s="1"/>
  <c r="Q9" i="57"/>
  <c r="R9" i="57" s="1"/>
  <c r="S9" i="57" s="1"/>
  <c r="T9" i="57" s="1"/>
  <c r="U9" i="57" s="1"/>
  <c r="V9" i="57" s="1"/>
  <c r="W9" i="57" s="1"/>
  <c r="X9" i="57" s="1"/>
  <c r="Y9" i="57" s="1"/>
  <c r="Z9" i="57" s="1"/>
  <c r="AA9" i="57" s="1"/>
  <c r="AB9" i="57" s="1"/>
  <c r="D10" i="57"/>
  <c r="Q10" i="57" s="1"/>
  <c r="R10" i="57" s="1"/>
  <c r="S10" i="57" s="1"/>
  <c r="T10" i="57" s="1"/>
  <c r="U10" i="57" s="1"/>
  <c r="V10" i="57" s="1"/>
  <c r="W10" i="57" s="1"/>
  <c r="X10" i="57" s="1"/>
  <c r="Y10" i="57" s="1"/>
  <c r="Z10" i="57" s="1"/>
  <c r="AA10" i="57" s="1"/>
  <c r="AB10" i="57" s="1"/>
  <c r="D9" i="68"/>
  <c r="D10" i="52"/>
  <c r="Q9" i="52"/>
  <c r="P9" i="4"/>
  <c r="G10" i="65"/>
  <c r="I64" i="41" s="1"/>
  <c r="I63" i="41" s="1"/>
  <c r="G9" i="67"/>
  <c r="F9" i="52"/>
  <c r="F10" i="52" s="1"/>
  <c r="H35" i="41" s="1"/>
  <c r="H44" i="41" s="1"/>
  <c r="F9" i="51"/>
  <c r="F10" i="51" s="1"/>
  <c r="H34" i="41" s="1"/>
  <c r="F10" i="4"/>
  <c r="F9" i="62"/>
  <c r="F9" i="63"/>
  <c r="F10" i="63" s="1"/>
  <c r="H61" i="41" s="1"/>
  <c r="D10" i="65"/>
  <c r="D9" i="67"/>
  <c r="Q9" i="65"/>
  <c r="P10" i="60"/>
  <c r="Q10" i="60"/>
  <c r="R10" i="60" s="1"/>
  <c r="S10" i="60" s="1"/>
  <c r="T10" i="60" s="1"/>
  <c r="U10" i="60" s="1"/>
  <c r="V10" i="60" s="1"/>
  <c r="W10" i="60" s="1"/>
  <c r="X10" i="60" s="1"/>
  <c r="Y10" i="60" s="1"/>
  <c r="Z10" i="60" s="1"/>
  <c r="AA10" i="60" s="1"/>
  <c r="AB10" i="60" s="1"/>
  <c r="Q10" i="56"/>
  <c r="Q9" i="63"/>
  <c r="D10" i="63"/>
  <c r="Q10" i="4"/>
  <c r="I43" i="41"/>
  <c r="I32" i="41"/>
  <c r="D10" i="66"/>
  <c r="Q9" i="66"/>
  <c r="R9" i="56"/>
  <c r="P9" i="55"/>
  <c r="P10" i="55" s="1"/>
  <c r="D10" i="51"/>
  <c r="Q9" i="51"/>
  <c r="G9" i="64"/>
  <c r="G10" i="64" s="1"/>
  <c r="G10" i="62"/>
  <c r="I60" i="41" s="1"/>
  <c r="I59" i="41" s="1"/>
  <c r="F9" i="68"/>
  <c r="F10" i="68"/>
  <c r="H81" i="41" s="1"/>
  <c r="P9" i="61"/>
  <c r="P10" i="61" s="1"/>
  <c r="Q9" i="61"/>
  <c r="R9" i="61" s="1"/>
  <c r="S9" i="61" s="1"/>
  <c r="T9" i="61" s="1"/>
  <c r="U9" i="61" s="1"/>
  <c r="V9" i="61" s="1"/>
  <c r="W9" i="61" s="1"/>
  <c r="X9" i="61" s="1"/>
  <c r="Y9" i="61" s="1"/>
  <c r="Z9" i="61" s="1"/>
  <c r="AA9" i="61" s="1"/>
  <c r="AB9" i="61" s="1"/>
  <c r="D10" i="61"/>
  <c r="F47" i="41"/>
  <c r="Q10" i="5"/>
  <c r="R9" i="5"/>
  <c r="E9" i="66"/>
  <c r="E10" i="66" s="1"/>
  <c r="G65" i="41" s="1"/>
  <c r="E10" i="5"/>
  <c r="E9" i="65"/>
  <c r="Q9" i="2"/>
  <c r="R9" i="2" s="1"/>
  <c r="D9" i="49"/>
  <c r="D10" i="2"/>
  <c r="D10" i="54" s="1"/>
  <c r="D9" i="50"/>
  <c r="S9" i="55"/>
  <c r="T9" i="55" s="1"/>
  <c r="U9" i="55" s="1"/>
  <c r="V9" i="55" s="1"/>
  <c r="W9" i="55" s="1"/>
  <c r="X9" i="55" s="1"/>
  <c r="Y9" i="55" s="1"/>
  <c r="Z9" i="55" s="1"/>
  <c r="AA9" i="55" s="1"/>
  <c r="AB9" i="55" s="1"/>
  <c r="D10" i="62"/>
  <c r="D9" i="64"/>
  <c r="Q9" i="62"/>
  <c r="R9" i="4"/>
  <c r="R9" i="53" s="1"/>
  <c r="I47" i="41"/>
  <c r="E28" i="30"/>
  <c r="E32" i="30" s="1"/>
  <c r="E36" i="30" s="1"/>
  <c r="G16" i="69"/>
  <c r="G16" i="71" s="1"/>
  <c r="F18" i="5"/>
  <c r="F18" i="54" s="1"/>
  <c r="F15" i="66"/>
  <c r="F18" i="66" s="1"/>
  <c r="F15" i="65"/>
  <c r="P15" i="65" s="1"/>
  <c r="P18" i="65" s="1"/>
  <c r="D15" i="67"/>
  <c r="Q15" i="65"/>
  <c r="R15" i="65" s="1"/>
  <c r="D18" i="65"/>
  <c r="D28" i="2"/>
  <c r="Q18" i="2"/>
  <c r="R18" i="2" s="1"/>
  <c r="H13" i="69"/>
  <c r="G35" i="69"/>
  <c r="R15" i="4"/>
  <c r="R15" i="53" s="1"/>
  <c r="Q15" i="51"/>
  <c r="R15" i="51" s="1"/>
  <c r="D18" i="51"/>
  <c r="G13" i="69"/>
  <c r="F15" i="53"/>
  <c r="E15" i="68"/>
  <c r="Q18" i="55"/>
  <c r="R18" i="55" s="1"/>
  <c r="S18" i="55" s="1"/>
  <c r="T18" i="55" s="1"/>
  <c r="U18" i="55" s="1"/>
  <c r="V18" i="55" s="1"/>
  <c r="W18" i="55" s="1"/>
  <c r="X18" i="55" s="1"/>
  <c r="Y18" i="55" s="1"/>
  <c r="Z18" i="55" s="1"/>
  <c r="AA18" i="55" s="1"/>
  <c r="AB18" i="55" s="1"/>
  <c r="D28" i="55"/>
  <c r="F47" i="69"/>
  <c r="Q18" i="5"/>
  <c r="D28" i="5"/>
  <c r="D18" i="66"/>
  <c r="Q15" i="66"/>
  <c r="R15" i="66" s="1"/>
  <c r="Q15" i="49"/>
  <c r="R15" i="49" s="1"/>
  <c r="S15" i="49" s="1"/>
  <c r="D18" i="49"/>
  <c r="G15" i="52"/>
  <c r="G18" i="52" s="1"/>
  <c r="G15" i="63"/>
  <c r="G18" i="63" s="1"/>
  <c r="G15" i="62"/>
  <c r="G18" i="4"/>
  <c r="G15" i="51"/>
  <c r="G18" i="51" s="1"/>
  <c r="H14" i="69"/>
  <c r="P15" i="57"/>
  <c r="P18" i="57" s="1"/>
  <c r="D18" i="57"/>
  <c r="Q15" i="57"/>
  <c r="R15" i="57" s="1"/>
  <c r="S15" i="57" s="1"/>
  <c r="T15" i="57" s="1"/>
  <c r="U15" i="57" s="1"/>
  <c r="V15" i="57" s="1"/>
  <c r="W15" i="57" s="1"/>
  <c r="X15" i="57" s="1"/>
  <c r="Y15" i="57" s="1"/>
  <c r="Z15" i="57" s="1"/>
  <c r="AA15" i="57" s="1"/>
  <c r="AB15" i="57" s="1"/>
  <c r="G34" i="69"/>
  <c r="Q15" i="63"/>
  <c r="R15" i="63" s="1"/>
  <c r="D18" i="63"/>
  <c r="G15" i="67"/>
  <c r="G18" i="65"/>
  <c r="P15" i="30"/>
  <c r="D18" i="30"/>
  <c r="Q15" i="30"/>
  <c r="R15" i="30" s="1"/>
  <c r="S15" i="30" s="1"/>
  <c r="T15" i="30" s="1"/>
  <c r="U15" i="30" s="1"/>
  <c r="V15" i="30" s="1"/>
  <c r="W15" i="30" s="1"/>
  <c r="X15" i="30" s="1"/>
  <c r="Y15" i="30" s="1"/>
  <c r="Z15" i="30" s="1"/>
  <c r="AA15" i="30" s="1"/>
  <c r="AB15" i="30" s="1"/>
  <c r="G47" i="69"/>
  <c r="R15" i="5"/>
  <c r="R15" i="54" s="1"/>
  <c r="Q15" i="50"/>
  <c r="R15" i="50" s="1"/>
  <c r="S15" i="50" s="1"/>
  <c r="D18" i="50"/>
  <c r="Q15" i="61"/>
  <c r="R15" i="61" s="1"/>
  <c r="S15" i="61" s="1"/>
  <c r="T15" i="61" s="1"/>
  <c r="U15" i="61" s="1"/>
  <c r="V15" i="61" s="1"/>
  <c r="W15" i="61" s="1"/>
  <c r="X15" i="61" s="1"/>
  <c r="Y15" i="61" s="1"/>
  <c r="Z15" i="61" s="1"/>
  <c r="AA15" i="61" s="1"/>
  <c r="AB15" i="61" s="1"/>
  <c r="D18" i="61"/>
  <c r="P15" i="61"/>
  <c r="P18" i="61" s="1"/>
  <c r="G61" i="69"/>
  <c r="D18" i="52"/>
  <c r="Q15" i="52"/>
  <c r="R15" i="52" s="1"/>
  <c r="D15" i="64"/>
  <c r="D18" i="62"/>
  <c r="Q15" i="62"/>
  <c r="R15" i="62" s="1"/>
  <c r="G28" i="5"/>
  <c r="I47" i="69"/>
  <c r="D15" i="68"/>
  <c r="Q15" i="56"/>
  <c r="E18" i="65"/>
  <c r="E15" i="67"/>
  <c r="P15" i="5"/>
  <c r="P18" i="60"/>
  <c r="E15" i="64"/>
  <c r="E18" i="64" s="1"/>
  <c r="E18" i="62"/>
  <c r="Q18" i="4"/>
  <c r="G14" i="69"/>
  <c r="G15" i="49"/>
  <c r="G18" i="49" s="1"/>
  <c r="G18" i="2"/>
  <c r="G18" i="54" s="1"/>
  <c r="G15" i="50"/>
  <c r="G18" i="50" s="1"/>
  <c r="P17" i="58"/>
  <c r="D18" i="58"/>
  <c r="F79" i="69" s="1"/>
  <c r="G18" i="58"/>
  <c r="I79" i="69" s="1"/>
  <c r="P16" i="58"/>
  <c r="P15" i="58"/>
  <c r="D115" i="73" l="1"/>
  <c r="Q115" i="73" s="1"/>
  <c r="D121" i="73"/>
  <c r="Q121" i="73" s="1"/>
  <c r="D15" i="73"/>
  <c r="D124" i="73"/>
  <c r="Q124" i="73" s="1"/>
  <c r="D116" i="73"/>
  <c r="Q116" i="73" s="1"/>
  <c r="D9" i="73"/>
  <c r="G10" i="67"/>
  <c r="G115" i="73"/>
  <c r="E18" i="67"/>
  <c r="E121" i="73"/>
  <c r="G18" i="67"/>
  <c r="R79" i="41"/>
  <c r="V79" i="41"/>
  <c r="W79" i="41" s="1"/>
  <c r="X79" i="41" s="1"/>
  <c r="Y79" i="41" s="1"/>
  <c r="Z79" i="41" s="1"/>
  <c r="AA79" i="41" s="1"/>
  <c r="AB79" i="41" s="1"/>
  <c r="AC79" i="41" s="1"/>
  <c r="AD79" i="41" s="1"/>
  <c r="AE79" i="41" s="1"/>
  <c r="AF79" i="41" s="1"/>
  <c r="AG79" i="41" s="1"/>
  <c r="Q27" i="58"/>
  <c r="F79" i="70"/>
  <c r="D28" i="54"/>
  <c r="Q9" i="68"/>
  <c r="G87" i="41"/>
  <c r="G77" i="41"/>
  <c r="G83" i="41"/>
  <c r="G29" i="41"/>
  <c r="P15" i="54"/>
  <c r="Q18" i="54"/>
  <c r="Q18" i="53"/>
  <c r="F9" i="54"/>
  <c r="D28" i="53"/>
  <c r="R9" i="51"/>
  <c r="S9" i="51" s="1"/>
  <c r="T9" i="51" s="1"/>
  <c r="U9" i="51" s="1"/>
  <c r="V9" i="51" s="1"/>
  <c r="W9" i="51" s="1"/>
  <c r="X9" i="51" s="1"/>
  <c r="Y9" i="51" s="1"/>
  <c r="Z9" i="51" s="1"/>
  <c r="AA9" i="51" s="1"/>
  <c r="AB9" i="51" s="1"/>
  <c r="S31" i="58"/>
  <c r="T31" i="58" s="1"/>
  <c r="U31" i="58" s="1"/>
  <c r="V31" i="58" s="1"/>
  <c r="W31" i="58" s="1"/>
  <c r="X31" i="58" s="1"/>
  <c r="Y31" i="58" s="1"/>
  <c r="Z31" i="58" s="1"/>
  <c r="AA31" i="58" s="1"/>
  <c r="AB31" i="58" s="1"/>
  <c r="P9" i="2"/>
  <c r="P9" i="53" s="1"/>
  <c r="G17" i="41"/>
  <c r="G18" i="53"/>
  <c r="E10" i="54"/>
  <c r="G9" i="54"/>
  <c r="G9" i="53"/>
  <c r="D10" i="53"/>
  <c r="F9" i="53"/>
  <c r="Q9" i="54"/>
  <c r="R9" i="54"/>
  <c r="Q9" i="53"/>
  <c r="G28" i="67"/>
  <c r="G32" i="67" s="1"/>
  <c r="G36" i="67" s="1"/>
  <c r="P28" i="57"/>
  <c r="P32" i="57" s="1"/>
  <c r="P36" i="57" s="1"/>
  <c r="S9" i="30"/>
  <c r="T9" i="30" s="1"/>
  <c r="U9" i="30" s="1"/>
  <c r="V9" i="30" s="1"/>
  <c r="W9" i="30" s="1"/>
  <c r="X9" i="30" s="1"/>
  <c r="Y9" i="30" s="1"/>
  <c r="Z9" i="30" s="1"/>
  <c r="AA9" i="30" s="1"/>
  <c r="AB9" i="30" s="1"/>
  <c r="R9" i="63"/>
  <c r="S9" i="63" s="1"/>
  <c r="T9" i="63" s="1"/>
  <c r="U9" i="63" s="1"/>
  <c r="V9" i="63" s="1"/>
  <c r="W9" i="63" s="1"/>
  <c r="X9" i="63" s="1"/>
  <c r="Y9" i="63" s="1"/>
  <c r="Z9" i="63" s="1"/>
  <c r="AA9" i="63" s="1"/>
  <c r="AB9" i="63" s="1"/>
  <c r="P9" i="30"/>
  <c r="R9" i="52"/>
  <c r="S9" i="52" s="1"/>
  <c r="T9" i="52" s="1"/>
  <c r="U9" i="52" s="1"/>
  <c r="V9" i="52" s="1"/>
  <c r="W9" i="52" s="1"/>
  <c r="X9" i="52" s="1"/>
  <c r="Y9" i="52" s="1"/>
  <c r="Z9" i="52" s="1"/>
  <c r="AA9" i="52" s="1"/>
  <c r="AB9" i="52" s="1"/>
  <c r="S15" i="65"/>
  <c r="T15" i="65" s="1"/>
  <c r="U15" i="65" s="1"/>
  <c r="V15" i="65" s="1"/>
  <c r="W15" i="65" s="1"/>
  <c r="X15" i="65" s="1"/>
  <c r="Y15" i="65" s="1"/>
  <c r="Z15" i="65" s="1"/>
  <c r="AA15" i="65" s="1"/>
  <c r="AB15" i="65" s="1"/>
  <c r="D10" i="68"/>
  <c r="F81" i="41" s="1"/>
  <c r="R9" i="65"/>
  <c r="S15" i="66"/>
  <c r="T15" i="66" s="1"/>
  <c r="U15" i="66" s="1"/>
  <c r="V15" i="66" s="1"/>
  <c r="W15" i="66" s="1"/>
  <c r="X15" i="66" s="1"/>
  <c r="Y15" i="66" s="1"/>
  <c r="Z15" i="66" s="1"/>
  <c r="AA15" i="66" s="1"/>
  <c r="AB15" i="66" s="1"/>
  <c r="P9" i="51"/>
  <c r="P10" i="51" s="1"/>
  <c r="P9" i="63"/>
  <c r="P10" i="63" s="1"/>
  <c r="P15" i="66"/>
  <c r="P18" i="66" s="1"/>
  <c r="R9" i="62"/>
  <c r="S9" i="62" s="1"/>
  <c r="T9" i="62" s="1"/>
  <c r="U9" i="62" s="1"/>
  <c r="V9" i="62" s="1"/>
  <c r="W9" i="62" s="1"/>
  <c r="X9" i="62" s="1"/>
  <c r="Y9" i="62" s="1"/>
  <c r="Z9" i="62" s="1"/>
  <c r="AA9" i="62" s="1"/>
  <c r="AB9" i="62" s="1"/>
  <c r="S9" i="2"/>
  <c r="T9" i="2" s="1"/>
  <c r="U9" i="2" s="1"/>
  <c r="V9" i="2" s="1"/>
  <c r="W9" i="2" s="1"/>
  <c r="X9" i="2" s="1"/>
  <c r="Y9" i="2" s="1"/>
  <c r="Z9" i="2" s="1"/>
  <c r="AA9" i="2" s="1"/>
  <c r="AB9" i="2" s="1"/>
  <c r="R9" i="66"/>
  <c r="I49" i="41"/>
  <c r="T9" i="58"/>
  <c r="U9" i="58" s="1"/>
  <c r="V9" i="58" s="1"/>
  <c r="W9" i="58" s="1"/>
  <c r="X9" i="58" s="1"/>
  <c r="Y9" i="58" s="1"/>
  <c r="Z9" i="58" s="1"/>
  <c r="AA9" i="58" s="1"/>
  <c r="AB9" i="58" s="1"/>
  <c r="Q10" i="2"/>
  <c r="R10" i="2" s="1"/>
  <c r="V47" i="41"/>
  <c r="F49" i="41"/>
  <c r="F9" i="65"/>
  <c r="F9" i="66"/>
  <c r="F10" i="66" s="1"/>
  <c r="H65" i="41" s="1"/>
  <c r="F10" i="5"/>
  <c r="P9" i="5"/>
  <c r="R9" i="68"/>
  <c r="S9" i="56"/>
  <c r="Q10" i="66"/>
  <c r="R10" i="66" s="1"/>
  <c r="F65" i="41"/>
  <c r="R10" i="4"/>
  <c r="Q9" i="67"/>
  <c r="D10" i="67"/>
  <c r="Q10" i="67" s="1"/>
  <c r="H43" i="41"/>
  <c r="H32" i="41"/>
  <c r="F35" i="41"/>
  <c r="Q10" i="52"/>
  <c r="R10" i="52" s="1"/>
  <c r="S10" i="52" s="1"/>
  <c r="T10" i="52" s="1"/>
  <c r="U10" i="52" s="1"/>
  <c r="V10" i="52" s="1"/>
  <c r="W10" i="52" s="1"/>
  <c r="X10" i="52" s="1"/>
  <c r="Y10" i="52" s="1"/>
  <c r="Z10" i="52" s="1"/>
  <c r="AA10" i="52" s="1"/>
  <c r="AB10" i="52" s="1"/>
  <c r="G43" i="41"/>
  <c r="G32" i="41"/>
  <c r="S10" i="58"/>
  <c r="T10" i="58" s="1"/>
  <c r="U10" i="58" s="1"/>
  <c r="V10" i="58" s="1"/>
  <c r="W10" i="58" s="1"/>
  <c r="X10" i="58" s="1"/>
  <c r="Y10" i="58" s="1"/>
  <c r="Z10" i="58" s="1"/>
  <c r="AA10" i="58" s="1"/>
  <c r="AB10" i="58" s="1"/>
  <c r="P9" i="58"/>
  <c r="P10" i="58" s="1"/>
  <c r="D10" i="64"/>
  <c r="Q10" i="64" s="1"/>
  <c r="Q9" i="64"/>
  <c r="Q9" i="49"/>
  <c r="R9" i="49" s="1"/>
  <c r="D10" i="49"/>
  <c r="D28" i="49" s="1"/>
  <c r="E10" i="65"/>
  <c r="G64" i="41" s="1"/>
  <c r="G63" i="41" s="1"/>
  <c r="E9" i="67"/>
  <c r="S9" i="5"/>
  <c r="S9" i="54" s="1"/>
  <c r="F104" i="41"/>
  <c r="Q10" i="61"/>
  <c r="R10" i="61" s="1"/>
  <c r="S10" i="61" s="1"/>
  <c r="T10" i="61" s="1"/>
  <c r="U10" i="61" s="1"/>
  <c r="V10" i="61" s="1"/>
  <c r="W10" i="61" s="1"/>
  <c r="X10" i="61" s="1"/>
  <c r="Y10" i="61" s="1"/>
  <c r="Z10" i="61" s="1"/>
  <c r="AA10" i="61" s="1"/>
  <c r="AB10" i="61" s="1"/>
  <c r="I42" i="41"/>
  <c r="Q10" i="63"/>
  <c r="R10" i="63" s="1"/>
  <c r="S10" i="63" s="1"/>
  <c r="T10" i="63" s="1"/>
  <c r="U10" i="63" s="1"/>
  <c r="V10" i="63" s="1"/>
  <c r="W10" i="63" s="1"/>
  <c r="X10" i="63" s="1"/>
  <c r="Y10" i="63" s="1"/>
  <c r="Z10" i="63" s="1"/>
  <c r="AA10" i="63" s="1"/>
  <c r="AB10" i="63" s="1"/>
  <c r="F61" i="41"/>
  <c r="R10" i="56"/>
  <c r="Q10" i="68"/>
  <c r="V81" i="41" s="1"/>
  <c r="Q10" i="65"/>
  <c r="F64" i="41"/>
  <c r="P10" i="4"/>
  <c r="G28" i="30"/>
  <c r="G32" i="30" s="1"/>
  <c r="G36" i="30" s="1"/>
  <c r="I16" i="41"/>
  <c r="Q10" i="62"/>
  <c r="F60" i="41"/>
  <c r="G10" i="2"/>
  <c r="G9" i="50"/>
  <c r="G10" i="50" s="1"/>
  <c r="I14" i="41" s="1"/>
  <c r="G9" i="49"/>
  <c r="G10" i="49" s="1"/>
  <c r="I13" i="41" s="1"/>
  <c r="F28" i="30"/>
  <c r="F32" i="30" s="1"/>
  <c r="F36" i="30" s="1"/>
  <c r="H16" i="41"/>
  <c r="H16" i="71" s="1"/>
  <c r="G47" i="41"/>
  <c r="F34" i="41"/>
  <c r="Q10" i="51"/>
  <c r="R10" i="51" s="1"/>
  <c r="S10" i="51" s="1"/>
  <c r="T10" i="51" s="1"/>
  <c r="U10" i="51" s="1"/>
  <c r="V10" i="51" s="1"/>
  <c r="W10" i="51" s="1"/>
  <c r="X10" i="51" s="1"/>
  <c r="Y10" i="51" s="1"/>
  <c r="Z10" i="51" s="1"/>
  <c r="AA10" i="51" s="1"/>
  <c r="AB10" i="51" s="1"/>
  <c r="F10" i="62"/>
  <c r="H60" i="41" s="1"/>
  <c r="H59" i="41" s="1"/>
  <c r="F9" i="64"/>
  <c r="F10" i="64" s="1"/>
  <c r="S9" i="4"/>
  <c r="P9" i="62"/>
  <c r="P10" i="62" s="1"/>
  <c r="D10" i="50"/>
  <c r="D28" i="50" s="1"/>
  <c r="Q9" i="50"/>
  <c r="R9" i="50" s="1"/>
  <c r="R10" i="5"/>
  <c r="P9" i="52"/>
  <c r="P10" i="52" s="1"/>
  <c r="F16" i="41"/>
  <c r="Q10" i="30"/>
  <c r="R10" i="30" s="1"/>
  <c r="S10" i="30" s="1"/>
  <c r="T10" i="30" s="1"/>
  <c r="U10" i="30" s="1"/>
  <c r="V10" i="30" s="1"/>
  <c r="W10" i="30" s="1"/>
  <c r="X10" i="30" s="1"/>
  <c r="Y10" i="30" s="1"/>
  <c r="Z10" i="30" s="1"/>
  <c r="AA10" i="30" s="1"/>
  <c r="AB10" i="30" s="1"/>
  <c r="P10" i="30"/>
  <c r="E10" i="62"/>
  <c r="G60" i="41" s="1"/>
  <c r="G59" i="41" s="1"/>
  <c r="E9" i="64"/>
  <c r="E10" i="64" s="1"/>
  <c r="F9" i="50"/>
  <c r="F10" i="50" s="1"/>
  <c r="F10" i="2"/>
  <c r="F28" i="2" s="1"/>
  <c r="F32" i="2" s="1"/>
  <c r="F9" i="49"/>
  <c r="F10" i="49" s="1"/>
  <c r="G60" i="69"/>
  <c r="G59" i="69" s="1"/>
  <c r="I49" i="69"/>
  <c r="I47" i="71"/>
  <c r="Q18" i="62"/>
  <c r="R18" i="62" s="1"/>
  <c r="F60" i="69"/>
  <c r="D28" i="62"/>
  <c r="G28" i="4"/>
  <c r="G28" i="52"/>
  <c r="G32" i="52" s="1"/>
  <c r="G36" i="52" s="1"/>
  <c r="I35" i="69"/>
  <c r="D32" i="5"/>
  <c r="Q28" i="5"/>
  <c r="S18" i="2"/>
  <c r="T18" i="2" s="1"/>
  <c r="F64" i="69"/>
  <c r="Q18" i="65"/>
  <c r="R18" i="65" s="1"/>
  <c r="D28" i="65"/>
  <c r="I14" i="69"/>
  <c r="Q18" i="60"/>
  <c r="R18" i="60" s="1"/>
  <c r="S18" i="60" s="1"/>
  <c r="T18" i="60" s="1"/>
  <c r="U18" i="60" s="1"/>
  <c r="V18" i="60" s="1"/>
  <c r="W18" i="60" s="1"/>
  <c r="X18" i="60" s="1"/>
  <c r="Y18" i="60" s="1"/>
  <c r="Z18" i="60" s="1"/>
  <c r="AA18" i="60" s="1"/>
  <c r="AB18" i="60" s="1"/>
  <c r="D28" i="60"/>
  <c r="G65" i="69"/>
  <c r="G64" i="69"/>
  <c r="Q18" i="56"/>
  <c r="F81" i="69"/>
  <c r="D18" i="68"/>
  <c r="G32" i="5"/>
  <c r="Q15" i="64"/>
  <c r="R15" i="64" s="1"/>
  <c r="D18" i="64"/>
  <c r="D28" i="52"/>
  <c r="F35" i="69"/>
  <c r="Q18" i="52"/>
  <c r="R18" i="52" s="1"/>
  <c r="P15" i="50"/>
  <c r="S15" i="5"/>
  <c r="S15" i="54" s="1"/>
  <c r="G15" i="68"/>
  <c r="G28" i="65"/>
  <c r="G32" i="65" s="1"/>
  <c r="G36" i="65" s="1"/>
  <c r="I65" i="69"/>
  <c r="I64" i="69"/>
  <c r="G18" i="62"/>
  <c r="G15" i="64"/>
  <c r="G18" i="64" s="1"/>
  <c r="G28" i="64" s="1"/>
  <c r="G32" i="64" s="1"/>
  <c r="G36" i="64" s="1"/>
  <c r="F13" i="69"/>
  <c r="Q18" i="49"/>
  <c r="R18" i="49" s="1"/>
  <c r="S18" i="49" s="1"/>
  <c r="T18" i="49" s="1"/>
  <c r="U18" i="49" s="1"/>
  <c r="V18" i="49" s="1"/>
  <c r="W18" i="49" s="1"/>
  <c r="X18" i="49" s="1"/>
  <c r="Y18" i="49" s="1"/>
  <c r="Z18" i="49" s="1"/>
  <c r="AA18" i="49" s="1"/>
  <c r="AB18" i="49" s="1"/>
  <c r="P18" i="49"/>
  <c r="D28" i="66"/>
  <c r="Q18" i="66"/>
  <c r="R18" i="66" s="1"/>
  <c r="S18" i="66" s="1"/>
  <c r="T18" i="66" s="1"/>
  <c r="U18" i="66" s="1"/>
  <c r="V18" i="66" s="1"/>
  <c r="W18" i="66" s="1"/>
  <c r="X18" i="66" s="1"/>
  <c r="Y18" i="66" s="1"/>
  <c r="Z18" i="66" s="1"/>
  <c r="AA18" i="66" s="1"/>
  <c r="AB18" i="66" s="1"/>
  <c r="F65" i="69"/>
  <c r="R18" i="5"/>
  <c r="E18" i="68"/>
  <c r="G81" i="69"/>
  <c r="S15" i="4"/>
  <c r="S15" i="53" s="1"/>
  <c r="Q28" i="2"/>
  <c r="D32" i="2"/>
  <c r="F18" i="65"/>
  <c r="F15" i="67"/>
  <c r="R18" i="4"/>
  <c r="R18" i="53" s="1"/>
  <c r="R15" i="56"/>
  <c r="Q15" i="68"/>
  <c r="F14" i="69"/>
  <c r="Q18" i="50"/>
  <c r="R18" i="50" s="1"/>
  <c r="S18" i="50" s="1"/>
  <c r="T18" i="50" s="1"/>
  <c r="U18" i="50" s="1"/>
  <c r="V18" i="50" s="1"/>
  <c r="W18" i="50" s="1"/>
  <c r="X18" i="50" s="1"/>
  <c r="Y18" i="50" s="1"/>
  <c r="Z18" i="50" s="1"/>
  <c r="AA18" i="50" s="1"/>
  <c r="AB18" i="50" s="1"/>
  <c r="P18" i="50"/>
  <c r="G49" i="69"/>
  <c r="F16" i="69"/>
  <c r="P18" i="30"/>
  <c r="Q18" i="30"/>
  <c r="D28" i="30"/>
  <c r="G28" i="63"/>
  <c r="G32" i="63" s="1"/>
  <c r="G36" i="63" s="1"/>
  <c r="I61" i="69"/>
  <c r="P15" i="49"/>
  <c r="V47" i="69"/>
  <c r="F47" i="71"/>
  <c r="F49" i="69"/>
  <c r="G11" i="69"/>
  <c r="Q18" i="51"/>
  <c r="R18" i="51" s="1"/>
  <c r="F34" i="69"/>
  <c r="D28" i="51"/>
  <c r="H11" i="69"/>
  <c r="P18" i="2"/>
  <c r="F15" i="68"/>
  <c r="I13" i="69"/>
  <c r="D32" i="4"/>
  <c r="Q28" i="4"/>
  <c r="P18" i="5"/>
  <c r="P15" i="56"/>
  <c r="F113" i="70"/>
  <c r="F83" i="70" s="1"/>
  <c r="D28" i="61"/>
  <c r="Q18" i="61"/>
  <c r="R18" i="61" s="1"/>
  <c r="S18" i="61" s="1"/>
  <c r="T18" i="61" s="1"/>
  <c r="U18" i="61" s="1"/>
  <c r="V18" i="61" s="1"/>
  <c r="W18" i="61" s="1"/>
  <c r="X18" i="61" s="1"/>
  <c r="Y18" i="61" s="1"/>
  <c r="Z18" i="61" s="1"/>
  <c r="AA18" i="61" s="1"/>
  <c r="AB18" i="61" s="1"/>
  <c r="F111" i="69"/>
  <c r="T15" i="50"/>
  <c r="U15" i="50" s="1"/>
  <c r="V15" i="50" s="1"/>
  <c r="W15" i="50" s="1"/>
  <c r="X15" i="50" s="1"/>
  <c r="Y15" i="50" s="1"/>
  <c r="Z15" i="50" s="1"/>
  <c r="AA15" i="50" s="1"/>
  <c r="AB15" i="50" s="1"/>
  <c r="D28" i="63"/>
  <c r="Q18" i="63"/>
  <c r="R18" i="63" s="1"/>
  <c r="F61" i="69"/>
  <c r="G43" i="69"/>
  <c r="G32" i="69"/>
  <c r="D28" i="57"/>
  <c r="Q18" i="57"/>
  <c r="R18" i="57" s="1"/>
  <c r="S18" i="57" s="1"/>
  <c r="T18" i="57" s="1"/>
  <c r="U18" i="57" s="1"/>
  <c r="V18" i="57" s="1"/>
  <c r="W18" i="57" s="1"/>
  <c r="X18" i="57" s="1"/>
  <c r="Y18" i="57" s="1"/>
  <c r="Z18" i="57" s="1"/>
  <c r="AA18" i="57" s="1"/>
  <c r="AB18" i="57" s="1"/>
  <c r="G28" i="51"/>
  <c r="G32" i="51" s="1"/>
  <c r="G36" i="51" s="1"/>
  <c r="I34" i="69"/>
  <c r="T15" i="49"/>
  <c r="U15" i="49" s="1"/>
  <c r="V15" i="49" s="1"/>
  <c r="W15" i="49" s="1"/>
  <c r="X15" i="49" s="1"/>
  <c r="Y15" i="49" s="1"/>
  <c r="Z15" i="49" s="1"/>
  <c r="AA15" i="49" s="1"/>
  <c r="AB15" i="49" s="1"/>
  <c r="Q28" i="55"/>
  <c r="D32" i="55"/>
  <c r="F15" i="52"/>
  <c r="F15" i="51"/>
  <c r="S15" i="51" s="1"/>
  <c r="T15" i="51" s="1"/>
  <c r="U15" i="51" s="1"/>
  <c r="V15" i="51" s="1"/>
  <c r="W15" i="51" s="1"/>
  <c r="X15" i="51" s="1"/>
  <c r="Y15" i="51" s="1"/>
  <c r="Z15" i="51" s="1"/>
  <c r="AA15" i="51" s="1"/>
  <c r="AB15" i="51" s="1"/>
  <c r="F15" i="63"/>
  <c r="S15" i="63" s="1"/>
  <c r="T15" i="63" s="1"/>
  <c r="U15" i="63" s="1"/>
  <c r="V15" i="63" s="1"/>
  <c r="W15" i="63" s="1"/>
  <c r="X15" i="63" s="1"/>
  <c r="Y15" i="63" s="1"/>
  <c r="Z15" i="63" s="1"/>
  <c r="AA15" i="63" s="1"/>
  <c r="AB15" i="63" s="1"/>
  <c r="F15" i="62"/>
  <c r="S15" i="62" s="1"/>
  <c r="T15" i="62" s="1"/>
  <c r="U15" i="62" s="1"/>
  <c r="V15" i="62" s="1"/>
  <c r="W15" i="62" s="1"/>
  <c r="X15" i="62" s="1"/>
  <c r="Y15" i="62" s="1"/>
  <c r="Z15" i="62" s="1"/>
  <c r="AA15" i="62" s="1"/>
  <c r="AB15" i="62" s="1"/>
  <c r="F18" i="4"/>
  <c r="F18" i="53" s="1"/>
  <c r="P15" i="4"/>
  <c r="P15" i="53" s="1"/>
  <c r="G44" i="69"/>
  <c r="D18" i="67"/>
  <c r="Q15" i="67"/>
  <c r="R15" i="67" s="1"/>
  <c r="H47" i="69"/>
  <c r="R47" i="69" s="1"/>
  <c r="F18" i="58"/>
  <c r="H79" i="69" s="1"/>
  <c r="Q18" i="58"/>
  <c r="D28" i="58"/>
  <c r="G28" i="58"/>
  <c r="R121" i="73" l="1"/>
  <c r="G121" i="73"/>
  <c r="G15" i="73" s="1"/>
  <c r="E10" i="67"/>
  <c r="E115" i="73"/>
  <c r="R115" i="73" s="1"/>
  <c r="D138" i="73"/>
  <c r="Q138" i="73" s="1"/>
  <c r="D10" i="73"/>
  <c r="Q10" i="73" s="1"/>
  <c r="Q9" i="73"/>
  <c r="F18" i="67"/>
  <c r="G9" i="73"/>
  <c r="G116" i="73"/>
  <c r="D18" i="73"/>
  <c r="Q18" i="73" s="1"/>
  <c r="E15" i="73"/>
  <c r="E124" i="73"/>
  <c r="R124" i="73" s="1"/>
  <c r="Q15" i="73"/>
  <c r="V79" i="70"/>
  <c r="F77" i="70"/>
  <c r="P9" i="54"/>
  <c r="P9" i="66"/>
  <c r="P10" i="66" s="1"/>
  <c r="R10" i="54"/>
  <c r="S9" i="53"/>
  <c r="S9" i="65"/>
  <c r="T9" i="65" s="1"/>
  <c r="U9" i="65" s="1"/>
  <c r="V9" i="65" s="1"/>
  <c r="W9" i="65" s="1"/>
  <c r="X9" i="65" s="1"/>
  <c r="Y9" i="65" s="1"/>
  <c r="Z9" i="65" s="1"/>
  <c r="AA9" i="65" s="1"/>
  <c r="AB9" i="65" s="1"/>
  <c r="P18" i="54"/>
  <c r="R10" i="53"/>
  <c r="Q28" i="53"/>
  <c r="Q10" i="54"/>
  <c r="F10" i="53"/>
  <c r="S18" i="5"/>
  <c r="S18" i="54" s="1"/>
  <c r="R18" i="54"/>
  <c r="F28" i="5"/>
  <c r="F28" i="54" s="1"/>
  <c r="F10" i="54"/>
  <c r="Q28" i="54"/>
  <c r="G28" i="2"/>
  <c r="G28" i="54" s="1"/>
  <c r="G10" i="54"/>
  <c r="G10" i="53"/>
  <c r="Q10" i="53"/>
  <c r="D32" i="53"/>
  <c r="D32" i="54"/>
  <c r="F36" i="2"/>
  <c r="I14" i="71"/>
  <c r="G28" i="50"/>
  <c r="G32" i="50" s="1"/>
  <c r="G36" i="50" s="1"/>
  <c r="S9" i="66"/>
  <c r="T9" i="66" s="1"/>
  <c r="U9" i="66" s="1"/>
  <c r="V9" i="66" s="1"/>
  <c r="W9" i="66" s="1"/>
  <c r="X9" i="66" s="1"/>
  <c r="Y9" i="66" s="1"/>
  <c r="Z9" i="66" s="1"/>
  <c r="AA9" i="66" s="1"/>
  <c r="AB9" i="66" s="1"/>
  <c r="S10" i="66"/>
  <c r="T10" i="66" s="1"/>
  <c r="U10" i="66" s="1"/>
  <c r="V10" i="66" s="1"/>
  <c r="W10" i="66" s="1"/>
  <c r="X10" i="66" s="1"/>
  <c r="Y10" i="66" s="1"/>
  <c r="Z10" i="66" s="1"/>
  <c r="AA10" i="66" s="1"/>
  <c r="AB10" i="66" s="1"/>
  <c r="G28" i="49"/>
  <c r="G32" i="49" s="1"/>
  <c r="G36" i="49" s="1"/>
  <c r="F28" i="66"/>
  <c r="F32" i="66" s="1"/>
  <c r="F36" i="66" s="1"/>
  <c r="P9" i="65"/>
  <c r="P10" i="65" s="1"/>
  <c r="R9" i="67"/>
  <c r="P15" i="67"/>
  <c r="P18" i="67" s="1"/>
  <c r="S15" i="67"/>
  <c r="T15" i="67" s="1"/>
  <c r="U15" i="67" s="1"/>
  <c r="V15" i="67" s="1"/>
  <c r="W15" i="67" s="1"/>
  <c r="X15" i="67" s="1"/>
  <c r="Y15" i="67" s="1"/>
  <c r="Z15" i="67" s="1"/>
  <c r="AA15" i="67" s="1"/>
  <c r="AB15" i="67" s="1"/>
  <c r="P9" i="50"/>
  <c r="E18" i="58"/>
  <c r="P14" i="58"/>
  <c r="P18" i="58" s="1"/>
  <c r="F27" i="58"/>
  <c r="F32" i="41"/>
  <c r="R34" i="41"/>
  <c r="F43" i="41"/>
  <c r="V34" i="41"/>
  <c r="W34" i="41" s="1"/>
  <c r="X34" i="41" s="1"/>
  <c r="Y34" i="41" s="1"/>
  <c r="Z34" i="41" s="1"/>
  <c r="AA34" i="41" s="1"/>
  <c r="AB34" i="41" s="1"/>
  <c r="AC34" i="41" s="1"/>
  <c r="AD34" i="41" s="1"/>
  <c r="AE34" i="41" s="1"/>
  <c r="AF34" i="41" s="1"/>
  <c r="AG34" i="41" s="1"/>
  <c r="I11" i="41"/>
  <c r="I17" i="41" s="1"/>
  <c r="R10" i="62"/>
  <c r="S10" i="62" s="1"/>
  <c r="T10" i="62" s="1"/>
  <c r="U10" i="62" s="1"/>
  <c r="V10" i="62" s="1"/>
  <c r="W10" i="62" s="1"/>
  <c r="X10" i="62" s="1"/>
  <c r="Y10" i="62" s="1"/>
  <c r="Z10" i="62" s="1"/>
  <c r="AA10" i="62" s="1"/>
  <c r="AB10" i="62" s="1"/>
  <c r="S10" i="56"/>
  <c r="R10" i="68"/>
  <c r="W81" i="41" s="1"/>
  <c r="P9" i="49"/>
  <c r="R9" i="64"/>
  <c r="S9" i="64" s="1"/>
  <c r="T9" i="64" s="1"/>
  <c r="U9" i="64" s="1"/>
  <c r="V9" i="64" s="1"/>
  <c r="W9" i="64" s="1"/>
  <c r="X9" i="64" s="1"/>
  <c r="Y9" i="64" s="1"/>
  <c r="Z9" i="64" s="1"/>
  <c r="AA9" i="64" s="1"/>
  <c r="AB9" i="64" s="1"/>
  <c r="T9" i="56"/>
  <c r="S9" i="68"/>
  <c r="V49" i="41"/>
  <c r="S10" i="2"/>
  <c r="T10" i="2" s="1"/>
  <c r="U10" i="2" s="1"/>
  <c r="V10" i="2" s="1"/>
  <c r="W10" i="2" s="1"/>
  <c r="X10" i="2" s="1"/>
  <c r="Y10" i="2" s="1"/>
  <c r="Z10" i="2" s="1"/>
  <c r="AA10" i="2" s="1"/>
  <c r="AB10" i="2" s="1"/>
  <c r="H13" i="41"/>
  <c r="F28" i="49"/>
  <c r="F32" i="49" s="1"/>
  <c r="F36" i="49" s="1"/>
  <c r="S9" i="50"/>
  <c r="T9" i="50" s="1"/>
  <c r="U9" i="50" s="1"/>
  <c r="V9" i="50" s="1"/>
  <c r="W9" i="50" s="1"/>
  <c r="X9" i="50" s="1"/>
  <c r="Y9" i="50" s="1"/>
  <c r="Z9" i="50" s="1"/>
  <c r="AA9" i="50" s="1"/>
  <c r="AB9" i="50" s="1"/>
  <c r="T9" i="4"/>
  <c r="T9" i="53" s="1"/>
  <c r="G49" i="41"/>
  <c r="G55" i="41" s="1"/>
  <c r="G56" i="41"/>
  <c r="I16" i="71"/>
  <c r="V64" i="41"/>
  <c r="W64" i="41" s="1"/>
  <c r="F63" i="41"/>
  <c r="R61" i="41"/>
  <c r="V61" i="41"/>
  <c r="W61" i="41" s="1"/>
  <c r="X61" i="41" s="1"/>
  <c r="Y61" i="41" s="1"/>
  <c r="Z61" i="41" s="1"/>
  <c r="AA61" i="41" s="1"/>
  <c r="AB61" i="41" s="1"/>
  <c r="AC61" i="41" s="1"/>
  <c r="AD61" i="41" s="1"/>
  <c r="AE61" i="41" s="1"/>
  <c r="AF61" i="41" s="1"/>
  <c r="AG61" i="41" s="1"/>
  <c r="T9" i="5"/>
  <c r="T9" i="54" s="1"/>
  <c r="F13" i="41"/>
  <c r="F13" i="71" s="1"/>
  <c r="Q10" i="49"/>
  <c r="R10" i="49" s="1"/>
  <c r="S10" i="49" s="1"/>
  <c r="T10" i="49" s="1"/>
  <c r="U10" i="49" s="1"/>
  <c r="V10" i="49" s="1"/>
  <c r="W10" i="49" s="1"/>
  <c r="X10" i="49" s="1"/>
  <c r="Y10" i="49" s="1"/>
  <c r="Z10" i="49" s="1"/>
  <c r="AA10" i="49" s="1"/>
  <c r="AB10" i="49" s="1"/>
  <c r="P10" i="49"/>
  <c r="R10" i="64"/>
  <c r="S10" i="64" s="1"/>
  <c r="T10" i="64" s="1"/>
  <c r="U10" i="64" s="1"/>
  <c r="V10" i="64" s="1"/>
  <c r="W10" i="64" s="1"/>
  <c r="X10" i="64" s="1"/>
  <c r="Y10" i="64" s="1"/>
  <c r="Z10" i="64" s="1"/>
  <c r="AA10" i="64" s="1"/>
  <c r="AB10" i="64" s="1"/>
  <c r="S10" i="4"/>
  <c r="F10" i="65"/>
  <c r="H64" i="41" s="1"/>
  <c r="H63" i="41" s="1"/>
  <c r="F9" i="67"/>
  <c r="P10" i="2"/>
  <c r="P10" i="53" s="1"/>
  <c r="R16" i="41"/>
  <c r="V16" i="41"/>
  <c r="F14" i="41"/>
  <c r="P10" i="50"/>
  <c r="Q10" i="50"/>
  <c r="R10" i="50" s="1"/>
  <c r="S10" i="50" s="1"/>
  <c r="T10" i="50" s="1"/>
  <c r="U10" i="50" s="1"/>
  <c r="V10" i="50" s="1"/>
  <c r="W10" i="50" s="1"/>
  <c r="X10" i="50" s="1"/>
  <c r="Y10" i="50" s="1"/>
  <c r="Z10" i="50" s="1"/>
  <c r="AA10" i="50" s="1"/>
  <c r="AB10" i="50" s="1"/>
  <c r="R10" i="65"/>
  <c r="S9" i="49"/>
  <c r="T9" i="49" s="1"/>
  <c r="U9" i="49" s="1"/>
  <c r="V9" i="49" s="1"/>
  <c r="W9" i="49" s="1"/>
  <c r="X9" i="49" s="1"/>
  <c r="Y9" i="49" s="1"/>
  <c r="Z9" i="49" s="1"/>
  <c r="AA9" i="49" s="1"/>
  <c r="AB9" i="49" s="1"/>
  <c r="F44" i="41"/>
  <c r="R35" i="41"/>
  <c r="V35" i="41"/>
  <c r="W35" i="41" s="1"/>
  <c r="X35" i="41" s="1"/>
  <c r="Y35" i="41" s="1"/>
  <c r="Z35" i="41" s="1"/>
  <c r="AA35" i="41" s="1"/>
  <c r="AB35" i="41" s="1"/>
  <c r="AC35" i="41" s="1"/>
  <c r="AD35" i="41" s="1"/>
  <c r="AE35" i="41" s="1"/>
  <c r="AF35" i="41" s="1"/>
  <c r="AG35" i="41" s="1"/>
  <c r="R10" i="67"/>
  <c r="R65" i="41"/>
  <c r="V65" i="41"/>
  <c r="W65" i="41" s="1"/>
  <c r="X65" i="41" s="1"/>
  <c r="Y65" i="41" s="1"/>
  <c r="Z65" i="41" s="1"/>
  <c r="AA65" i="41" s="1"/>
  <c r="AB65" i="41" s="1"/>
  <c r="AC65" i="41" s="1"/>
  <c r="AD65" i="41" s="1"/>
  <c r="AE65" i="41" s="1"/>
  <c r="AF65" i="41" s="1"/>
  <c r="AG65" i="41" s="1"/>
  <c r="P10" i="5"/>
  <c r="W47" i="41"/>
  <c r="H14" i="41"/>
  <c r="H14" i="71" s="1"/>
  <c r="F28" i="50"/>
  <c r="F32" i="50" s="1"/>
  <c r="F36" i="50" s="1"/>
  <c r="S10" i="5"/>
  <c r="G9" i="68"/>
  <c r="G10" i="68"/>
  <c r="I81" i="41" s="1"/>
  <c r="P9" i="56"/>
  <c r="V60" i="41"/>
  <c r="W60" i="41" s="1"/>
  <c r="X60" i="41" s="1"/>
  <c r="Y60" i="41" s="1"/>
  <c r="Z60" i="41" s="1"/>
  <c r="AA60" i="41" s="1"/>
  <c r="AB60" i="41" s="1"/>
  <c r="AC60" i="41" s="1"/>
  <c r="AD60" i="41" s="1"/>
  <c r="AE60" i="41" s="1"/>
  <c r="AF60" i="41" s="1"/>
  <c r="AG60" i="41" s="1"/>
  <c r="F59" i="41"/>
  <c r="R60" i="41"/>
  <c r="F105" i="41"/>
  <c r="V105" i="41" s="1"/>
  <c r="W105" i="41" s="1"/>
  <c r="X105" i="41" s="1"/>
  <c r="Y105" i="41" s="1"/>
  <c r="Z105" i="41" s="1"/>
  <c r="AA105" i="41" s="1"/>
  <c r="AB105" i="41" s="1"/>
  <c r="AC105" i="41" s="1"/>
  <c r="AD105" i="41" s="1"/>
  <c r="AE105" i="41" s="1"/>
  <c r="AF105" i="41" s="1"/>
  <c r="AG105" i="41" s="1"/>
  <c r="V104" i="41"/>
  <c r="W104" i="41" s="1"/>
  <c r="X104" i="41" s="1"/>
  <c r="Y104" i="41" s="1"/>
  <c r="Z104" i="41" s="1"/>
  <c r="AA104" i="41" s="1"/>
  <c r="AB104" i="41" s="1"/>
  <c r="AC104" i="41" s="1"/>
  <c r="AD104" i="41" s="1"/>
  <c r="AE104" i="41" s="1"/>
  <c r="AF104" i="41" s="1"/>
  <c r="AG104" i="41" s="1"/>
  <c r="P9" i="64"/>
  <c r="P10" i="64" s="1"/>
  <c r="G42" i="41"/>
  <c r="G52" i="41"/>
  <c r="H42" i="41"/>
  <c r="H47" i="41"/>
  <c r="H47" i="71" s="1"/>
  <c r="F28" i="4"/>
  <c r="F28" i="53" s="1"/>
  <c r="F18" i="52"/>
  <c r="S18" i="52" s="1"/>
  <c r="T18" i="52" s="1"/>
  <c r="U18" i="52" s="1"/>
  <c r="V18" i="52" s="1"/>
  <c r="W18" i="52" s="1"/>
  <c r="X18" i="52" s="1"/>
  <c r="Y18" i="52" s="1"/>
  <c r="Z18" i="52" s="1"/>
  <c r="AA18" i="52" s="1"/>
  <c r="AB18" i="52" s="1"/>
  <c r="P15" i="52"/>
  <c r="P18" i="52" s="1"/>
  <c r="D32" i="57"/>
  <c r="Q28" i="57"/>
  <c r="R28" i="57" s="1"/>
  <c r="S28" i="57" s="1"/>
  <c r="T28" i="57" s="1"/>
  <c r="U28" i="57" s="1"/>
  <c r="V28" i="57" s="1"/>
  <c r="W28" i="57" s="1"/>
  <c r="X28" i="57" s="1"/>
  <c r="Y28" i="57" s="1"/>
  <c r="Z28" i="57" s="1"/>
  <c r="AA28" i="57" s="1"/>
  <c r="AB28" i="57" s="1"/>
  <c r="F61" i="71"/>
  <c r="V61" i="69"/>
  <c r="W61" i="69" s="1"/>
  <c r="D32" i="61"/>
  <c r="Q28" i="61"/>
  <c r="R28" i="61" s="1"/>
  <c r="S28" i="61" s="1"/>
  <c r="T28" i="61" s="1"/>
  <c r="U28" i="61" s="1"/>
  <c r="V28" i="61" s="1"/>
  <c r="W28" i="61" s="1"/>
  <c r="X28" i="61" s="1"/>
  <c r="Y28" i="61" s="1"/>
  <c r="I11" i="69"/>
  <c r="I13" i="71"/>
  <c r="Q28" i="51"/>
  <c r="D32" i="51"/>
  <c r="G17" i="69"/>
  <c r="G27" i="69"/>
  <c r="G83" i="69" s="1"/>
  <c r="R16" i="69"/>
  <c r="V16" i="69"/>
  <c r="F16" i="71"/>
  <c r="D32" i="50"/>
  <c r="Q28" i="50"/>
  <c r="S18" i="4"/>
  <c r="S18" i="53" s="1"/>
  <c r="I63" i="69"/>
  <c r="G63" i="69"/>
  <c r="S18" i="65"/>
  <c r="T18" i="65" s="1"/>
  <c r="U18" i="65" s="1"/>
  <c r="V18" i="65" s="1"/>
  <c r="W18" i="65" s="1"/>
  <c r="X18" i="65" s="1"/>
  <c r="Y18" i="65" s="1"/>
  <c r="Z18" i="65" s="1"/>
  <c r="AA18" i="65" s="1"/>
  <c r="AB18" i="65" s="1"/>
  <c r="F60" i="71"/>
  <c r="V60" i="69"/>
  <c r="W60" i="69" s="1"/>
  <c r="F59" i="69"/>
  <c r="F15" i="64"/>
  <c r="S15" i="64" s="1"/>
  <c r="T15" i="64" s="1"/>
  <c r="U15" i="64" s="1"/>
  <c r="V15" i="64" s="1"/>
  <c r="W15" i="64" s="1"/>
  <c r="X15" i="64" s="1"/>
  <c r="Y15" i="64" s="1"/>
  <c r="Z15" i="64" s="1"/>
  <c r="AA15" i="64" s="1"/>
  <c r="AB15" i="64" s="1"/>
  <c r="F18" i="62"/>
  <c r="S18" i="62" s="1"/>
  <c r="T18" i="62" s="1"/>
  <c r="U18" i="62" s="1"/>
  <c r="V18" i="62" s="1"/>
  <c r="W18" i="62" s="1"/>
  <c r="X18" i="62" s="1"/>
  <c r="Y18" i="62" s="1"/>
  <c r="Z18" i="62" s="1"/>
  <c r="AA18" i="62" s="1"/>
  <c r="AB18" i="62" s="1"/>
  <c r="P15" i="62"/>
  <c r="P18" i="62" s="1"/>
  <c r="I43" i="69"/>
  <c r="I32" i="69"/>
  <c r="I34" i="71"/>
  <c r="V112" i="70"/>
  <c r="W112" i="70" s="1"/>
  <c r="X112" i="70" s="1"/>
  <c r="Y112" i="70" s="1"/>
  <c r="Z112" i="70" s="1"/>
  <c r="AA112" i="70" s="1"/>
  <c r="AB112" i="70" s="1"/>
  <c r="AC112" i="70" s="1"/>
  <c r="AD112" i="70" s="1"/>
  <c r="F43" i="69"/>
  <c r="F34" i="71"/>
  <c r="V34" i="69"/>
  <c r="W34" i="69" s="1"/>
  <c r="F32" i="69"/>
  <c r="W47" i="69"/>
  <c r="D32" i="30"/>
  <c r="P28" i="30"/>
  <c r="T15" i="4"/>
  <c r="T15" i="53" s="1"/>
  <c r="Q28" i="66"/>
  <c r="D32" i="66"/>
  <c r="V13" i="69"/>
  <c r="W13" i="69" s="1"/>
  <c r="X13" i="69" s="1"/>
  <c r="Y13" i="69" s="1"/>
  <c r="Z13" i="69" s="1"/>
  <c r="AA13" i="69" s="1"/>
  <c r="AB13" i="69" s="1"/>
  <c r="AC13" i="69" s="1"/>
  <c r="AD13" i="69" s="1"/>
  <c r="AE13" i="69" s="1"/>
  <c r="AF13" i="69" s="1"/>
  <c r="AG13" i="69" s="1"/>
  <c r="F11" i="69"/>
  <c r="R13" i="69"/>
  <c r="F35" i="71"/>
  <c r="F44" i="69"/>
  <c r="V35" i="69"/>
  <c r="W35" i="69" s="1"/>
  <c r="F63" i="69"/>
  <c r="F64" i="71"/>
  <c r="V64" i="69"/>
  <c r="W64" i="69" s="1"/>
  <c r="G32" i="4"/>
  <c r="H49" i="69"/>
  <c r="R49" i="69" s="1"/>
  <c r="F18" i="63"/>
  <c r="P15" i="63"/>
  <c r="P18" i="63" s="1"/>
  <c r="D36" i="55"/>
  <c r="Q36" i="55" s="1"/>
  <c r="Q32" i="55"/>
  <c r="G42" i="69"/>
  <c r="G52" i="69"/>
  <c r="Q28" i="63"/>
  <c r="D32" i="63"/>
  <c r="F112" i="69"/>
  <c r="R111" i="69"/>
  <c r="V111" i="69"/>
  <c r="W111" i="69" s="1"/>
  <c r="X111" i="69" s="1"/>
  <c r="Y111" i="69" s="1"/>
  <c r="Z111" i="69" s="1"/>
  <c r="AA111" i="69" s="1"/>
  <c r="AB111" i="69" s="1"/>
  <c r="AC111" i="69" s="1"/>
  <c r="AD111" i="69" s="1"/>
  <c r="AE111" i="69" s="1"/>
  <c r="AF111" i="69" s="1"/>
  <c r="AG111" i="69" s="1"/>
  <c r="F18" i="68"/>
  <c r="H81" i="69"/>
  <c r="V49" i="69"/>
  <c r="R18" i="30"/>
  <c r="S18" i="30" s="1"/>
  <c r="T18" i="30" s="1"/>
  <c r="U18" i="30" s="1"/>
  <c r="V18" i="30" s="1"/>
  <c r="W18" i="30" s="1"/>
  <c r="X18" i="30" s="1"/>
  <c r="Y18" i="30" s="1"/>
  <c r="Z18" i="30" s="1"/>
  <c r="AA18" i="30" s="1"/>
  <c r="AB18" i="30" s="1"/>
  <c r="Q28" i="30"/>
  <c r="S15" i="56"/>
  <c r="R15" i="68"/>
  <c r="H65" i="69"/>
  <c r="R65" i="69" s="1"/>
  <c r="H64" i="69"/>
  <c r="D32" i="49"/>
  <c r="Q28" i="49"/>
  <c r="T15" i="5"/>
  <c r="T15" i="54" s="1"/>
  <c r="Q28" i="52"/>
  <c r="D32" i="52"/>
  <c r="G36" i="5"/>
  <c r="D28" i="68"/>
  <c r="Q28" i="56"/>
  <c r="U18" i="2"/>
  <c r="D36" i="5"/>
  <c r="Q32" i="5"/>
  <c r="S15" i="52"/>
  <c r="T15" i="52" s="1"/>
  <c r="U15" i="52" s="1"/>
  <c r="V15" i="52" s="1"/>
  <c r="W15" i="52" s="1"/>
  <c r="X15" i="52" s="1"/>
  <c r="Y15" i="52" s="1"/>
  <c r="Z15" i="52" s="1"/>
  <c r="AA15" i="52" s="1"/>
  <c r="AB15" i="52" s="1"/>
  <c r="I49" i="71"/>
  <c r="F32" i="5"/>
  <c r="F32" i="54" s="1"/>
  <c r="Q18" i="67"/>
  <c r="R18" i="67" s="1"/>
  <c r="D28" i="67"/>
  <c r="P18" i="4"/>
  <c r="P18" i="53" s="1"/>
  <c r="F18" i="51"/>
  <c r="S18" i="51" s="1"/>
  <c r="T18" i="51" s="1"/>
  <c r="U18" i="51" s="1"/>
  <c r="V18" i="51" s="1"/>
  <c r="W18" i="51" s="1"/>
  <c r="X18" i="51" s="1"/>
  <c r="Y18" i="51" s="1"/>
  <c r="Z18" i="51" s="1"/>
  <c r="AA18" i="51" s="1"/>
  <c r="AB18" i="51" s="1"/>
  <c r="P15" i="51"/>
  <c r="P18" i="51" s="1"/>
  <c r="P15" i="68"/>
  <c r="P18" i="56"/>
  <c r="D36" i="4"/>
  <c r="Q32" i="4"/>
  <c r="H17" i="69"/>
  <c r="H27" i="69"/>
  <c r="H83" i="69" s="1"/>
  <c r="Y47" i="71"/>
  <c r="F49" i="71"/>
  <c r="R14" i="69"/>
  <c r="V14" i="69"/>
  <c r="W14" i="69" s="1"/>
  <c r="X14" i="69" s="1"/>
  <c r="Y14" i="69" s="1"/>
  <c r="Z14" i="69" s="1"/>
  <c r="AA14" i="69" s="1"/>
  <c r="AB14" i="69" s="1"/>
  <c r="AC14" i="69" s="1"/>
  <c r="AD14" i="69" s="1"/>
  <c r="AE14" i="69" s="1"/>
  <c r="AF14" i="69" s="1"/>
  <c r="AG14" i="69" s="1"/>
  <c r="Q32" i="2"/>
  <c r="D36" i="2"/>
  <c r="F65" i="71"/>
  <c r="V65" i="69"/>
  <c r="W65" i="69" s="1"/>
  <c r="G28" i="62"/>
  <c r="G32" i="62" s="1"/>
  <c r="G36" i="62" s="1"/>
  <c r="I60" i="69"/>
  <c r="I59" i="69" s="1"/>
  <c r="G18" i="68"/>
  <c r="I81" i="69"/>
  <c r="Q18" i="64"/>
  <c r="R18" i="64" s="1"/>
  <c r="D28" i="64"/>
  <c r="R18" i="56"/>
  <c r="V81" i="69"/>
  <c r="Q18" i="68"/>
  <c r="D32" i="60"/>
  <c r="Q28" i="60"/>
  <c r="R28" i="60" s="1"/>
  <c r="S28" i="60" s="1"/>
  <c r="T28" i="60" s="1"/>
  <c r="U28" i="60" s="1"/>
  <c r="V28" i="60" s="1"/>
  <c r="W28" i="60" s="1"/>
  <c r="X28" i="60" s="1"/>
  <c r="Y28" i="60" s="1"/>
  <c r="Q28" i="65"/>
  <c r="D32" i="65"/>
  <c r="I44" i="69"/>
  <c r="I35" i="71"/>
  <c r="I44" i="71" s="1"/>
  <c r="Q28" i="62"/>
  <c r="D32" i="62"/>
  <c r="Q28" i="58"/>
  <c r="D32" i="58"/>
  <c r="V79" i="69"/>
  <c r="G32" i="58"/>
  <c r="S18" i="67" l="1"/>
  <c r="T18" i="67" s="1"/>
  <c r="U18" i="67" s="1"/>
  <c r="V18" i="67" s="1"/>
  <c r="W18" i="67" s="1"/>
  <c r="X18" i="67" s="1"/>
  <c r="Y18" i="67" s="1"/>
  <c r="Z18" i="67" s="1"/>
  <c r="AA18" i="67" s="1"/>
  <c r="AB18" i="67" s="1"/>
  <c r="G124" i="73"/>
  <c r="G18" i="73" s="1"/>
  <c r="F121" i="73"/>
  <c r="F15" i="73" s="1"/>
  <c r="P15" i="73" s="1"/>
  <c r="R18" i="73"/>
  <c r="R9" i="73"/>
  <c r="R15" i="73"/>
  <c r="F124" i="73"/>
  <c r="S124" i="73" s="1"/>
  <c r="E18" i="73"/>
  <c r="F10" i="67"/>
  <c r="F28" i="67" s="1"/>
  <c r="F32" i="67" s="1"/>
  <c r="F36" i="67" s="1"/>
  <c r="F115" i="73"/>
  <c r="S115" i="73" s="1"/>
  <c r="G10" i="73"/>
  <c r="G138" i="73"/>
  <c r="E116" i="73"/>
  <c r="E9" i="73"/>
  <c r="G79" i="69"/>
  <c r="R79" i="69" s="1"/>
  <c r="H79" i="70"/>
  <c r="V77" i="70"/>
  <c r="S10" i="67"/>
  <c r="T10" i="67" s="1"/>
  <c r="U10" i="67" s="1"/>
  <c r="V10" i="67" s="1"/>
  <c r="W10" i="67" s="1"/>
  <c r="X10" i="67" s="1"/>
  <c r="Y10" i="67" s="1"/>
  <c r="Z10" i="67" s="1"/>
  <c r="AA10" i="67" s="1"/>
  <c r="AB10" i="67" s="1"/>
  <c r="S10" i="65"/>
  <c r="T10" i="65" s="1"/>
  <c r="U10" i="65" s="1"/>
  <c r="V10" i="65" s="1"/>
  <c r="W10" i="65" s="1"/>
  <c r="X10" i="65" s="1"/>
  <c r="Y10" i="65" s="1"/>
  <c r="Z10" i="65" s="1"/>
  <c r="AA10" i="65" s="1"/>
  <c r="AB10" i="65" s="1"/>
  <c r="G32" i="2"/>
  <c r="S10" i="54"/>
  <c r="T18" i="5"/>
  <c r="U18" i="5" s="1"/>
  <c r="G28" i="53"/>
  <c r="P10" i="54"/>
  <c r="S10" i="53"/>
  <c r="Q32" i="54"/>
  <c r="Q32" i="53"/>
  <c r="D36" i="53"/>
  <c r="D36" i="54"/>
  <c r="I11" i="71"/>
  <c r="F28" i="65"/>
  <c r="F32" i="65" s="1"/>
  <c r="F36" i="65" s="1"/>
  <c r="S9" i="67"/>
  <c r="T9" i="67" s="1"/>
  <c r="U9" i="67" s="1"/>
  <c r="V9" i="67" s="1"/>
  <c r="W9" i="67" s="1"/>
  <c r="X9" i="67" s="1"/>
  <c r="Y9" i="67" s="1"/>
  <c r="Z9" i="67" s="1"/>
  <c r="AA9" i="67" s="1"/>
  <c r="AB9" i="67" s="1"/>
  <c r="G55" i="69"/>
  <c r="X65" i="69"/>
  <c r="Y65" i="69" s="1"/>
  <c r="Z65" i="69" s="1"/>
  <c r="AA65" i="69" s="1"/>
  <c r="AB65" i="69" s="1"/>
  <c r="AC65" i="69" s="1"/>
  <c r="AD65" i="69" s="1"/>
  <c r="AE65" i="69" s="1"/>
  <c r="AF65" i="69" s="1"/>
  <c r="AG65" i="69" s="1"/>
  <c r="H63" i="69"/>
  <c r="R63" i="69" s="1"/>
  <c r="R18" i="58"/>
  <c r="S18" i="58" s="1"/>
  <c r="T18" i="58" s="1"/>
  <c r="U18" i="58" s="1"/>
  <c r="V18" i="58" s="1"/>
  <c r="W18" i="58" s="1"/>
  <c r="X18" i="58" s="1"/>
  <c r="Y18" i="58" s="1"/>
  <c r="Z18" i="58" s="1"/>
  <c r="AA18" i="58" s="1"/>
  <c r="AB18" i="58" s="1"/>
  <c r="F28" i="58"/>
  <c r="F32" i="58" s="1"/>
  <c r="F36" i="58" s="1"/>
  <c r="H79" i="71" s="1"/>
  <c r="H49" i="41"/>
  <c r="X47" i="41"/>
  <c r="R44" i="41"/>
  <c r="V44" i="41"/>
  <c r="W44" i="41" s="1"/>
  <c r="X44" i="41" s="1"/>
  <c r="Y44" i="41" s="1"/>
  <c r="Z44" i="41" s="1"/>
  <c r="AA44" i="41" s="1"/>
  <c r="AB44" i="41" s="1"/>
  <c r="AC44" i="41" s="1"/>
  <c r="AD44" i="41" s="1"/>
  <c r="AE44" i="41" s="1"/>
  <c r="AF44" i="41" s="1"/>
  <c r="AG44" i="41" s="1"/>
  <c r="W16" i="41"/>
  <c r="R47" i="41"/>
  <c r="T10" i="4"/>
  <c r="T10" i="53" s="1"/>
  <c r="X64" i="41"/>
  <c r="Y64" i="41" s="1"/>
  <c r="Z64" i="41" s="1"/>
  <c r="AA64" i="41" s="1"/>
  <c r="AB64" i="41" s="1"/>
  <c r="AC64" i="41" s="1"/>
  <c r="AD64" i="41" s="1"/>
  <c r="AE64" i="41" s="1"/>
  <c r="AF64" i="41" s="1"/>
  <c r="AG64" i="41" s="1"/>
  <c r="R43" i="41"/>
  <c r="V43" i="41"/>
  <c r="W43" i="41" s="1"/>
  <c r="X43" i="41" s="1"/>
  <c r="Y43" i="41" s="1"/>
  <c r="Z43" i="41" s="1"/>
  <c r="AA43" i="41" s="1"/>
  <c r="AB43" i="41" s="1"/>
  <c r="AC43" i="41" s="1"/>
  <c r="AD43" i="41" s="1"/>
  <c r="AE43" i="41" s="1"/>
  <c r="AF43" i="41" s="1"/>
  <c r="AG43" i="41" s="1"/>
  <c r="R14" i="41"/>
  <c r="V14" i="41"/>
  <c r="W14" i="41" s="1"/>
  <c r="X14" i="41" s="1"/>
  <c r="Y14" i="41" s="1"/>
  <c r="Z14" i="41" s="1"/>
  <c r="AA14" i="41" s="1"/>
  <c r="AB14" i="41" s="1"/>
  <c r="AC14" i="41" s="1"/>
  <c r="AD14" i="41" s="1"/>
  <c r="AE14" i="41" s="1"/>
  <c r="AF14" i="41" s="1"/>
  <c r="AG14" i="41" s="1"/>
  <c r="U9" i="5"/>
  <c r="U9" i="54" s="1"/>
  <c r="S10" i="68"/>
  <c r="X81" i="41" s="1"/>
  <c r="T10" i="56"/>
  <c r="P9" i="68"/>
  <c r="P10" i="56"/>
  <c r="P10" i="68" s="1"/>
  <c r="R81" i="41" s="1"/>
  <c r="T10" i="5"/>
  <c r="T10" i="54" s="1"/>
  <c r="P9" i="67"/>
  <c r="P10" i="67" s="1"/>
  <c r="F11" i="41"/>
  <c r="F52" i="41" s="1"/>
  <c r="R13" i="41"/>
  <c r="V13" i="41"/>
  <c r="W13" i="41" s="1"/>
  <c r="X13" i="41" s="1"/>
  <c r="Y13" i="41" s="1"/>
  <c r="Z13" i="41" s="1"/>
  <c r="AA13" i="41" s="1"/>
  <c r="AB13" i="41" s="1"/>
  <c r="AC13" i="41" s="1"/>
  <c r="AD13" i="41" s="1"/>
  <c r="AE13" i="41" s="1"/>
  <c r="AF13" i="41" s="1"/>
  <c r="AG13" i="41" s="1"/>
  <c r="H11" i="41"/>
  <c r="H13" i="71"/>
  <c r="H11" i="71" s="1"/>
  <c r="U9" i="56"/>
  <c r="T9" i="68"/>
  <c r="V59" i="41"/>
  <c r="W59" i="41" s="1"/>
  <c r="X59" i="41" s="1"/>
  <c r="Y59" i="41" s="1"/>
  <c r="Z59" i="41" s="1"/>
  <c r="AA59" i="41" s="1"/>
  <c r="AB59" i="41" s="1"/>
  <c r="AC59" i="41" s="1"/>
  <c r="AD59" i="41" s="1"/>
  <c r="AE59" i="41" s="1"/>
  <c r="AF59" i="41" s="1"/>
  <c r="AG59" i="41" s="1"/>
  <c r="R59" i="41"/>
  <c r="V63" i="41"/>
  <c r="W63" i="41" s="1"/>
  <c r="X63" i="41" s="1"/>
  <c r="Y63" i="41" s="1"/>
  <c r="Z63" i="41" s="1"/>
  <c r="AA63" i="41" s="1"/>
  <c r="AB63" i="41" s="1"/>
  <c r="AC63" i="41" s="1"/>
  <c r="AD63" i="41" s="1"/>
  <c r="AE63" i="41" s="1"/>
  <c r="AF63" i="41" s="1"/>
  <c r="AG63" i="41" s="1"/>
  <c r="R63" i="41"/>
  <c r="F14" i="71"/>
  <c r="G69" i="41"/>
  <c r="G51" i="41"/>
  <c r="G85" i="41"/>
  <c r="R64" i="41"/>
  <c r="U9" i="4"/>
  <c r="U9" i="53" s="1"/>
  <c r="W49" i="41"/>
  <c r="I27" i="41"/>
  <c r="I52" i="41"/>
  <c r="V32" i="41"/>
  <c r="R32" i="41"/>
  <c r="F42" i="41"/>
  <c r="D36" i="62"/>
  <c r="Q36" i="62" s="1"/>
  <c r="Q32" i="62"/>
  <c r="D36" i="60"/>
  <c r="Q36" i="60" s="1"/>
  <c r="R36" i="60" s="1"/>
  <c r="S36" i="60" s="1"/>
  <c r="T36" i="60" s="1"/>
  <c r="U36" i="60" s="1"/>
  <c r="V36" i="60" s="1"/>
  <c r="W36" i="60" s="1"/>
  <c r="X36" i="60" s="1"/>
  <c r="Y36" i="60" s="1"/>
  <c r="Q32" i="60"/>
  <c r="R32" i="60" s="1"/>
  <c r="S32" i="60" s="1"/>
  <c r="T32" i="60" s="1"/>
  <c r="U32" i="60" s="1"/>
  <c r="V32" i="60" s="1"/>
  <c r="W32" i="60" s="1"/>
  <c r="X32" i="60" s="1"/>
  <c r="Y32" i="60" s="1"/>
  <c r="D32" i="64"/>
  <c r="Q28" i="64"/>
  <c r="Y49" i="71"/>
  <c r="F36" i="5"/>
  <c r="F36" i="54" s="1"/>
  <c r="Q36" i="5"/>
  <c r="Q28" i="68"/>
  <c r="Q32" i="52"/>
  <c r="D36" i="52"/>
  <c r="Q36" i="52" s="1"/>
  <c r="Q32" i="30"/>
  <c r="R28" i="30"/>
  <c r="S28" i="30" s="1"/>
  <c r="T28" i="30" s="1"/>
  <c r="U28" i="30" s="1"/>
  <c r="V28" i="30" s="1"/>
  <c r="W28" i="30" s="1"/>
  <c r="X28" i="30" s="1"/>
  <c r="Y28" i="30" s="1"/>
  <c r="Z28" i="30" s="1"/>
  <c r="AA28" i="30" s="1"/>
  <c r="AB28" i="30" s="1"/>
  <c r="R112" i="69"/>
  <c r="V112" i="69"/>
  <c r="W112" i="69" s="1"/>
  <c r="X112" i="69" s="1"/>
  <c r="Y112" i="69" s="1"/>
  <c r="Z112" i="69" s="1"/>
  <c r="AA112" i="69" s="1"/>
  <c r="AB112" i="69" s="1"/>
  <c r="AC112" i="69" s="1"/>
  <c r="AD112" i="69" s="1"/>
  <c r="AE112" i="69" s="1"/>
  <c r="AF112" i="69" s="1"/>
  <c r="AG112" i="69" s="1"/>
  <c r="G51" i="69"/>
  <c r="G69" i="69"/>
  <c r="F28" i="63"/>
  <c r="F32" i="63" s="1"/>
  <c r="F36" i="63" s="1"/>
  <c r="H61" i="69"/>
  <c r="R61" i="69" s="1"/>
  <c r="R64" i="69"/>
  <c r="F44" i="71"/>
  <c r="Y35" i="71"/>
  <c r="Y13" i="71"/>
  <c r="U15" i="4"/>
  <c r="U15" i="53" s="1"/>
  <c r="X47" i="69"/>
  <c r="F32" i="71"/>
  <c r="F43" i="71"/>
  <c r="Y34" i="71"/>
  <c r="Y60" i="71"/>
  <c r="F59" i="71"/>
  <c r="W16" i="69"/>
  <c r="Q32" i="51"/>
  <c r="D36" i="51"/>
  <c r="Q36" i="51" s="1"/>
  <c r="F28" i="52"/>
  <c r="F32" i="52" s="1"/>
  <c r="F36" i="52" s="1"/>
  <c r="H35" i="69"/>
  <c r="X35" i="69" s="1"/>
  <c r="Y35" i="69" s="1"/>
  <c r="Z35" i="69" s="1"/>
  <c r="AA35" i="69" s="1"/>
  <c r="AB35" i="69" s="1"/>
  <c r="AC35" i="69" s="1"/>
  <c r="AD35" i="69" s="1"/>
  <c r="AE35" i="69" s="1"/>
  <c r="AF35" i="69" s="1"/>
  <c r="AG35" i="69" s="1"/>
  <c r="Q32" i="65"/>
  <c r="D36" i="65"/>
  <c r="Q36" i="65" s="1"/>
  <c r="Y65" i="71"/>
  <c r="Q36" i="2"/>
  <c r="H56" i="69"/>
  <c r="H87" i="69"/>
  <c r="H71" i="69"/>
  <c r="H77" i="69"/>
  <c r="H29" i="69"/>
  <c r="Q36" i="4"/>
  <c r="V18" i="2"/>
  <c r="Q32" i="49"/>
  <c r="D36" i="49"/>
  <c r="T15" i="56"/>
  <c r="S15" i="68"/>
  <c r="D36" i="63"/>
  <c r="Q36" i="63" s="1"/>
  <c r="Q32" i="63"/>
  <c r="H49" i="71"/>
  <c r="G36" i="4"/>
  <c r="X64" i="69"/>
  <c r="Y64" i="69" s="1"/>
  <c r="Z64" i="69" s="1"/>
  <c r="AA64" i="69" s="1"/>
  <c r="AB64" i="69" s="1"/>
  <c r="AC64" i="69" s="1"/>
  <c r="AD64" i="69" s="1"/>
  <c r="AE64" i="69" s="1"/>
  <c r="AF64" i="69" s="1"/>
  <c r="AG64" i="69" s="1"/>
  <c r="D36" i="66"/>
  <c r="Q36" i="66" s="1"/>
  <c r="Q32" i="66"/>
  <c r="V43" i="69"/>
  <c r="W43" i="69" s="1"/>
  <c r="V59" i="69"/>
  <c r="W59" i="69" s="1"/>
  <c r="Q32" i="50"/>
  <c r="D36" i="50"/>
  <c r="D36" i="61"/>
  <c r="Q32" i="61"/>
  <c r="R32" i="61" s="1"/>
  <c r="S32" i="61" s="1"/>
  <c r="T32" i="61" s="1"/>
  <c r="U32" i="61" s="1"/>
  <c r="V32" i="61" s="1"/>
  <c r="W32" i="61" s="1"/>
  <c r="X32" i="61" s="1"/>
  <c r="Y32" i="61" s="1"/>
  <c r="R81" i="69"/>
  <c r="P18" i="68"/>
  <c r="Q28" i="67"/>
  <c r="D32" i="67"/>
  <c r="F28" i="68"/>
  <c r="H55" i="69"/>
  <c r="Y64" i="71"/>
  <c r="F63" i="71"/>
  <c r="F52" i="69"/>
  <c r="F27" i="69"/>
  <c r="R11" i="69"/>
  <c r="V11" i="69"/>
  <c r="W11" i="69" s="1"/>
  <c r="X11" i="69" s="1"/>
  <c r="Y11" i="69" s="1"/>
  <c r="Z11" i="69" s="1"/>
  <c r="AA11" i="69" s="1"/>
  <c r="AB11" i="69" s="1"/>
  <c r="AC11" i="69" s="1"/>
  <c r="AD11" i="69" s="1"/>
  <c r="AE11" i="69" s="1"/>
  <c r="AF11" i="69" s="1"/>
  <c r="AG11" i="69" s="1"/>
  <c r="D36" i="30"/>
  <c r="P36" i="30" s="1"/>
  <c r="P32" i="30"/>
  <c r="V32" i="69"/>
  <c r="F42" i="69"/>
  <c r="V113" i="70"/>
  <c r="I32" i="71"/>
  <c r="I43" i="71"/>
  <c r="F28" i="62"/>
  <c r="F32" i="62" s="1"/>
  <c r="F36" i="62" s="1"/>
  <c r="H60" i="69"/>
  <c r="X60" i="69" s="1"/>
  <c r="Y60" i="69" s="1"/>
  <c r="Z60" i="69" s="1"/>
  <c r="AA60" i="69" s="1"/>
  <c r="AB60" i="69" s="1"/>
  <c r="AC60" i="69" s="1"/>
  <c r="AD60" i="69" s="1"/>
  <c r="AE60" i="69" s="1"/>
  <c r="AF60" i="69" s="1"/>
  <c r="AG60" i="69" s="1"/>
  <c r="T18" i="4"/>
  <c r="T18" i="53" s="1"/>
  <c r="G29" i="69"/>
  <c r="G71" i="69"/>
  <c r="G85" i="69"/>
  <c r="G87" i="69"/>
  <c r="G56" i="69"/>
  <c r="Q32" i="57"/>
  <c r="R32" i="57" s="1"/>
  <c r="S32" i="57" s="1"/>
  <c r="T32" i="57" s="1"/>
  <c r="U32" i="57" s="1"/>
  <c r="V32" i="57" s="1"/>
  <c r="W32" i="57" s="1"/>
  <c r="X32" i="57" s="1"/>
  <c r="Y32" i="57" s="1"/>
  <c r="Z32" i="57" s="1"/>
  <c r="AA32" i="57" s="1"/>
  <c r="AB32" i="57" s="1"/>
  <c r="D36" i="57"/>
  <c r="Q36" i="57" s="1"/>
  <c r="R36" i="57" s="1"/>
  <c r="S36" i="57" s="1"/>
  <c r="T36" i="57" s="1"/>
  <c r="U36" i="57" s="1"/>
  <c r="V36" i="57" s="1"/>
  <c r="W36" i="57" s="1"/>
  <c r="X36" i="57" s="1"/>
  <c r="Y36" i="57" s="1"/>
  <c r="Z36" i="57" s="1"/>
  <c r="AA36" i="57" s="1"/>
  <c r="AB36" i="57" s="1"/>
  <c r="F32" i="4"/>
  <c r="F32" i="53" s="1"/>
  <c r="W81" i="69"/>
  <c r="R18" i="68"/>
  <c r="S18" i="56"/>
  <c r="F28" i="51"/>
  <c r="F32" i="51" s="1"/>
  <c r="F36" i="51" s="1"/>
  <c r="H34" i="69"/>
  <c r="X34" i="69" s="1"/>
  <c r="Y34" i="69" s="1"/>
  <c r="Z34" i="69" s="1"/>
  <c r="AA34" i="69" s="1"/>
  <c r="AB34" i="69" s="1"/>
  <c r="AC34" i="69" s="1"/>
  <c r="AD34" i="69" s="1"/>
  <c r="AE34" i="69" s="1"/>
  <c r="AF34" i="69" s="1"/>
  <c r="AG34" i="69" s="1"/>
  <c r="F81" i="71"/>
  <c r="D32" i="68"/>
  <c r="Q32" i="56"/>
  <c r="U15" i="5"/>
  <c r="U15" i="54" s="1"/>
  <c r="W49" i="69"/>
  <c r="V63" i="69"/>
  <c r="W63" i="69" s="1"/>
  <c r="V44" i="69"/>
  <c r="W44" i="69" s="1"/>
  <c r="S18" i="63"/>
  <c r="T18" i="63" s="1"/>
  <c r="U18" i="63" s="1"/>
  <c r="V18" i="63" s="1"/>
  <c r="W18" i="63" s="1"/>
  <c r="X18" i="63" s="1"/>
  <c r="Y18" i="63" s="1"/>
  <c r="Z18" i="63" s="1"/>
  <c r="AA18" i="63" s="1"/>
  <c r="AB18" i="63" s="1"/>
  <c r="I42" i="69"/>
  <c r="I52" i="69"/>
  <c r="F18" i="64"/>
  <c r="F28" i="64" s="1"/>
  <c r="F32" i="64" s="1"/>
  <c r="F36" i="64" s="1"/>
  <c r="P15" i="64"/>
  <c r="P18" i="64" s="1"/>
  <c r="R16" i="71"/>
  <c r="Y16" i="71"/>
  <c r="I17" i="69"/>
  <c r="I27" i="69"/>
  <c r="I83" i="69" s="1"/>
  <c r="Y61" i="71"/>
  <c r="Q32" i="58"/>
  <c r="D36" i="58"/>
  <c r="W79" i="69"/>
  <c r="G36" i="58"/>
  <c r="I79" i="71" s="1"/>
  <c r="G77" i="69" l="1"/>
  <c r="S121" i="73"/>
  <c r="T121" i="73" s="1"/>
  <c r="T124" i="73"/>
  <c r="S9" i="73"/>
  <c r="T115" i="73"/>
  <c r="E10" i="73"/>
  <c r="R116" i="73"/>
  <c r="G32" i="73"/>
  <c r="S15" i="73"/>
  <c r="D32" i="73"/>
  <c r="Q32" i="73" s="1"/>
  <c r="F18" i="73"/>
  <c r="F9" i="73"/>
  <c r="P9" i="73" s="1"/>
  <c r="P10" i="73" s="1"/>
  <c r="F116" i="73"/>
  <c r="H77" i="70"/>
  <c r="Q36" i="58"/>
  <c r="F79" i="71"/>
  <c r="Y79" i="71" s="1"/>
  <c r="I56" i="71"/>
  <c r="I27" i="71"/>
  <c r="I83" i="71" s="1"/>
  <c r="T18" i="54"/>
  <c r="H56" i="71"/>
  <c r="H17" i="71"/>
  <c r="I17" i="71"/>
  <c r="I55" i="71"/>
  <c r="G36" i="2"/>
  <c r="X61" i="69"/>
  <c r="Y61" i="69" s="1"/>
  <c r="Z61" i="69" s="1"/>
  <c r="AA61" i="69" s="1"/>
  <c r="AB61" i="69" s="1"/>
  <c r="AC61" i="69" s="1"/>
  <c r="AD61" i="69" s="1"/>
  <c r="AE61" i="69" s="1"/>
  <c r="AF61" i="69" s="1"/>
  <c r="AG61" i="69" s="1"/>
  <c r="I77" i="71"/>
  <c r="H55" i="71"/>
  <c r="G32" i="53"/>
  <c r="G32" i="54"/>
  <c r="V18" i="5"/>
  <c r="U18" i="54"/>
  <c r="Q36" i="54"/>
  <c r="Q36" i="53"/>
  <c r="F11" i="71"/>
  <c r="Y14" i="71"/>
  <c r="G28" i="68"/>
  <c r="X63" i="69"/>
  <c r="Y63" i="69" s="1"/>
  <c r="Z63" i="69" s="1"/>
  <c r="AA63" i="69" s="1"/>
  <c r="AB63" i="69" s="1"/>
  <c r="AC63" i="69" s="1"/>
  <c r="AD63" i="69" s="1"/>
  <c r="AE63" i="69" s="1"/>
  <c r="AF63" i="69" s="1"/>
  <c r="AG63" i="69" s="1"/>
  <c r="W32" i="41"/>
  <c r="X49" i="41"/>
  <c r="V9" i="5"/>
  <c r="V9" i="54" s="1"/>
  <c r="U10" i="4"/>
  <c r="U10" i="53" s="1"/>
  <c r="R42" i="41"/>
  <c r="V42" i="41"/>
  <c r="U9" i="68"/>
  <c r="V9" i="56"/>
  <c r="T10" i="68"/>
  <c r="Y81" i="41" s="1"/>
  <c r="U10" i="56"/>
  <c r="I77" i="41"/>
  <c r="I83" i="41"/>
  <c r="I71" i="41"/>
  <c r="I87" i="41"/>
  <c r="I29" i="41"/>
  <c r="I85" i="41"/>
  <c r="I56" i="41"/>
  <c r="I55" i="41"/>
  <c r="I69" i="41"/>
  <c r="I51" i="41"/>
  <c r="V9" i="4"/>
  <c r="V9" i="53" s="1"/>
  <c r="H77" i="71"/>
  <c r="H27" i="71"/>
  <c r="V11" i="41"/>
  <c r="V52" i="41" s="1"/>
  <c r="F27" i="41"/>
  <c r="F69" i="41" s="1"/>
  <c r="R11" i="41"/>
  <c r="R17" i="41" s="1"/>
  <c r="F17" i="41"/>
  <c r="U10" i="5"/>
  <c r="U10" i="54" s="1"/>
  <c r="H17" i="41"/>
  <c r="H27" i="41"/>
  <c r="H55" i="41" s="1"/>
  <c r="H52" i="41"/>
  <c r="X16" i="41"/>
  <c r="Y47" i="41"/>
  <c r="R49" i="41"/>
  <c r="Y81" i="71"/>
  <c r="Q32" i="68"/>
  <c r="S18" i="68"/>
  <c r="T18" i="56"/>
  <c r="X81" i="69"/>
  <c r="F36" i="4"/>
  <c r="F36" i="53" s="1"/>
  <c r="H59" i="69"/>
  <c r="R59" i="69" s="1"/>
  <c r="R60" i="69"/>
  <c r="V42" i="69"/>
  <c r="F51" i="69"/>
  <c r="Y63" i="71"/>
  <c r="D36" i="67"/>
  <c r="Q36" i="67" s="1"/>
  <c r="Q32" i="67"/>
  <c r="I81" i="71"/>
  <c r="G32" i="68"/>
  <c r="Q36" i="61"/>
  <c r="R36" i="61" s="1"/>
  <c r="S36" i="61" s="1"/>
  <c r="T36" i="61" s="1"/>
  <c r="U36" i="61" s="1"/>
  <c r="V36" i="61" s="1"/>
  <c r="W36" i="61" s="1"/>
  <c r="X36" i="61" s="1"/>
  <c r="Y36" i="61" s="1"/>
  <c r="F123" i="71"/>
  <c r="Q36" i="49"/>
  <c r="W18" i="2"/>
  <c r="Y32" i="71"/>
  <c r="F42" i="71"/>
  <c r="V15" i="4"/>
  <c r="V15" i="53" s="1"/>
  <c r="Q36" i="30"/>
  <c r="R36" i="30" s="1"/>
  <c r="S36" i="30" s="1"/>
  <c r="T36" i="30" s="1"/>
  <c r="U36" i="30" s="1"/>
  <c r="V36" i="30" s="1"/>
  <c r="W36" i="30" s="1"/>
  <c r="X36" i="30" s="1"/>
  <c r="Y36" i="30" s="1"/>
  <c r="Z36" i="30" s="1"/>
  <c r="AA36" i="30" s="1"/>
  <c r="AB36" i="30" s="1"/>
  <c r="R32" i="30"/>
  <c r="S32" i="30" s="1"/>
  <c r="T32" i="30" s="1"/>
  <c r="U32" i="30" s="1"/>
  <c r="V32" i="30" s="1"/>
  <c r="W32" i="30" s="1"/>
  <c r="X32" i="30" s="1"/>
  <c r="Y32" i="30" s="1"/>
  <c r="Z32" i="30" s="1"/>
  <c r="AA32" i="30" s="1"/>
  <c r="AB32" i="30" s="1"/>
  <c r="Z16" i="71"/>
  <c r="I51" i="69"/>
  <c r="I69" i="69"/>
  <c r="X49" i="69"/>
  <c r="F126" i="71"/>
  <c r="Q36" i="56"/>
  <c r="D36" i="68"/>
  <c r="W32" i="69"/>
  <c r="V52" i="69"/>
  <c r="Y59" i="71"/>
  <c r="Y44" i="71"/>
  <c r="I71" i="69"/>
  <c r="I29" i="69"/>
  <c r="I87" i="69"/>
  <c r="I77" i="69"/>
  <c r="I85" i="69"/>
  <c r="I56" i="69"/>
  <c r="I55" i="69"/>
  <c r="H43" i="69"/>
  <c r="R43" i="69" s="1"/>
  <c r="H32" i="69"/>
  <c r="H34" i="71"/>
  <c r="R34" i="69"/>
  <c r="W113" i="70"/>
  <c r="V83" i="70"/>
  <c r="F69" i="69"/>
  <c r="F87" i="69"/>
  <c r="R27" i="69"/>
  <c r="F83" i="69"/>
  <c r="F29" i="69"/>
  <c r="V27" i="69"/>
  <c r="F71" i="69"/>
  <c r="F85" i="69"/>
  <c r="F56" i="69"/>
  <c r="F17" i="69"/>
  <c r="F55" i="69"/>
  <c r="F77" i="69"/>
  <c r="F32" i="68"/>
  <c r="H81" i="71"/>
  <c r="S18" i="64"/>
  <c r="T18" i="64" s="1"/>
  <c r="U18" i="64" s="1"/>
  <c r="V18" i="64" s="1"/>
  <c r="W18" i="64" s="1"/>
  <c r="X18" i="64" s="1"/>
  <c r="Y18" i="64" s="1"/>
  <c r="Z18" i="64" s="1"/>
  <c r="AA18" i="64" s="1"/>
  <c r="AB18" i="64" s="1"/>
  <c r="H44" i="69"/>
  <c r="R44" i="69" s="1"/>
  <c r="H35" i="71"/>
  <c r="R35" i="69"/>
  <c r="Y47" i="69"/>
  <c r="V15" i="5"/>
  <c r="V15" i="54" s="1"/>
  <c r="U18" i="4"/>
  <c r="U18" i="53" s="1"/>
  <c r="I42" i="71"/>
  <c r="I52" i="71"/>
  <c r="Q36" i="50"/>
  <c r="U15" i="56"/>
  <c r="T15" i="68"/>
  <c r="X16" i="69"/>
  <c r="Y43" i="71"/>
  <c r="D36" i="64"/>
  <c r="Q36" i="64" s="1"/>
  <c r="Q32" i="64"/>
  <c r="X79" i="69"/>
  <c r="U115" i="73" l="1"/>
  <c r="T9" i="73"/>
  <c r="S116" i="73"/>
  <c r="R10" i="73"/>
  <c r="S18" i="73"/>
  <c r="U121" i="73"/>
  <c r="T15" i="73"/>
  <c r="U124" i="73"/>
  <c r="T18" i="73"/>
  <c r="F10" i="73"/>
  <c r="F138" i="73"/>
  <c r="F32" i="73" s="1"/>
  <c r="F77" i="71"/>
  <c r="I71" i="71"/>
  <c r="F55" i="71"/>
  <c r="F27" i="71"/>
  <c r="F29" i="71" s="1"/>
  <c r="I87" i="71"/>
  <c r="I29" i="71"/>
  <c r="F56" i="71"/>
  <c r="G36" i="54"/>
  <c r="G36" i="53"/>
  <c r="Y66" i="71"/>
  <c r="F52" i="71"/>
  <c r="F17" i="71"/>
  <c r="Y11" i="71"/>
  <c r="Y55" i="71" s="1"/>
  <c r="W18" i="5"/>
  <c r="V18" i="54"/>
  <c r="X59" i="69"/>
  <c r="Y59" i="69" s="1"/>
  <c r="Z59" i="69" s="1"/>
  <c r="AA59" i="69" s="1"/>
  <c r="AB59" i="69" s="1"/>
  <c r="AC59" i="69" s="1"/>
  <c r="AD59" i="69" s="1"/>
  <c r="AE59" i="69" s="1"/>
  <c r="AF59" i="69" s="1"/>
  <c r="AG59" i="69" s="1"/>
  <c r="R29" i="69"/>
  <c r="R52" i="41"/>
  <c r="F51" i="41"/>
  <c r="W9" i="4"/>
  <c r="W9" i="53" s="1"/>
  <c r="V10" i="56"/>
  <c r="U10" i="68"/>
  <c r="Z81" i="41" s="1"/>
  <c r="Z47" i="41"/>
  <c r="H77" i="41"/>
  <c r="H83" i="41"/>
  <c r="H85" i="41"/>
  <c r="H29" i="41"/>
  <c r="H71" i="41"/>
  <c r="H87" i="41"/>
  <c r="H56" i="41"/>
  <c r="H51" i="41"/>
  <c r="H69" i="41"/>
  <c r="H87" i="71"/>
  <c r="H29" i="71"/>
  <c r="H71" i="71"/>
  <c r="H83" i="71"/>
  <c r="V10" i="4"/>
  <c r="V10" i="53" s="1"/>
  <c r="Y49" i="41"/>
  <c r="F29" i="41"/>
  <c r="F77" i="41"/>
  <c r="F71" i="41"/>
  <c r="V27" i="41"/>
  <c r="V51" i="41" s="1"/>
  <c r="R27" i="41"/>
  <c r="F87" i="41"/>
  <c r="F83" i="41"/>
  <c r="F85" i="41"/>
  <c r="F56" i="41"/>
  <c r="F55" i="41"/>
  <c r="W9" i="56"/>
  <c r="V9" i="68"/>
  <c r="W42" i="41"/>
  <c r="Y16" i="41"/>
  <c r="V10" i="5"/>
  <c r="V10" i="54" s="1"/>
  <c r="W11" i="41"/>
  <c r="W52" i="41" s="1"/>
  <c r="V17" i="41"/>
  <c r="W9" i="5"/>
  <c r="W9" i="54" s="1"/>
  <c r="X32" i="41"/>
  <c r="I69" i="71"/>
  <c r="I51" i="71"/>
  <c r="R71" i="69"/>
  <c r="R87" i="69"/>
  <c r="R83" i="69"/>
  <c r="R56" i="69"/>
  <c r="R55" i="69"/>
  <c r="R17" i="69"/>
  <c r="R77" i="69"/>
  <c r="X113" i="70"/>
  <c r="F124" i="71"/>
  <c r="F89" i="71" s="1"/>
  <c r="Y123" i="71"/>
  <c r="Z123" i="71" s="1"/>
  <c r="AA123" i="71" s="1"/>
  <c r="AB123" i="71" s="1"/>
  <c r="AC123" i="71" s="1"/>
  <c r="AD123" i="71" s="1"/>
  <c r="AE123" i="71" s="1"/>
  <c r="AF123" i="71" s="1"/>
  <c r="AG123" i="71" s="1"/>
  <c r="H44" i="71"/>
  <c r="V69" i="69"/>
  <c r="V71" i="69"/>
  <c r="V87" i="69"/>
  <c r="V29" i="69"/>
  <c r="V85" i="69"/>
  <c r="V83" i="69"/>
  <c r="W27" i="69"/>
  <c r="V56" i="69"/>
  <c r="V17" i="69"/>
  <c r="V55" i="69"/>
  <c r="V77" i="69"/>
  <c r="X32" i="69"/>
  <c r="W52" i="69"/>
  <c r="Y49" i="69"/>
  <c r="AA16" i="71"/>
  <c r="T18" i="68"/>
  <c r="Y81" i="69"/>
  <c r="U18" i="56"/>
  <c r="V18" i="4"/>
  <c r="V18" i="53" s="1"/>
  <c r="W15" i="5"/>
  <c r="W15" i="54" s="1"/>
  <c r="Z47" i="69"/>
  <c r="F36" i="68"/>
  <c r="H126" i="71"/>
  <c r="H43" i="71"/>
  <c r="H32" i="71"/>
  <c r="I85" i="71"/>
  <c r="Q36" i="68"/>
  <c r="F51" i="71"/>
  <c r="Y42" i="71"/>
  <c r="F69" i="71"/>
  <c r="W42" i="69"/>
  <c r="V51" i="69"/>
  <c r="Y16" i="69"/>
  <c r="V15" i="56"/>
  <c r="U15" i="68"/>
  <c r="X44" i="69"/>
  <c r="Y44" i="69" s="1"/>
  <c r="Z44" i="69" s="1"/>
  <c r="AA44" i="69" s="1"/>
  <c r="AB44" i="69" s="1"/>
  <c r="AC44" i="69" s="1"/>
  <c r="AD44" i="69" s="1"/>
  <c r="AE44" i="69" s="1"/>
  <c r="AF44" i="69" s="1"/>
  <c r="AG44" i="69" s="1"/>
  <c r="H42" i="69"/>
  <c r="H52" i="69"/>
  <c r="R32" i="69"/>
  <c r="R52" i="69" s="1"/>
  <c r="W15" i="4"/>
  <c r="W15" i="53" s="1"/>
  <c r="X18" i="2"/>
  <c r="X43" i="69"/>
  <c r="Y43" i="69" s="1"/>
  <c r="Z43" i="69" s="1"/>
  <c r="AA43" i="69" s="1"/>
  <c r="AB43" i="69" s="1"/>
  <c r="AC43" i="69" s="1"/>
  <c r="AD43" i="69" s="1"/>
  <c r="AE43" i="69" s="1"/>
  <c r="AF43" i="69" s="1"/>
  <c r="AG43" i="69" s="1"/>
  <c r="I126" i="71"/>
  <c r="G36" i="68"/>
  <c r="Y79" i="69"/>
  <c r="V124" i="73" l="1"/>
  <c r="U18" i="73"/>
  <c r="T116" i="73"/>
  <c r="S10" i="73"/>
  <c r="V121" i="73"/>
  <c r="U15" i="73"/>
  <c r="V115" i="73"/>
  <c r="U9" i="73"/>
  <c r="Y17" i="71"/>
  <c r="Y27" i="71"/>
  <c r="Y71" i="71" s="1"/>
  <c r="Y52" i="71"/>
  <c r="Y77" i="71"/>
  <c r="Y56" i="71"/>
  <c r="F71" i="71"/>
  <c r="F87" i="71"/>
  <c r="F85" i="71"/>
  <c r="W18" i="54"/>
  <c r="X18" i="5"/>
  <c r="V69" i="41"/>
  <c r="R29" i="41"/>
  <c r="X42" i="41"/>
  <c r="R87" i="41"/>
  <c r="R77" i="41"/>
  <c r="R83" i="41"/>
  <c r="R71" i="41"/>
  <c r="R85" i="41"/>
  <c r="R56" i="41"/>
  <c r="X9" i="4"/>
  <c r="X9" i="53" s="1"/>
  <c r="X9" i="5"/>
  <c r="X9" i="54" s="1"/>
  <c r="X11" i="41"/>
  <c r="W17" i="41"/>
  <c r="Z16" i="41"/>
  <c r="V77" i="41"/>
  <c r="V29" i="41"/>
  <c r="W27" i="41"/>
  <c r="W51" i="41" s="1"/>
  <c r="V87" i="41"/>
  <c r="V83" i="41"/>
  <c r="V71" i="41"/>
  <c r="V85" i="41"/>
  <c r="V56" i="41"/>
  <c r="V55" i="41"/>
  <c r="R55" i="41"/>
  <c r="W10" i="4"/>
  <c r="W10" i="53" s="1"/>
  <c r="R69" i="41"/>
  <c r="W9" i="68"/>
  <c r="X9" i="56"/>
  <c r="W10" i="56"/>
  <c r="V10" i="68"/>
  <c r="AA81" i="41" s="1"/>
  <c r="Y32" i="41"/>
  <c r="R51" i="41"/>
  <c r="W10" i="5"/>
  <c r="W10" i="54" s="1"/>
  <c r="Z49" i="41"/>
  <c r="AA47" i="41"/>
  <c r="X15" i="5"/>
  <c r="Z49" i="69"/>
  <c r="Y18" i="2"/>
  <c r="X15" i="4"/>
  <c r="H69" i="69"/>
  <c r="H51" i="69"/>
  <c r="H85" i="69"/>
  <c r="R42" i="69"/>
  <c r="W15" i="56"/>
  <c r="V15" i="68"/>
  <c r="Y69" i="71"/>
  <c r="Y51" i="71"/>
  <c r="X27" i="69"/>
  <c r="W29" i="69"/>
  <c r="W87" i="69"/>
  <c r="W83" i="69"/>
  <c r="W71" i="69"/>
  <c r="W85" i="69"/>
  <c r="W56" i="69"/>
  <c r="W17" i="69"/>
  <c r="W55" i="69"/>
  <c r="W77" i="69"/>
  <c r="Y124" i="71"/>
  <c r="Z124" i="71" s="1"/>
  <c r="AA124" i="71" s="1"/>
  <c r="AB124" i="71" s="1"/>
  <c r="AC124" i="71" s="1"/>
  <c r="AD124" i="71" s="1"/>
  <c r="AE124" i="71" s="1"/>
  <c r="AF124" i="71" s="1"/>
  <c r="AG124" i="71" s="1"/>
  <c r="H42" i="71"/>
  <c r="H52" i="71"/>
  <c r="AA47" i="69"/>
  <c r="W18" i="4"/>
  <c r="W18" i="53" s="1"/>
  <c r="AB16" i="71"/>
  <c r="Y32" i="69"/>
  <c r="X52" i="69"/>
  <c r="Z16" i="69"/>
  <c r="X42" i="69"/>
  <c r="W51" i="69"/>
  <c r="W69" i="69"/>
  <c r="U18" i="68"/>
  <c r="V18" i="56"/>
  <c r="Z81" i="69"/>
  <c r="F83" i="71"/>
  <c r="Y113" i="70"/>
  <c r="Z79" i="69"/>
  <c r="W115" i="73" l="1"/>
  <c r="V9" i="73"/>
  <c r="U116" i="73"/>
  <c r="T10" i="73"/>
  <c r="W121" i="73"/>
  <c r="V15" i="73"/>
  <c r="W124" i="73"/>
  <c r="V18" i="73"/>
  <c r="X15" i="54"/>
  <c r="Y15" i="5"/>
  <c r="Z15" i="5" s="1"/>
  <c r="AA15" i="5" s="1"/>
  <c r="AB15" i="5" s="1"/>
  <c r="X15" i="53"/>
  <c r="Y15" i="4"/>
  <c r="Z15" i="4" s="1"/>
  <c r="AA15" i="4" s="1"/>
  <c r="AB15" i="4" s="1"/>
  <c r="Y29" i="71"/>
  <c r="Y85" i="71"/>
  <c r="Y87" i="71"/>
  <c r="X18" i="54"/>
  <c r="Y18" i="5"/>
  <c r="W69" i="41"/>
  <c r="Y11" i="41"/>
  <c r="X17" i="41"/>
  <c r="Z32" i="41"/>
  <c r="Y9" i="56"/>
  <c r="X9" i="68"/>
  <c r="X10" i="4"/>
  <c r="X10" i="53" s="1"/>
  <c r="W71" i="41"/>
  <c r="W83" i="41"/>
  <c r="X27" i="41"/>
  <c r="X69" i="41" s="1"/>
  <c r="W29" i="41"/>
  <c r="W77" i="41"/>
  <c r="W87" i="41"/>
  <c r="W85" i="41"/>
  <c r="W56" i="41"/>
  <c r="W55" i="41"/>
  <c r="AA16" i="41"/>
  <c r="Y9" i="5"/>
  <c r="Y9" i="54" s="1"/>
  <c r="AB47" i="41"/>
  <c r="X10" i="5"/>
  <c r="X10" i="54" s="1"/>
  <c r="Y9" i="4"/>
  <c r="Y9" i="53" s="1"/>
  <c r="AA49" i="41"/>
  <c r="X52" i="41"/>
  <c r="W10" i="68"/>
  <c r="AB81" i="41" s="1"/>
  <c r="X10" i="56"/>
  <c r="Y42" i="41"/>
  <c r="Y52" i="69"/>
  <c r="Z32" i="69"/>
  <c r="H69" i="71"/>
  <c r="H51" i="71"/>
  <c r="H85" i="71"/>
  <c r="R69" i="69"/>
  <c r="R85" i="69"/>
  <c r="R51" i="69"/>
  <c r="V18" i="68"/>
  <c r="W18" i="56"/>
  <c r="AA81" i="69"/>
  <c r="AA16" i="69"/>
  <c r="AB47" i="69"/>
  <c r="Y83" i="71"/>
  <c r="X71" i="69"/>
  <c r="Y27" i="69"/>
  <c r="X85" i="69"/>
  <c r="X29" i="69"/>
  <c r="X83" i="69"/>
  <c r="X87" i="69"/>
  <c r="X56" i="69"/>
  <c r="X55" i="69"/>
  <c r="X17" i="69"/>
  <c r="X77" i="69"/>
  <c r="Z18" i="2"/>
  <c r="AA49" i="69"/>
  <c r="Z113" i="70"/>
  <c r="AC16" i="71"/>
  <c r="Y42" i="69"/>
  <c r="X69" i="69"/>
  <c r="X51" i="69"/>
  <c r="X18" i="4"/>
  <c r="X18" i="53" s="1"/>
  <c r="X15" i="56"/>
  <c r="Y15" i="56" s="1"/>
  <c r="Z15" i="56" s="1"/>
  <c r="AA15" i="56" s="1"/>
  <c r="AB15" i="56" s="1"/>
  <c r="W15" i="68"/>
  <c r="Y15" i="54"/>
  <c r="AA79" i="69"/>
  <c r="X124" i="73" l="1"/>
  <c r="W18" i="73"/>
  <c r="V116" i="73"/>
  <c r="U10" i="73"/>
  <c r="X121" i="73"/>
  <c r="W15" i="73"/>
  <c r="X115" i="73"/>
  <c r="W9" i="73"/>
  <c r="Y15" i="53"/>
  <c r="X51" i="41"/>
  <c r="Z18" i="5"/>
  <c r="Y18" i="54"/>
  <c r="Z42" i="41"/>
  <c r="Z9" i="56"/>
  <c r="Y9" i="68"/>
  <c r="Z11" i="41"/>
  <c r="Y17" i="41"/>
  <c r="Y10" i="56"/>
  <c r="X10" i="68"/>
  <c r="AC81" i="41" s="1"/>
  <c r="AB49" i="41"/>
  <c r="Y10" i="5"/>
  <c r="Y10" i="54" s="1"/>
  <c r="Z9" i="5"/>
  <c r="Z9" i="54" s="1"/>
  <c r="Y52" i="41"/>
  <c r="X83" i="41"/>
  <c r="X87" i="41"/>
  <c r="Y27" i="41"/>
  <c r="X77" i="41"/>
  <c r="X71" i="41"/>
  <c r="X29" i="41"/>
  <c r="X85" i="41"/>
  <c r="X56" i="41"/>
  <c r="X55" i="41"/>
  <c r="Y10" i="4"/>
  <c r="Y10" i="53" s="1"/>
  <c r="AA32" i="41"/>
  <c r="Z9" i="4"/>
  <c r="Z9" i="53" s="1"/>
  <c r="AC47" i="41"/>
  <c r="AB16" i="41"/>
  <c r="X15" i="68"/>
  <c r="Y18" i="4"/>
  <c r="Y18" i="53" s="1"/>
  <c r="Z42" i="69"/>
  <c r="Y51" i="69"/>
  <c r="AD16" i="71"/>
  <c r="AB16" i="69"/>
  <c r="AB49" i="69"/>
  <c r="AA18" i="2"/>
  <c r="AC47" i="69"/>
  <c r="X18" i="56"/>
  <c r="AB81" i="69"/>
  <c r="W18" i="68"/>
  <c r="AA32" i="69"/>
  <c r="Z52" i="69"/>
  <c r="Z15" i="54"/>
  <c r="Z15" i="53"/>
  <c r="Y69" i="69"/>
  <c r="Y29" i="69"/>
  <c r="Y71" i="69"/>
  <c r="Y83" i="69"/>
  <c r="Z27" i="69"/>
  <c r="Y87" i="69"/>
  <c r="Y85" i="69"/>
  <c r="Y56" i="69"/>
  <c r="Y55" i="69"/>
  <c r="Y17" i="69"/>
  <c r="Y77" i="69"/>
  <c r="AA113" i="70"/>
  <c r="AB79" i="69"/>
  <c r="Y115" i="73" l="1"/>
  <c r="X9" i="73"/>
  <c r="W116" i="73"/>
  <c r="V10" i="73"/>
  <c r="Y121" i="73"/>
  <c r="X15" i="73"/>
  <c r="Y124" i="73"/>
  <c r="X18" i="73"/>
  <c r="Z18" i="54"/>
  <c r="AA18" i="5"/>
  <c r="Y83" i="41"/>
  <c r="Y77" i="41"/>
  <c r="Z27" i="41"/>
  <c r="Z69" i="41" s="1"/>
  <c r="Y87" i="41"/>
  <c r="Y29" i="41"/>
  <c r="Y71" i="41"/>
  <c r="Y85" i="41"/>
  <c r="Y56" i="41"/>
  <c r="Y55" i="41"/>
  <c r="Y51" i="41"/>
  <c r="AC16" i="41"/>
  <c r="AA9" i="4"/>
  <c r="AA9" i="53" s="1"/>
  <c r="Z10" i="4"/>
  <c r="Z10" i="53" s="1"/>
  <c r="AA9" i="5"/>
  <c r="AA9" i="54" s="1"/>
  <c r="AC49" i="41"/>
  <c r="AA11" i="41"/>
  <c r="Z17" i="41"/>
  <c r="Y69" i="41"/>
  <c r="Z52" i="41"/>
  <c r="AA42" i="41"/>
  <c r="AD47" i="41"/>
  <c r="AB32" i="41"/>
  <c r="Z10" i="5"/>
  <c r="Z10" i="54" s="1"/>
  <c r="Y10" i="68"/>
  <c r="AD81" i="41" s="1"/>
  <c r="Z10" i="56"/>
  <c r="AA9" i="56"/>
  <c r="Z9" i="68"/>
  <c r="AA15" i="53"/>
  <c r="AA52" i="69"/>
  <c r="AB32" i="69"/>
  <c r="AD47" i="69"/>
  <c r="AC49" i="69"/>
  <c r="AC16" i="69"/>
  <c r="AE16" i="71"/>
  <c r="Z18" i="4"/>
  <c r="Z18" i="53" s="1"/>
  <c r="Z69" i="69"/>
  <c r="AA27" i="69"/>
  <c r="Z71" i="69"/>
  <c r="Z29" i="69"/>
  <c r="Z87" i="69"/>
  <c r="Z85" i="69"/>
  <c r="Z83" i="69"/>
  <c r="Z56" i="69"/>
  <c r="Z17" i="69"/>
  <c r="Z77" i="69"/>
  <c r="Z55" i="69"/>
  <c r="AC81" i="69"/>
  <c r="X18" i="68"/>
  <c r="Y18" i="56"/>
  <c r="AB18" i="2"/>
  <c r="AA15" i="54"/>
  <c r="AB113" i="70"/>
  <c r="AA42" i="69"/>
  <c r="Z51" i="69"/>
  <c r="Y15" i="68"/>
  <c r="AC79" i="69"/>
  <c r="Z124" i="73" l="1"/>
  <c r="Y18" i="73"/>
  <c r="X116" i="73"/>
  <c r="W10" i="73"/>
  <c r="Z121" i="73"/>
  <c r="Y15" i="73"/>
  <c r="Z115" i="73"/>
  <c r="Y9" i="73"/>
  <c r="Z51" i="41"/>
  <c r="AA18" i="54"/>
  <c r="AB18" i="5"/>
  <c r="AB18" i="54" s="1"/>
  <c r="AC32" i="41"/>
  <c r="AB42" i="41"/>
  <c r="AB11" i="41"/>
  <c r="AA17" i="41"/>
  <c r="AB9" i="4"/>
  <c r="AB9" i="53" s="1"/>
  <c r="AB9" i="56"/>
  <c r="AB9" i="68" s="1"/>
  <c r="AA9" i="68"/>
  <c r="AA10" i="5"/>
  <c r="AA10" i="54" s="1"/>
  <c r="AE47" i="41"/>
  <c r="AA10" i="56"/>
  <c r="Z10" i="68"/>
  <c r="AE81" i="41" s="1"/>
  <c r="AA52" i="41"/>
  <c r="AD49" i="41"/>
  <c r="AA10" i="4"/>
  <c r="AA10" i="53" s="1"/>
  <c r="AD16" i="41"/>
  <c r="Z87" i="41"/>
  <c r="Z71" i="41"/>
  <c r="Z29" i="41"/>
  <c r="AA27" i="41"/>
  <c r="AA69" i="41" s="1"/>
  <c r="Z83" i="41"/>
  <c r="Z77" i="41"/>
  <c r="Z85" i="41"/>
  <c r="Z56" i="41"/>
  <c r="Z55" i="41"/>
  <c r="AB9" i="5"/>
  <c r="AB9" i="54" s="1"/>
  <c r="Y18" i="68"/>
  <c r="Z18" i="56"/>
  <c r="AD81" i="69"/>
  <c r="AA51" i="69"/>
  <c r="AA71" i="69"/>
  <c r="AA85" i="69"/>
  <c r="AB27" i="69"/>
  <c r="AA29" i="69"/>
  <c r="AA87" i="69"/>
  <c r="AA83" i="69"/>
  <c r="AA56" i="69"/>
  <c r="AA55" i="69"/>
  <c r="AA77" i="69"/>
  <c r="AA17" i="69"/>
  <c r="AF16" i="71"/>
  <c r="AE47" i="69"/>
  <c r="AB15" i="53"/>
  <c r="Z15" i="68"/>
  <c r="AB15" i="54"/>
  <c r="AB52" i="69"/>
  <c r="AC32" i="69"/>
  <c r="AA18" i="4"/>
  <c r="AA18" i="53" s="1"/>
  <c r="AD16" i="69"/>
  <c r="AD49" i="69"/>
  <c r="AB42" i="69"/>
  <c r="AA69" i="69"/>
  <c r="AC113" i="70"/>
  <c r="AD79" i="69"/>
  <c r="AA115" i="73" l="1"/>
  <c r="Z9" i="73"/>
  <c r="Y116" i="73"/>
  <c r="X10" i="73"/>
  <c r="AA121" i="73"/>
  <c r="Z15" i="73"/>
  <c r="AA124" i="73"/>
  <c r="Z18" i="73"/>
  <c r="AD32" i="41"/>
  <c r="AA83" i="41"/>
  <c r="AB27" i="41"/>
  <c r="AB51" i="41" s="1"/>
  <c r="AA77" i="41"/>
  <c r="AA71" i="41"/>
  <c r="AA87" i="41"/>
  <c r="AA29" i="41"/>
  <c r="AA85" i="41"/>
  <c r="AA56" i="41"/>
  <c r="AA55" i="41"/>
  <c r="AB10" i="56"/>
  <c r="AB10" i="68" s="1"/>
  <c r="AG81" i="41" s="1"/>
  <c r="AA10" i="68"/>
  <c r="AF81" i="41" s="1"/>
  <c r="AB10" i="5"/>
  <c r="AB10" i="54" s="1"/>
  <c r="AA51" i="41"/>
  <c r="AE16" i="41"/>
  <c r="AE49" i="41"/>
  <c r="AC42" i="41"/>
  <c r="AF47" i="41"/>
  <c r="AC11" i="41"/>
  <c r="AB17" i="41"/>
  <c r="AB52" i="41"/>
  <c r="AB10" i="4"/>
  <c r="AB10" i="53" s="1"/>
  <c r="AC42" i="69"/>
  <c r="AB51" i="69"/>
  <c r="AB69" i="69"/>
  <c r="AE49" i="69"/>
  <c r="AE16" i="69"/>
  <c r="AB15" i="68"/>
  <c r="AA15" i="68"/>
  <c r="AF47" i="69"/>
  <c r="AC27" i="69"/>
  <c r="AB87" i="69"/>
  <c r="AB85" i="69"/>
  <c r="AB29" i="69"/>
  <c r="AB83" i="69"/>
  <c r="AB71" i="69"/>
  <c r="AB56" i="69"/>
  <c r="AB77" i="69"/>
  <c r="AB55" i="69"/>
  <c r="AB17" i="69"/>
  <c r="AD113" i="70"/>
  <c r="AB18" i="4"/>
  <c r="AB18" i="53" s="1"/>
  <c r="AA18" i="56"/>
  <c r="AE81" i="69"/>
  <c r="Z18" i="68"/>
  <c r="AC52" i="69"/>
  <c r="AD32" i="69"/>
  <c r="AG16" i="71"/>
  <c r="AE79" i="69"/>
  <c r="AB124" i="73" l="1"/>
  <c r="AB18" i="73" s="1"/>
  <c r="AA18" i="73"/>
  <c r="Z116" i="73"/>
  <c r="Y10" i="73"/>
  <c r="AB121" i="73"/>
  <c r="AB15" i="73" s="1"/>
  <c r="AA15" i="73"/>
  <c r="AB115" i="73"/>
  <c r="AB9" i="73" s="1"/>
  <c r="AA9" i="73"/>
  <c r="AB69" i="41"/>
  <c r="AD11" i="41"/>
  <c r="AD52" i="41" s="1"/>
  <c r="AC17" i="41"/>
  <c r="AC52" i="41"/>
  <c r="AG47" i="41"/>
  <c r="AC27" i="41"/>
  <c r="AC69" i="41" s="1"/>
  <c r="AB87" i="41"/>
  <c r="AB77" i="41"/>
  <c r="AB83" i="41"/>
  <c r="AB29" i="41"/>
  <c r="AB71" i="41"/>
  <c r="AB85" i="41"/>
  <c r="AB56" i="41"/>
  <c r="AB55" i="41"/>
  <c r="AF49" i="41"/>
  <c r="AD42" i="41"/>
  <c r="AF16" i="41"/>
  <c r="AE32" i="41"/>
  <c r="AC51" i="69"/>
  <c r="AC87" i="69"/>
  <c r="AC29" i="69"/>
  <c r="AC85" i="69"/>
  <c r="AC83" i="69"/>
  <c r="AC71" i="69"/>
  <c r="AD27" i="69"/>
  <c r="AC56" i="69"/>
  <c r="AC17" i="69"/>
  <c r="AC55" i="69"/>
  <c r="AC77" i="69"/>
  <c r="AF16" i="69"/>
  <c r="AD42" i="69"/>
  <c r="AC69" i="69"/>
  <c r="AH16" i="71"/>
  <c r="AD52" i="69"/>
  <c r="AE32" i="69"/>
  <c r="AB18" i="56"/>
  <c r="AF81" i="69"/>
  <c r="AA18" i="68"/>
  <c r="AG47" i="69"/>
  <c r="AF49" i="69"/>
  <c r="AF79" i="69"/>
  <c r="AA116" i="73" l="1"/>
  <c r="Z10" i="73"/>
  <c r="AC51" i="41"/>
  <c r="AG49" i="41"/>
  <c r="AG16" i="41"/>
  <c r="AF32" i="41"/>
  <c r="AC71" i="41"/>
  <c r="AC29" i="41"/>
  <c r="AC77" i="41"/>
  <c r="AD27" i="41"/>
  <c r="AD69" i="41" s="1"/>
  <c r="AC83" i="41"/>
  <c r="AC87" i="41"/>
  <c r="AC85" i="41"/>
  <c r="AC56" i="41"/>
  <c r="AC55" i="41"/>
  <c r="AE42" i="41"/>
  <c r="AE11" i="41"/>
  <c r="AE52" i="41" s="1"/>
  <c r="AD17" i="41"/>
  <c r="AG49" i="69"/>
  <c r="AF32" i="69"/>
  <c r="AE52" i="69"/>
  <c r="AE42" i="69"/>
  <c r="AD51" i="69"/>
  <c r="AD69" i="69"/>
  <c r="AG16" i="69"/>
  <c r="AE27" i="69"/>
  <c r="AD87" i="69"/>
  <c r="AD85" i="69"/>
  <c r="AD29" i="69"/>
  <c r="AD83" i="69"/>
  <c r="AD71" i="69"/>
  <c r="AD56" i="69"/>
  <c r="AD77" i="69"/>
  <c r="AD55" i="69"/>
  <c r="AD17" i="69"/>
  <c r="AI16" i="71"/>
  <c r="AG81" i="69"/>
  <c r="AB18" i="68"/>
  <c r="AG79" i="69"/>
  <c r="AB116" i="73" l="1"/>
  <c r="AB10" i="73" s="1"/>
  <c r="AA10" i="73"/>
  <c r="AF11" i="41"/>
  <c r="AF52" i="41" s="1"/>
  <c r="AE17" i="41"/>
  <c r="AD87" i="41"/>
  <c r="AD29" i="41"/>
  <c r="AD77" i="41"/>
  <c r="AD83" i="41"/>
  <c r="AE27" i="41"/>
  <c r="AE69" i="41" s="1"/>
  <c r="AD71" i="41"/>
  <c r="AD85" i="41"/>
  <c r="AD56" i="41"/>
  <c r="AD55" i="41"/>
  <c r="AD51" i="41"/>
  <c r="AG32" i="41"/>
  <c r="AF42" i="41"/>
  <c r="AE83" i="69"/>
  <c r="AE29" i="69"/>
  <c r="AE71" i="69"/>
  <c r="AE85" i="69"/>
  <c r="AF27" i="69"/>
  <c r="AE87" i="69"/>
  <c r="AE56" i="69"/>
  <c r="AE55" i="69"/>
  <c r="AE77" i="69"/>
  <c r="AE17" i="69"/>
  <c r="AF42" i="69"/>
  <c r="AE69" i="69"/>
  <c r="AE51" i="69"/>
  <c r="AJ16" i="71"/>
  <c r="AG32" i="69"/>
  <c r="AG52" i="69" s="1"/>
  <c r="AF52" i="69"/>
  <c r="AE51" i="41" l="1"/>
  <c r="AE83" i="41"/>
  <c r="AE77" i="41"/>
  <c r="AE87" i="41"/>
  <c r="AE29" i="41"/>
  <c r="AF27" i="41"/>
  <c r="AF69" i="41" s="1"/>
  <c r="AE71" i="41"/>
  <c r="AE85" i="41"/>
  <c r="AE56" i="41"/>
  <c r="AE55" i="41"/>
  <c r="AG42" i="41"/>
  <c r="AG11" i="41"/>
  <c r="AG17" i="41" s="1"/>
  <c r="AF17" i="41"/>
  <c r="AF29" i="69"/>
  <c r="AF71" i="69"/>
  <c r="AF87" i="69"/>
  <c r="AF83" i="69"/>
  <c r="AF85" i="69"/>
  <c r="AG27" i="69"/>
  <c r="AF56" i="69"/>
  <c r="AF55" i="69"/>
  <c r="AF77" i="69"/>
  <c r="AF17" i="69"/>
  <c r="AG42" i="69"/>
  <c r="AF51" i="69"/>
  <c r="AF69" i="69"/>
  <c r="AF51" i="41" l="1"/>
  <c r="AG52" i="41"/>
  <c r="AG27" i="41"/>
  <c r="AF87" i="41"/>
  <c r="AF29" i="41"/>
  <c r="AF71" i="41"/>
  <c r="AF83" i="41"/>
  <c r="AF77" i="41"/>
  <c r="AF85" i="41"/>
  <c r="AF56" i="41"/>
  <c r="AF55" i="41"/>
  <c r="AG51" i="69"/>
  <c r="AG69" i="69"/>
  <c r="AG71" i="69"/>
  <c r="AG85" i="69"/>
  <c r="AG87" i="69"/>
  <c r="AG29" i="69"/>
  <c r="AG83" i="69"/>
  <c r="AG56" i="69"/>
  <c r="AG77" i="69"/>
  <c r="AG55" i="69"/>
  <c r="AG17" i="69"/>
  <c r="AG77" i="41" l="1"/>
  <c r="AG29" i="41"/>
  <c r="AG83" i="41"/>
  <c r="AG71" i="41"/>
  <c r="AG87" i="41"/>
  <c r="AG85" i="41"/>
  <c r="AG56" i="41"/>
  <c r="AG55" i="41"/>
  <c r="AG69" i="41"/>
  <c r="AG51" i="41"/>
  <c r="O27" i="60" l="1"/>
  <c r="O28" i="60" s="1"/>
  <c r="O32" i="60" s="1"/>
  <c r="O36" i="60" s="1"/>
  <c r="N27" i="60"/>
  <c r="N28" i="60" s="1"/>
  <c r="N32" i="60" s="1"/>
  <c r="N36" i="60" s="1"/>
  <c r="M27" i="60" l="1"/>
  <c r="P27" i="60"/>
  <c r="P28" i="60" s="1"/>
  <c r="P32" i="60" s="1"/>
  <c r="P36" i="60" s="1"/>
  <c r="M28" i="60" l="1"/>
  <c r="Z27" i="60"/>
  <c r="AA27" i="60" s="1"/>
  <c r="AB27" i="60" s="1"/>
  <c r="M32" i="60" l="1"/>
  <c r="Z28" i="60"/>
  <c r="AA28" i="60" s="1"/>
  <c r="AB28" i="60" s="1"/>
  <c r="M27" i="61"/>
  <c r="O112" i="70" s="1"/>
  <c r="P27" i="61"/>
  <c r="P28" i="61" s="1"/>
  <c r="P32" i="61" s="1"/>
  <c r="P36" i="61" s="1"/>
  <c r="O113" i="70" l="1"/>
  <c r="R112" i="70"/>
  <c r="AE112" i="70"/>
  <c r="AF112" i="70" s="1"/>
  <c r="AG112" i="70" s="1"/>
  <c r="M28" i="61"/>
  <c r="Z27" i="61"/>
  <c r="AA27" i="61" s="1"/>
  <c r="AB27" i="61" s="1"/>
  <c r="M36" i="60"/>
  <c r="Z36" i="60" s="1"/>
  <c r="AA36" i="60" s="1"/>
  <c r="AB36" i="60" s="1"/>
  <c r="Z32" i="60"/>
  <c r="AA32" i="60" s="1"/>
  <c r="AB32" i="60" s="1"/>
  <c r="O83" i="70" l="1"/>
  <c r="R113" i="70"/>
  <c r="AE113" i="70"/>
  <c r="M32" i="61"/>
  <c r="Z28" i="61"/>
  <c r="AA28" i="61" s="1"/>
  <c r="AB28" i="61" s="1"/>
  <c r="AF113" i="70" l="1"/>
  <c r="M36" i="61"/>
  <c r="Z32" i="61"/>
  <c r="AA32" i="61" s="1"/>
  <c r="AB32" i="61" s="1"/>
  <c r="Z36" i="61" l="1"/>
  <c r="AA36" i="61" s="1"/>
  <c r="AB36" i="61" s="1"/>
  <c r="O123" i="71"/>
  <c r="O124" i="71" s="1"/>
  <c r="O89" i="71" s="1"/>
  <c r="AG113" i="70"/>
  <c r="R123" i="71" l="1"/>
  <c r="AH123" i="71"/>
  <c r="AI123" i="71" s="1"/>
  <c r="AJ123" i="71" s="1"/>
  <c r="O83" i="71" l="1"/>
  <c r="R124" i="71"/>
  <c r="AH124" i="71"/>
  <c r="AI124" i="71" l="1"/>
  <c r="AJ124" i="71" l="1"/>
  <c r="M67" i="71" l="1"/>
  <c r="L67" i="71"/>
  <c r="I67" i="71"/>
  <c r="H67" i="71"/>
  <c r="Q67" i="71"/>
  <c r="P67" i="71"/>
  <c r="O67" i="71"/>
  <c r="N67" i="71"/>
  <c r="K67" i="71"/>
  <c r="J67" i="71"/>
  <c r="G67" i="71" l="1"/>
  <c r="Z67" i="71" l="1"/>
  <c r="AA67" i="71" l="1"/>
  <c r="AB67" i="71" l="1"/>
  <c r="AC67" i="71" l="1"/>
  <c r="AD67" i="71" l="1"/>
  <c r="AE67" i="71" l="1"/>
  <c r="AF67" i="71" l="1"/>
  <c r="AG67" i="71" l="1"/>
  <c r="AH67" i="71" l="1"/>
  <c r="AJ67" i="71" l="1"/>
  <c r="AI67" i="71"/>
  <c r="E22" i="55" l="1"/>
  <c r="E22" i="5"/>
  <c r="E20" i="5"/>
  <c r="P22" i="55" l="1"/>
  <c r="R22" i="55"/>
  <c r="S22" i="55" s="1"/>
  <c r="T22" i="55" s="1"/>
  <c r="U22" i="55" s="1"/>
  <c r="V22" i="55" s="1"/>
  <c r="W22" i="55" s="1"/>
  <c r="X22" i="55" s="1"/>
  <c r="Y22" i="55" s="1"/>
  <c r="Z22" i="55" s="1"/>
  <c r="AA22" i="55" s="1"/>
  <c r="AB22" i="55" s="1"/>
  <c r="E22" i="66"/>
  <c r="E22" i="65"/>
  <c r="P22" i="5"/>
  <c r="R22" i="5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E20" i="55"/>
  <c r="E20" i="65"/>
  <c r="E20" i="66"/>
  <c r="P20" i="5"/>
  <c r="R20" i="5"/>
  <c r="S20" i="5" s="1"/>
  <c r="T20" i="5" s="1"/>
  <c r="U20" i="5" s="1"/>
  <c r="V20" i="5" s="1"/>
  <c r="W20" i="5" s="1"/>
  <c r="X20" i="5" s="1"/>
  <c r="Y20" i="5" s="1"/>
  <c r="Z20" i="5" s="1"/>
  <c r="AA20" i="5" s="1"/>
  <c r="AB20" i="5" s="1"/>
  <c r="E19" i="55"/>
  <c r="E23" i="5"/>
  <c r="E19" i="5"/>
  <c r="E19" i="58"/>
  <c r="E19" i="2"/>
  <c r="E23" i="58"/>
  <c r="E23" i="2"/>
  <c r="E20" i="4"/>
  <c r="E22" i="58"/>
  <c r="E22" i="2"/>
  <c r="E23" i="4"/>
  <c r="E20" i="58"/>
  <c r="E20" i="2"/>
  <c r="E22" i="4"/>
  <c r="E25" i="4"/>
  <c r="R23" i="58" l="1"/>
  <c r="S23" i="58" s="1"/>
  <c r="T23" i="58" s="1"/>
  <c r="U23" i="58" s="1"/>
  <c r="V23" i="58" s="1"/>
  <c r="W23" i="58" s="1"/>
  <c r="X23" i="58" s="1"/>
  <c r="Y23" i="58" s="1"/>
  <c r="Z23" i="58" s="1"/>
  <c r="AA23" i="58" s="1"/>
  <c r="AB23" i="58" s="1"/>
  <c r="P23" i="58"/>
  <c r="E23" i="66"/>
  <c r="E23" i="65"/>
  <c r="P23" i="5"/>
  <c r="R23" i="5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E23" i="51"/>
  <c r="E23" i="62"/>
  <c r="E23" i="63"/>
  <c r="E23" i="52"/>
  <c r="P23" i="4"/>
  <c r="R23" i="4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E23" i="53"/>
  <c r="E23" i="54"/>
  <c r="E23" i="49"/>
  <c r="E23" i="50"/>
  <c r="P23" i="2"/>
  <c r="R23" i="2"/>
  <c r="R22" i="58"/>
  <c r="S22" i="58" s="1"/>
  <c r="T22" i="58" s="1"/>
  <c r="U22" i="58" s="1"/>
  <c r="V22" i="58" s="1"/>
  <c r="W22" i="58" s="1"/>
  <c r="X22" i="58" s="1"/>
  <c r="Y22" i="58" s="1"/>
  <c r="Z22" i="58" s="1"/>
  <c r="AA22" i="58" s="1"/>
  <c r="AB22" i="58" s="1"/>
  <c r="P22" i="58"/>
  <c r="E22" i="67"/>
  <c r="P22" i="65"/>
  <c r="R22" i="65"/>
  <c r="S22" i="65" s="1"/>
  <c r="T22" i="65" s="1"/>
  <c r="U22" i="65" s="1"/>
  <c r="V22" i="65" s="1"/>
  <c r="W22" i="65" s="1"/>
  <c r="X22" i="65" s="1"/>
  <c r="Y22" i="65" s="1"/>
  <c r="Z22" i="65" s="1"/>
  <c r="AA22" i="65" s="1"/>
  <c r="AB22" i="65" s="1"/>
  <c r="P22" i="66"/>
  <c r="R22" i="66"/>
  <c r="S22" i="66" s="1"/>
  <c r="T22" i="66" s="1"/>
  <c r="U22" i="66" s="1"/>
  <c r="V22" i="66" s="1"/>
  <c r="W22" i="66" s="1"/>
  <c r="X22" i="66" s="1"/>
  <c r="Y22" i="66" s="1"/>
  <c r="Z22" i="66" s="1"/>
  <c r="AA22" i="66" s="1"/>
  <c r="AB22" i="66" s="1"/>
  <c r="E22" i="51"/>
  <c r="E22" i="52"/>
  <c r="E22" i="62"/>
  <c r="E22" i="63"/>
  <c r="P22" i="4"/>
  <c r="R22" i="4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E22" i="53"/>
  <c r="E22" i="54"/>
  <c r="E22" i="50"/>
  <c r="P22" i="2"/>
  <c r="E22" i="49"/>
  <c r="R22" i="2"/>
  <c r="R20" i="55"/>
  <c r="S20" i="55" s="1"/>
  <c r="T20" i="55" s="1"/>
  <c r="U20" i="55" s="1"/>
  <c r="V20" i="55" s="1"/>
  <c r="W20" i="55" s="1"/>
  <c r="X20" i="55" s="1"/>
  <c r="Y20" i="55" s="1"/>
  <c r="Z20" i="55" s="1"/>
  <c r="AA20" i="55" s="1"/>
  <c r="AB20" i="55" s="1"/>
  <c r="P20" i="55"/>
  <c r="R20" i="58"/>
  <c r="S20" i="58" s="1"/>
  <c r="T20" i="58" s="1"/>
  <c r="U20" i="58" s="1"/>
  <c r="V20" i="58" s="1"/>
  <c r="W20" i="58" s="1"/>
  <c r="X20" i="58" s="1"/>
  <c r="Y20" i="58" s="1"/>
  <c r="Z20" i="58" s="1"/>
  <c r="AA20" i="58" s="1"/>
  <c r="AB20" i="58" s="1"/>
  <c r="P20" i="58"/>
  <c r="P20" i="66"/>
  <c r="R20" i="66"/>
  <c r="S20" i="66" s="1"/>
  <c r="T20" i="66" s="1"/>
  <c r="U20" i="66" s="1"/>
  <c r="V20" i="66" s="1"/>
  <c r="W20" i="66" s="1"/>
  <c r="X20" i="66" s="1"/>
  <c r="Y20" i="66" s="1"/>
  <c r="Z20" i="66" s="1"/>
  <c r="AA20" i="66" s="1"/>
  <c r="AB20" i="66" s="1"/>
  <c r="E20" i="67"/>
  <c r="P20" i="65"/>
  <c r="R20" i="65"/>
  <c r="S20" i="65" s="1"/>
  <c r="T20" i="65" s="1"/>
  <c r="U20" i="65" s="1"/>
  <c r="V20" i="65" s="1"/>
  <c r="W20" i="65" s="1"/>
  <c r="X20" i="65" s="1"/>
  <c r="Y20" i="65" s="1"/>
  <c r="Z20" i="65" s="1"/>
  <c r="AA20" i="65" s="1"/>
  <c r="AB20" i="65" s="1"/>
  <c r="E20" i="52"/>
  <c r="E20" i="63"/>
  <c r="E20" i="51"/>
  <c r="E20" i="62"/>
  <c r="P20" i="4"/>
  <c r="R20" i="4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E20" i="54"/>
  <c r="E20" i="53"/>
  <c r="P20" i="2"/>
  <c r="E20" i="49"/>
  <c r="E20" i="50"/>
  <c r="R20" i="2"/>
  <c r="E27" i="55"/>
  <c r="P19" i="55"/>
  <c r="P27" i="55" s="1"/>
  <c r="P28" i="55" s="1"/>
  <c r="P32" i="55" s="1"/>
  <c r="P36" i="55" s="1"/>
  <c r="R19" i="55"/>
  <c r="S19" i="55" s="1"/>
  <c r="T19" i="55" s="1"/>
  <c r="U19" i="55" s="1"/>
  <c r="V19" i="55" s="1"/>
  <c r="W19" i="55" s="1"/>
  <c r="X19" i="55" s="1"/>
  <c r="Y19" i="55" s="1"/>
  <c r="Z19" i="55" s="1"/>
  <c r="AA19" i="55" s="1"/>
  <c r="AB19" i="55" s="1"/>
  <c r="R19" i="58"/>
  <c r="S19" i="58" s="1"/>
  <c r="T19" i="58" s="1"/>
  <c r="U19" i="58" s="1"/>
  <c r="V19" i="58" s="1"/>
  <c r="W19" i="58" s="1"/>
  <c r="X19" i="58" s="1"/>
  <c r="Y19" i="58" s="1"/>
  <c r="Z19" i="58" s="1"/>
  <c r="AA19" i="58" s="1"/>
  <c r="AB19" i="58" s="1"/>
  <c r="E27" i="58"/>
  <c r="P19" i="58"/>
  <c r="E19" i="66"/>
  <c r="E19" i="65"/>
  <c r="E27" i="5"/>
  <c r="P19" i="5"/>
  <c r="R19" i="5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E19" i="4"/>
  <c r="E19" i="53" s="1"/>
  <c r="E27" i="2"/>
  <c r="E19" i="54"/>
  <c r="E19" i="50"/>
  <c r="E19" i="49"/>
  <c r="P19" i="2"/>
  <c r="R19" i="2"/>
  <c r="E25" i="52"/>
  <c r="E27" i="4"/>
  <c r="E25" i="63"/>
  <c r="E25" i="62"/>
  <c r="E25" i="51"/>
  <c r="E25" i="53"/>
  <c r="P25" i="4"/>
  <c r="R25" i="4"/>
  <c r="P27" i="5" l="1"/>
  <c r="P28" i="5" s="1"/>
  <c r="P32" i="5" s="1"/>
  <c r="P36" i="5" s="1"/>
  <c r="P27" i="58"/>
  <c r="P28" i="58" s="1"/>
  <c r="P32" i="58" s="1"/>
  <c r="P36" i="58" s="1"/>
  <c r="E23" i="67"/>
  <c r="P23" i="65"/>
  <c r="R23" i="65"/>
  <c r="S23" i="65" s="1"/>
  <c r="T23" i="65" s="1"/>
  <c r="U23" i="65" s="1"/>
  <c r="V23" i="65" s="1"/>
  <c r="W23" i="65" s="1"/>
  <c r="X23" i="65" s="1"/>
  <c r="Y23" i="65" s="1"/>
  <c r="Z23" i="65" s="1"/>
  <c r="AA23" i="65" s="1"/>
  <c r="AB23" i="65" s="1"/>
  <c r="P23" i="66"/>
  <c r="R23" i="66"/>
  <c r="S23" i="66" s="1"/>
  <c r="T23" i="66" s="1"/>
  <c r="U23" i="66" s="1"/>
  <c r="V23" i="66" s="1"/>
  <c r="W23" i="66" s="1"/>
  <c r="X23" i="66" s="1"/>
  <c r="Y23" i="66" s="1"/>
  <c r="Z23" i="66" s="1"/>
  <c r="AA23" i="66" s="1"/>
  <c r="AB23" i="66" s="1"/>
  <c r="P23" i="52"/>
  <c r="R23" i="52"/>
  <c r="S23" i="52" s="1"/>
  <c r="T23" i="52" s="1"/>
  <c r="U23" i="52" s="1"/>
  <c r="V23" i="52" s="1"/>
  <c r="W23" i="52" s="1"/>
  <c r="X23" i="52" s="1"/>
  <c r="Y23" i="52" s="1"/>
  <c r="Z23" i="52" s="1"/>
  <c r="AA23" i="52" s="1"/>
  <c r="AB23" i="52" s="1"/>
  <c r="P23" i="63"/>
  <c r="R23" i="63"/>
  <c r="S23" i="63" s="1"/>
  <c r="T23" i="63" s="1"/>
  <c r="U23" i="63" s="1"/>
  <c r="V23" i="63" s="1"/>
  <c r="W23" i="63" s="1"/>
  <c r="X23" i="63" s="1"/>
  <c r="Y23" i="63" s="1"/>
  <c r="Z23" i="63" s="1"/>
  <c r="AA23" i="63" s="1"/>
  <c r="AB23" i="63" s="1"/>
  <c r="E23" i="64"/>
  <c r="P23" i="62"/>
  <c r="R23" i="62"/>
  <c r="S23" i="62" s="1"/>
  <c r="T23" i="62" s="1"/>
  <c r="U23" i="62" s="1"/>
  <c r="V23" i="62" s="1"/>
  <c r="W23" i="62" s="1"/>
  <c r="X23" i="62" s="1"/>
  <c r="Y23" i="62" s="1"/>
  <c r="Z23" i="62" s="1"/>
  <c r="AA23" i="62" s="1"/>
  <c r="AB23" i="62" s="1"/>
  <c r="P23" i="51"/>
  <c r="R23" i="51"/>
  <c r="S23" i="51" s="1"/>
  <c r="T23" i="51" s="1"/>
  <c r="U23" i="51" s="1"/>
  <c r="V23" i="51" s="1"/>
  <c r="W23" i="51" s="1"/>
  <c r="X23" i="51" s="1"/>
  <c r="Y23" i="51" s="1"/>
  <c r="Z23" i="51" s="1"/>
  <c r="AA23" i="51" s="1"/>
  <c r="AB23" i="51" s="1"/>
  <c r="P23" i="50"/>
  <c r="R23" i="50"/>
  <c r="S23" i="50" s="1"/>
  <c r="T23" i="50" s="1"/>
  <c r="U23" i="50" s="1"/>
  <c r="V23" i="50" s="1"/>
  <c r="W23" i="50" s="1"/>
  <c r="X23" i="50" s="1"/>
  <c r="Y23" i="50" s="1"/>
  <c r="Z23" i="50" s="1"/>
  <c r="AA23" i="50" s="1"/>
  <c r="AB23" i="50" s="1"/>
  <c r="P23" i="49"/>
  <c r="R23" i="49"/>
  <c r="S23" i="49" s="1"/>
  <c r="T23" i="49" s="1"/>
  <c r="U23" i="49" s="1"/>
  <c r="V23" i="49" s="1"/>
  <c r="W23" i="49" s="1"/>
  <c r="X23" i="49" s="1"/>
  <c r="Y23" i="49" s="1"/>
  <c r="Z23" i="49" s="1"/>
  <c r="AA23" i="49" s="1"/>
  <c r="AB23" i="49" s="1"/>
  <c r="S23" i="2"/>
  <c r="R23" i="54"/>
  <c r="R23" i="53"/>
  <c r="P23" i="54"/>
  <c r="P23" i="53"/>
  <c r="E22" i="56"/>
  <c r="P22" i="67"/>
  <c r="R22" i="67"/>
  <c r="P22" i="63"/>
  <c r="R22" i="63"/>
  <c r="S22" i="63" s="1"/>
  <c r="T22" i="63" s="1"/>
  <c r="U22" i="63" s="1"/>
  <c r="V22" i="63" s="1"/>
  <c r="W22" i="63" s="1"/>
  <c r="X22" i="63" s="1"/>
  <c r="Y22" i="63" s="1"/>
  <c r="Z22" i="63" s="1"/>
  <c r="AA22" i="63" s="1"/>
  <c r="AB22" i="63" s="1"/>
  <c r="E22" i="64"/>
  <c r="E128" i="73" s="1"/>
  <c r="R128" i="73" s="1"/>
  <c r="S128" i="73" s="1"/>
  <c r="T128" i="73" s="1"/>
  <c r="U128" i="73" s="1"/>
  <c r="V128" i="73" s="1"/>
  <c r="W128" i="73" s="1"/>
  <c r="X128" i="73" s="1"/>
  <c r="Y128" i="73" s="1"/>
  <c r="Z128" i="73" s="1"/>
  <c r="AA128" i="73" s="1"/>
  <c r="AB128" i="73" s="1"/>
  <c r="P22" i="62"/>
  <c r="R22" i="62"/>
  <c r="S22" i="62" s="1"/>
  <c r="T22" i="62" s="1"/>
  <c r="U22" i="62" s="1"/>
  <c r="V22" i="62" s="1"/>
  <c r="W22" i="62" s="1"/>
  <c r="X22" i="62" s="1"/>
  <c r="Y22" i="62" s="1"/>
  <c r="Z22" i="62" s="1"/>
  <c r="AA22" i="62" s="1"/>
  <c r="AB22" i="62" s="1"/>
  <c r="P22" i="52"/>
  <c r="R22" i="52"/>
  <c r="S22" i="52" s="1"/>
  <c r="T22" i="52" s="1"/>
  <c r="U22" i="52" s="1"/>
  <c r="V22" i="52" s="1"/>
  <c r="W22" i="52" s="1"/>
  <c r="X22" i="52" s="1"/>
  <c r="Y22" i="52" s="1"/>
  <c r="Z22" i="52" s="1"/>
  <c r="AA22" i="52" s="1"/>
  <c r="AB22" i="52" s="1"/>
  <c r="P22" i="51"/>
  <c r="R22" i="51"/>
  <c r="S22" i="51" s="1"/>
  <c r="T22" i="51" s="1"/>
  <c r="U22" i="51" s="1"/>
  <c r="V22" i="51" s="1"/>
  <c r="W22" i="51" s="1"/>
  <c r="X22" i="51" s="1"/>
  <c r="Y22" i="51" s="1"/>
  <c r="Z22" i="51" s="1"/>
  <c r="AA22" i="51" s="1"/>
  <c r="AB22" i="51" s="1"/>
  <c r="P22" i="53"/>
  <c r="P22" i="54"/>
  <c r="P22" i="50"/>
  <c r="R22" i="50"/>
  <c r="S22" i="50" s="1"/>
  <c r="T22" i="50" s="1"/>
  <c r="U22" i="50" s="1"/>
  <c r="V22" i="50" s="1"/>
  <c r="W22" i="50" s="1"/>
  <c r="X22" i="50" s="1"/>
  <c r="Y22" i="50" s="1"/>
  <c r="Z22" i="50" s="1"/>
  <c r="AA22" i="50" s="1"/>
  <c r="AB22" i="50" s="1"/>
  <c r="S22" i="2"/>
  <c r="R22" i="53"/>
  <c r="R22" i="54"/>
  <c r="P22" i="49"/>
  <c r="R22" i="49"/>
  <c r="S22" i="49" s="1"/>
  <c r="T22" i="49" s="1"/>
  <c r="U22" i="49" s="1"/>
  <c r="V22" i="49" s="1"/>
  <c r="W22" i="49" s="1"/>
  <c r="X22" i="49" s="1"/>
  <c r="Y22" i="49" s="1"/>
  <c r="Z22" i="49" s="1"/>
  <c r="AA22" i="49" s="1"/>
  <c r="AB22" i="49" s="1"/>
  <c r="E20" i="56"/>
  <c r="P20" i="67"/>
  <c r="R20" i="67"/>
  <c r="E20" i="64"/>
  <c r="E126" i="73" s="1"/>
  <c r="R126" i="73" s="1"/>
  <c r="S126" i="73" s="1"/>
  <c r="T126" i="73" s="1"/>
  <c r="U126" i="73" s="1"/>
  <c r="V126" i="73" s="1"/>
  <c r="W126" i="73" s="1"/>
  <c r="X126" i="73" s="1"/>
  <c r="Y126" i="73" s="1"/>
  <c r="Z126" i="73" s="1"/>
  <c r="AA126" i="73" s="1"/>
  <c r="AB126" i="73" s="1"/>
  <c r="P20" i="62"/>
  <c r="R20" i="62"/>
  <c r="S20" i="62" s="1"/>
  <c r="T20" i="62" s="1"/>
  <c r="U20" i="62" s="1"/>
  <c r="V20" i="62" s="1"/>
  <c r="W20" i="62" s="1"/>
  <c r="X20" i="62" s="1"/>
  <c r="Y20" i="62" s="1"/>
  <c r="Z20" i="62" s="1"/>
  <c r="AA20" i="62" s="1"/>
  <c r="AB20" i="62" s="1"/>
  <c r="P20" i="51"/>
  <c r="R20" i="51"/>
  <c r="S20" i="51" s="1"/>
  <c r="T20" i="51" s="1"/>
  <c r="U20" i="51" s="1"/>
  <c r="V20" i="51" s="1"/>
  <c r="W20" i="51" s="1"/>
  <c r="X20" i="51" s="1"/>
  <c r="Y20" i="51" s="1"/>
  <c r="Z20" i="51" s="1"/>
  <c r="AA20" i="51" s="1"/>
  <c r="AB20" i="51" s="1"/>
  <c r="P20" i="63"/>
  <c r="R20" i="63"/>
  <c r="S20" i="63" s="1"/>
  <c r="T20" i="63" s="1"/>
  <c r="U20" i="63" s="1"/>
  <c r="V20" i="63" s="1"/>
  <c r="W20" i="63" s="1"/>
  <c r="X20" i="63" s="1"/>
  <c r="Y20" i="63" s="1"/>
  <c r="Z20" i="63" s="1"/>
  <c r="AA20" i="63" s="1"/>
  <c r="AB20" i="63" s="1"/>
  <c r="P20" i="52"/>
  <c r="R20" i="52"/>
  <c r="S20" i="52" s="1"/>
  <c r="T20" i="52" s="1"/>
  <c r="U20" i="52" s="1"/>
  <c r="V20" i="52" s="1"/>
  <c r="W20" i="52" s="1"/>
  <c r="X20" i="52" s="1"/>
  <c r="Y20" i="52" s="1"/>
  <c r="Z20" i="52" s="1"/>
  <c r="AA20" i="52" s="1"/>
  <c r="AB20" i="52" s="1"/>
  <c r="P20" i="49"/>
  <c r="R20" i="49"/>
  <c r="S20" i="49" s="1"/>
  <c r="T20" i="49" s="1"/>
  <c r="U20" i="49" s="1"/>
  <c r="V20" i="49" s="1"/>
  <c r="W20" i="49" s="1"/>
  <c r="X20" i="49" s="1"/>
  <c r="Y20" i="49" s="1"/>
  <c r="Z20" i="49" s="1"/>
  <c r="AA20" i="49" s="1"/>
  <c r="AB20" i="49" s="1"/>
  <c r="P20" i="53"/>
  <c r="P20" i="54"/>
  <c r="R20" i="54"/>
  <c r="S20" i="2"/>
  <c r="R20" i="53"/>
  <c r="P20" i="50"/>
  <c r="R20" i="50"/>
  <c r="S20" i="50" s="1"/>
  <c r="T20" i="50" s="1"/>
  <c r="U20" i="50" s="1"/>
  <c r="V20" i="50" s="1"/>
  <c r="W20" i="50" s="1"/>
  <c r="X20" i="50" s="1"/>
  <c r="Y20" i="50" s="1"/>
  <c r="Z20" i="50" s="1"/>
  <c r="AA20" i="50" s="1"/>
  <c r="AB20" i="50" s="1"/>
  <c r="E19" i="56"/>
  <c r="R27" i="55"/>
  <c r="S27" i="55" s="1"/>
  <c r="T27" i="55" s="1"/>
  <c r="U27" i="55" s="1"/>
  <c r="V27" i="55" s="1"/>
  <c r="W27" i="55" s="1"/>
  <c r="X27" i="55" s="1"/>
  <c r="Y27" i="55" s="1"/>
  <c r="Z27" i="55" s="1"/>
  <c r="AA27" i="55" s="1"/>
  <c r="AB27" i="55" s="1"/>
  <c r="E28" i="55"/>
  <c r="G79" i="70"/>
  <c r="R27" i="58"/>
  <c r="S27" i="58" s="1"/>
  <c r="T27" i="58" s="1"/>
  <c r="U27" i="58" s="1"/>
  <c r="V27" i="58" s="1"/>
  <c r="W27" i="58" s="1"/>
  <c r="X27" i="58" s="1"/>
  <c r="Y27" i="58" s="1"/>
  <c r="Z27" i="58" s="1"/>
  <c r="AA27" i="58" s="1"/>
  <c r="AB27" i="58" s="1"/>
  <c r="E28" i="58"/>
  <c r="G47" i="70"/>
  <c r="R27" i="5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E28" i="5"/>
  <c r="E19" i="67"/>
  <c r="E27" i="65"/>
  <c r="P19" i="65"/>
  <c r="R19" i="65"/>
  <c r="S19" i="65" s="1"/>
  <c r="T19" i="65" s="1"/>
  <c r="U19" i="65" s="1"/>
  <c r="V19" i="65" s="1"/>
  <c r="W19" i="65" s="1"/>
  <c r="X19" i="65" s="1"/>
  <c r="Y19" i="65" s="1"/>
  <c r="Z19" i="65" s="1"/>
  <c r="AA19" i="65" s="1"/>
  <c r="AB19" i="65" s="1"/>
  <c r="E27" i="66"/>
  <c r="P19" i="66"/>
  <c r="P27" i="66" s="1"/>
  <c r="P28" i="66" s="1"/>
  <c r="P32" i="66" s="1"/>
  <c r="P36" i="66" s="1"/>
  <c r="R19" i="66"/>
  <c r="S19" i="66" s="1"/>
  <c r="T19" i="66" s="1"/>
  <c r="U19" i="66" s="1"/>
  <c r="V19" i="66" s="1"/>
  <c r="W19" i="66" s="1"/>
  <c r="X19" i="66" s="1"/>
  <c r="Y19" i="66" s="1"/>
  <c r="Z19" i="66" s="1"/>
  <c r="AA19" i="66" s="1"/>
  <c r="AB19" i="66" s="1"/>
  <c r="E19" i="51"/>
  <c r="E27" i="51" s="1"/>
  <c r="E19" i="62"/>
  <c r="E27" i="62" s="1"/>
  <c r="E19" i="63"/>
  <c r="E27" i="63" s="1"/>
  <c r="E19" i="52"/>
  <c r="E27" i="52" s="1"/>
  <c r="P19" i="4"/>
  <c r="P27" i="4" s="1"/>
  <c r="R19" i="4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P19" i="50"/>
  <c r="E27" i="50"/>
  <c r="R19" i="50"/>
  <c r="S19" i="50" s="1"/>
  <c r="T19" i="50" s="1"/>
  <c r="U19" i="50" s="1"/>
  <c r="V19" i="50" s="1"/>
  <c r="W19" i="50" s="1"/>
  <c r="X19" i="50" s="1"/>
  <c r="Y19" i="50" s="1"/>
  <c r="Z19" i="50" s="1"/>
  <c r="AA19" i="50" s="1"/>
  <c r="AB19" i="50" s="1"/>
  <c r="S19" i="2"/>
  <c r="R19" i="54"/>
  <c r="P19" i="54"/>
  <c r="E27" i="54"/>
  <c r="P27" i="2"/>
  <c r="P27" i="54" s="1"/>
  <c r="R27" i="2"/>
  <c r="E28" i="2"/>
  <c r="R19" i="49"/>
  <c r="S19" i="49" s="1"/>
  <c r="T19" i="49" s="1"/>
  <c r="U19" i="49" s="1"/>
  <c r="V19" i="49" s="1"/>
  <c r="W19" i="49" s="1"/>
  <c r="X19" i="49" s="1"/>
  <c r="Y19" i="49" s="1"/>
  <c r="Z19" i="49" s="1"/>
  <c r="AA19" i="49" s="1"/>
  <c r="AB19" i="49" s="1"/>
  <c r="P19" i="49"/>
  <c r="E27" i="49"/>
  <c r="S25" i="4"/>
  <c r="R25" i="53"/>
  <c r="E25" i="64"/>
  <c r="P25" i="62"/>
  <c r="R25" i="62"/>
  <c r="S25" i="62" s="1"/>
  <c r="T25" i="62" s="1"/>
  <c r="U25" i="62" s="1"/>
  <c r="V25" i="62" s="1"/>
  <c r="W25" i="62" s="1"/>
  <c r="X25" i="62" s="1"/>
  <c r="Y25" i="62" s="1"/>
  <c r="Z25" i="62" s="1"/>
  <c r="AA25" i="62" s="1"/>
  <c r="AB25" i="62" s="1"/>
  <c r="P25" i="53"/>
  <c r="P25" i="63"/>
  <c r="R25" i="63"/>
  <c r="S25" i="63" s="1"/>
  <c r="T25" i="63" s="1"/>
  <c r="U25" i="63" s="1"/>
  <c r="V25" i="63" s="1"/>
  <c r="W25" i="63" s="1"/>
  <c r="X25" i="63" s="1"/>
  <c r="Y25" i="63" s="1"/>
  <c r="Z25" i="63" s="1"/>
  <c r="AA25" i="63" s="1"/>
  <c r="AB25" i="63" s="1"/>
  <c r="E27" i="53"/>
  <c r="R27" i="4"/>
  <c r="E28" i="4"/>
  <c r="P25" i="51"/>
  <c r="R25" i="51"/>
  <c r="S25" i="51" s="1"/>
  <c r="T25" i="51" s="1"/>
  <c r="U25" i="51" s="1"/>
  <c r="V25" i="51" s="1"/>
  <c r="W25" i="51" s="1"/>
  <c r="X25" i="51" s="1"/>
  <c r="Y25" i="51" s="1"/>
  <c r="Z25" i="51" s="1"/>
  <c r="AA25" i="51" s="1"/>
  <c r="AB25" i="51" s="1"/>
  <c r="P25" i="52"/>
  <c r="R25" i="52"/>
  <c r="S25" i="52" s="1"/>
  <c r="T25" i="52" s="1"/>
  <c r="U25" i="52" s="1"/>
  <c r="V25" i="52" s="1"/>
  <c r="W25" i="52" s="1"/>
  <c r="X25" i="52" s="1"/>
  <c r="Y25" i="52" s="1"/>
  <c r="Z25" i="52" s="1"/>
  <c r="AA25" i="52" s="1"/>
  <c r="AB25" i="52" s="1"/>
  <c r="S20" i="67" l="1"/>
  <c r="S22" i="67"/>
  <c r="E22" i="73"/>
  <c r="P22" i="73" s="1"/>
  <c r="E20" i="73"/>
  <c r="P20" i="73" s="1"/>
  <c r="E25" i="73"/>
  <c r="E131" i="73"/>
  <c r="R131" i="73" s="1"/>
  <c r="S131" i="73" s="1"/>
  <c r="T131" i="73" s="1"/>
  <c r="U131" i="73" s="1"/>
  <c r="V131" i="73" s="1"/>
  <c r="W131" i="73" s="1"/>
  <c r="X131" i="73" s="1"/>
  <c r="Y131" i="73" s="1"/>
  <c r="Z131" i="73" s="1"/>
  <c r="AA131" i="73" s="1"/>
  <c r="AB131" i="73" s="1"/>
  <c r="E129" i="73"/>
  <c r="R129" i="73" s="1"/>
  <c r="S129" i="73" s="1"/>
  <c r="T129" i="73" s="1"/>
  <c r="U129" i="73" s="1"/>
  <c r="V129" i="73" s="1"/>
  <c r="W129" i="73" s="1"/>
  <c r="X129" i="73" s="1"/>
  <c r="Y129" i="73" s="1"/>
  <c r="Z129" i="73" s="1"/>
  <c r="AA129" i="73" s="1"/>
  <c r="AB129" i="73" s="1"/>
  <c r="E23" i="73"/>
  <c r="P19" i="53"/>
  <c r="P27" i="65"/>
  <c r="P28" i="65" s="1"/>
  <c r="P32" i="65" s="1"/>
  <c r="P36" i="65" s="1"/>
  <c r="P23" i="67"/>
  <c r="R23" i="67"/>
  <c r="P23" i="64"/>
  <c r="R23" i="64"/>
  <c r="S23" i="64" s="1"/>
  <c r="T23" i="64" s="1"/>
  <c r="U23" i="64" s="1"/>
  <c r="V23" i="64" s="1"/>
  <c r="W23" i="64" s="1"/>
  <c r="X23" i="64" s="1"/>
  <c r="Y23" i="64" s="1"/>
  <c r="Z23" i="64" s="1"/>
  <c r="AA23" i="64" s="1"/>
  <c r="AB23" i="64" s="1"/>
  <c r="S23" i="53"/>
  <c r="T23" i="2"/>
  <c r="S23" i="54"/>
  <c r="E22" i="68"/>
  <c r="P22" i="56"/>
  <c r="P22" i="68" s="1"/>
  <c r="R22" i="56"/>
  <c r="P22" i="64"/>
  <c r="R22" i="64"/>
  <c r="S22" i="64" s="1"/>
  <c r="T22" i="64" s="1"/>
  <c r="U22" i="64" s="1"/>
  <c r="V22" i="64" s="1"/>
  <c r="W22" i="64" s="1"/>
  <c r="X22" i="64" s="1"/>
  <c r="Y22" i="64" s="1"/>
  <c r="Z22" i="64" s="1"/>
  <c r="AA22" i="64" s="1"/>
  <c r="AB22" i="64" s="1"/>
  <c r="S22" i="54"/>
  <c r="S22" i="53"/>
  <c r="T22" i="2"/>
  <c r="E20" i="68"/>
  <c r="P20" i="56"/>
  <c r="P20" i="68" s="1"/>
  <c r="R20" i="56"/>
  <c r="P20" i="64"/>
  <c r="R20" i="64"/>
  <c r="S20" i="64" s="1"/>
  <c r="T20" i="64" s="1"/>
  <c r="U20" i="64" s="1"/>
  <c r="V20" i="64" s="1"/>
  <c r="W20" i="64" s="1"/>
  <c r="X20" i="64" s="1"/>
  <c r="Y20" i="64" s="1"/>
  <c r="Z20" i="64" s="1"/>
  <c r="AA20" i="64" s="1"/>
  <c r="AB20" i="64" s="1"/>
  <c r="T20" i="2"/>
  <c r="S20" i="54"/>
  <c r="S20" i="53"/>
  <c r="E32" i="55"/>
  <c r="R28" i="55"/>
  <c r="S28" i="55" s="1"/>
  <c r="T28" i="55" s="1"/>
  <c r="U28" i="55" s="1"/>
  <c r="V28" i="55" s="1"/>
  <c r="W28" i="55" s="1"/>
  <c r="X28" i="55" s="1"/>
  <c r="Y28" i="55" s="1"/>
  <c r="Z28" i="55" s="1"/>
  <c r="AA28" i="55" s="1"/>
  <c r="AB28" i="55" s="1"/>
  <c r="E27" i="56"/>
  <c r="E19" i="68"/>
  <c r="R19" i="56"/>
  <c r="P19" i="56"/>
  <c r="E32" i="58"/>
  <c r="R28" i="58"/>
  <c r="S28" i="58" s="1"/>
  <c r="T28" i="58" s="1"/>
  <c r="U28" i="58" s="1"/>
  <c r="V28" i="58" s="1"/>
  <c r="W28" i="58" s="1"/>
  <c r="X28" i="58" s="1"/>
  <c r="Y28" i="58" s="1"/>
  <c r="Z28" i="58" s="1"/>
  <c r="AA28" i="58" s="1"/>
  <c r="AB28" i="58" s="1"/>
  <c r="W79" i="70"/>
  <c r="X79" i="70" s="1"/>
  <c r="Y79" i="70" s="1"/>
  <c r="Z79" i="70" s="1"/>
  <c r="AA79" i="70" s="1"/>
  <c r="AB79" i="70" s="1"/>
  <c r="AC79" i="70" s="1"/>
  <c r="AD79" i="70" s="1"/>
  <c r="AE79" i="70" s="1"/>
  <c r="AF79" i="70" s="1"/>
  <c r="AG79" i="70" s="1"/>
  <c r="R79" i="70"/>
  <c r="R19" i="53"/>
  <c r="E27" i="67"/>
  <c r="P19" i="67"/>
  <c r="R19" i="67"/>
  <c r="E32" i="5"/>
  <c r="R28" i="5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G65" i="70"/>
  <c r="G65" i="71"/>
  <c r="R27" i="66"/>
  <c r="S27" i="66" s="1"/>
  <c r="T27" i="66" s="1"/>
  <c r="U27" i="66" s="1"/>
  <c r="V27" i="66" s="1"/>
  <c r="W27" i="66" s="1"/>
  <c r="X27" i="66" s="1"/>
  <c r="Y27" i="66" s="1"/>
  <c r="Z27" i="66" s="1"/>
  <c r="AA27" i="66" s="1"/>
  <c r="AB27" i="66" s="1"/>
  <c r="E28" i="66"/>
  <c r="G64" i="71"/>
  <c r="G64" i="70"/>
  <c r="R27" i="65"/>
  <c r="S27" i="65" s="1"/>
  <c r="T27" i="65" s="1"/>
  <c r="U27" i="65" s="1"/>
  <c r="V27" i="65" s="1"/>
  <c r="W27" i="65" s="1"/>
  <c r="X27" i="65" s="1"/>
  <c r="Y27" i="65" s="1"/>
  <c r="Z27" i="65" s="1"/>
  <c r="AA27" i="65" s="1"/>
  <c r="AB27" i="65" s="1"/>
  <c r="E28" i="65"/>
  <c r="G49" i="70"/>
  <c r="R47" i="70"/>
  <c r="W47" i="70"/>
  <c r="X47" i="70" s="1"/>
  <c r="Y47" i="70" s="1"/>
  <c r="Z47" i="70" s="1"/>
  <c r="AA47" i="70" s="1"/>
  <c r="AB47" i="70" s="1"/>
  <c r="AC47" i="70" s="1"/>
  <c r="AD47" i="70" s="1"/>
  <c r="AE47" i="70" s="1"/>
  <c r="AF47" i="70" s="1"/>
  <c r="AG47" i="70" s="1"/>
  <c r="G47" i="71"/>
  <c r="P19" i="63"/>
  <c r="P27" i="63" s="1"/>
  <c r="P28" i="63" s="1"/>
  <c r="P32" i="63" s="1"/>
  <c r="P36" i="63" s="1"/>
  <c r="R19" i="63"/>
  <c r="S19" i="63" s="1"/>
  <c r="T19" i="63" s="1"/>
  <c r="U19" i="63" s="1"/>
  <c r="V19" i="63" s="1"/>
  <c r="W19" i="63" s="1"/>
  <c r="X19" i="63" s="1"/>
  <c r="Y19" i="63" s="1"/>
  <c r="Z19" i="63" s="1"/>
  <c r="AA19" i="63" s="1"/>
  <c r="AB19" i="63" s="1"/>
  <c r="E19" i="64"/>
  <c r="E125" i="73" s="1"/>
  <c r="P19" i="62"/>
  <c r="P27" i="62" s="1"/>
  <c r="P28" i="62" s="1"/>
  <c r="P32" i="62" s="1"/>
  <c r="P36" i="62" s="1"/>
  <c r="R19" i="62"/>
  <c r="S19" i="62" s="1"/>
  <c r="T19" i="62" s="1"/>
  <c r="U19" i="62" s="1"/>
  <c r="V19" i="62" s="1"/>
  <c r="W19" i="62" s="1"/>
  <c r="X19" i="62" s="1"/>
  <c r="Y19" i="62" s="1"/>
  <c r="Z19" i="62" s="1"/>
  <c r="AA19" i="62" s="1"/>
  <c r="AB19" i="62" s="1"/>
  <c r="P19" i="52"/>
  <c r="P27" i="52" s="1"/>
  <c r="P28" i="52" s="1"/>
  <c r="P32" i="52" s="1"/>
  <c r="P36" i="52" s="1"/>
  <c r="R19" i="52"/>
  <c r="S19" i="52" s="1"/>
  <c r="T19" i="52" s="1"/>
  <c r="U19" i="52" s="1"/>
  <c r="V19" i="52" s="1"/>
  <c r="W19" i="52" s="1"/>
  <c r="X19" i="52" s="1"/>
  <c r="Y19" i="52" s="1"/>
  <c r="Z19" i="52" s="1"/>
  <c r="AA19" i="52" s="1"/>
  <c r="AB19" i="52" s="1"/>
  <c r="P19" i="51"/>
  <c r="P27" i="51" s="1"/>
  <c r="P28" i="51" s="1"/>
  <c r="P32" i="51" s="1"/>
  <c r="P36" i="51" s="1"/>
  <c r="R19" i="51"/>
  <c r="S19" i="51" s="1"/>
  <c r="T19" i="51" s="1"/>
  <c r="U19" i="51" s="1"/>
  <c r="V19" i="51" s="1"/>
  <c r="W19" i="51" s="1"/>
  <c r="X19" i="51" s="1"/>
  <c r="Y19" i="51" s="1"/>
  <c r="Z19" i="51" s="1"/>
  <c r="AA19" i="51" s="1"/>
  <c r="AB19" i="51" s="1"/>
  <c r="E32" i="2"/>
  <c r="R28" i="2"/>
  <c r="E28" i="54"/>
  <c r="P28" i="2"/>
  <c r="P28" i="54" s="1"/>
  <c r="S19" i="54"/>
  <c r="T19" i="2"/>
  <c r="S19" i="53"/>
  <c r="G13" i="70"/>
  <c r="P27" i="49"/>
  <c r="R27" i="49"/>
  <c r="S27" i="49" s="1"/>
  <c r="T27" i="49" s="1"/>
  <c r="U27" i="49" s="1"/>
  <c r="V27" i="49" s="1"/>
  <c r="W27" i="49" s="1"/>
  <c r="X27" i="49" s="1"/>
  <c r="Y27" i="49" s="1"/>
  <c r="Z27" i="49" s="1"/>
  <c r="AA27" i="49" s="1"/>
  <c r="AB27" i="49" s="1"/>
  <c r="E28" i="49"/>
  <c r="R27" i="54"/>
  <c r="S27" i="2"/>
  <c r="G14" i="70"/>
  <c r="P27" i="50"/>
  <c r="R27" i="50"/>
  <c r="S27" i="50" s="1"/>
  <c r="T27" i="50" s="1"/>
  <c r="U27" i="50" s="1"/>
  <c r="V27" i="50" s="1"/>
  <c r="W27" i="50" s="1"/>
  <c r="X27" i="50" s="1"/>
  <c r="Y27" i="50" s="1"/>
  <c r="Z27" i="50" s="1"/>
  <c r="AA27" i="50" s="1"/>
  <c r="AB27" i="50" s="1"/>
  <c r="E28" i="50"/>
  <c r="E27" i="64"/>
  <c r="P25" i="64"/>
  <c r="R25" i="64"/>
  <c r="G34" i="70"/>
  <c r="R27" i="51"/>
  <c r="S27" i="51" s="1"/>
  <c r="T27" i="51" s="1"/>
  <c r="U27" i="51" s="1"/>
  <c r="V27" i="51" s="1"/>
  <c r="W27" i="51" s="1"/>
  <c r="X27" i="51" s="1"/>
  <c r="Y27" i="51" s="1"/>
  <c r="Z27" i="51" s="1"/>
  <c r="AA27" i="51" s="1"/>
  <c r="AB27" i="51" s="1"/>
  <c r="E28" i="51"/>
  <c r="P27" i="53"/>
  <c r="P28" i="4"/>
  <c r="G60" i="71"/>
  <c r="G60" i="70"/>
  <c r="R27" i="62"/>
  <c r="S27" i="62" s="1"/>
  <c r="T27" i="62" s="1"/>
  <c r="U27" i="62" s="1"/>
  <c r="V27" i="62" s="1"/>
  <c r="W27" i="62" s="1"/>
  <c r="X27" i="62" s="1"/>
  <c r="Y27" i="62" s="1"/>
  <c r="Z27" i="62" s="1"/>
  <c r="AA27" i="62" s="1"/>
  <c r="AB27" i="62" s="1"/>
  <c r="E28" i="62"/>
  <c r="G35" i="70"/>
  <c r="R27" i="52"/>
  <c r="S27" i="52" s="1"/>
  <c r="T27" i="52" s="1"/>
  <c r="U27" i="52" s="1"/>
  <c r="V27" i="52" s="1"/>
  <c r="W27" i="52" s="1"/>
  <c r="X27" i="52" s="1"/>
  <c r="Y27" i="52" s="1"/>
  <c r="Z27" i="52" s="1"/>
  <c r="AA27" i="52" s="1"/>
  <c r="AB27" i="52" s="1"/>
  <c r="E28" i="52"/>
  <c r="E28" i="53"/>
  <c r="E32" i="4"/>
  <c r="R28" i="4"/>
  <c r="S27" i="4"/>
  <c r="R27" i="53"/>
  <c r="G61" i="71"/>
  <c r="G61" i="70"/>
  <c r="R27" i="63"/>
  <c r="S27" i="63" s="1"/>
  <c r="T27" i="63" s="1"/>
  <c r="U27" i="63" s="1"/>
  <c r="V27" i="63" s="1"/>
  <c r="W27" i="63" s="1"/>
  <c r="X27" i="63" s="1"/>
  <c r="Y27" i="63" s="1"/>
  <c r="Z27" i="63" s="1"/>
  <c r="AA27" i="63" s="1"/>
  <c r="AB27" i="63" s="1"/>
  <c r="E28" i="63"/>
  <c r="T25" i="4"/>
  <c r="S25" i="53"/>
  <c r="R22" i="73" l="1"/>
  <c r="E133" i="73"/>
  <c r="R133" i="73" s="1"/>
  <c r="R125" i="73"/>
  <c r="S125" i="73" s="1"/>
  <c r="T125" i="73" s="1"/>
  <c r="U125" i="73" s="1"/>
  <c r="V125" i="73" s="1"/>
  <c r="W125" i="73" s="1"/>
  <c r="X125" i="73" s="1"/>
  <c r="Y125" i="73" s="1"/>
  <c r="Z125" i="73" s="1"/>
  <c r="AA125" i="73" s="1"/>
  <c r="AB125" i="73" s="1"/>
  <c r="S23" i="67"/>
  <c r="R23" i="73"/>
  <c r="S19" i="67"/>
  <c r="T22" i="67"/>
  <c r="S22" i="73"/>
  <c r="S25" i="64"/>
  <c r="R25" i="73"/>
  <c r="R20" i="73"/>
  <c r="T20" i="67"/>
  <c r="S20" i="73"/>
  <c r="E19" i="73"/>
  <c r="P19" i="73" s="1"/>
  <c r="P27" i="73" s="1"/>
  <c r="P28" i="73" s="1"/>
  <c r="P32" i="73" s="1"/>
  <c r="P36" i="73" s="1"/>
  <c r="P25" i="73"/>
  <c r="E27" i="73"/>
  <c r="P23" i="73"/>
  <c r="P27" i="67"/>
  <c r="P28" i="67" s="1"/>
  <c r="P32" i="67" s="1"/>
  <c r="P36" i="67" s="1"/>
  <c r="U23" i="2"/>
  <c r="T23" i="54"/>
  <c r="T23" i="53"/>
  <c r="R22" i="68"/>
  <c r="S22" i="56"/>
  <c r="U22" i="2"/>
  <c r="T22" i="53"/>
  <c r="T22" i="54"/>
  <c r="R20" i="68"/>
  <c r="S20" i="56"/>
  <c r="T20" i="54"/>
  <c r="U20" i="2"/>
  <c r="T20" i="53"/>
  <c r="E28" i="56"/>
  <c r="G81" i="70"/>
  <c r="E27" i="68"/>
  <c r="R27" i="56"/>
  <c r="P19" i="68"/>
  <c r="P27" i="56"/>
  <c r="S19" i="56"/>
  <c r="R19" i="68"/>
  <c r="E36" i="55"/>
  <c r="R36" i="55" s="1"/>
  <c r="S36" i="55" s="1"/>
  <c r="T36" i="55" s="1"/>
  <c r="U36" i="55" s="1"/>
  <c r="V36" i="55" s="1"/>
  <c r="W36" i="55" s="1"/>
  <c r="X36" i="55" s="1"/>
  <c r="Y36" i="55" s="1"/>
  <c r="Z36" i="55" s="1"/>
  <c r="AA36" i="55" s="1"/>
  <c r="AB36" i="55" s="1"/>
  <c r="R32" i="55"/>
  <c r="S32" i="55" s="1"/>
  <c r="T32" i="55" s="1"/>
  <c r="U32" i="55" s="1"/>
  <c r="V32" i="55" s="1"/>
  <c r="W32" i="55" s="1"/>
  <c r="X32" i="55" s="1"/>
  <c r="Y32" i="55" s="1"/>
  <c r="Z32" i="55" s="1"/>
  <c r="AA32" i="55" s="1"/>
  <c r="AB32" i="55" s="1"/>
  <c r="E36" i="58"/>
  <c r="R32" i="58"/>
  <c r="S32" i="58" s="1"/>
  <c r="T32" i="58" s="1"/>
  <c r="U32" i="58" s="1"/>
  <c r="V32" i="58" s="1"/>
  <c r="W32" i="58" s="1"/>
  <c r="X32" i="58" s="1"/>
  <c r="Y32" i="58" s="1"/>
  <c r="Z32" i="58" s="1"/>
  <c r="AA32" i="58" s="1"/>
  <c r="AB32" i="58" s="1"/>
  <c r="R32" i="5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E36" i="5"/>
  <c r="R36" i="5" s="1"/>
  <c r="S36" i="5" s="1"/>
  <c r="T36" i="5" s="1"/>
  <c r="U36" i="5" s="1"/>
  <c r="V36" i="5" s="1"/>
  <c r="W36" i="5" s="1"/>
  <c r="X36" i="5" s="1"/>
  <c r="Y36" i="5" s="1"/>
  <c r="Z36" i="5" s="1"/>
  <c r="AA36" i="5" s="1"/>
  <c r="AB36" i="5" s="1"/>
  <c r="G63" i="70"/>
  <c r="R64" i="70"/>
  <c r="W64" i="70"/>
  <c r="X64" i="70" s="1"/>
  <c r="Y64" i="70" s="1"/>
  <c r="Z64" i="70" s="1"/>
  <c r="AA64" i="70" s="1"/>
  <c r="AB64" i="70" s="1"/>
  <c r="AC64" i="70" s="1"/>
  <c r="AD64" i="70" s="1"/>
  <c r="AE64" i="70" s="1"/>
  <c r="AF64" i="70" s="1"/>
  <c r="AG64" i="70" s="1"/>
  <c r="G63" i="71"/>
  <c r="R65" i="71"/>
  <c r="Z65" i="71"/>
  <c r="AA65" i="71" s="1"/>
  <c r="AB65" i="71" s="1"/>
  <c r="AC65" i="71" s="1"/>
  <c r="AD65" i="71" s="1"/>
  <c r="AE65" i="71" s="1"/>
  <c r="AF65" i="71" s="1"/>
  <c r="AG65" i="71" s="1"/>
  <c r="AH65" i="71" s="1"/>
  <c r="AI65" i="71" s="1"/>
  <c r="AJ65" i="71" s="1"/>
  <c r="R49" i="70"/>
  <c r="W49" i="70"/>
  <c r="X49" i="70" s="1"/>
  <c r="Y49" i="70" s="1"/>
  <c r="Z49" i="70" s="1"/>
  <c r="AA49" i="70" s="1"/>
  <c r="AB49" i="70" s="1"/>
  <c r="AC49" i="70" s="1"/>
  <c r="AD49" i="70" s="1"/>
  <c r="AE49" i="70" s="1"/>
  <c r="AF49" i="70" s="1"/>
  <c r="AG49" i="70" s="1"/>
  <c r="R64" i="71"/>
  <c r="Z64" i="71"/>
  <c r="AA64" i="71" s="1"/>
  <c r="AB64" i="71" s="1"/>
  <c r="AC64" i="71" s="1"/>
  <c r="AD64" i="71" s="1"/>
  <c r="AE64" i="71" s="1"/>
  <c r="AF64" i="71" s="1"/>
  <c r="AG64" i="71" s="1"/>
  <c r="AH64" i="71" s="1"/>
  <c r="AI64" i="71" s="1"/>
  <c r="AJ64" i="71" s="1"/>
  <c r="R65" i="70"/>
  <c r="W65" i="70"/>
  <c r="X65" i="70" s="1"/>
  <c r="Y65" i="70" s="1"/>
  <c r="Z65" i="70" s="1"/>
  <c r="AA65" i="70" s="1"/>
  <c r="AB65" i="70" s="1"/>
  <c r="AC65" i="70" s="1"/>
  <c r="AD65" i="70" s="1"/>
  <c r="AE65" i="70" s="1"/>
  <c r="AF65" i="70" s="1"/>
  <c r="AG65" i="70" s="1"/>
  <c r="G49" i="71"/>
  <c r="R47" i="71"/>
  <c r="Z47" i="71"/>
  <c r="AA47" i="71" s="1"/>
  <c r="AB47" i="71" s="1"/>
  <c r="AC47" i="71" s="1"/>
  <c r="AD47" i="71" s="1"/>
  <c r="AE47" i="71" s="1"/>
  <c r="AF47" i="71" s="1"/>
  <c r="AG47" i="71" s="1"/>
  <c r="AH47" i="71" s="1"/>
  <c r="AI47" i="71" s="1"/>
  <c r="AJ47" i="71" s="1"/>
  <c r="E32" i="65"/>
  <c r="R28" i="65"/>
  <c r="S28" i="65" s="1"/>
  <c r="T28" i="65" s="1"/>
  <c r="U28" i="65" s="1"/>
  <c r="V28" i="65" s="1"/>
  <c r="W28" i="65" s="1"/>
  <c r="X28" i="65" s="1"/>
  <c r="Y28" i="65" s="1"/>
  <c r="Z28" i="65" s="1"/>
  <c r="AA28" i="65" s="1"/>
  <c r="AB28" i="65" s="1"/>
  <c r="E32" i="66"/>
  <c r="R28" i="66"/>
  <c r="S28" i="66" s="1"/>
  <c r="T28" i="66" s="1"/>
  <c r="U28" i="66" s="1"/>
  <c r="V28" i="66" s="1"/>
  <c r="W28" i="66" s="1"/>
  <c r="X28" i="66" s="1"/>
  <c r="Y28" i="66" s="1"/>
  <c r="Z28" i="66" s="1"/>
  <c r="AA28" i="66" s="1"/>
  <c r="AB28" i="66" s="1"/>
  <c r="R27" i="67"/>
  <c r="S27" i="67" s="1"/>
  <c r="T27" i="67" s="1"/>
  <c r="U27" i="67" s="1"/>
  <c r="V27" i="67" s="1"/>
  <c r="W27" i="67" s="1"/>
  <c r="X27" i="67" s="1"/>
  <c r="Y27" i="67" s="1"/>
  <c r="Z27" i="67" s="1"/>
  <c r="AA27" i="67" s="1"/>
  <c r="AB27" i="67" s="1"/>
  <c r="E28" i="67"/>
  <c r="P19" i="64"/>
  <c r="P27" i="64" s="1"/>
  <c r="P28" i="64" s="1"/>
  <c r="P32" i="64" s="1"/>
  <c r="P36" i="64" s="1"/>
  <c r="R19" i="64"/>
  <c r="S19" i="64" s="1"/>
  <c r="T19" i="64" s="1"/>
  <c r="U19" i="64" s="1"/>
  <c r="V19" i="64" s="1"/>
  <c r="W19" i="64" s="1"/>
  <c r="X19" i="64" s="1"/>
  <c r="Y19" i="64" s="1"/>
  <c r="Z19" i="64" s="1"/>
  <c r="AA19" i="64" s="1"/>
  <c r="AB19" i="64" s="1"/>
  <c r="G11" i="70"/>
  <c r="W13" i="70"/>
  <c r="X13" i="70" s="1"/>
  <c r="Y13" i="70" s="1"/>
  <c r="Z13" i="70" s="1"/>
  <c r="AA13" i="70" s="1"/>
  <c r="AB13" i="70" s="1"/>
  <c r="AC13" i="70" s="1"/>
  <c r="AD13" i="70" s="1"/>
  <c r="AE13" i="70" s="1"/>
  <c r="AF13" i="70" s="1"/>
  <c r="AG13" i="70" s="1"/>
  <c r="R13" i="70"/>
  <c r="G13" i="71"/>
  <c r="E32" i="49"/>
  <c r="R28" i="49"/>
  <c r="S28" i="49" s="1"/>
  <c r="T28" i="49" s="1"/>
  <c r="U28" i="49" s="1"/>
  <c r="V28" i="49" s="1"/>
  <c r="W28" i="49" s="1"/>
  <c r="X28" i="49" s="1"/>
  <c r="Y28" i="49" s="1"/>
  <c r="Z28" i="49" s="1"/>
  <c r="AA28" i="49" s="1"/>
  <c r="AB28" i="49" s="1"/>
  <c r="P28" i="49"/>
  <c r="R14" i="70"/>
  <c r="W14" i="70"/>
  <c r="X14" i="70" s="1"/>
  <c r="Y14" i="70" s="1"/>
  <c r="Z14" i="70" s="1"/>
  <c r="AA14" i="70" s="1"/>
  <c r="AB14" i="70" s="1"/>
  <c r="AC14" i="70" s="1"/>
  <c r="AD14" i="70" s="1"/>
  <c r="AE14" i="70" s="1"/>
  <c r="AF14" i="70" s="1"/>
  <c r="AG14" i="70" s="1"/>
  <c r="G14" i="71"/>
  <c r="T19" i="54"/>
  <c r="T19" i="53"/>
  <c r="U19" i="2"/>
  <c r="S28" i="2"/>
  <c r="R28" i="54"/>
  <c r="E32" i="50"/>
  <c r="R28" i="50"/>
  <c r="S28" i="50" s="1"/>
  <c r="T28" i="50" s="1"/>
  <c r="U28" i="50" s="1"/>
  <c r="V28" i="50" s="1"/>
  <c r="W28" i="50" s="1"/>
  <c r="X28" i="50" s="1"/>
  <c r="Y28" i="50" s="1"/>
  <c r="Z28" i="50" s="1"/>
  <c r="AA28" i="50" s="1"/>
  <c r="AB28" i="50" s="1"/>
  <c r="P28" i="50"/>
  <c r="S27" i="54"/>
  <c r="T27" i="2"/>
  <c r="E36" i="2"/>
  <c r="R32" i="2"/>
  <c r="E32" i="54"/>
  <c r="P32" i="2"/>
  <c r="P32" i="54" s="1"/>
  <c r="E32" i="63"/>
  <c r="R28" i="63"/>
  <c r="S28" i="63" s="1"/>
  <c r="T28" i="63" s="1"/>
  <c r="U28" i="63" s="1"/>
  <c r="V28" i="63" s="1"/>
  <c r="W28" i="63" s="1"/>
  <c r="X28" i="63" s="1"/>
  <c r="Y28" i="63" s="1"/>
  <c r="Z28" i="63" s="1"/>
  <c r="AA28" i="63" s="1"/>
  <c r="AB28" i="63" s="1"/>
  <c r="E32" i="62"/>
  <c r="R28" i="62"/>
  <c r="S28" i="62" s="1"/>
  <c r="T28" i="62" s="1"/>
  <c r="U28" i="62" s="1"/>
  <c r="V28" i="62" s="1"/>
  <c r="W28" i="62" s="1"/>
  <c r="X28" i="62" s="1"/>
  <c r="Y28" i="62" s="1"/>
  <c r="Z28" i="62" s="1"/>
  <c r="AA28" i="62" s="1"/>
  <c r="AB28" i="62" s="1"/>
  <c r="P32" i="4"/>
  <c r="P28" i="53"/>
  <c r="G43" i="70"/>
  <c r="G32" i="70"/>
  <c r="R34" i="70"/>
  <c r="W34" i="70"/>
  <c r="X34" i="70" s="1"/>
  <c r="Y34" i="70" s="1"/>
  <c r="Z34" i="70" s="1"/>
  <c r="AA34" i="70" s="1"/>
  <c r="AB34" i="70" s="1"/>
  <c r="AC34" i="70" s="1"/>
  <c r="AD34" i="70" s="1"/>
  <c r="AE34" i="70" s="1"/>
  <c r="AF34" i="70" s="1"/>
  <c r="AG34" i="70" s="1"/>
  <c r="G34" i="71"/>
  <c r="T27" i="4"/>
  <c r="S27" i="53"/>
  <c r="E32" i="52"/>
  <c r="R28" i="52"/>
  <c r="S28" i="52" s="1"/>
  <c r="T28" i="52" s="1"/>
  <c r="U28" i="52" s="1"/>
  <c r="V28" i="52" s="1"/>
  <c r="W28" i="52" s="1"/>
  <c r="X28" i="52" s="1"/>
  <c r="Y28" i="52" s="1"/>
  <c r="Z28" i="52" s="1"/>
  <c r="AA28" i="52" s="1"/>
  <c r="AB28" i="52" s="1"/>
  <c r="R61" i="70"/>
  <c r="W61" i="70"/>
  <c r="X61" i="70" s="1"/>
  <c r="Y61" i="70" s="1"/>
  <c r="Z61" i="70" s="1"/>
  <c r="AA61" i="70" s="1"/>
  <c r="AB61" i="70" s="1"/>
  <c r="AC61" i="70" s="1"/>
  <c r="AD61" i="70" s="1"/>
  <c r="AE61" i="70" s="1"/>
  <c r="AF61" i="70" s="1"/>
  <c r="AG61" i="70" s="1"/>
  <c r="R28" i="53"/>
  <c r="S28" i="4"/>
  <c r="G59" i="70"/>
  <c r="R60" i="70"/>
  <c r="W60" i="70"/>
  <c r="X60" i="70" s="1"/>
  <c r="Y60" i="70" s="1"/>
  <c r="Z60" i="70" s="1"/>
  <c r="AA60" i="70" s="1"/>
  <c r="AB60" i="70" s="1"/>
  <c r="AC60" i="70" s="1"/>
  <c r="AD60" i="70" s="1"/>
  <c r="AE60" i="70" s="1"/>
  <c r="AF60" i="70" s="1"/>
  <c r="AG60" i="70" s="1"/>
  <c r="E32" i="51"/>
  <c r="R28" i="51"/>
  <c r="S28" i="51" s="1"/>
  <c r="T28" i="51" s="1"/>
  <c r="U28" i="51" s="1"/>
  <c r="V28" i="51" s="1"/>
  <c r="W28" i="51" s="1"/>
  <c r="X28" i="51" s="1"/>
  <c r="Y28" i="51" s="1"/>
  <c r="Z28" i="51" s="1"/>
  <c r="AA28" i="51" s="1"/>
  <c r="AB28" i="51" s="1"/>
  <c r="U25" i="4"/>
  <c r="T25" i="53"/>
  <c r="R61" i="71"/>
  <c r="Z61" i="71"/>
  <c r="AA61" i="71" s="1"/>
  <c r="AB61" i="71" s="1"/>
  <c r="AC61" i="71" s="1"/>
  <c r="AD61" i="71" s="1"/>
  <c r="AE61" i="71" s="1"/>
  <c r="AF61" i="71" s="1"/>
  <c r="AG61" i="71" s="1"/>
  <c r="AH61" i="71" s="1"/>
  <c r="AI61" i="71" s="1"/>
  <c r="AJ61" i="71" s="1"/>
  <c r="E32" i="53"/>
  <c r="E36" i="4"/>
  <c r="R32" i="4"/>
  <c r="G44" i="70"/>
  <c r="R35" i="70"/>
  <c r="W35" i="70"/>
  <c r="X35" i="70" s="1"/>
  <c r="Y35" i="70" s="1"/>
  <c r="Z35" i="70" s="1"/>
  <c r="AA35" i="70" s="1"/>
  <c r="AB35" i="70" s="1"/>
  <c r="AC35" i="70" s="1"/>
  <c r="AD35" i="70" s="1"/>
  <c r="AE35" i="70" s="1"/>
  <c r="AF35" i="70" s="1"/>
  <c r="AG35" i="70" s="1"/>
  <c r="G35" i="71"/>
  <c r="G59" i="71"/>
  <c r="R60" i="71"/>
  <c r="Z60" i="71"/>
  <c r="AA60" i="71" s="1"/>
  <c r="AB60" i="71" s="1"/>
  <c r="AC60" i="71" s="1"/>
  <c r="AD60" i="71" s="1"/>
  <c r="AE60" i="71" s="1"/>
  <c r="AF60" i="71" s="1"/>
  <c r="AG60" i="71" s="1"/>
  <c r="AH60" i="71" s="1"/>
  <c r="AI60" i="71" s="1"/>
  <c r="AJ60" i="71" s="1"/>
  <c r="R27" i="64"/>
  <c r="S27" i="64" s="1"/>
  <c r="T27" i="64" s="1"/>
  <c r="U27" i="64" s="1"/>
  <c r="V27" i="64" s="1"/>
  <c r="W27" i="64" s="1"/>
  <c r="X27" i="64" s="1"/>
  <c r="Y27" i="64" s="1"/>
  <c r="Z27" i="64" s="1"/>
  <c r="AA27" i="64" s="1"/>
  <c r="AB27" i="64" s="1"/>
  <c r="E28" i="64"/>
  <c r="E138" i="73" l="1"/>
  <c r="R138" i="73" s="1"/>
  <c r="U20" i="67"/>
  <c r="T20" i="73"/>
  <c r="U22" i="67"/>
  <c r="T22" i="73"/>
  <c r="T23" i="67"/>
  <c r="S23" i="73"/>
  <c r="R19" i="73"/>
  <c r="S138" i="73"/>
  <c r="T25" i="64"/>
  <c r="S25" i="73"/>
  <c r="T19" i="67"/>
  <c r="S19" i="73"/>
  <c r="S133" i="73"/>
  <c r="R27" i="73"/>
  <c r="U23" i="53"/>
  <c r="U23" i="54"/>
  <c r="V23" i="2"/>
  <c r="T22" i="56"/>
  <c r="S22" i="68"/>
  <c r="U22" i="54"/>
  <c r="V22" i="2"/>
  <c r="U22" i="53"/>
  <c r="S20" i="68"/>
  <c r="T20" i="56"/>
  <c r="U20" i="53"/>
  <c r="U20" i="54"/>
  <c r="V20" i="2"/>
  <c r="S19" i="68"/>
  <c r="T19" i="56"/>
  <c r="P27" i="68"/>
  <c r="R81" i="70"/>
  <c r="P28" i="56"/>
  <c r="S27" i="56"/>
  <c r="W81" i="70"/>
  <c r="R27" i="68"/>
  <c r="E32" i="56"/>
  <c r="E28" i="68"/>
  <c r="R28" i="56"/>
  <c r="G79" i="71"/>
  <c r="R36" i="58"/>
  <c r="S36" i="58" s="1"/>
  <c r="T36" i="58" s="1"/>
  <c r="U36" i="58" s="1"/>
  <c r="V36" i="58" s="1"/>
  <c r="W36" i="58" s="1"/>
  <c r="X36" i="58" s="1"/>
  <c r="Y36" i="58" s="1"/>
  <c r="Z36" i="58" s="1"/>
  <c r="AA36" i="58" s="1"/>
  <c r="AB36" i="58" s="1"/>
  <c r="E36" i="66"/>
  <c r="R36" i="66" s="1"/>
  <c r="S36" i="66" s="1"/>
  <c r="T36" i="66" s="1"/>
  <c r="U36" i="66" s="1"/>
  <c r="V36" i="66" s="1"/>
  <c r="W36" i="66" s="1"/>
  <c r="X36" i="66" s="1"/>
  <c r="Y36" i="66" s="1"/>
  <c r="Z36" i="66" s="1"/>
  <c r="AA36" i="66" s="1"/>
  <c r="AB36" i="66" s="1"/>
  <c r="R32" i="66"/>
  <c r="S32" i="66" s="1"/>
  <c r="T32" i="66" s="1"/>
  <c r="U32" i="66" s="1"/>
  <c r="V32" i="66" s="1"/>
  <c r="W32" i="66" s="1"/>
  <c r="X32" i="66" s="1"/>
  <c r="Y32" i="66" s="1"/>
  <c r="Z32" i="66" s="1"/>
  <c r="AA32" i="66" s="1"/>
  <c r="AB32" i="66" s="1"/>
  <c r="E32" i="67"/>
  <c r="R28" i="67"/>
  <c r="S28" i="67" s="1"/>
  <c r="T28" i="67" s="1"/>
  <c r="U28" i="67" s="1"/>
  <c r="V28" i="67" s="1"/>
  <c r="W28" i="67" s="1"/>
  <c r="X28" i="67" s="1"/>
  <c r="Y28" i="67" s="1"/>
  <c r="Z28" i="67" s="1"/>
  <c r="AA28" i="67" s="1"/>
  <c r="AB28" i="67" s="1"/>
  <c r="R49" i="71"/>
  <c r="Z49" i="71"/>
  <c r="AA49" i="71" s="1"/>
  <c r="AB49" i="71" s="1"/>
  <c r="AC49" i="71" s="1"/>
  <c r="AD49" i="71" s="1"/>
  <c r="AE49" i="71" s="1"/>
  <c r="AF49" i="71" s="1"/>
  <c r="AG49" i="71" s="1"/>
  <c r="AH49" i="71" s="1"/>
  <c r="AI49" i="71" s="1"/>
  <c r="AJ49" i="71" s="1"/>
  <c r="R63" i="70"/>
  <c r="W63" i="70"/>
  <c r="X63" i="70" s="1"/>
  <c r="Y63" i="70" s="1"/>
  <c r="Z63" i="70" s="1"/>
  <c r="AA63" i="70" s="1"/>
  <c r="AB63" i="70" s="1"/>
  <c r="AC63" i="70" s="1"/>
  <c r="AD63" i="70" s="1"/>
  <c r="AE63" i="70" s="1"/>
  <c r="AF63" i="70" s="1"/>
  <c r="AG63" i="70" s="1"/>
  <c r="E36" i="65"/>
  <c r="R36" i="65" s="1"/>
  <c r="S36" i="65" s="1"/>
  <c r="T36" i="65" s="1"/>
  <c r="U36" i="65" s="1"/>
  <c r="V36" i="65" s="1"/>
  <c r="W36" i="65" s="1"/>
  <c r="X36" i="65" s="1"/>
  <c r="Y36" i="65" s="1"/>
  <c r="Z36" i="65" s="1"/>
  <c r="AA36" i="65" s="1"/>
  <c r="AB36" i="65" s="1"/>
  <c r="R32" i="65"/>
  <c r="S32" i="65" s="1"/>
  <c r="T32" i="65" s="1"/>
  <c r="U32" i="65" s="1"/>
  <c r="V32" i="65" s="1"/>
  <c r="W32" i="65" s="1"/>
  <c r="X32" i="65" s="1"/>
  <c r="Y32" i="65" s="1"/>
  <c r="Z32" i="65" s="1"/>
  <c r="AA32" i="65" s="1"/>
  <c r="AB32" i="65" s="1"/>
  <c r="R63" i="71"/>
  <c r="Z63" i="71"/>
  <c r="AA63" i="71" s="1"/>
  <c r="AB63" i="71" s="1"/>
  <c r="AC63" i="71" s="1"/>
  <c r="AD63" i="71" s="1"/>
  <c r="AE63" i="71" s="1"/>
  <c r="AF63" i="71" s="1"/>
  <c r="AG63" i="71" s="1"/>
  <c r="AH63" i="71" s="1"/>
  <c r="AI63" i="71" s="1"/>
  <c r="AJ63" i="71" s="1"/>
  <c r="U27" i="2"/>
  <c r="T27" i="54"/>
  <c r="E36" i="50"/>
  <c r="P32" i="50"/>
  <c r="R32" i="50"/>
  <c r="S32" i="50" s="1"/>
  <c r="T32" i="50" s="1"/>
  <c r="U32" i="50" s="1"/>
  <c r="V32" i="50" s="1"/>
  <c r="W32" i="50" s="1"/>
  <c r="X32" i="50" s="1"/>
  <c r="Y32" i="50" s="1"/>
  <c r="Z32" i="50" s="1"/>
  <c r="AA32" i="50" s="1"/>
  <c r="AB32" i="50" s="1"/>
  <c r="G11" i="71"/>
  <c r="Z13" i="71"/>
  <c r="AA13" i="71" s="1"/>
  <c r="AB13" i="71" s="1"/>
  <c r="AC13" i="71" s="1"/>
  <c r="AD13" i="71" s="1"/>
  <c r="AE13" i="71" s="1"/>
  <c r="AF13" i="71" s="1"/>
  <c r="AG13" i="71" s="1"/>
  <c r="AH13" i="71" s="1"/>
  <c r="AI13" i="71" s="1"/>
  <c r="AJ13" i="71" s="1"/>
  <c r="R13" i="71"/>
  <c r="S32" i="2"/>
  <c r="R32" i="54"/>
  <c r="T28" i="2"/>
  <c r="S28" i="54"/>
  <c r="R14" i="71"/>
  <c r="Z14" i="71"/>
  <c r="AA14" i="71" s="1"/>
  <c r="AB14" i="71" s="1"/>
  <c r="AC14" i="71" s="1"/>
  <c r="AD14" i="71" s="1"/>
  <c r="AE14" i="71" s="1"/>
  <c r="AF14" i="71" s="1"/>
  <c r="AG14" i="71" s="1"/>
  <c r="AH14" i="71" s="1"/>
  <c r="AI14" i="71" s="1"/>
  <c r="AJ14" i="71" s="1"/>
  <c r="E36" i="54"/>
  <c r="R36" i="2"/>
  <c r="P36" i="2"/>
  <c r="P36" i="54" s="1"/>
  <c r="U19" i="53"/>
  <c r="V19" i="2"/>
  <c r="U19" i="54"/>
  <c r="E36" i="49"/>
  <c r="P32" i="49"/>
  <c r="R32" i="49"/>
  <c r="S32" i="49" s="1"/>
  <c r="T32" i="49" s="1"/>
  <c r="U32" i="49" s="1"/>
  <c r="V32" i="49" s="1"/>
  <c r="W32" i="49" s="1"/>
  <c r="X32" i="49" s="1"/>
  <c r="Y32" i="49" s="1"/>
  <c r="Z32" i="49" s="1"/>
  <c r="AA32" i="49" s="1"/>
  <c r="AB32" i="49" s="1"/>
  <c r="G56" i="70"/>
  <c r="G55" i="70"/>
  <c r="G17" i="70"/>
  <c r="G27" i="70"/>
  <c r="W11" i="70"/>
  <c r="R11" i="70"/>
  <c r="G77" i="70"/>
  <c r="E32" i="64"/>
  <c r="R28" i="64"/>
  <c r="S28" i="64" s="1"/>
  <c r="T28" i="64" s="1"/>
  <c r="U28" i="64" s="1"/>
  <c r="V28" i="64" s="1"/>
  <c r="W28" i="64" s="1"/>
  <c r="X28" i="64" s="1"/>
  <c r="Y28" i="64" s="1"/>
  <c r="Z28" i="64" s="1"/>
  <c r="AA28" i="64" s="1"/>
  <c r="AB28" i="64" s="1"/>
  <c r="R59" i="71"/>
  <c r="Z59" i="71"/>
  <c r="R44" i="70"/>
  <c r="W44" i="70"/>
  <c r="X44" i="70" s="1"/>
  <c r="Y44" i="70" s="1"/>
  <c r="Z44" i="70" s="1"/>
  <c r="AA44" i="70" s="1"/>
  <c r="AB44" i="70" s="1"/>
  <c r="AC44" i="70" s="1"/>
  <c r="AD44" i="70" s="1"/>
  <c r="AE44" i="70" s="1"/>
  <c r="AF44" i="70" s="1"/>
  <c r="AG44" i="70" s="1"/>
  <c r="R59" i="70"/>
  <c r="W59" i="70"/>
  <c r="X59" i="70" s="1"/>
  <c r="Y59" i="70" s="1"/>
  <c r="Z59" i="70" s="1"/>
  <c r="AA59" i="70" s="1"/>
  <c r="AB59" i="70" s="1"/>
  <c r="AC59" i="70" s="1"/>
  <c r="AD59" i="70" s="1"/>
  <c r="AE59" i="70" s="1"/>
  <c r="AF59" i="70" s="1"/>
  <c r="AG59" i="70" s="1"/>
  <c r="G42" i="70"/>
  <c r="R32" i="70"/>
  <c r="G52" i="70"/>
  <c r="W32" i="70"/>
  <c r="G44" i="71"/>
  <c r="Z35" i="71"/>
  <c r="AA35" i="71" s="1"/>
  <c r="AB35" i="71" s="1"/>
  <c r="AC35" i="71" s="1"/>
  <c r="AD35" i="71" s="1"/>
  <c r="AE35" i="71" s="1"/>
  <c r="AF35" i="71" s="1"/>
  <c r="AG35" i="71" s="1"/>
  <c r="AH35" i="71" s="1"/>
  <c r="AI35" i="71" s="1"/>
  <c r="AJ35" i="71" s="1"/>
  <c r="R35" i="71"/>
  <c r="S32" i="4"/>
  <c r="R32" i="53"/>
  <c r="E36" i="51"/>
  <c r="R36" i="51" s="1"/>
  <c r="S36" i="51" s="1"/>
  <c r="T36" i="51" s="1"/>
  <c r="U36" i="51" s="1"/>
  <c r="V36" i="51" s="1"/>
  <c r="W36" i="51" s="1"/>
  <c r="X36" i="51" s="1"/>
  <c r="Y36" i="51" s="1"/>
  <c r="Z36" i="51" s="1"/>
  <c r="AA36" i="51" s="1"/>
  <c r="AB36" i="51" s="1"/>
  <c r="R32" i="51"/>
  <c r="S32" i="51" s="1"/>
  <c r="T32" i="51" s="1"/>
  <c r="U32" i="51" s="1"/>
  <c r="V32" i="51" s="1"/>
  <c r="W32" i="51" s="1"/>
  <c r="X32" i="51" s="1"/>
  <c r="Y32" i="51" s="1"/>
  <c r="Z32" i="51" s="1"/>
  <c r="AA32" i="51" s="1"/>
  <c r="AB32" i="51" s="1"/>
  <c r="S28" i="53"/>
  <c r="T28" i="4"/>
  <c r="G32" i="71"/>
  <c r="G43" i="71"/>
  <c r="Z34" i="71"/>
  <c r="AA34" i="71" s="1"/>
  <c r="AB34" i="71" s="1"/>
  <c r="AC34" i="71" s="1"/>
  <c r="AD34" i="71" s="1"/>
  <c r="AE34" i="71" s="1"/>
  <c r="AF34" i="71" s="1"/>
  <c r="AG34" i="71" s="1"/>
  <c r="AH34" i="71" s="1"/>
  <c r="AI34" i="71" s="1"/>
  <c r="AJ34" i="71" s="1"/>
  <c r="R34" i="71"/>
  <c r="R43" i="70"/>
  <c r="W43" i="70"/>
  <c r="X43" i="70" s="1"/>
  <c r="Y43" i="70" s="1"/>
  <c r="Z43" i="70" s="1"/>
  <c r="AA43" i="70" s="1"/>
  <c r="AB43" i="70" s="1"/>
  <c r="AC43" i="70" s="1"/>
  <c r="AD43" i="70" s="1"/>
  <c r="AE43" i="70" s="1"/>
  <c r="AF43" i="70" s="1"/>
  <c r="AG43" i="70" s="1"/>
  <c r="E36" i="62"/>
  <c r="R36" i="62" s="1"/>
  <c r="S36" i="62" s="1"/>
  <c r="T36" i="62" s="1"/>
  <c r="U36" i="62" s="1"/>
  <c r="V36" i="62" s="1"/>
  <c r="W36" i="62" s="1"/>
  <c r="X36" i="62" s="1"/>
  <c r="Y36" i="62" s="1"/>
  <c r="Z36" i="62" s="1"/>
  <c r="AA36" i="62" s="1"/>
  <c r="AB36" i="62" s="1"/>
  <c r="R32" i="62"/>
  <c r="S32" i="62" s="1"/>
  <c r="T32" i="62" s="1"/>
  <c r="U32" i="62" s="1"/>
  <c r="V32" i="62" s="1"/>
  <c r="W32" i="62" s="1"/>
  <c r="X32" i="62" s="1"/>
  <c r="Y32" i="62" s="1"/>
  <c r="Z32" i="62" s="1"/>
  <c r="AA32" i="62" s="1"/>
  <c r="AB32" i="62" s="1"/>
  <c r="E36" i="53"/>
  <c r="R36" i="4"/>
  <c r="E36" i="52"/>
  <c r="R36" i="52" s="1"/>
  <c r="S36" i="52" s="1"/>
  <c r="T36" i="52" s="1"/>
  <c r="U36" i="52" s="1"/>
  <c r="V36" i="52" s="1"/>
  <c r="W36" i="52" s="1"/>
  <c r="X36" i="52" s="1"/>
  <c r="Y36" i="52" s="1"/>
  <c r="Z36" i="52" s="1"/>
  <c r="AA36" i="52" s="1"/>
  <c r="AB36" i="52" s="1"/>
  <c r="R32" i="52"/>
  <c r="S32" i="52" s="1"/>
  <c r="T32" i="52" s="1"/>
  <c r="U32" i="52" s="1"/>
  <c r="V32" i="52" s="1"/>
  <c r="W32" i="52" s="1"/>
  <c r="X32" i="52" s="1"/>
  <c r="Y32" i="52" s="1"/>
  <c r="Z32" i="52" s="1"/>
  <c r="AA32" i="52" s="1"/>
  <c r="AB32" i="52" s="1"/>
  <c r="U27" i="4"/>
  <c r="T27" i="53"/>
  <c r="V25" i="4"/>
  <c r="U25" i="53"/>
  <c r="P32" i="53"/>
  <c r="P36" i="4"/>
  <c r="P36" i="53" s="1"/>
  <c r="E36" i="63"/>
  <c r="R36" i="63" s="1"/>
  <c r="S36" i="63" s="1"/>
  <c r="T36" i="63" s="1"/>
  <c r="U36" i="63" s="1"/>
  <c r="V36" i="63" s="1"/>
  <c r="W36" i="63" s="1"/>
  <c r="X36" i="63" s="1"/>
  <c r="Y36" i="63" s="1"/>
  <c r="Z36" i="63" s="1"/>
  <c r="AA36" i="63" s="1"/>
  <c r="AB36" i="63" s="1"/>
  <c r="R32" i="63"/>
  <c r="S32" i="63" s="1"/>
  <c r="T32" i="63" s="1"/>
  <c r="U32" i="63" s="1"/>
  <c r="V32" i="63" s="1"/>
  <c r="W32" i="63" s="1"/>
  <c r="X32" i="63" s="1"/>
  <c r="Y32" i="63" s="1"/>
  <c r="Z32" i="63" s="1"/>
  <c r="AA32" i="63" s="1"/>
  <c r="AB32" i="63" s="1"/>
  <c r="V22" i="67" l="1"/>
  <c r="U22" i="73"/>
  <c r="T133" i="73"/>
  <c r="S27" i="73"/>
  <c r="U25" i="64"/>
  <c r="T25" i="73"/>
  <c r="U19" i="67"/>
  <c r="T19" i="73"/>
  <c r="T138" i="73"/>
  <c r="U23" i="67"/>
  <c r="T23" i="73"/>
  <c r="V20" i="67"/>
  <c r="U20" i="73"/>
  <c r="E32" i="73"/>
  <c r="V23" i="53"/>
  <c r="W23" i="2"/>
  <c r="V23" i="54"/>
  <c r="U22" i="56"/>
  <c r="T22" i="68"/>
  <c r="V22" i="54"/>
  <c r="V22" i="53"/>
  <c r="W22" i="2"/>
  <c r="U20" i="56"/>
  <c r="T20" i="68"/>
  <c r="V20" i="54"/>
  <c r="W20" i="2"/>
  <c r="V20" i="53"/>
  <c r="S28" i="56"/>
  <c r="R28" i="68"/>
  <c r="X81" i="70"/>
  <c r="S27" i="68"/>
  <c r="T27" i="56"/>
  <c r="T19" i="68"/>
  <c r="U19" i="56"/>
  <c r="E36" i="56"/>
  <c r="G81" i="71"/>
  <c r="E32" i="68"/>
  <c r="R32" i="56"/>
  <c r="P28" i="68"/>
  <c r="P32" i="56"/>
  <c r="R79" i="71"/>
  <c r="Z79" i="71"/>
  <c r="AA79" i="71" s="1"/>
  <c r="AB79" i="71" s="1"/>
  <c r="AC79" i="71" s="1"/>
  <c r="AD79" i="71" s="1"/>
  <c r="AE79" i="71" s="1"/>
  <c r="AF79" i="71" s="1"/>
  <c r="AG79" i="71" s="1"/>
  <c r="AH79" i="71" s="1"/>
  <c r="AI79" i="71" s="1"/>
  <c r="AJ79" i="71" s="1"/>
  <c r="E36" i="67"/>
  <c r="R36" i="67" s="1"/>
  <c r="S36" i="67" s="1"/>
  <c r="T36" i="67" s="1"/>
  <c r="U36" i="67" s="1"/>
  <c r="V36" i="67" s="1"/>
  <c r="W36" i="67" s="1"/>
  <c r="X36" i="67" s="1"/>
  <c r="Y36" i="67" s="1"/>
  <c r="Z36" i="67" s="1"/>
  <c r="AA36" i="67" s="1"/>
  <c r="AB36" i="67" s="1"/>
  <c r="R32" i="67"/>
  <c r="R52" i="70"/>
  <c r="W17" i="70"/>
  <c r="X11" i="70"/>
  <c r="W77" i="70"/>
  <c r="S36" i="2"/>
  <c r="R36" i="54"/>
  <c r="G29" i="70"/>
  <c r="R29" i="70" s="1"/>
  <c r="G87" i="70"/>
  <c r="G71" i="70"/>
  <c r="W27" i="70"/>
  <c r="R27" i="70"/>
  <c r="G83" i="70"/>
  <c r="V19" i="53"/>
  <c r="W19" i="2"/>
  <c r="V19" i="54"/>
  <c r="U28" i="2"/>
  <c r="T28" i="54"/>
  <c r="P36" i="50"/>
  <c r="R36" i="50"/>
  <c r="S36" i="50" s="1"/>
  <c r="T36" i="50" s="1"/>
  <c r="U36" i="50" s="1"/>
  <c r="V36" i="50" s="1"/>
  <c r="W36" i="50" s="1"/>
  <c r="X36" i="50" s="1"/>
  <c r="Y36" i="50" s="1"/>
  <c r="Z36" i="50" s="1"/>
  <c r="AA36" i="50" s="1"/>
  <c r="AB36" i="50" s="1"/>
  <c r="G17" i="71"/>
  <c r="G27" i="71"/>
  <c r="G56" i="71"/>
  <c r="G55" i="71"/>
  <c r="G77" i="71"/>
  <c r="R11" i="71"/>
  <c r="Z11" i="71"/>
  <c r="R56" i="70"/>
  <c r="R17" i="70"/>
  <c r="R55" i="70"/>
  <c r="R77" i="70"/>
  <c r="P36" i="49"/>
  <c r="R36" i="49"/>
  <c r="S36" i="49" s="1"/>
  <c r="T36" i="49" s="1"/>
  <c r="U36" i="49" s="1"/>
  <c r="V36" i="49" s="1"/>
  <c r="W36" i="49" s="1"/>
  <c r="X36" i="49" s="1"/>
  <c r="Y36" i="49" s="1"/>
  <c r="Z36" i="49" s="1"/>
  <c r="AA36" i="49" s="1"/>
  <c r="AB36" i="49" s="1"/>
  <c r="T32" i="2"/>
  <c r="S32" i="54"/>
  <c r="U27" i="54"/>
  <c r="V27" i="2"/>
  <c r="W25" i="4"/>
  <c r="V25" i="53"/>
  <c r="S32" i="53"/>
  <c r="T32" i="4"/>
  <c r="X32" i="70"/>
  <c r="W52" i="70"/>
  <c r="Z66" i="71"/>
  <c r="AA59" i="71"/>
  <c r="R36" i="53"/>
  <c r="S36" i="4"/>
  <c r="Z43" i="71"/>
  <c r="AA43" i="71" s="1"/>
  <c r="AB43" i="71" s="1"/>
  <c r="AC43" i="71" s="1"/>
  <c r="AD43" i="71" s="1"/>
  <c r="AE43" i="71" s="1"/>
  <c r="AF43" i="71" s="1"/>
  <c r="AG43" i="71" s="1"/>
  <c r="AH43" i="71" s="1"/>
  <c r="AI43" i="71" s="1"/>
  <c r="AJ43" i="71" s="1"/>
  <c r="R43" i="71"/>
  <c r="V27" i="4"/>
  <c r="U27" i="53"/>
  <c r="G42" i="71"/>
  <c r="G52" i="71"/>
  <c r="Z32" i="71"/>
  <c r="R32" i="71"/>
  <c r="T28" i="53"/>
  <c r="U28" i="4"/>
  <c r="Z44" i="71"/>
  <c r="AA44" i="71" s="1"/>
  <c r="AB44" i="71" s="1"/>
  <c r="AC44" i="71" s="1"/>
  <c r="AD44" i="71" s="1"/>
  <c r="AE44" i="71" s="1"/>
  <c r="AF44" i="71" s="1"/>
  <c r="AG44" i="71" s="1"/>
  <c r="AH44" i="71" s="1"/>
  <c r="AI44" i="71" s="1"/>
  <c r="AJ44" i="71" s="1"/>
  <c r="R44" i="71"/>
  <c r="G69" i="70"/>
  <c r="R42" i="70"/>
  <c r="G51" i="70"/>
  <c r="W42" i="70"/>
  <c r="G85" i="70"/>
  <c r="E36" i="64"/>
  <c r="R36" i="64" s="1"/>
  <c r="S36" i="64" s="1"/>
  <c r="T36" i="64" s="1"/>
  <c r="U36" i="64" s="1"/>
  <c r="V36" i="64" s="1"/>
  <c r="W36" i="64" s="1"/>
  <c r="X36" i="64" s="1"/>
  <c r="Y36" i="64" s="1"/>
  <c r="Z36" i="64" s="1"/>
  <c r="AA36" i="64" s="1"/>
  <c r="AB36" i="64" s="1"/>
  <c r="R32" i="64"/>
  <c r="S32" i="64" s="1"/>
  <c r="T32" i="64" s="1"/>
  <c r="U32" i="64" s="1"/>
  <c r="V32" i="64" s="1"/>
  <c r="W32" i="64" s="1"/>
  <c r="X32" i="64" s="1"/>
  <c r="Y32" i="64" s="1"/>
  <c r="Z32" i="64" s="1"/>
  <c r="AA32" i="64" s="1"/>
  <c r="AB32" i="64" s="1"/>
  <c r="R52" i="71" l="1"/>
  <c r="V23" i="67"/>
  <c r="U23" i="73"/>
  <c r="V19" i="67"/>
  <c r="U19" i="73"/>
  <c r="U133" i="73"/>
  <c r="T27" i="73"/>
  <c r="S32" i="67"/>
  <c r="R32" i="73"/>
  <c r="W20" i="67"/>
  <c r="V20" i="73"/>
  <c r="U138" i="73"/>
  <c r="V25" i="64"/>
  <c r="U25" i="73"/>
  <c r="W22" i="67"/>
  <c r="V22" i="73"/>
  <c r="W23" i="53"/>
  <c r="W23" i="54"/>
  <c r="X23" i="2"/>
  <c r="U22" i="68"/>
  <c r="V22" i="56"/>
  <c r="W22" i="54"/>
  <c r="W22" i="53"/>
  <c r="X22" i="2"/>
  <c r="V20" i="56"/>
  <c r="U20" i="68"/>
  <c r="W20" i="54"/>
  <c r="W20" i="53"/>
  <c r="X20" i="2"/>
  <c r="R32" i="68"/>
  <c r="S32" i="56"/>
  <c r="Z81" i="71"/>
  <c r="U19" i="68"/>
  <c r="V19" i="56"/>
  <c r="G126" i="71"/>
  <c r="E36" i="68"/>
  <c r="R36" i="56"/>
  <c r="P36" i="56"/>
  <c r="P36" i="68" s="1"/>
  <c r="P32" i="68"/>
  <c r="R81" i="71"/>
  <c r="Y81" i="70"/>
  <c r="U27" i="56"/>
  <c r="T27" i="68"/>
  <c r="T28" i="56"/>
  <c r="S28" i="68"/>
  <c r="W27" i="2"/>
  <c r="V27" i="54"/>
  <c r="V28" i="2"/>
  <c r="U28" i="54"/>
  <c r="R87" i="70"/>
  <c r="R71" i="70"/>
  <c r="R83" i="70"/>
  <c r="X17" i="70"/>
  <c r="Y11" i="70"/>
  <c r="X77" i="70"/>
  <c r="AA11" i="71"/>
  <c r="Z17" i="71"/>
  <c r="Z77" i="71"/>
  <c r="W19" i="54"/>
  <c r="X19" i="2"/>
  <c r="W19" i="53"/>
  <c r="W71" i="70"/>
  <c r="W55" i="70"/>
  <c r="W29" i="70"/>
  <c r="W87" i="70"/>
  <c r="X27" i="70"/>
  <c r="W56" i="70"/>
  <c r="W83" i="70"/>
  <c r="T32" i="54"/>
  <c r="U32" i="2"/>
  <c r="R55" i="71"/>
  <c r="R77" i="71"/>
  <c r="R56" i="71"/>
  <c r="R17" i="71"/>
  <c r="G83" i="71"/>
  <c r="G87" i="71"/>
  <c r="G71" i="71"/>
  <c r="G29" i="71"/>
  <c r="R29" i="71" s="1"/>
  <c r="R27" i="71"/>
  <c r="Z27" i="71"/>
  <c r="T36" i="2"/>
  <c r="S36" i="54"/>
  <c r="R69" i="70"/>
  <c r="R51" i="70"/>
  <c r="R85" i="70"/>
  <c r="U28" i="53"/>
  <c r="V28" i="4"/>
  <c r="AB59" i="71"/>
  <c r="AA66" i="71"/>
  <c r="U32" i="4"/>
  <c r="T32" i="53"/>
  <c r="G85" i="71"/>
  <c r="G69" i="71"/>
  <c r="G51" i="71"/>
  <c r="Z42" i="71"/>
  <c r="R42" i="71"/>
  <c r="W69" i="70"/>
  <c r="X42" i="70"/>
  <c r="W51" i="70"/>
  <c r="W85" i="70"/>
  <c r="S36" i="53"/>
  <c r="T36" i="4"/>
  <c r="AA32" i="71"/>
  <c r="Z52" i="71"/>
  <c r="W27" i="4"/>
  <c r="V27" i="53"/>
  <c r="Y32" i="70"/>
  <c r="X52" i="70"/>
  <c r="X25" i="4"/>
  <c r="W25" i="53"/>
  <c r="X22" i="67" l="1"/>
  <c r="W22" i="73"/>
  <c r="V138" i="73"/>
  <c r="T32" i="67"/>
  <c r="S32" i="73"/>
  <c r="W19" i="67"/>
  <c r="V19" i="73"/>
  <c r="W25" i="64"/>
  <c r="V25" i="73"/>
  <c r="X20" i="67"/>
  <c r="W20" i="73"/>
  <c r="V133" i="73"/>
  <c r="U27" i="73"/>
  <c r="W23" i="67"/>
  <c r="V23" i="73"/>
  <c r="Y23" i="2"/>
  <c r="X23" i="54"/>
  <c r="X23" i="53"/>
  <c r="W22" i="56"/>
  <c r="V22" i="68"/>
  <c r="X22" i="53"/>
  <c r="Y22" i="2"/>
  <c r="X22" i="54"/>
  <c r="V20" i="68"/>
  <c r="W20" i="56"/>
  <c r="Y20" i="2"/>
  <c r="X20" i="54"/>
  <c r="X20" i="53"/>
  <c r="U28" i="56"/>
  <c r="T28" i="68"/>
  <c r="T32" i="56"/>
  <c r="AA81" i="71"/>
  <c r="S32" i="68"/>
  <c r="S36" i="56"/>
  <c r="R36" i="68"/>
  <c r="V27" i="56"/>
  <c r="Z81" i="70"/>
  <c r="U27" i="68"/>
  <c r="W19" i="56"/>
  <c r="V19" i="68"/>
  <c r="U36" i="2"/>
  <c r="T36" i="54"/>
  <c r="Z83" i="71"/>
  <c r="AA27" i="71"/>
  <c r="Z87" i="71"/>
  <c r="Z56" i="71"/>
  <c r="Z55" i="71"/>
  <c r="Z29" i="71"/>
  <c r="Z71" i="71"/>
  <c r="Y19" i="2"/>
  <c r="X19" i="54"/>
  <c r="X19" i="53"/>
  <c r="AA17" i="71"/>
  <c r="AA77" i="71"/>
  <c r="AB11" i="71"/>
  <c r="W28" i="2"/>
  <c r="V28" i="54"/>
  <c r="R87" i="71"/>
  <c r="R71" i="71"/>
  <c r="R83" i="71"/>
  <c r="U32" i="54"/>
  <c r="V32" i="2"/>
  <c r="X29" i="70"/>
  <c r="X56" i="70"/>
  <c r="X71" i="70"/>
  <c r="Y27" i="70"/>
  <c r="X55" i="70"/>
  <c r="X87" i="70"/>
  <c r="X83" i="70"/>
  <c r="Y17" i="70"/>
  <c r="Z11" i="70"/>
  <c r="Y77" i="70"/>
  <c r="W27" i="54"/>
  <c r="X27" i="2"/>
  <c r="T36" i="53"/>
  <c r="U36" i="4"/>
  <c r="X51" i="70"/>
  <c r="X69" i="70"/>
  <c r="Y42" i="70"/>
  <c r="X85" i="70"/>
  <c r="U32" i="53"/>
  <c r="V32" i="4"/>
  <c r="Y25" i="4"/>
  <c r="X25" i="53"/>
  <c r="X27" i="4"/>
  <c r="W27" i="53"/>
  <c r="R69" i="71"/>
  <c r="R85" i="71"/>
  <c r="R51" i="71"/>
  <c r="AB66" i="71"/>
  <c r="AC59" i="71"/>
  <c r="Z32" i="70"/>
  <c r="Y52" i="70"/>
  <c r="AB32" i="71"/>
  <c r="AA52" i="71"/>
  <c r="Z69" i="71"/>
  <c r="AA42" i="71"/>
  <c r="Z51" i="71"/>
  <c r="Z85" i="71"/>
  <c r="V28" i="53"/>
  <c r="W28" i="4"/>
  <c r="X23" i="67" l="1"/>
  <c r="W23" i="73"/>
  <c r="Y20" i="67"/>
  <c r="X20" i="73"/>
  <c r="X19" i="67"/>
  <c r="W19" i="73"/>
  <c r="W138" i="73"/>
  <c r="W133" i="73"/>
  <c r="V27" i="73"/>
  <c r="X25" i="64"/>
  <c r="W25" i="73"/>
  <c r="U32" i="67"/>
  <c r="T32" i="73"/>
  <c r="Y22" i="67"/>
  <c r="X22" i="73"/>
  <c r="Z23" i="2"/>
  <c r="Y23" i="54"/>
  <c r="Y23" i="53"/>
  <c r="X22" i="56"/>
  <c r="W22" i="68"/>
  <c r="Z22" i="2"/>
  <c r="Y22" i="54"/>
  <c r="Y22" i="53"/>
  <c r="W20" i="68"/>
  <c r="X20" i="56"/>
  <c r="Z20" i="2"/>
  <c r="Y20" i="54"/>
  <c r="Y20" i="53"/>
  <c r="X19" i="56"/>
  <c r="W19" i="68"/>
  <c r="AB81" i="71"/>
  <c r="U32" i="56"/>
  <c r="T32" i="68"/>
  <c r="W27" i="56"/>
  <c r="AA81" i="70"/>
  <c r="V27" i="68"/>
  <c r="T36" i="56"/>
  <c r="S36" i="68"/>
  <c r="U28" i="68"/>
  <c r="V28" i="56"/>
  <c r="X28" i="2"/>
  <c r="W28" i="54"/>
  <c r="AA83" i="71"/>
  <c r="AA87" i="71"/>
  <c r="AA55" i="71"/>
  <c r="AB27" i="71"/>
  <c r="AA56" i="71"/>
  <c r="AA29" i="71"/>
  <c r="AA71" i="71"/>
  <c r="AA11" i="70"/>
  <c r="Z17" i="70"/>
  <c r="Z77" i="70"/>
  <c r="AC11" i="71"/>
  <c r="AB17" i="71"/>
  <c r="AB77" i="71"/>
  <c r="X27" i="54"/>
  <c r="Y27" i="2"/>
  <c r="Z27" i="70"/>
  <c r="Y55" i="70"/>
  <c r="Y71" i="70"/>
  <c r="Y87" i="70"/>
  <c r="Y29" i="70"/>
  <c r="Y56" i="70"/>
  <c r="Y83" i="70"/>
  <c r="W32" i="2"/>
  <c r="V32" i="54"/>
  <c r="Z19" i="2"/>
  <c r="Y19" i="54"/>
  <c r="Y19" i="53"/>
  <c r="U36" i="54"/>
  <c r="V36" i="2"/>
  <c r="AC32" i="71"/>
  <c r="AB52" i="71"/>
  <c r="V32" i="53"/>
  <c r="W32" i="4"/>
  <c r="W28" i="53"/>
  <c r="X28" i="4"/>
  <c r="AA51" i="71"/>
  <c r="AA85" i="71"/>
  <c r="AA69" i="71"/>
  <c r="AB42" i="71"/>
  <c r="Y27" i="4"/>
  <c r="X27" i="53"/>
  <c r="AA32" i="70"/>
  <c r="Z52" i="70"/>
  <c r="V36" i="4"/>
  <c r="U36" i="53"/>
  <c r="AC66" i="71"/>
  <c r="AD59" i="71"/>
  <c r="Z25" i="4"/>
  <c r="Y25" i="53"/>
  <c r="Y51" i="70"/>
  <c r="Y69" i="70"/>
  <c r="Z42" i="70"/>
  <c r="Y85" i="70"/>
  <c r="Z22" i="67" l="1"/>
  <c r="Y22" i="73"/>
  <c r="Y25" i="64"/>
  <c r="X25" i="73"/>
  <c r="X138" i="73"/>
  <c r="Z20" i="67"/>
  <c r="Y20" i="73"/>
  <c r="V32" i="67"/>
  <c r="U32" i="73"/>
  <c r="X133" i="73"/>
  <c r="W27" i="73"/>
  <c r="Y19" i="67"/>
  <c r="X19" i="73"/>
  <c r="Y23" i="67"/>
  <c r="X23" i="73"/>
  <c r="AA23" i="2"/>
  <c r="Z23" i="54"/>
  <c r="Z23" i="53"/>
  <c r="Y22" i="56"/>
  <c r="X22" i="68"/>
  <c r="AA22" i="2"/>
  <c r="Z22" i="54"/>
  <c r="Z22" i="53"/>
  <c r="Y20" i="56"/>
  <c r="X20" i="68"/>
  <c r="AA20" i="2"/>
  <c r="Z20" i="54"/>
  <c r="Z20" i="53"/>
  <c r="V28" i="68"/>
  <c r="W28" i="56"/>
  <c r="AC81" i="71"/>
  <c r="V32" i="56"/>
  <c r="U32" i="68"/>
  <c r="AB81" i="70"/>
  <c r="X27" i="56"/>
  <c r="W27" i="68"/>
  <c r="T36" i="68"/>
  <c r="U36" i="56"/>
  <c r="Y19" i="56"/>
  <c r="X19" i="68"/>
  <c r="W36" i="2"/>
  <c r="V36" i="54"/>
  <c r="AA19" i="2"/>
  <c r="Z19" i="54"/>
  <c r="Z19" i="53"/>
  <c r="Z29" i="70"/>
  <c r="Z56" i="70"/>
  <c r="Z71" i="70"/>
  <c r="Z55" i="70"/>
  <c r="Z87" i="70"/>
  <c r="AA27" i="70"/>
  <c r="Z83" i="70"/>
  <c r="AB11" i="70"/>
  <c r="AA17" i="70"/>
  <c r="AA77" i="70"/>
  <c r="AB83" i="71"/>
  <c r="AB56" i="71"/>
  <c r="AB71" i="71"/>
  <c r="AB87" i="71"/>
  <c r="AC27" i="71"/>
  <c r="AB55" i="71"/>
  <c r="AB29" i="71"/>
  <c r="W32" i="54"/>
  <c r="X32" i="2"/>
  <c r="Y27" i="54"/>
  <c r="Z27" i="2"/>
  <c r="AC17" i="71"/>
  <c r="AD11" i="71"/>
  <c r="AC77" i="71"/>
  <c r="Y28" i="2"/>
  <c r="X28" i="54"/>
  <c r="X32" i="4"/>
  <c r="W32" i="53"/>
  <c r="Z51" i="70"/>
  <c r="AA42" i="70"/>
  <c r="Z69" i="70"/>
  <c r="Z85" i="70"/>
  <c r="AA25" i="4"/>
  <c r="Z25" i="53"/>
  <c r="V36" i="53"/>
  <c r="W36" i="4"/>
  <c r="Z27" i="4"/>
  <c r="Y27" i="53"/>
  <c r="AD66" i="71"/>
  <c r="AE59" i="71"/>
  <c r="AB69" i="71"/>
  <c r="AC42" i="71"/>
  <c r="AB51" i="71"/>
  <c r="AB85" i="71"/>
  <c r="X28" i="53"/>
  <c r="Y28" i="4"/>
  <c r="AB32" i="70"/>
  <c r="AA52" i="70"/>
  <c r="AD32" i="71"/>
  <c r="AC52" i="71"/>
  <c r="Z23" i="67" l="1"/>
  <c r="Y23" i="73"/>
  <c r="Y133" i="73"/>
  <c r="X27" i="73"/>
  <c r="AA20" i="67"/>
  <c r="Z20" i="73"/>
  <c r="Z25" i="64"/>
  <c r="Y25" i="73"/>
  <c r="Z19" i="67"/>
  <c r="Y19" i="73"/>
  <c r="W32" i="67"/>
  <c r="V32" i="73"/>
  <c r="Y138" i="73"/>
  <c r="AA22" i="67"/>
  <c r="Z22" i="73"/>
  <c r="AB23" i="2"/>
  <c r="AA23" i="53"/>
  <c r="AA23" i="54"/>
  <c r="Z22" i="56"/>
  <c r="Y22" i="68"/>
  <c r="AB22" i="2"/>
  <c r="AA22" i="54"/>
  <c r="AA22" i="53"/>
  <c r="Z20" i="56"/>
  <c r="Y20" i="68"/>
  <c r="AB20" i="2"/>
  <c r="AA20" i="53"/>
  <c r="AA20" i="54"/>
  <c r="V32" i="68"/>
  <c r="W32" i="56"/>
  <c r="AD81" i="71"/>
  <c r="Z19" i="56"/>
  <c r="Y19" i="68"/>
  <c r="X27" i="68"/>
  <c r="AC81" i="70"/>
  <c r="Y27" i="56"/>
  <c r="V36" i="56"/>
  <c r="U36" i="68"/>
  <c r="W28" i="68"/>
  <c r="X28" i="56"/>
  <c r="AA87" i="70"/>
  <c r="AA55" i="70"/>
  <c r="AA29" i="70"/>
  <c r="AA56" i="70"/>
  <c r="AA71" i="70"/>
  <c r="AB27" i="70"/>
  <c r="AA83" i="70"/>
  <c r="AB19" i="2"/>
  <c r="AA19" i="54"/>
  <c r="AA19" i="53"/>
  <c r="X32" i="54"/>
  <c r="Y32" i="2"/>
  <c r="Z28" i="2"/>
  <c r="Y28" i="54"/>
  <c r="AA27" i="2"/>
  <c r="Z27" i="54"/>
  <c r="AE11" i="71"/>
  <c r="AD17" i="71"/>
  <c r="AD77" i="71"/>
  <c r="AC83" i="71"/>
  <c r="AC29" i="71"/>
  <c r="AC56" i="71"/>
  <c r="AC87" i="71"/>
  <c r="AD27" i="71"/>
  <c r="AC55" i="71"/>
  <c r="AC71" i="71"/>
  <c r="AC11" i="70"/>
  <c r="AB17" i="70"/>
  <c r="AB77" i="70"/>
  <c r="W36" i="54"/>
  <c r="X36" i="2"/>
  <c r="Y28" i="53"/>
  <c r="Z28" i="4"/>
  <c r="AC85" i="71"/>
  <c r="AC69" i="71"/>
  <c r="AD42" i="71"/>
  <c r="AC51" i="71"/>
  <c r="AB42" i="70"/>
  <c r="AA51" i="70"/>
  <c r="AA69" i="70"/>
  <c r="AA85" i="70"/>
  <c r="AE32" i="71"/>
  <c r="AD52" i="71"/>
  <c r="AA27" i="4"/>
  <c r="Z27" i="53"/>
  <c r="AB25" i="4"/>
  <c r="AB25" i="53" s="1"/>
  <c r="AA25" i="53"/>
  <c r="AE66" i="71"/>
  <c r="AF59" i="71"/>
  <c r="AG59" i="71" s="1"/>
  <c r="AH59" i="71" s="1"/>
  <c r="AI59" i="71" s="1"/>
  <c r="AJ59" i="71" s="1"/>
  <c r="W36" i="53"/>
  <c r="X36" i="4"/>
  <c r="AC32" i="70"/>
  <c r="AB52" i="70"/>
  <c r="Y32" i="4"/>
  <c r="X32" i="53"/>
  <c r="AB22" i="67" l="1"/>
  <c r="AB22" i="73" s="1"/>
  <c r="AA22" i="73"/>
  <c r="X32" i="67"/>
  <c r="W32" i="73"/>
  <c r="AA25" i="64"/>
  <c r="Z25" i="73"/>
  <c r="Z133" i="73"/>
  <c r="Y27" i="73"/>
  <c r="Z138" i="73"/>
  <c r="AA19" i="67"/>
  <c r="Z19" i="73"/>
  <c r="AB20" i="67"/>
  <c r="AB20" i="73" s="1"/>
  <c r="AA20" i="73"/>
  <c r="AA23" i="67"/>
  <c r="Z23" i="73"/>
  <c r="AB23" i="53"/>
  <c r="AB23" i="54"/>
  <c r="AA22" i="56"/>
  <c r="Z22" i="68"/>
  <c r="AB22" i="54"/>
  <c r="AB22" i="53"/>
  <c r="AA20" i="56"/>
  <c r="Z20" i="68"/>
  <c r="AB20" i="53"/>
  <c r="AB20" i="54"/>
  <c r="AA19" i="56"/>
  <c r="Z19" i="68"/>
  <c r="Y28" i="56"/>
  <c r="X28" i="68"/>
  <c r="W32" i="68"/>
  <c r="X32" i="56"/>
  <c r="AE81" i="71"/>
  <c r="Z27" i="56"/>
  <c r="AD81" i="70"/>
  <c r="Y27" i="68"/>
  <c r="V36" i="68"/>
  <c r="W36" i="56"/>
  <c r="AD83" i="71"/>
  <c r="AD56" i="71"/>
  <c r="AD55" i="71"/>
  <c r="AE27" i="71"/>
  <c r="AD71" i="71"/>
  <c r="AD87" i="71"/>
  <c r="AD29" i="71"/>
  <c r="Y32" i="54"/>
  <c r="Z32" i="2"/>
  <c r="AB19" i="53"/>
  <c r="AB19" i="54"/>
  <c r="X36" i="54"/>
  <c r="Y36" i="2"/>
  <c r="AC17" i="70"/>
  <c r="AD11" i="70"/>
  <c r="AC77" i="70"/>
  <c r="AB27" i="2"/>
  <c r="AB27" i="54" s="1"/>
  <c r="AA27" i="54"/>
  <c r="AC27" i="70"/>
  <c r="AB87" i="70"/>
  <c r="AB29" i="70"/>
  <c r="AB55" i="70"/>
  <c r="AB56" i="70"/>
  <c r="AB71" i="70"/>
  <c r="AB83" i="70"/>
  <c r="AE17" i="71"/>
  <c r="AF11" i="71"/>
  <c r="AE77" i="71"/>
  <c r="AA28" i="2"/>
  <c r="Z28" i="54"/>
  <c r="Y36" i="4"/>
  <c r="X36" i="53"/>
  <c r="Z32" i="4"/>
  <c r="Y32" i="53"/>
  <c r="AF32" i="71"/>
  <c r="AE52" i="71"/>
  <c r="AC42" i="70"/>
  <c r="AB51" i="70"/>
  <c r="AB69" i="70"/>
  <c r="AB85" i="70"/>
  <c r="Z28" i="53"/>
  <c r="AA28" i="4"/>
  <c r="AD32" i="70"/>
  <c r="AC52" i="70"/>
  <c r="AB27" i="4"/>
  <c r="AB27" i="53" s="1"/>
  <c r="AA27" i="53"/>
  <c r="AD69" i="71"/>
  <c r="AE42" i="71"/>
  <c r="AD51" i="71"/>
  <c r="AD85" i="71"/>
  <c r="AB23" i="67" l="1"/>
  <c r="AB23" i="73" s="1"/>
  <c r="AA23" i="73"/>
  <c r="AB19" i="67"/>
  <c r="AB19" i="73" s="1"/>
  <c r="AA19" i="73"/>
  <c r="AA133" i="73"/>
  <c r="Z27" i="73"/>
  <c r="Y32" i="67"/>
  <c r="X32" i="73"/>
  <c r="AA138" i="73"/>
  <c r="AB25" i="64"/>
  <c r="AB25" i="73" s="1"/>
  <c r="AA25" i="73"/>
  <c r="AB22" i="56"/>
  <c r="AB22" i="68" s="1"/>
  <c r="AA22" i="68"/>
  <c r="AB20" i="56"/>
  <c r="AB20" i="68" s="1"/>
  <c r="AA20" i="68"/>
  <c r="X36" i="56"/>
  <c r="W36" i="68"/>
  <c r="AA27" i="56"/>
  <c r="AE81" i="70"/>
  <c r="Z27" i="68"/>
  <c r="Y28" i="68"/>
  <c r="Z28" i="56"/>
  <c r="Y32" i="56"/>
  <c r="AF81" i="71"/>
  <c r="X32" i="68"/>
  <c r="AB19" i="56"/>
  <c r="AB19" i="68" s="1"/>
  <c r="AA19" i="68"/>
  <c r="AE71" i="71"/>
  <c r="AE55" i="71"/>
  <c r="AE83" i="71"/>
  <c r="AE29" i="71"/>
  <c r="AE56" i="71"/>
  <c r="AE87" i="71"/>
  <c r="AF27" i="71"/>
  <c r="AF17" i="71"/>
  <c r="AG11" i="71"/>
  <c r="AF77" i="71"/>
  <c r="AD27" i="70"/>
  <c r="AC56" i="70"/>
  <c r="AC55" i="70"/>
  <c r="AC87" i="70"/>
  <c r="AC29" i="70"/>
  <c r="AC71" i="70"/>
  <c r="AC83" i="70"/>
  <c r="AD17" i="70"/>
  <c r="AE11" i="70"/>
  <c r="AD77" i="70"/>
  <c r="AB28" i="2"/>
  <c r="AB28" i="54" s="1"/>
  <c r="AA28" i="54"/>
  <c r="Y36" i="54"/>
  <c r="Z36" i="2"/>
  <c r="AA32" i="2"/>
  <c r="Z32" i="54"/>
  <c r="AA28" i="53"/>
  <c r="AB28" i="4"/>
  <c r="AD42" i="70"/>
  <c r="AC69" i="70"/>
  <c r="AC51" i="70"/>
  <c r="AC85" i="70"/>
  <c r="AA32" i="4"/>
  <c r="Z32" i="53"/>
  <c r="AE69" i="71"/>
  <c r="AE51" i="71"/>
  <c r="AE85" i="71"/>
  <c r="AF42" i="71"/>
  <c r="AE32" i="70"/>
  <c r="AD52" i="70"/>
  <c r="AG32" i="71"/>
  <c r="AF52" i="71"/>
  <c r="Z36" i="4"/>
  <c r="Y36" i="53"/>
  <c r="Z32" i="67" l="1"/>
  <c r="Y32" i="73"/>
  <c r="AB138" i="73"/>
  <c r="AB133" i="73"/>
  <c r="AB27" i="73" s="1"/>
  <c r="AA27" i="73"/>
  <c r="Z32" i="56"/>
  <c r="Y32" i="68"/>
  <c r="AG81" i="71"/>
  <c r="AA28" i="56"/>
  <c r="Z28" i="68"/>
  <c r="AF81" i="70"/>
  <c r="AA27" i="68"/>
  <c r="AB27" i="56"/>
  <c r="X36" i="68"/>
  <c r="Y36" i="56"/>
  <c r="AB28" i="53"/>
  <c r="Z36" i="54"/>
  <c r="AA36" i="2"/>
  <c r="AF11" i="70"/>
  <c r="AE17" i="70"/>
  <c r="AE77" i="70"/>
  <c r="AD29" i="70"/>
  <c r="AD71" i="70"/>
  <c r="AE27" i="70"/>
  <c r="AD55" i="70"/>
  <c r="AD87" i="70"/>
  <c r="AD56" i="70"/>
  <c r="AD83" i="70"/>
  <c r="AF71" i="71"/>
  <c r="AF29" i="71"/>
  <c r="AF87" i="71"/>
  <c r="AF55" i="71"/>
  <c r="AG27" i="71"/>
  <c r="AF56" i="71"/>
  <c r="AF83" i="71"/>
  <c r="AB32" i="2"/>
  <c r="AB32" i="54" s="1"/>
  <c r="AA32" i="54"/>
  <c r="AH11" i="71"/>
  <c r="AG17" i="71"/>
  <c r="AG77" i="71"/>
  <c r="AF85" i="71"/>
  <c r="AF51" i="71"/>
  <c r="AF69" i="71"/>
  <c r="AG42" i="71"/>
  <c r="AH32" i="71"/>
  <c r="AG52" i="71"/>
  <c r="AA32" i="53"/>
  <c r="AB32" i="4"/>
  <c r="AB32" i="53" s="1"/>
  <c r="AE42" i="70"/>
  <c r="AD51" i="70"/>
  <c r="AD69" i="70"/>
  <c r="AD85" i="70"/>
  <c r="Z36" i="53"/>
  <c r="AA36" i="4"/>
  <c r="AF32" i="70"/>
  <c r="AE52" i="70"/>
  <c r="AA32" i="67" l="1"/>
  <c r="Z32" i="73"/>
  <c r="AB27" i="68"/>
  <c r="AG81" i="70"/>
  <c r="AA28" i="68"/>
  <c r="AB28" i="56"/>
  <c r="AB28" i="68" s="1"/>
  <c r="Y36" i="68"/>
  <c r="Z36" i="56"/>
  <c r="AA32" i="56"/>
  <c r="AH81" i="71"/>
  <c r="Z32" i="68"/>
  <c r="AF17" i="70"/>
  <c r="AG11" i="70"/>
  <c r="AF77" i="70"/>
  <c r="AH17" i="71"/>
  <c r="AI11" i="71"/>
  <c r="AH77" i="71"/>
  <c r="AA36" i="54"/>
  <c r="AB36" i="2"/>
  <c r="AB36" i="54" s="1"/>
  <c r="AH27" i="71"/>
  <c r="AG56" i="71"/>
  <c r="AG71" i="71"/>
  <c r="AG55" i="71"/>
  <c r="AG87" i="71"/>
  <c r="AG83" i="71"/>
  <c r="AG29" i="71"/>
  <c r="AE29" i="70"/>
  <c r="AE56" i="70"/>
  <c r="AE87" i="70"/>
  <c r="AE55" i="70"/>
  <c r="AF27" i="70"/>
  <c r="AE71" i="70"/>
  <c r="AE83" i="70"/>
  <c r="AH42" i="71"/>
  <c r="AG85" i="71"/>
  <c r="AG51" i="71"/>
  <c r="AG69" i="71"/>
  <c r="AG32" i="70"/>
  <c r="AF52" i="70"/>
  <c r="AA36" i="53"/>
  <c r="AB36" i="4"/>
  <c r="AF42" i="70"/>
  <c r="AE69" i="70"/>
  <c r="AE51" i="70"/>
  <c r="AE85" i="70"/>
  <c r="AI32" i="71"/>
  <c r="AH52" i="71"/>
  <c r="AB32" i="67" l="1"/>
  <c r="AB32" i="73" s="1"/>
  <c r="AA32" i="73"/>
  <c r="AI81" i="71"/>
  <c r="AA32" i="68"/>
  <c r="AB32" i="56"/>
  <c r="Z36" i="68"/>
  <c r="AA36" i="56"/>
  <c r="AB36" i="53"/>
  <c r="AF87" i="70"/>
  <c r="AF29" i="70"/>
  <c r="AG27" i="70"/>
  <c r="AF55" i="70"/>
  <c r="AF56" i="70"/>
  <c r="AF71" i="70"/>
  <c r="AF83" i="70"/>
  <c r="AG52" i="70"/>
  <c r="AG17" i="70"/>
  <c r="AG77" i="70"/>
  <c r="AI27" i="71"/>
  <c r="AH29" i="71"/>
  <c r="AH55" i="71"/>
  <c r="AH87" i="71"/>
  <c r="AH56" i="71"/>
  <c r="AH71" i="71"/>
  <c r="AH83" i="71"/>
  <c r="AI17" i="71"/>
  <c r="AJ11" i="71"/>
  <c r="AI77" i="71"/>
  <c r="AJ32" i="71"/>
  <c r="AI52" i="71"/>
  <c r="AG42" i="70"/>
  <c r="AF51" i="70"/>
  <c r="AF69" i="70"/>
  <c r="AF85" i="70"/>
  <c r="AI42" i="71"/>
  <c r="AH69" i="71"/>
  <c r="AH51" i="71"/>
  <c r="AH85" i="71"/>
  <c r="AJ81" i="71" l="1"/>
  <c r="AB32" i="68"/>
  <c r="AB36" i="56"/>
  <c r="AB36" i="68" s="1"/>
  <c r="AA36" i="68"/>
  <c r="AJ52" i="71"/>
  <c r="AJ17" i="71"/>
  <c r="AJ77" i="71"/>
  <c r="AI71" i="71"/>
  <c r="AI55" i="71"/>
  <c r="AJ27" i="71"/>
  <c r="AI29" i="71"/>
  <c r="AI56" i="71"/>
  <c r="AI87" i="71"/>
  <c r="AI83" i="71"/>
  <c r="AG29" i="70"/>
  <c r="AG56" i="70"/>
  <c r="AG87" i="70"/>
  <c r="AG71" i="70"/>
  <c r="AG55" i="70"/>
  <c r="AG83" i="70"/>
  <c r="AI51" i="71"/>
  <c r="AI85" i="71"/>
  <c r="AJ42" i="71"/>
  <c r="AI69" i="71"/>
  <c r="AG51" i="70"/>
  <c r="AG69" i="70"/>
  <c r="AG85" i="70"/>
  <c r="AJ87" i="71" l="1"/>
  <c r="AJ56" i="71"/>
  <c r="AJ71" i="71"/>
  <c r="AJ55" i="71"/>
  <c r="AJ29" i="71"/>
  <c r="AJ83" i="71"/>
  <c r="AJ69" i="71"/>
  <c r="AJ51" i="71"/>
  <c r="AJ85" i="7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RUMUS FUEL MIX 2018 =( PROD KWH BRUTO PLN + SEWA ) / PROD KWH BRUTO PLN + SEWA + EXC POWER) X 100</t>
        </r>
      </text>
    </comment>
    <comment ref="W71" authorId="0" shapeId="0" xr:uid="{5FCAB217-DB00-41A8-9BA4-77C800F007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RUMUS FUEL MIX 2018 =( PROD KWH BRUTO PLN + SEWA ) / PROD KWH BRUTO PLN + SEWA + EXC POWER) X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RUMUS FUEL MIX 2018 =( PROD KWH BRUTO PLN + SEWA ) / PROD KWH BRUTO PLN + SEWA + EXC POWER) X 100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1" authorId="0" shapeId="0" xr:uid="{00000000-0006-0000-1A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RUMUS FUEL MIX 2018 =( PROD KWH BRUTO PLN + SEWA ) / PROD KWH BRUTO PLN + SEWA + EXC POWER) X 100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1" authorId="0" shapeId="0" xr:uid="{00000000-0006-0000-1B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RUMUS FUEL MIX 2018 =( PROD KWH BRUTO PLN + SEWA ) / PROD KWH BRUTO PLN + SEWA + EXC POWER) X 100</t>
        </r>
      </text>
    </comment>
  </commentList>
</comments>
</file>

<file path=xl/sharedStrings.xml><?xml version="1.0" encoding="utf-8"?>
<sst xmlns="http://schemas.openxmlformats.org/spreadsheetml/2006/main" count="2697" uniqueCount="220">
  <si>
    <t>REALISASI</t>
  </si>
  <si>
    <t>PENCAPAIAN</t>
  </si>
  <si>
    <t>NO</t>
  </si>
  <si>
    <t>URAIAN KEGIATAN</t>
  </si>
  <si>
    <t>SATUAN</t>
  </si>
  <si>
    <t>JANUARI</t>
  </si>
  <si>
    <t>PEBRUARI</t>
  </si>
  <si>
    <t>MARET</t>
  </si>
  <si>
    <t>APRIL</t>
  </si>
  <si>
    <t>MEI</t>
  </si>
  <si>
    <t>% REAL. THD</t>
  </si>
  <si>
    <t>kWh</t>
  </si>
  <si>
    <t xml:space="preserve"> Pemakaian Sendiri</t>
  </si>
  <si>
    <t>%</t>
  </si>
  <si>
    <t>kW</t>
  </si>
  <si>
    <t>REKAPITULASI REALISASI PENGUSAHAAN</t>
  </si>
  <si>
    <t>KWH</t>
  </si>
  <si>
    <t>LOKASI  PLTD</t>
  </si>
  <si>
    <t>JAN</t>
  </si>
  <si>
    <t>PEB</t>
  </si>
  <si>
    <t>MAR</t>
  </si>
  <si>
    <t>APR</t>
  </si>
  <si>
    <t>JUN</t>
  </si>
  <si>
    <t>JUL</t>
  </si>
  <si>
    <t>AGT</t>
  </si>
  <si>
    <t>SEP</t>
  </si>
  <si>
    <t>OKT</t>
  </si>
  <si>
    <t>NOP</t>
  </si>
  <si>
    <t>DES</t>
  </si>
  <si>
    <t>TOTAL</t>
  </si>
  <si>
    <t>LITER</t>
  </si>
  <si>
    <t>PEMAKAIAN MINYAK PELUMAS</t>
  </si>
  <si>
    <t>JUNI</t>
  </si>
  <si>
    <t>JULI</t>
  </si>
  <si>
    <t>AGUSTUS</t>
  </si>
  <si>
    <t>SEPTEMBER</t>
  </si>
  <si>
    <t>OKTOBER</t>
  </si>
  <si>
    <t>NOPEMBER</t>
  </si>
  <si>
    <t>DESEMBER</t>
  </si>
  <si>
    <t>KET</t>
  </si>
  <si>
    <t>DAYA TERPASANG</t>
  </si>
  <si>
    <t>DAYA MAMPU</t>
  </si>
  <si>
    <t>BEBAN PUNCAK</t>
  </si>
  <si>
    <t>HARGA BBM</t>
  </si>
  <si>
    <t xml:space="preserve"> OAF</t>
  </si>
  <si>
    <t xml:space="preserve"> Tara Kalor</t>
  </si>
  <si>
    <t>Kcal/KWH</t>
  </si>
  <si>
    <t>MISIP KOTA BANGUN</t>
  </si>
  <si>
    <t>MISIP MELAK</t>
  </si>
  <si>
    <t xml:space="preserve"> Capacity Factor</t>
  </si>
  <si>
    <t xml:space="preserve"> Efficiency Thermal</t>
  </si>
  <si>
    <t xml:space="preserve"> Load factor</t>
  </si>
  <si>
    <t>SAMARINDA,   JANUARI 2011</t>
  </si>
  <si>
    <t xml:space="preserve"> EAF</t>
  </si>
  <si>
    <t>TARGET s/d SM1</t>
  </si>
  <si>
    <t>TARGET 2012</t>
  </si>
  <si>
    <t>non_LINK</t>
  </si>
  <si>
    <t>EDI SANTOSO</t>
  </si>
  <si>
    <t>PS</t>
  </si>
  <si>
    <t>Fuel Mix</t>
  </si>
  <si>
    <t>KUMULATIF</t>
  </si>
  <si>
    <t>MISIP SMD SEBERANG</t>
  </si>
  <si>
    <t xml:space="preserve">REKAPITULASI REALISASI PENGUSAHAAN </t>
  </si>
  <si>
    <t>KWH PRODUKSI HSD</t>
  </si>
  <si>
    <t>PRODUKSI (FORM 12)</t>
  </si>
  <si>
    <t xml:space="preserve"> 1.1 PLTD </t>
  </si>
  <si>
    <t xml:space="preserve">      - HSD</t>
  </si>
  <si>
    <t xml:space="preserve">      - BIODIESEL</t>
  </si>
  <si>
    <t xml:space="preserve"> Dalam Persen</t>
  </si>
  <si>
    <t>KOMULATIF</t>
  </si>
  <si>
    <t>Produksi Sewa (kWh)</t>
  </si>
  <si>
    <t>Produksi Sendiri (kWh)</t>
  </si>
  <si>
    <t>3.1 PLTD</t>
  </si>
  <si>
    <t>Pembelian kWh dari luar</t>
  </si>
  <si>
    <t xml:space="preserve">      - BIOMAS</t>
  </si>
  <si>
    <t>Produksi Total Bruto</t>
  </si>
  <si>
    <t>Produksi Total Netto</t>
  </si>
  <si>
    <t>PEMAKAIAN BAHAN BAKAR (FORM 13)</t>
  </si>
  <si>
    <t>Liter</t>
  </si>
  <si>
    <t xml:space="preserve">7.1 PLTD </t>
  </si>
  <si>
    <t>Pemakaian BBM Sendiri</t>
  </si>
  <si>
    <t>Pemakaian BBM Sewa</t>
  </si>
  <si>
    <t>8.1 PLTD</t>
  </si>
  <si>
    <t>Pemakaian BBM Total</t>
  </si>
  <si>
    <t>PEMAKAIAN PELUMAS (FORM 14)</t>
  </si>
  <si>
    <t>Pemakaian Pelumas Sendiri</t>
  </si>
  <si>
    <t>Pemakaian Pelumas Sewa</t>
  </si>
  <si>
    <t>Pemakaian Pelumas Total</t>
  </si>
  <si>
    <t>SFC Total</t>
  </si>
  <si>
    <t>SFC Sendiri</t>
  </si>
  <si>
    <t>SFC Sewa</t>
  </si>
  <si>
    <t>Liter/kWh</t>
  </si>
  <si>
    <t>SLC Total</t>
  </si>
  <si>
    <t>SLC Sendiri</t>
  </si>
  <si>
    <t>SLC Sewa</t>
  </si>
  <si>
    <t>Biaya BBM</t>
  </si>
  <si>
    <t>- Harga BBM</t>
  </si>
  <si>
    <t>- OA BBM</t>
  </si>
  <si>
    <t>Biaya Pelumas</t>
  </si>
  <si>
    <t>- Harga Pelumas</t>
  </si>
  <si>
    <t>- OA Pelumas</t>
  </si>
  <si>
    <t>Rp</t>
  </si>
  <si>
    <t>EFOR</t>
  </si>
  <si>
    <t>SOF</t>
  </si>
  <si>
    <t>HSD</t>
  </si>
  <si>
    <t>BIO</t>
  </si>
  <si>
    <t xml:space="preserve"> Peak load / Beban Puncak</t>
  </si>
  <si>
    <t>SM I</t>
  </si>
  <si>
    <t>SM II</t>
  </si>
  <si>
    <t>KIT</t>
  </si>
  <si>
    <t>TE</t>
  </si>
  <si>
    <t>SELISIH</t>
  </si>
  <si>
    <t>btu</t>
  </si>
  <si>
    <t>Siang</t>
  </si>
  <si>
    <t>NORMAL</t>
  </si>
  <si>
    <t>Malam</t>
  </si>
  <si>
    <t>Minggu</t>
  </si>
  <si>
    <t>Senin</t>
  </si>
  <si>
    <t>Selasa</t>
  </si>
  <si>
    <t>Rabu</t>
  </si>
  <si>
    <t>Kamis</t>
  </si>
  <si>
    <t>Jumat</t>
  </si>
  <si>
    <t>Sabtu</t>
  </si>
  <si>
    <t>DM</t>
  </si>
  <si>
    <t>BP</t>
  </si>
  <si>
    <t>CD</t>
  </si>
  <si>
    <t>PT. PLN ( Persero ) UNIT INDUK WILAYAH KALTIMRA UP3 SAMARINDA</t>
  </si>
  <si>
    <t>PLTD LONG PANGHAI</t>
  </si>
  <si>
    <t>JUMLAH MESIN SENDIRI</t>
  </si>
  <si>
    <t>PLTD BONGAN</t>
  </si>
  <si>
    <t>JUMLAH MESIN SEWA</t>
  </si>
  <si>
    <t>JUMLAH SEWA+SENDIRI</t>
  </si>
  <si>
    <t>Exc. Rea Kaltim</t>
  </si>
  <si>
    <t>JUMLAH BELI KWH</t>
  </si>
  <si>
    <t>KUMULATIF
sum(jan-des)</t>
  </si>
  <si>
    <t>KWH PRODUKSI</t>
  </si>
  <si>
    <t>FAME</t>
  </si>
  <si>
    <t>NILAI KALORI</t>
  </si>
  <si>
    <t>PERSENTASE</t>
  </si>
  <si>
    <t>KWH PRODUKSI BIOFAME</t>
  </si>
  <si>
    <t>PEMAKAIAN BBM</t>
  </si>
  <si>
    <t>JAM KERJA MESIN</t>
  </si>
  <si>
    <t>JAM PEMELIHARAAN</t>
  </si>
  <si>
    <t>JAM GANGGUAN</t>
  </si>
  <si>
    <t>BULAN</t>
  </si>
  <si>
    <t>FEB</t>
  </si>
  <si>
    <t>AGU</t>
  </si>
  <si>
    <t>NOV</t>
  </si>
  <si>
    <t>PLTD MUARA PANTUAN</t>
  </si>
  <si>
    <t>PLTD MUARA PAHU</t>
  </si>
  <si>
    <t>PLTD DATAH BILANG</t>
  </si>
  <si>
    <t>PLTD DILANG PUTI</t>
  </si>
  <si>
    <t>PLTD TABISAQ</t>
  </si>
  <si>
    <t>PLTD KELUMPANG</t>
  </si>
  <si>
    <t>PLTD LONG APARI</t>
  </si>
  <si>
    <t>PLTD PENYINGGAHAN</t>
  </si>
  <si>
    <t>PLTD MUARA SIRAN</t>
  </si>
  <si>
    <t>PLTD SEMAYANG</t>
  </si>
  <si>
    <t>PLTD JANTUR</t>
  </si>
  <si>
    <t>PLTD TABANG</t>
  </si>
  <si>
    <t>PLTD MUARA ALOH</t>
  </si>
  <si>
    <t>PLTD SEDULANG</t>
  </si>
  <si>
    <t>OA BBM</t>
  </si>
  <si>
    <t>LAMPIRAN OA BBM</t>
  </si>
  <si>
    <t>HARGA Pelumas</t>
  </si>
  <si>
    <t>LAMPIRAN OA Pelumas</t>
  </si>
  <si>
    <t>TOTAL BIAYA BBM</t>
  </si>
  <si>
    <t>OA Pelumas</t>
  </si>
  <si>
    <t>Jam Periode</t>
  </si>
  <si>
    <t>B30</t>
  </si>
  <si>
    <t>Jam operasi</t>
  </si>
  <si>
    <t>Muara pantuan</t>
  </si>
  <si>
    <t>Periode</t>
  </si>
  <si>
    <t>Nilai kalori</t>
  </si>
  <si>
    <t>Available Capacity</t>
  </si>
  <si>
    <r>
      <t xml:space="preserve"> Rasio Energi BBM thdp </t>
    </r>
    <r>
      <rPr>
        <b/>
        <sz val="10"/>
        <rFont val="Symbol"/>
        <family val="1"/>
        <charset val="2"/>
      </rPr>
      <t>S</t>
    </r>
    <r>
      <rPr>
        <b/>
        <sz val="8.5"/>
        <rFont val="Times New Roman"/>
        <family val="1"/>
      </rPr>
      <t xml:space="preserve"> Energi</t>
    </r>
  </si>
  <si>
    <t>PERIODE TAHUN 2020</t>
  </si>
  <si>
    <t>REALISASI TAHUN 2020</t>
  </si>
  <si>
    <t>TARGET 2020</t>
  </si>
  <si>
    <t>SAMARINDA,   JANUARI 2020</t>
  </si>
  <si>
    <t>MANAGER BAGIAN PEMBANGKITAN</t>
  </si>
  <si>
    <t>REKAPITULASI REALISASI PENGUSAHAAN MISIP ULP SAMARINDA SEBERANG</t>
  </si>
  <si>
    <t>Muara Pahu</t>
  </si>
  <si>
    <t>Datah Bilang</t>
  </si>
  <si>
    <t>Dilang Puti</t>
  </si>
  <si>
    <t>Tabisaq</t>
  </si>
  <si>
    <t>Kelumpang</t>
  </si>
  <si>
    <t>Long Apari</t>
  </si>
  <si>
    <t>Long Pahangai</t>
  </si>
  <si>
    <t>Total Jam Nyala</t>
  </si>
  <si>
    <t>Available Hour</t>
  </si>
  <si>
    <t>Muara Muntai</t>
  </si>
  <si>
    <t>Penyinggahan</t>
  </si>
  <si>
    <t>Muara Siran</t>
  </si>
  <si>
    <t>Semayang</t>
  </si>
  <si>
    <t>Jantur</t>
  </si>
  <si>
    <t>Tabang</t>
  </si>
  <si>
    <t>Muara Aloh</t>
  </si>
  <si>
    <t>Sedulang</t>
  </si>
  <si>
    <t>REKAPITULASI REALISASI PENGUSAHAAN MISIP ULP MELAK</t>
  </si>
  <si>
    <t>REKAPITULASI REALISASI PENGUSAHAAN MISIP ULP KOTA BANGUN</t>
  </si>
  <si>
    <t>REKAPITULASI REALISASI PENGUSAHAAN UP3 SAMARINDA</t>
  </si>
  <si>
    <t>Muara Pantuan</t>
  </si>
  <si>
    <t>Bongan</t>
  </si>
  <si>
    <t>REA KALTIM</t>
  </si>
  <si>
    <t>DM REA KALTIM</t>
  </si>
  <si>
    <t>CF non-BBM</t>
  </si>
  <si>
    <t>Persentase jam har</t>
  </si>
  <si>
    <t>Taget</t>
  </si>
  <si>
    <t>PEMAKAIAN MINYAK</t>
  </si>
  <si>
    <t>Exc. Prima Mitrajaya Mandiri</t>
  </si>
  <si>
    <t>Rekap Sendiri + Sewa</t>
  </si>
  <si>
    <t>TAHUN 2021</t>
  </si>
  <si>
    <t>REALISASI TAHUN 2021</t>
  </si>
  <si>
    <t>Biaya SDM</t>
  </si>
  <si>
    <t>Biaya SDM per orang</t>
  </si>
  <si>
    <t>Jumlah TAD</t>
  </si>
  <si>
    <t>BPP</t>
  </si>
  <si>
    <t>Biaya HAR</t>
  </si>
  <si>
    <t>TARGET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</si>
</sst>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#,##0;[Red]#,##0"/>
    <numFmt numFmtId="169" formatCode="_(* #,##0.00_);_(* \(#,##0.00\);_(* &quot;-&quot;_);_(@_)"/>
    <numFmt numFmtId="170" formatCode="_(* #,##0.0_);_(* \(#,##0.0\);_(* &quot;-&quot;_);_(@_)"/>
    <numFmt numFmtId="171" formatCode="#,##0.000;[Red]\-#,##0.000"/>
    <numFmt numFmtId="172" formatCode="_(* #,##0.0000_);_(* \(#,##0.0000\);_(* &quot;-&quot;??_);_(@_)"/>
    <numFmt numFmtId="173" formatCode="_(* #,##0.00000_);_(* \(#,##0.00000\);_(* &quot;-&quot;??_);_(@_)"/>
    <numFmt numFmtId="174" formatCode="_(* #,##0.0000_);_(* \(#,##0.0000\);_(* &quot;-&quot;_);_(@_)"/>
    <numFmt numFmtId="175" formatCode="_-* #,##0.0000_-;\-* #,##0.0000_-;_-* &quot;-&quot;????_-;_-@_-"/>
    <numFmt numFmtId="176" formatCode="#,##0.000"/>
    <numFmt numFmtId="177" formatCode="0.000"/>
    <numFmt numFmtId="178" formatCode="_(* #,##0.000_);_(* \(#,##0.000\);_(* &quot;-&quot;??_);_(@_)"/>
  </numFmts>
  <fonts count="30">
    <font>
      <sz val="10"/>
      <name val="Arial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Tms Rmn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Arial"/>
      <family val="2"/>
    </font>
    <font>
      <b/>
      <sz val="10"/>
      <name val="Arial Black"/>
      <family val="2"/>
    </font>
    <font>
      <sz val="10"/>
      <name val="Arial"/>
      <family val="2"/>
    </font>
    <font>
      <b/>
      <sz val="60"/>
      <name val="Bookman Old Style"/>
      <family val="1"/>
    </font>
    <font>
      <b/>
      <sz val="22"/>
      <name val="Calisto MT"/>
      <family val="1"/>
    </font>
    <font>
      <sz val="30"/>
      <name val="Futura XBlkIt BT"/>
      <family val="2"/>
    </font>
    <font>
      <b/>
      <sz val="20"/>
      <name val="Benguiat Bk BT"/>
      <family val="1"/>
    </font>
    <font>
      <b/>
      <sz val="24"/>
      <name val="Benguiat Bk BT"/>
      <family val="1"/>
    </font>
    <font>
      <b/>
      <sz val="12"/>
      <name val="Bookman Old Style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sz val="10"/>
      <color indexed="10"/>
      <name val="Arial"/>
      <family val="2"/>
    </font>
    <font>
      <b/>
      <sz val="10"/>
      <name val="Symbol"/>
      <family val="1"/>
      <charset val="2"/>
    </font>
    <font>
      <b/>
      <sz val="8.5"/>
      <name val="Times New Roman"/>
      <family val="1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/>
    <xf numFmtId="164" fontId="3" fillId="0" borderId="0"/>
    <xf numFmtId="0" fontId="3" fillId="0" borderId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9" fontId="22" fillId="0" borderId="0" applyFont="0" applyFill="0" applyBorder="0" applyAlignment="0" applyProtection="0"/>
  </cellStyleXfs>
  <cellXfs count="502">
    <xf numFmtId="0" fontId="0" fillId="0" borderId="0" xfId="0"/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1" xfId="0" applyFont="1" applyBorder="1" applyAlignment="1">
      <alignment horizontal="centerContinuous"/>
    </xf>
    <xf numFmtId="0" fontId="5" fillId="0" borderId="2" xfId="0" applyFont="1" applyBorder="1"/>
    <xf numFmtId="0" fontId="5" fillId="0" borderId="2" xfId="0" applyFont="1" applyBorder="1" applyAlignment="1">
      <alignment horizontal="centerContinuous"/>
    </xf>
    <xf numFmtId="167" fontId="5" fillId="0" borderId="0" xfId="1" applyNumberFormat="1" applyFont="1"/>
    <xf numFmtId="0" fontId="4" fillId="0" borderId="0" xfId="0" applyFont="1"/>
    <xf numFmtId="167" fontId="4" fillId="0" borderId="0" xfId="1" applyNumberFormat="1" applyFont="1" applyBorder="1"/>
    <xf numFmtId="0" fontId="4" fillId="0" borderId="0" xfId="0" quotePrefix="1" applyFont="1" applyAlignment="1">
      <alignment horizontal="left"/>
    </xf>
    <xf numFmtId="167" fontId="4" fillId="0" borderId="0" xfId="1" applyNumberFormat="1" applyFont="1"/>
    <xf numFmtId="0" fontId="5" fillId="0" borderId="0" xfId="0" applyFont="1" applyAlignment="1">
      <alignment horizontal="center"/>
    </xf>
    <xf numFmtId="167" fontId="5" fillId="0" borderId="0" xfId="1" applyNumberFormat="1" applyFont="1" applyBorder="1" applyAlignment="1">
      <alignment horizontal="center"/>
    </xf>
    <xf numFmtId="167" fontId="5" fillId="0" borderId="0" xfId="1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Border="1" applyAlignment="1">
      <alignment horizontal="centerContinuous"/>
    </xf>
    <xf numFmtId="0" fontId="4" fillId="3" borderId="6" xfId="0" applyFont="1" applyFill="1" applyBorder="1" applyAlignment="1">
      <alignment horizontal="centerContinuous"/>
    </xf>
    <xf numFmtId="0" fontId="4" fillId="3" borderId="9" xfId="0" applyFont="1" applyFill="1" applyBorder="1" applyAlignment="1">
      <alignment horizontal="centerContinuous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6" xfId="0" applyFont="1" applyFill="1" applyBorder="1"/>
    <xf numFmtId="0" fontId="4" fillId="3" borderId="1" xfId="0" applyFont="1" applyFill="1" applyBorder="1" applyAlignment="1">
      <alignment horizontal="centerContinuous"/>
    </xf>
    <xf numFmtId="0" fontId="4" fillId="3" borderId="2" xfId="0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Continuous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Continuous"/>
    </xf>
    <xf numFmtId="0" fontId="4" fillId="3" borderId="4" xfId="0" applyFont="1" applyFill="1" applyBorder="1" applyAlignment="1">
      <alignment horizontal="center"/>
    </xf>
    <xf numFmtId="0" fontId="4" fillId="3" borderId="4" xfId="0" quotePrefix="1" applyFont="1" applyFill="1" applyBorder="1" applyAlignment="1">
      <alignment horizontal="center"/>
    </xf>
    <xf numFmtId="0" fontId="8" fillId="0" borderId="0" xfId="0" applyFont="1"/>
    <xf numFmtId="167" fontId="8" fillId="0" borderId="0" xfId="1" applyNumberFormat="1" applyFont="1"/>
    <xf numFmtId="0" fontId="6" fillId="0" borderId="0" xfId="0" applyFont="1"/>
    <xf numFmtId="0" fontId="15" fillId="0" borderId="0" xfId="0" applyFont="1" applyBorder="1" applyAlignment="1" applyProtection="1">
      <alignment horizontal="left"/>
    </xf>
    <xf numFmtId="167" fontId="5" fillId="0" borderId="0" xfId="1" quotePrefix="1" applyNumberFormat="1" applyFont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0" fontId="5" fillId="0" borderId="0" xfId="0" applyFont="1" applyAlignment="1"/>
    <xf numFmtId="167" fontId="5" fillId="0" borderId="0" xfId="1" applyNumberFormat="1" applyFont="1" applyFill="1" applyBorder="1"/>
    <xf numFmtId="167" fontId="5" fillId="0" borderId="0" xfId="1" applyNumberFormat="1" applyFont="1" applyFill="1" applyBorder="1" applyAlignment="1" applyProtection="1"/>
    <xf numFmtId="167" fontId="4" fillId="0" borderId="0" xfId="1" applyNumberFormat="1" applyFont="1" applyFill="1"/>
    <xf numFmtId="167" fontId="4" fillId="0" borderId="0" xfId="1" applyNumberFormat="1" applyFont="1" applyFill="1" applyBorder="1"/>
    <xf numFmtId="0" fontId="5" fillId="0" borderId="0" xfId="0" applyFont="1" applyBorder="1" applyAlignment="1">
      <alignment wrapText="1"/>
    </xf>
    <xf numFmtId="0" fontId="0" fillId="0" borderId="0" xfId="0" quotePrefix="1"/>
    <xf numFmtId="165" fontId="0" fillId="0" borderId="0" xfId="0" applyNumberFormat="1"/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top" wrapText="1"/>
    </xf>
    <xf numFmtId="166" fontId="4" fillId="0" borderId="0" xfId="1" applyNumberFormat="1" applyFont="1"/>
    <xf numFmtId="0" fontId="2" fillId="0" borderId="0" xfId="0" applyFont="1"/>
    <xf numFmtId="0" fontId="8" fillId="0" borderId="0" xfId="0" applyNumberFormat="1" applyFont="1"/>
    <xf numFmtId="0" fontId="4" fillId="3" borderId="9" xfId="0" applyNumberFormat="1" applyFont="1" applyFill="1" applyBorder="1"/>
    <xf numFmtId="0" fontId="4" fillId="3" borderId="2" xfId="0" applyNumberFormat="1" applyFont="1" applyFill="1" applyBorder="1" applyAlignment="1">
      <alignment horizontal="centerContinuous"/>
    </xf>
    <xf numFmtId="0" fontId="4" fillId="3" borderId="4" xfId="0" applyNumberFormat="1" applyFont="1" applyFill="1" applyBorder="1"/>
    <xf numFmtId="0" fontId="5" fillId="0" borderId="2" xfId="0" applyNumberFormat="1" applyFont="1" applyBorder="1"/>
    <xf numFmtId="0" fontId="5" fillId="0" borderId="0" xfId="0" applyNumberFormat="1" applyFont="1" applyBorder="1" applyAlignment="1">
      <alignment horizontal="left" vertical="top" wrapText="1"/>
    </xf>
    <xf numFmtId="0" fontId="5" fillId="0" borderId="0" xfId="0" applyNumberFormat="1" applyFont="1" applyBorder="1" applyAlignment="1">
      <alignment wrapText="1"/>
    </xf>
    <xf numFmtId="0" fontId="4" fillId="0" borderId="0" xfId="0" applyNumberFormat="1" applyFont="1"/>
    <xf numFmtId="0" fontId="5" fillId="0" borderId="13" xfId="0" applyFont="1" applyFill="1" applyBorder="1" applyAlignment="1">
      <alignment horizontal="centerContinuous"/>
    </xf>
    <xf numFmtId="0" fontId="5" fillId="0" borderId="15" xfId="0" applyNumberFormat="1" applyFont="1" applyFill="1" applyBorder="1"/>
    <xf numFmtId="0" fontId="5" fillId="0" borderId="15" xfId="0" applyFont="1" applyFill="1" applyBorder="1" applyAlignment="1">
      <alignment horizontal="centerContinuous"/>
    </xf>
    <xf numFmtId="40" fontId="5" fillId="0" borderId="15" xfId="1" applyNumberFormat="1" applyFont="1" applyFill="1" applyBorder="1"/>
    <xf numFmtId="10" fontId="5" fillId="0" borderId="15" xfId="1" applyNumberFormat="1" applyFont="1" applyFill="1" applyBorder="1"/>
    <xf numFmtId="167" fontId="5" fillId="0" borderId="15" xfId="1" applyNumberFormat="1" applyFont="1" applyFill="1" applyBorder="1"/>
    <xf numFmtId="166" fontId="5" fillId="0" borderId="15" xfId="1" applyNumberFormat="1" applyFont="1" applyFill="1" applyBorder="1"/>
    <xf numFmtId="0" fontId="19" fillId="0" borderId="0" xfId="2" applyNumberFormat="1" applyFont="1"/>
    <xf numFmtId="0" fontId="2" fillId="0" borderId="0" xfId="0" applyNumberFormat="1" applyFont="1"/>
    <xf numFmtId="0" fontId="2" fillId="0" borderId="0" xfId="0" applyFont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167" fontId="19" fillId="0" borderId="6" xfId="1" applyNumberFormat="1" applyFont="1" applyBorder="1" applyAlignment="1">
      <alignment horizontal="center"/>
    </xf>
    <xf numFmtId="167" fontId="19" fillId="0" borderId="0" xfId="1" applyNumberFormat="1" applyFont="1" applyBorder="1" applyAlignment="1" applyProtection="1">
      <alignment horizontal="centerContinuous"/>
    </xf>
    <xf numFmtId="167" fontId="19" fillId="4" borderId="6" xfId="1" applyNumberFormat="1" applyFont="1" applyFill="1" applyBorder="1" applyAlignment="1">
      <alignment horizontal="centerContinuous"/>
    </xf>
    <xf numFmtId="167" fontId="19" fillId="4" borderId="2" xfId="1" applyNumberFormat="1" applyFont="1" applyFill="1" applyBorder="1" applyAlignment="1">
      <alignment horizontal="centerContinuous"/>
    </xf>
    <xf numFmtId="167" fontId="19" fillId="5" borderId="2" xfId="1" applyNumberFormat="1" applyFont="1" applyFill="1" applyBorder="1" applyAlignment="1">
      <alignment horizontal="centerContinuous"/>
    </xf>
    <xf numFmtId="167" fontId="19" fillId="6" borderId="2" xfId="1" applyNumberFormat="1" applyFont="1" applyFill="1" applyBorder="1" applyAlignment="1">
      <alignment horizontal="centerContinuous"/>
    </xf>
    <xf numFmtId="167" fontId="19" fillId="7" borderId="2" xfId="1" applyNumberFormat="1" applyFont="1" applyFill="1" applyBorder="1" applyAlignment="1">
      <alignment horizontal="centerContinuous"/>
    </xf>
    <xf numFmtId="167" fontId="19" fillId="0" borderId="1" xfId="1" applyNumberFormat="1" applyFont="1" applyBorder="1" applyAlignment="1">
      <alignment horizontal="centerContinuous"/>
    </xf>
    <xf numFmtId="167" fontId="2" fillId="0" borderId="5" xfId="1" applyNumberFormat="1" applyFont="1" applyBorder="1" applyAlignment="1">
      <alignment horizontal="center"/>
    </xf>
    <xf numFmtId="167" fontId="19" fillId="4" borderId="7" xfId="1" applyNumberFormat="1" applyFont="1" applyFill="1" applyBorder="1" applyAlignment="1">
      <alignment horizontal="center"/>
    </xf>
    <xf numFmtId="167" fontId="19" fillId="4" borderId="8" xfId="1" applyNumberFormat="1" applyFont="1" applyFill="1" applyBorder="1" applyAlignment="1">
      <alignment horizontal="center"/>
    </xf>
    <xf numFmtId="167" fontId="19" fillId="5" borderId="8" xfId="1" applyNumberFormat="1" applyFont="1" applyFill="1" applyBorder="1" applyAlignment="1">
      <alignment horizontal="center"/>
    </xf>
    <xf numFmtId="167" fontId="19" fillId="6" borderId="8" xfId="1" applyNumberFormat="1" applyFont="1" applyFill="1" applyBorder="1" applyAlignment="1">
      <alignment horizontal="center"/>
    </xf>
    <xf numFmtId="167" fontId="19" fillId="7" borderId="8" xfId="1" applyNumberFormat="1" applyFont="1" applyFill="1" applyBorder="1" applyAlignment="1">
      <alignment horizontal="center"/>
    </xf>
    <xf numFmtId="167" fontId="19" fillId="0" borderId="7" xfId="1" applyNumberFormat="1" applyFont="1" applyBorder="1" applyAlignment="1">
      <alignment horizontal="center"/>
    </xf>
    <xf numFmtId="168" fontId="2" fillId="0" borderId="14" xfId="0" applyNumberFormat="1" applyFont="1" applyBorder="1" applyAlignment="1" applyProtection="1">
      <alignment horizontal="left"/>
    </xf>
    <xf numFmtId="38" fontId="2" fillId="0" borderId="12" xfId="1" applyNumberFormat="1" applyFont="1" applyBorder="1" applyAlignment="1">
      <alignment horizontal="right"/>
    </xf>
    <xf numFmtId="38" fontId="2" fillId="0" borderId="13" xfId="1" applyNumberFormat="1" applyFont="1" applyBorder="1" applyAlignment="1">
      <alignment horizontal="right"/>
    </xf>
    <xf numFmtId="167" fontId="2" fillId="0" borderId="13" xfId="1" applyNumberFormat="1" applyFont="1" applyFill="1" applyBorder="1" applyAlignment="1" applyProtection="1"/>
    <xf numFmtId="166" fontId="2" fillId="0" borderId="0" xfId="1" applyFont="1"/>
    <xf numFmtId="0" fontId="2" fillId="0" borderId="0" xfId="0" quotePrefix="1" applyFont="1" applyAlignment="1">
      <alignment horizontal="left"/>
    </xf>
    <xf numFmtId="165" fontId="2" fillId="0" borderId="0" xfId="0" applyNumberFormat="1" applyFont="1"/>
    <xf numFmtId="0" fontId="19" fillId="0" borderId="0" xfId="0" quotePrefix="1" applyFont="1" applyAlignment="1">
      <alignment horizontal="left"/>
    </xf>
    <xf numFmtId="0" fontId="19" fillId="0" borderId="0" xfId="0" applyFont="1"/>
    <xf numFmtId="38" fontId="2" fillId="0" borderId="13" xfId="1" applyNumberFormat="1" applyFont="1" applyFill="1" applyBorder="1" applyAlignment="1">
      <alignment horizontal="right"/>
    </xf>
    <xf numFmtId="0" fontId="2" fillId="0" borderId="0" xfId="0" applyFont="1" applyFill="1"/>
    <xf numFmtId="167" fontId="19" fillId="0" borderId="13" xfId="1" applyNumberFormat="1" applyFont="1" applyFill="1" applyBorder="1"/>
    <xf numFmtId="167" fontId="2" fillId="0" borderId="5" xfId="1" applyNumberFormat="1" applyFont="1" applyBorder="1"/>
    <xf numFmtId="167" fontId="19" fillId="0" borderId="5" xfId="1" applyNumberFormat="1" applyFont="1" applyBorder="1"/>
    <xf numFmtId="167" fontId="19" fillId="0" borderId="0" xfId="1" applyNumberFormat="1" applyFont="1"/>
    <xf numFmtId="167" fontId="2" fillId="0" borderId="0" xfId="1" applyNumberFormat="1" applyFont="1" applyBorder="1"/>
    <xf numFmtId="167" fontId="19" fillId="0" borderId="0" xfId="1" applyNumberFormat="1" applyFont="1" applyBorder="1" applyAlignment="1">
      <alignment horizontal="left"/>
    </xf>
    <xf numFmtId="167" fontId="2" fillId="0" borderId="0" xfId="1" applyNumberFormat="1" applyFont="1" applyFill="1" applyBorder="1"/>
    <xf numFmtId="167" fontId="2" fillId="0" borderId="0" xfId="1" applyNumberFormat="1" applyFont="1" applyFill="1" applyBorder="1" applyAlignment="1"/>
    <xf numFmtId="167" fontId="2" fillId="0" borderId="0" xfId="1" applyNumberFormat="1" applyFont="1" applyFill="1" applyBorder="1" applyAlignment="1" applyProtection="1"/>
    <xf numFmtId="38" fontId="19" fillId="8" borderId="13" xfId="1" applyNumberFormat="1" applyFont="1" applyFill="1" applyBorder="1" applyAlignment="1">
      <alignment horizontal="right"/>
    </xf>
    <xf numFmtId="167" fontId="19" fillId="8" borderId="13" xfId="1" applyNumberFormat="1" applyFont="1" applyFill="1" applyBorder="1" applyAlignment="1" applyProtection="1"/>
    <xf numFmtId="167" fontId="2" fillId="9" borderId="13" xfId="1" applyNumberFormat="1" applyFont="1" applyFill="1" applyBorder="1" applyAlignment="1" applyProtection="1"/>
    <xf numFmtId="0" fontId="2" fillId="0" borderId="1" xfId="1" applyNumberFormat="1" applyFont="1" applyBorder="1" applyAlignment="1">
      <alignment horizontal="center"/>
    </xf>
    <xf numFmtId="0" fontId="19" fillId="0" borderId="1" xfId="1" applyNumberFormat="1" applyFont="1" applyBorder="1" applyAlignment="1" applyProtection="1">
      <alignment horizontal="center"/>
    </xf>
    <xf numFmtId="0" fontId="2" fillId="0" borderId="7" xfId="1" applyNumberFormat="1" applyFont="1" applyBorder="1" applyAlignment="1">
      <alignment horizontal="center"/>
    </xf>
    <xf numFmtId="0" fontId="2" fillId="0" borderId="13" xfId="5" applyNumberFormat="1" applyFont="1" applyBorder="1" applyAlignment="1">
      <alignment horizontal="center"/>
    </xf>
    <xf numFmtId="0" fontId="2" fillId="0" borderId="13" xfId="5" applyNumberFormat="1" applyFont="1" applyFill="1" applyBorder="1" applyAlignment="1">
      <alignment horizontal="center"/>
    </xf>
    <xf numFmtId="0" fontId="19" fillId="0" borderId="13" xfId="5" applyNumberFormat="1" applyFont="1" applyFill="1" applyBorder="1" applyAlignment="1">
      <alignment horizontal="center"/>
    </xf>
    <xf numFmtId="0" fontId="2" fillId="0" borderId="13" xfId="1" applyNumberFormat="1" applyFont="1" applyFill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19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2" fillId="0" borderId="5" xfId="1" applyNumberFormat="1" applyFont="1" applyBorder="1" applyAlignment="1">
      <alignment horizontal="left"/>
    </xf>
    <xf numFmtId="0" fontId="2" fillId="0" borderId="6" xfId="1" applyNumberFormat="1" applyFont="1" applyBorder="1" applyAlignment="1">
      <alignment horizontal="center"/>
    </xf>
    <xf numFmtId="167" fontId="2" fillId="0" borderId="9" xfId="1" applyNumberFormat="1" applyFont="1" applyBorder="1" applyAlignment="1">
      <alignment horizontal="center"/>
    </xf>
    <xf numFmtId="167" fontId="19" fillId="0" borderId="2" xfId="1" applyNumberFormat="1" applyFont="1" applyBorder="1" applyAlignment="1" applyProtection="1">
      <alignment horizontal="centerContinuous"/>
    </xf>
    <xf numFmtId="167" fontId="2" fillId="0" borderId="8" xfId="1" applyNumberFormat="1" applyFont="1" applyBorder="1" applyAlignment="1">
      <alignment horizontal="center"/>
    </xf>
    <xf numFmtId="167" fontId="2" fillId="0" borderId="17" xfId="1" applyNumberFormat="1" applyFont="1" applyBorder="1" applyAlignment="1">
      <alignment horizontal="center"/>
    </xf>
    <xf numFmtId="167" fontId="2" fillId="0" borderId="0" xfId="1" applyNumberFormat="1" applyFont="1" applyFill="1"/>
    <xf numFmtId="0" fontId="5" fillId="0" borderId="15" xfId="0" quotePrefix="1" applyNumberFormat="1" applyFont="1" applyFill="1" applyBorder="1" applyAlignment="1">
      <alignment horizontal="left"/>
    </xf>
    <xf numFmtId="40" fontId="5" fillId="0" borderId="15" xfId="0" applyNumberFormat="1" applyFont="1" applyFill="1" applyBorder="1"/>
    <xf numFmtId="165" fontId="5" fillId="0" borderId="15" xfId="2" applyFont="1" applyFill="1" applyBorder="1" applyAlignment="1">
      <alignment horizontal="center"/>
    </xf>
    <xf numFmtId="0" fontId="5" fillId="0" borderId="15" xfId="0" applyNumberFormat="1" applyFont="1" applyFill="1" applyBorder="1" applyAlignment="1">
      <alignment horizontal="left"/>
    </xf>
    <xf numFmtId="0" fontId="5" fillId="0" borderId="3" xfId="0" applyFont="1" applyFill="1" applyBorder="1" applyAlignment="1">
      <alignment horizontal="centerContinuous"/>
    </xf>
    <xf numFmtId="0" fontId="5" fillId="0" borderId="3" xfId="0" quotePrefix="1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centerContinuous"/>
    </xf>
    <xf numFmtId="167" fontId="5" fillId="0" borderId="4" xfId="1" applyNumberFormat="1" applyFont="1" applyFill="1" applyBorder="1"/>
    <xf numFmtId="40" fontId="5" fillId="0" borderId="4" xfId="1" applyNumberFormat="1" applyFont="1" applyFill="1" applyBorder="1"/>
    <xf numFmtId="10" fontId="5" fillId="0" borderId="3" xfId="1" applyNumberFormat="1" applyFont="1" applyFill="1" applyBorder="1"/>
    <xf numFmtId="10" fontId="5" fillId="0" borderId="4" xfId="1" applyNumberFormat="1" applyFont="1" applyFill="1" applyBorder="1"/>
    <xf numFmtId="0" fontId="5" fillId="0" borderId="0" xfId="0" applyFont="1" applyFill="1" applyBorder="1" applyAlignment="1">
      <alignment horizontal="centerContinuous"/>
    </xf>
    <xf numFmtId="0" fontId="16" fillId="0" borderId="0" xfId="2" applyNumberFormat="1" applyFont="1" applyFill="1" applyBorder="1" applyAlignment="1">
      <alignment horizontal="left"/>
    </xf>
    <xf numFmtId="10" fontId="5" fillId="0" borderId="0" xfId="1" applyNumberFormat="1" applyFont="1" applyFill="1" applyBorder="1"/>
    <xf numFmtId="0" fontId="5" fillId="0" borderId="0" xfId="0" quotePrefix="1" applyNumberFormat="1" applyFont="1" applyFill="1" applyBorder="1" applyAlignment="1">
      <alignment horizontal="left"/>
    </xf>
    <xf numFmtId="167" fontId="5" fillId="0" borderId="0" xfId="1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167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167" fontId="5" fillId="0" borderId="0" xfId="1" quotePrefix="1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4" fillId="0" borderId="15" xfId="0" quotePrefix="1" applyNumberFormat="1" applyFont="1" applyFill="1" applyBorder="1" applyAlignment="1">
      <alignment horizontal="left"/>
    </xf>
    <xf numFmtId="0" fontId="4" fillId="0" borderId="15" xfId="0" applyNumberFormat="1" applyFont="1" applyFill="1" applyBorder="1"/>
    <xf numFmtId="0" fontId="4" fillId="0" borderId="15" xfId="0" applyNumberFormat="1" applyFont="1" applyFill="1" applyBorder="1" applyAlignment="1">
      <alignment horizontal="left"/>
    </xf>
    <xf numFmtId="0" fontId="5" fillId="0" borderId="15" xfId="1" applyNumberFormat="1" applyFont="1" applyFill="1" applyBorder="1"/>
    <xf numFmtId="0" fontId="5" fillId="0" borderId="15" xfId="0" quotePrefix="1" applyNumberFormat="1" applyFont="1" applyFill="1" applyBorder="1"/>
    <xf numFmtId="0" fontId="5" fillId="0" borderId="13" xfId="0" applyNumberFormat="1" applyFont="1" applyFill="1" applyBorder="1"/>
    <xf numFmtId="40" fontId="5" fillId="0" borderId="15" xfId="1" applyNumberFormat="1" applyFont="1" applyFill="1" applyBorder="1" applyAlignment="1">
      <alignment horizontal="right"/>
    </xf>
    <xf numFmtId="40" fontId="5" fillId="0" borderId="15" xfId="1" quotePrefix="1" applyNumberFormat="1" applyFont="1" applyFill="1" applyBorder="1" applyAlignment="1">
      <alignment horizontal="right"/>
    </xf>
    <xf numFmtId="171" fontId="5" fillId="0" borderId="15" xfId="1" applyNumberFormat="1" applyFont="1" applyFill="1" applyBorder="1"/>
    <xf numFmtId="0" fontId="21" fillId="0" borderId="0" xfId="0" applyFont="1" applyAlignment="1">
      <alignment horizontal="centerContinuous"/>
    </xf>
    <xf numFmtId="0" fontId="21" fillId="0" borderId="0" xfId="0" applyNumberFormat="1" applyFont="1"/>
    <xf numFmtId="0" fontId="21" fillId="0" borderId="0" xfId="0" applyFont="1" applyBorder="1"/>
    <xf numFmtId="0" fontId="21" fillId="0" borderId="0" xfId="0" applyFont="1"/>
    <xf numFmtId="0" fontId="7" fillId="0" borderId="22" xfId="0" applyNumberFormat="1" applyFont="1" applyBorder="1"/>
    <xf numFmtId="0" fontId="7" fillId="0" borderId="22" xfId="0" applyFont="1" applyBorder="1"/>
    <xf numFmtId="0" fontId="6" fillId="2" borderId="22" xfId="0" applyFont="1" applyFill="1" applyBorder="1"/>
    <xf numFmtId="0" fontId="2" fillId="0" borderId="22" xfId="0" applyFont="1" applyBorder="1"/>
    <xf numFmtId="0" fontId="8" fillId="0" borderId="22" xfId="0" applyFont="1" applyBorder="1"/>
    <xf numFmtId="0" fontId="8" fillId="0" borderId="22" xfId="0" applyNumberFormat="1" applyFont="1" applyBorder="1"/>
    <xf numFmtId="0" fontId="5" fillId="2" borderId="22" xfId="0" quotePrefix="1" applyNumberFormat="1" applyFont="1" applyFill="1" applyBorder="1" applyAlignment="1">
      <alignment horizontal="left"/>
    </xf>
    <xf numFmtId="167" fontId="5" fillId="0" borderId="22" xfId="1" applyNumberFormat="1" applyFont="1" applyBorder="1" applyProtection="1"/>
    <xf numFmtId="0" fontId="5" fillId="8" borderId="13" xfId="0" applyFont="1" applyFill="1" applyBorder="1" applyAlignment="1">
      <alignment horizontal="centerContinuous"/>
    </xf>
    <xf numFmtId="0" fontId="5" fillId="8" borderId="15" xfId="0" applyFont="1" applyFill="1" applyBorder="1" applyAlignment="1">
      <alignment horizontal="centerContinuous"/>
    </xf>
    <xf numFmtId="2" fontId="5" fillId="8" borderId="15" xfId="1" applyNumberFormat="1" applyFont="1" applyFill="1" applyBorder="1"/>
    <xf numFmtId="10" fontId="5" fillId="8" borderId="15" xfId="1" applyNumberFormat="1" applyFont="1" applyFill="1" applyBorder="1"/>
    <xf numFmtId="167" fontId="5" fillId="8" borderId="15" xfId="1" applyNumberFormat="1" applyFont="1" applyFill="1" applyBorder="1"/>
    <xf numFmtId="167" fontId="2" fillId="8" borderId="0" xfId="1" applyNumberFormat="1" applyFont="1" applyFill="1"/>
    <xf numFmtId="0" fontId="2" fillId="8" borderId="0" xfId="0" applyFont="1" applyFill="1"/>
    <xf numFmtId="0" fontId="5" fillId="8" borderId="15" xfId="0" applyNumberFormat="1" applyFont="1" applyFill="1" applyBorder="1"/>
    <xf numFmtId="40" fontId="5" fillId="8" borderId="15" xfId="1" applyNumberFormat="1" applyFont="1" applyFill="1" applyBorder="1" applyAlignment="1">
      <alignment horizontal="right"/>
    </xf>
    <xf numFmtId="166" fontId="19" fillId="0" borderId="0" xfId="1" applyNumberFormat="1" applyFont="1"/>
    <xf numFmtId="167" fontId="5" fillId="0" borderId="0" xfId="1" applyNumberFormat="1" applyFont="1" applyBorder="1" applyAlignment="1" applyProtection="1">
      <alignment horizontal="center"/>
    </xf>
    <xf numFmtId="167" fontId="19" fillId="0" borderId="0" xfId="1" applyNumberFormat="1" applyFont="1" applyBorder="1"/>
    <xf numFmtId="165" fontId="4" fillId="0" borderId="0" xfId="2" applyFont="1"/>
    <xf numFmtId="172" fontId="4" fillId="0" borderId="0" xfId="1" applyNumberFormat="1" applyFont="1"/>
    <xf numFmtId="173" fontId="4" fillId="0" borderId="0" xfId="1" applyNumberFormat="1" applyFont="1"/>
    <xf numFmtId="0" fontId="0" fillId="0" borderId="0" xfId="0" applyAlignment="1">
      <alignment horizontal="center"/>
    </xf>
    <xf numFmtId="174" fontId="0" fillId="0" borderId="0" xfId="2" applyNumberFormat="1" applyFont="1" applyAlignment="1">
      <alignment horizontal="center"/>
    </xf>
    <xf numFmtId="165" fontId="0" fillId="0" borderId="0" xfId="2" applyFont="1" applyAlignment="1">
      <alignment horizontal="center"/>
    </xf>
    <xf numFmtId="175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4" fillId="0" borderId="13" xfId="0" applyFont="1" applyFill="1" applyBorder="1" applyAlignment="1">
      <alignment horizontal="centerContinuous"/>
    </xf>
    <xf numFmtId="0" fontId="4" fillId="0" borderId="15" xfId="0" applyFont="1" applyFill="1" applyBorder="1" applyAlignment="1">
      <alignment horizontal="centerContinuous"/>
    </xf>
    <xf numFmtId="167" fontId="4" fillId="0" borderId="15" xfId="1" applyNumberFormat="1" applyFont="1" applyFill="1" applyBorder="1"/>
    <xf numFmtId="40" fontId="4" fillId="0" borderId="15" xfId="1" applyNumberFormat="1" applyFont="1" applyFill="1" applyBorder="1" applyAlignment="1">
      <alignment horizontal="right"/>
    </xf>
    <xf numFmtId="10" fontId="4" fillId="0" borderId="15" xfId="1" applyNumberFormat="1" applyFont="1" applyFill="1" applyBorder="1"/>
    <xf numFmtId="167" fontId="19" fillId="0" borderId="0" xfId="1" applyNumberFormat="1" applyFont="1" applyFill="1"/>
    <xf numFmtId="0" fontId="19" fillId="0" borderId="0" xfId="0" applyFont="1" applyFill="1"/>
    <xf numFmtId="166" fontId="4" fillId="0" borderId="15" xfId="1" applyNumberFormat="1" applyFont="1" applyFill="1" applyBorder="1"/>
    <xf numFmtId="167" fontId="2" fillId="0" borderId="12" xfId="1" applyNumberFormat="1" applyFont="1" applyBorder="1" applyAlignment="1">
      <alignment horizontal="right"/>
    </xf>
    <xf numFmtId="167" fontId="2" fillId="0" borderId="13" xfId="1" applyNumberFormat="1" applyFont="1" applyBorder="1" applyAlignment="1">
      <alignment horizontal="right"/>
    </xf>
    <xf numFmtId="167" fontId="19" fillId="8" borderId="13" xfId="1" applyNumberFormat="1" applyFont="1" applyFill="1" applyBorder="1" applyAlignment="1">
      <alignment horizontal="right"/>
    </xf>
    <xf numFmtId="167" fontId="2" fillId="0" borderId="13" xfId="1" applyNumberFormat="1" applyFont="1" applyFill="1" applyBorder="1" applyAlignment="1">
      <alignment horizontal="right"/>
    </xf>
    <xf numFmtId="40" fontId="5" fillId="0" borderId="15" xfId="0" applyNumberFormat="1" applyFont="1" applyFill="1" applyBorder="1"/>
    <xf numFmtId="40" fontId="4" fillId="0" borderId="15" xfId="0" applyNumberFormat="1" applyFont="1" applyFill="1" applyBorder="1"/>
    <xf numFmtId="167" fontId="5" fillId="0" borderId="0" xfId="0" applyNumberFormat="1" applyFont="1"/>
    <xf numFmtId="167" fontId="19" fillId="9" borderId="13" xfId="1" applyNumberFormat="1" applyFont="1" applyFill="1" applyBorder="1" applyAlignment="1" applyProtection="1"/>
    <xf numFmtId="167" fontId="19" fillId="0" borderId="8" xfId="1" applyNumberFormat="1" applyFont="1" applyBorder="1" applyAlignment="1">
      <alignment horizontal="center"/>
    </xf>
    <xf numFmtId="167" fontId="19" fillId="0" borderId="9" xfId="1" applyNumberFormat="1" applyFont="1" applyBorder="1" applyAlignment="1">
      <alignment horizontal="center"/>
    </xf>
    <xf numFmtId="167" fontId="19" fillId="0" borderId="2" xfId="1" applyNumberFormat="1" applyFont="1" applyBorder="1" applyAlignment="1">
      <alignment horizontal="centerContinuous"/>
    </xf>
    <xf numFmtId="167" fontId="2" fillId="0" borderId="15" xfId="1" applyNumberFormat="1" applyFont="1" applyFill="1" applyBorder="1" applyAlignment="1" applyProtection="1"/>
    <xf numFmtId="167" fontId="19" fillId="8" borderId="15" xfId="1" applyNumberFormat="1" applyFont="1" applyFill="1" applyBorder="1" applyAlignment="1" applyProtection="1"/>
    <xf numFmtId="167" fontId="2" fillId="2" borderId="15" xfId="1" applyNumberFormat="1" applyFont="1" applyFill="1" applyBorder="1" applyAlignment="1" applyProtection="1"/>
    <xf numFmtId="167" fontId="19" fillId="2" borderId="15" xfId="1" applyNumberFormat="1" applyFont="1" applyFill="1" applyBorder="1" applyAlignment="1" applyProtection="1"/>
    <xf numFmtId="167" fontId="2" fillId="9" borderId="15" xfId="1" applyNumberFormat="1" applyFont="1" applyFill="1" applyBorder="1" applyAlignment="1" applyProtection="1"/>
    <xf numFmtId="167" fontId="19" fillId="2" borderId="8" xfId="1" applyNumberFormat="1" applyFont="1" applyFill="1" applyBorder="1"/>
    <xf numFmtId="0" fontId="19" fillId="0" borderId="0" xfId="1" applyNumberFormat="1" applyFont="1" applyBorder="1" applyAlignment="1" applyProtection="1">
      <alignment horizontal="center"/>
    </xf>
    <xf numFmtId="167" fontId="19" fillId="4" borderId="0" xfId="1" applyNumberFormat="1" applyFont="1" applyFill="1" applyBorder="1" applyAlignment="1">
      <alignment horizontal="centerContinuous"/>
    </xf>
    <xf numFmtId="167" fontId="19" fillId="5" borderId="0" xfId="1" applyNumberFormat="1" applyFont="1" applyFill="1" applyBorder="1" applyAlignment="1">
      <alignment horizontal="centerContinuous"/>
    </xf>
    <xf numFmtId="167" fontId="19" fillId="6" borderId="0" xfId="1" applyNumberFormat="1" applyFont="1" applyFill="1" applyBorder="1" applyAlignment="1">
      <alignment horizontal="centerContinuous"/>
    </xf>
    <xf numFmtId="167" fontId="19" fillId="7" borderId="0" xfId="1" applyNumberFormat="1" applyFont="1" applyFill="1" applyBorder="1" applyAlignment="1">
      <alignment horizontal="centerContinuous"/>
    </xf>
    <xf numFmtId="167" fontId="19" fillId="4" borderId="0" xfId="1" applyNumberFormat="1" applyFont="1" applyFill="1" applyBorder="1" applyAlignment="1">
      <alignment horizontal="center"/>
    </xf>
    <xf numFmtId="167" fontId="19" fillId="5" borderId="0" xfId="1" applyNumberFormat="1" applyFont="1" applyFill="1" applyBorder="1" applyAlignment="1">
      <alignment horizontal="center"/>
    </xf>
    <xf numFmtId="167" fontId="19" fillId="6" borderId="0" xfId="1" applyNumberFormat="1" applyFont="1" applyFill="1" applyBorder="1" applyAlignment="1">
      <alignment horizontal="center"/>
    </xf>
    <xf numFmtId="167" fontId="19" fillId="7" borderId="0" xfId="1" applyNumberFormat="1" applyFont="1" applyFill="1" applyBorder="1" applyAlignment="1">
      <alignment horizontal="center"/>
    </xf>
    <xf numFmtId="0" fontId="2" fillId="0" borderId="0" xfId="5" applyNumberFormat="1" applyFont="1" applyBorder="1" applyAlignment="1">
      <alignment horizontal="center"/>
    </xf>
    <xf numFmtId="168" fontId="2" fillId="0" borderId="0" xfId="0" applyNumberFormat="1" applyFont="1" applyBorder="1" applyAlignment="1" applyProtection="1">
      <alignment horizontal="left"/>
    </xf>
    <xf numFmtId="38" fontId="2" fillId="0" borderId="0" xfId="1" applyNumberFormat="1" applyFont="1" applyBorder="1" applyAlignment="1">
      <alignment horizontal="right"/>
    </xf>
    <xf numFmtId="0" fontId="2" fillId="0" borderId="0" xfId="5" applyNumberFormat="1" applyFont="1" applyFill="1" applyBorder="1" applyAlignment="1">
      <alignment horizontal="center"/>
    </xf>
    <xf numFmtId="0" fontId="2" fillId="0" borderId="0" xfId="0" applyNumberFormat="1" applyFont="1" applyBorder="1"/>
    <xf numFmtId="0" fontId="19" fillId="0" borderId="0" xfId="5" applyNumberFormat="1" applyFont="1" applyFill="1" applyBorder="1" applyAlignment="1">
      <alignment horizontal="center"/>
    </xf>
    <xf numFmtId="0" fontId="19" fillId="8" borderId="0" xfId="2" applyNumberFormat="1" applyFont="1" applyFill="1" applyBorder="1"/>
    <xf numFmtId="38" fontId="19" fillId="8" borderId="0" xfId="1" applyNumberFormat="1" applyFont="1" applyFill="1" applyBorder="1" applyAlignment="1">
      <alignment horizontal="right"/>
    </xf>
    <xf numFmtId="38" fontId="6" fillId="0" borderId="0" xfId="1" applyNumberFormat="1" applyFont="1" applyBorder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2" fillId="2" borderId="0" xfId="1" applyNumberFormat="1" applyFont="1" applyFill="1" applyBorder="1" applyAlignment="1">
      <alignment horizontal="right"/>
    </xf>
    <xf numFmtId="0" fontId="2" fillId="0" borderId="0" xfId="0" applyFont="1" applyBorder="1"/>
    <xf numFmtId="38" fontId="19" fillId="2" borderId="0" xfId="1" applyNumberFormat="1" applyFont="1" applyFill="1" applyBorder="1" applyAlignment="1">
      <alignment horizontal="right"/>
    </xf>
    <xf numFmtId="0" fontId="2" fillId="0" borderId="0" xfId="1" applyNumberFormat="1" applyFont="1" applyFill="1" applyBorder="1" applyAlignment="1">
      <alignment horizontal="center"/>
    </xf>
    <xf numFmtId="0" fontId="19" fillId="9" borderId="0" xfId="2" applyNumberFormat="1" applyFont="1" applyFill="1" applyBorder="1"/>
    <xf numFmtId="167" fontId="19" fillId="9" borderId="0" xfId="1" applyNumberFormat="1" applyFont="1" applyFill="1" applyBorder="1"/>
    <xf numFmtId="0" fontId="2" fillId="0" borderId="0" xfId="2" applyNumberFormat="1" applyFont="1" applyBorder="1"/>
    <xf numFmtId="167" fontId="19" fillId="9" borderId="0" xfId="1" quotePrefix="1" applyNumberFormat="1" applyFont="1" applyFill="1" applyBorder="1" applyAlignment="1" applyProtection="1">
      <alignment horizontal="left"/>
    </xf>
    <xf numFmtId="167" fontId="2" fillId="0" borderId="0" xfId="1" applyNumberFormat="1" applyFont="1" applyBorder="1" applyAlignment="1" applyProtection="1">
      <alignment horizontal="left"/>
    </xf>
    <xf numFmtId="167" fontId="19" fillId="0" borderId="0" xfId="1" applyNumberFormat="1" applyFont="1" applyFill="1" applyBorder="1"/>
    <xf numFmtId="167" fontId="19" fillId="2" borderId="0" xfId="1" applyNumberFormat="1" applyFont="1" applyFill="1" applyBorder="1" applyAlignment="1">
      <alignment horizontal="left"/>
    </xf>
    <xf numFmtId="167" fontId="19" fillId="2" borderId="0" xfId="1" applyNumberFormat="1" applyFont="1" applyFill="1" applyBorder="1"/>
    <xf numFmtId="0" fontId="2" fillId="0" borderId="0" xfId="0" quotePrefix="1" applyFont="1" applyFill="1" applyAlignment="1">
      <alignment horizontal="left"/>
    </xf>
    <xf numFmtId="167" fontId="19" fillId="0" borderId="13" xfId="1" applyNumberFormat="1" applyFont="1" applyFill="1" applyBorder="1" applyAlignment="1" applyProtection="1"/>
    <xf numFmtId="166" fontId="2" fillId="0" borderId="0" xfId="1" applyFont="1" applyFill="1"/>
    <xf numFmtId="165" fontId="2" fillId="0" borderId="0" xfId="0" applyNumberFormat="1" applyFont="1" applyFill="1"/>
    <xf numFmtId="0" fontId="19" fillId="0" borderId="13" xfId="1" applyNumberFormat="1" applyFont="1" applyFill="1" applyBorder="1" applyAlignment="1">
      <alignment horizontal="center"/>
    </xf>
    <xf numFmtId="38" fontId="19" fillId="12" borderId="13" xfId="1" applyNumberFormat="1" applyFont="1" applyFill="1" applyBorder="1" applyAlignment="1">
      <alignment horizontal="right"/>
    </xf>
    <xf numFmtId="167" fontId="19" fillId="12" borderId="13" xfId="1" applyNumberFormat="1" applyFont="1" applyFill="1" applyBorder="1" applyAlignment="1" applyProtection="1"/>
    <xf numFmtId="38" fontId="19" fillId="11" borderId="13" xfId="1" applyNumberFormat="1" applyFont="1" applyFill="1" applyBorder="1" applyAlignment="1">
      <alignment horizontal="right"/>
    </xf>
    <xf numFmtId="167" fontId="19" fillId="11" borderId="13" xfId="1" applyNumberFormat="1" applyFont="1" applyFill="1" applyBorder="1" applyAlignment="1" applyProtection="1"/>
    <xf numFmtId="167" fontId="19" fillId="12" borderId="13" xfId="1" applyNumberFormat="1" applyFont="1" applyFill="1" applyBorder="1"/>
    <xf numFmtId="0" fontId="19" fillId="0" borderId="24" xfId="1" applyNumberFormat="1" applyFont="1" applyBorder="1" applyAlignment="1">
      <alignment horizontal="center"/>
    </xf>
    <xf numFmtId="167" fontId="19" fillId="13" borderId="24" xfId="1" applyNumberFormat="1" applyFont="1" applyFill="1" applyBorder="1" applyAlignment="1" applyProtection="1"/>
    <xf numFmtId="167" fontId="19" fillId="0" borderId="0" xfId="1" quotePrefix="1" applyNumberFormat="1" applyFont="1" applyFill="1" applyBorder="1" applyAlignment="1" applyProtection="1">
      <alignment horizontal="left"/>
    </xf>
    <xf numFmtId="167" fontId="19" fillId="0" borderId="0" xfId="1" applyNumberFormat="1" applyFont="1" applyFill="1" applyBorder="1" applyAlignment="1" applyProtection="1"/>
    <xf numFmtId="167" fontId="19" fillId="0" borderId="0" xfId="1" applyNumberFormat="1" applyFont="1" applyFill="1" applyBorder="1" applyAlignment="1">
      <alignment horizontal="left"/>
    </xf>
    <xf numFmtId="0" fontId="2" fillId="0" borderId="17" xfId="1" applyNumberFormat="1" applyFont="1" applyBorder="1" applyAlignment="1">
      <alignment horizontal="center"/>
    </xf>
    <xf numFmtId="0" fontId="2" fillId="0" borderId="17" xfId="2" applyNumberFormat="1" applyFont="1" applyBorder="1"/>
    <xf numFmtId="167" fontId="2" fillId="0" borderId="17" xfId="1" applyNumberFormat="1" applyFont="1" applyFill="1" applyBorder="1"/>
    <xf numFmtId="167" fontId="2" fillId="0" borderId="17" xfId="1" applyNumberFormat="1" applyFont="1" applyFill="1" applyBorder="1" applyAlignment="1" applyProtection="1"/>
    <xf numFmtId="168" fontId="2" fillId="0" borderId="25" xfId="0" applyNumberFormat="1" applyFont="1" applyBorder="1" applyAlignment="1" applyProtection="1">
      <alignment horizontal="left"/>
    </xf>
    <xf numFmtId="38" fontId="2" fillId="0" borderId="25" xfId="1" applyNumberFormat="1" applyFont="1" applyBorder="1" applyAlignment="1">
      <alignment horizontal="right"/>
    </xf>
    <xf numFmtId="0" fontId="2" fillId="0" borderId="13" xfId="0" applyNumberFormat="1" applyFont="1" applyBorder="1"/>
    <xf numFmtId="0" fontId="19" fillId="8" borderId="13" xfId="2" applyNumberFormat="1" applyFont="1" applyFill="1" applyBorder="1"/>
    <xf numFmtId="0" fontId="19" fillId="8" borderId="13" xfId="0" applyNumberFormat="1" applyFont="1" applyFill="1" applyBorder="1"/>
    <xf numFmtId="0" fontId="2" fillId="0" borderId="13" xfId="2" applyNumberFormat="1" applyFont="1" applyFill="1" applyBorder="1"/>
    <xf numFmtId="0" fontId="2" fillId="0" borderId="13" xfId="0" applyFont="1" applyBorder="1"/>
    <xf numFmtId="0" fontId="19" fillId="8" borderId="13" xfId="0" applyFont="1" applyFill="1" applyBorder="1"/>
    <xf numFmtId="0" fontId="19" fillId="11" borderId="13" xfId="0" applyFont="1" applyFill="1" applyBorder="1"/>
    <xf numFmtId="0" fontId="19" fillId="12" borderId="13" xfId="2" applyNumberFormat="1" applyFont="1" applyFill="1" applyBorder="1"/>
    <xf numFmtId="0" fontId="19" fillId="13" borderId="26" xfId="2" applyNumberFormat="1" applyFont="1" applyFill="1" applyBorder="1"/>
    <xf numFmtId="167" fontId="2" fillId="12" borderId="13" xfId="1" applyNumberFormat="1" applyFont="1" applyFill="1" applyBorder="1" applyAlignment="1" applyProtection="1"/>
    <xf numFmtId="167" fontId="2" fillId="12" borderId="13" xfId="1" applyNumberFormat="1" applyFont="1" applyFill="1" applyBorder="1"/>
    <xf numFmtId="167" fontId="2" fillId="14" borderId="25" xfId="1" applyNumberFormat="1" applyFont="1" applyFill="1" applyBorder="1" applyAlignment="1" applyProtection="1"/>
    <xf numFmtId="3" fontId="2" fillId="0" borderId="13" xfId="1" applyNumberFormat="1" applyFont="1" applyBorder="1" applyAlignment="1">
      <alignment horizontal="right"/>
    </xf>
    <xf numFmtId="3" fontId="19" fillId="8" borderId="13" xfId="1" applyNumberFormat="1" applyFont="1" applyFill="1" applyBorder="1" applyAlignment="1">
      <alignment horizontal="right"/>
    </xf>
    <xf numFmtId="3" fontId="2" fillId="0" borderId="13" xfId="1" applyNumberFormat="1" applyFont="1" applyFill="1" applyBorder="1" applyAlignment="1">
      <alignment horizontal="right"/>
    </xf>
    <xf numFmtId="3" fontId="19" fillId="11" borderId="13" xfId="1" applyNumberFormat="1" applyFont="1" applyFill="1" applyBorder="1" applyAlignment="1">
      <alignment horizontal="right"/>
    </xf>
    <xf numFmtId="3" fontId="19" fillId="12" borderId="13" xfId="1" applyNumberFormat="1" applyFont="1" applyFill="1" applyBorder="1" applyAlignment="1">
      <alignment horizontal="right"/>
    </xf>
    <xf numFmtId="3" fontId="2" fillId="0" borderId="13" xfId="1" applyNumberFormat="1" applyFont="1" applyFill="1" applyBorder="1"/>
    <xf numFmtId="3" fontId="19" fillId="12" borderId="13" xfId="1" applyNumberFormat="1" applyFont="1" applyFill="1" applyBorder="1"/>
    <xf numFmtId="3" fontId="19" fillId="13" borderId="26" xfId="1" applyNumberFormat="1" applyFont="1" applyFill="1" applyBorder="1"/>
    <xf numFmtId="3" fontId="2" fillId="14" borderId="13" xfId="1" applyNumberFormat="1" applyFont="1" applyFill="1" applyBorder="1" applyAlignment="1" applyProtection="1"/>
    <xf numFmtId="3" fontId="19" fillId="14" borderId="13" xfId="1" applyNumberFormat="1" applyFont="1" applyFill="1" applyBorder="1" applyAlignment="1" applyProtection="1"/>
    <xf numFmtId="3" fontId="19" fillId="0" borderId="13" xfId="1" applyNumberFormat="1" applyFont="1" applyBorder="1" applyAlignment="1">
      <alignment horizontal="right"/>
    </xf>
    <xf numFmtId="3" fontId="19" fillId="14" borderId="26" xfId="1" applyNumberFormat="1" applyFont="1" applyFill="1" applyBorder="1" applyAlignment="1" applyProtection="1"/>
    <xf numFmtId="3" fontId="19" fillId="0" borderId="26" xfId="1" applyNumberFormat="1" applyFont="1" applyBorder="1" applyAlignment="1">
      <alignment horizontal="right"/>
    </xf>
    <xf numFmtId="9" fontId="2" fillId="0" borderId="0" xfId="9" applyFont="1"/>
    <xf numFmtId="0" fontId="19" fillId="13" borderId="24" xfId="2" applyNumberFormat="1" applyFont="1" applyFill="1" applyBorder="1"/>
    <xf numFmtId="0" fontId="2" fillId="0" borderId="0" xfId="2" applyNumberFormat="1" applyFont="1" applyFill="1" applyBorder="1"/>
    <xf numFmtId="167" fontId="2" fillId="0" borderId="0" xfId="1" applyNumberFormat="1" applyFont="1" applyFill="1" applyBorder="1" applyAlignment="1" applyProtection="1">
      <alignment horizontal="left"/>
    </xf>
    <xf numFmtId="167" fontId="5" fillId="0" borderId="17" xfId="1" applyNumberFormat="1" applyFont="1" applyBorder="1"/>
    <xf numFmtId="167" fontId="5" fillId="0" borderId="0" xfId="1" applyNumberFormat="1" applyFont="1" applyFill="1" applyBorder="1" applyProtection="1"/>
    <xf numFmtId="0" fontId="2" fillId="0" borderId="17" xfId="1" applyNumberFormat="1" applyFont="1" applyFill="1" applyBorder="1" applyAlignment="1">
      <alignment horizontal="center"/>
    </xf>
    <xf numFmtId="0" fontId="2" fillId="0" borderId="17" xfId="2" applyNumberFormat="1" applyFont="1" applyFill="1" applyBorder="1"/>
    <xf numFmtId="3" fontId="19" fillId="9" borderId="13" xfId="1" applyNumberFormat="1" applyFont="1" applyFill="1" applyBorder="1" applyAlignment="1">
      <alignment horizontal="right"/>
    </xf>
    <xf numFmtId="167" fontId="19" fillId="4" borderId="6" xfId="1" applyNumberFormat="1" applyFont="1" applyFill="1" applyBorder="1" applyAlignment="1">
      <alignment horizontal="centerContinuous" wrapText="1"/>
    </xf>
    <xf numFmtId="167" fontId="19" fillId="4" borderId="2" xfId="1" applyNumberFormat="1" applyFont="1" applyFill="1" applyBorder="1" applyAlignment="1">
      <alignment horizontal="centerContinuous" wrapText="1"/>
    </xf>
    <xf numFmtId="167" fontId="19" fillId="5" borderId="2" xfId="1" applyNumberFormat="1" applyFont="1" applyFill="1" applyBorder="1" applyAlignment="1">
      <alignment horizontal="centerContinuous" wrapText="1"/>
    </xf>
    <xf numFmtId="167" fontId="19" fillId="6" borderId="2" xfId="1" applyNumberFormat="1" applyFont="1" applyFill="1" applyBorder="1" applyAlignment="1">
      <alignment horizontal="centerContinuous" wrapText="1"/>
    </xf>
    <xf numFmtId="167" fontId="19" fillId="7" borderId="2" xfId="1" applyNumberFormat="1" applyFont="1" applyFill="1" applyBorder="1" applyAlignment="1">
      <alignment horizontal="centerContinuous" wrapText="1"/>
    </xf>
    <xf numFmtId="167" fontId="19" fillId="4" borderId="7" xfId="1" applyNumberFormat="1" applyFont="1" applyFill="1" applyBorder="1" applyAlignment="1">
      <alignment horizontal="center" wrapText="1"/>
    </xf>
    <xf numFmtId="167" fontId="19" fillId="4" borderId="8" xfId="1" applyNumberFormat="1" applyFont="1" applyFill="1" applyBorder="1" applyAlignment="1">
      <alignment horizontal="center" wrapText="1"/>
    </xf>
    <xf numFmtId="167" fontId="19" fillId="5" borderId="8" xfId="1" applyNumberFormat="1" applyFont="1" applyFill="1" applyBorder="1" applyAlignment="1">
      <alignment horizontal="center" wrapText="1"/>
    </xf>
    <xf numFmtId="167" fontId="19" fillId="6" borderId="8" xfId="1" applyNumberFormat="1" applyFont="1" applyFill="1" applyBorder="1" applyAlignment="1">
      <alignment horizontal="center" wrapText="1"/>
    </xf>
    <xf numFmtId="167" fontId="19" fillId="7" borderId="8" xfId="1" applyNumberFormat="1" applyFont="1" applyFill="1" applyBorder="1" applyAlignment="1">
      <alignment horizontal="center" wrapText="1"/>
    </xf>
    <xf numFmtId="38" fontId="2" fillId="0" borderId="12" xfId="1" applyNumberFormat="1" applyFont="1" applyBorder="1" applyAlignment="1">
      <alignment horizontal="right" wrapText="1"/>
    </xf>
    <xf numFmtId="38" fontId="2" fillId="0" borderId="13" xfId="1" applyNumberFormat="1" applyFont="1" applyBorder="1" applyAlignment="1">
      <alignment horizontal="right" wrapText="1"/>
    </xf>
    <xf numFmtId="3" fontId="2" fillId="0" borderId="13" xfId="1" applyNumberFormat="1" applyFont="1" applyBorder="1" applyAlignment="1">
      <alignment horizontal="right" wrapText="1"/>
    </xf>
    <xf numFmtId="38" fontId="2" fillId="0" borderId="13" xfId="1" applyNumberFormat="1" applyFont="1" applyFill="1" applyBorder="1" applyAlignment="1">
      <alignment horizontal="right" wrapText="1"/>
    </xf>
    <xf numFmtId="3" fontId="19" fillId="8" borderId="13" xfId="1" applyNumberFormat="1" applyFont="1" applyFill="1" applyBorder="1" applyAlignment="1">
      <alignment horizontal="right" wrapText="1"/>
    </xf>
    <xf numFmtId="38" fontId="19" fillId="8" borderId="13" xfId="1" applyNumberFormat="1" applyFont="1" applyFill="1" applyBorder="1" applyAlignment="1">
      <alignment horizontal="right" wrapText="1"/>
    </xf>
    <xf numFmtId="3" fontId="19" fillId="9" borderId="13" xfId="1" applyNumberFormat="1" applyFont="1" applyFill="1" applyBorder="1" applyAlignment="1">
      <alignment horizontal="right" wrapText="1"/>
    </xf>
    <xf numFmtId="3" fontId="19" fillId="12" borderId="13" xfId="1" applyNumberFormat="1" applyFont="1" applyFill="1" applyBorder="1" applyAlignment="1">
      <alignment horizontal="right" wrapText="1"/>
    </xf>
    <xf numFmtId="3" fontId="2" fillId="0" borderId="13" xfId="1" applyNumberFormat="1" applyFont="1" applyFill="1" applyBorder="1" applyAlignment="1">
      <alignment wrapText="1"/>
    </xf>
    <xf numFmtId="167" fontId="19" fillId="0" borderId="13" xfId="1" applyNumberFormat="1" applyFont="1" applyFill="1" applyBorder="1" applyAlignment="1">
      <alignment wrapText="1"/>
    </xf>
    <xf numFmtId="3" fontId="19" fillId="12" borderId="13" xfId="1" applyNumberFormat="1" applyFont="1" applyFill="1" applyBorder="1" applyAlignment="1">
      <alignment wrapText="1"/>
    </xf>
    <xf numFmtId="3" fontId="19" fillId="13" borderId="26" xfId="1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166" fontId="2" fillId="0" borderId="0" xfId="1" applyFont="1" applyAlignment="1">
      <alignment wrapText="1"/>
    </xf>
    <xf numFmtId="0" fontId="2" fillId="0" borderId="0" xfId="0" applyFont="1" applyAlignment="1">
      <alignment wrapText="1"/>
    </xf>
    <xf numFmtId="38" fontId="19" fillId="9" borderId="13" xfId="1" applyNumberFormat="1" applyFont="1" applyFill="1" applyBorder="1" applyAlignment="1">
      <alignment horizontal="right" wrapText="1"/>
    </xf>
    <xf numFmtId="3" fontId="19" fillId="13" borderId="24" xfId="1" applyNumberFormat="1" applyFont="1" applyFill="1" applyBorder="1"/>
    <xf numFmtId="176" fontId="2" fillId="0" borderId="13" xfId="1" applyNumberFormat="1" applyFont="1" applyBorder="1" applyAlignment="1">
      <alignment horizontal="right"/>
    </xf>
    <xf numFmtId="176" fontId="19" fillId="8" borderId="13" xfId="1" applyNumberFormat="1" applyFont="1" applyFill="1" applyBorder="1" applyAlignment="1">
      <alignment horizontal="right"/>
    </xf>
    <xf numFmtId="176" fontId="19" fillId="11" borderId="13" xfId="1" applyNumberFormat="1" applyFont="1" applyFill="1" applyBorder="1" applyAlignment="1">
      <alignment horizontal="right"/>
    </xf>
    <xf numFmtId="176" fontId="19" fillId="12" borderId="13" xfId="1" applyNumberFormat="1" applyFont="1" applyFill="1" applyBorder="1" applyAlignment="1">
      <alignment horizontal="right"/>
    </xf>
    <xf numFmtId="176" fontId="19" fillId="12" borderId="13" xfId="1" applyNumberFormat="1" applyFont="1" applyFill="1" applyBorder="1"/>
    <xf numFmtId="176" fontId="19" fillId="13" borderId="24" xfId="1" applyNumberFormat="1" applyFont="1" applyFill="1" applyBorder="1"/>
    <xf numFmtId="176" fontId="19" fillId="8" borderId="13" xfId="1" applyNumberFormat="1" applyFont="1" applyFill="1" applyBorder="1" applyAlignment="1" applyProtection="1"/>
    <xf numFmtId="176" fontId="19" fillId="12" borderId="13" xfId="1" applyNumberFormat="1" applyFont="1" applyFill="1" applyBorder="1" applyAlignment="1" applyProtection="1"/>
    <xf numFmtId="176" fontId="19" fillId="11" borderId="13" xfId="1" applyNumberFormat="1" applyFont="1" applyFill="1" applyBorder="1" applyAlignment="1" applyProtection="1"/>
    <xf numFmtId="176" fontId="19" fillId="13" borderId="24" xfId="1" applyNumberFormat="1" applyFont="1" applyFill="1" applyBorder="1" applyAlignment="1" applyProtection="1"/>
    <xf numFmtId="3" fontId="19" fillId="0" borderId="13" xfId="1" applyNumberFormat="1" applyFont="1" applyFill="1" applyBorder="1" applyAlignment="1">
      <alignment wrapText="1"/>
    </xf>
    <xf numFmtId="168" fontId="19" fillId="0" borderId="14" xfId="0" applyNumberFormat="1" applyFont="1" applyBorder="1" applyAlignment="1" applyProtection="1">
      <alignment horizontal="left"/>
    </xf>
    <xf numFmtId="38" fontId="19" fillId="0" borderId="12" xfId="1" applyNumberFormat="1" applyFont="1" applyBorder="1" applyAlignment="1">
      <alignment horizontal="right"/>
    </xf>
    <xf numFmtId="0" fontId="19" fillId="0" borderId="13" xfId="5" applyNumberFormat="1" applyFont="1" applyBorder="1" applyAlignment="1">
      <alignment horizontal="center"/>
    </xf>
    <xf numFmtId="38" fontId="19" fillId="0" borderId="13" xfId="1" applyNumberFormat="1" applyFont="1" applyBorder="1" applyAlignment="1">
      <alignment horizontal="right"/>
    </xf>
    <xf numFmtId="38" fontId="19" fillId="0" borderId="12" xfId="1" applyNumberFormat="1" applyFont="1" applyBorder="1" applyAlignment="1">
      <alignment horizontal="right" wrapText="1"/>
    </xf>
    <xf numFmtId="38" fontId="19" fillId="0" borderId="13" xfId="1" applyNumberFormat="1" applyFont="1" applyBorder="1" applyAlignment="1">
      <alignment horizontal="right" wrapText="1"/>
    </xf>
    <xf numFmtId="167" fontId="5" fillId="0" borderId="25" xfId="1" applyNumberFormat="1" applyFont="1" applyBorder="1"/>
    <xf numFmtId="167" fontId="4" fillId="0" borderId="25" xfId="1" applyNumberFormat="1" applyFont="1" applyBorder="1"/>
    <xf numFmtId="167" fontId="5" fillId="0" borderId="13" xfId="1" applyNumberFormat="1" applyFont="1" applyBorder="1"/>
    <xf numFmtId="167" fontId="4" fillId="0" borderId="13" xfId="1" applyNumberFormat="1" applyFont="1" applyBorder="1"/>
    <xf numFmtId="0" fontId="5" fillId="0" borderId="13" xfId="0" applyFont="1" applyBorder="1"/>
    <xf numFmtId="0" fontId="5" fillId="0" borderId="26" xfId="0" applyFont="1" applyBorder="1"/>
    <xf numFmtId="167" fontId="5" fillId="0" borderId="12" xfId="1" applyNumberFormat="1" applyFont="1" applyBorder="1"/>
    <xf numFmtId="167" fontId="5" fillId="0" borderId="22" xfId="1" applyNumberFormat="1" applyFont="1" applyBorder="1"/>
    <xf numFmtId="167" fontId="4" fillId="0" borderId="22" xfId="1" applyNumberFormat="1" applyFont="1" applyBorder="1"/>
    <xf numFmtId="0" fontId="4" fillId="0" borderId="13" xfId="0" applyFont="1" applyBorder="1"/>
    <xf numFmtId="0" fontId="4" fillId="0" borderId="26" xfId="0" applyFont="1" applyBorder="1"/>
    <xf numFmtId="10" fontId="2" fillId="0" borderId="13" xfId="9" applyNumberFormat="1" applyFont="1" applyBorder="1" applyAlignment="1">
      <alignment horizontal="right"/>
    </xf>
    <xf numFmtId="10" fontId="19" fillId="8" borderId="13" xfId="9" applyNumberFormat="1" applyFont="1" applyFill="1" applyBorder="1" applyAlignment="1">
      <alignment horizontal="right"/>
    </xf>
    <xf numFmtId="10" fontId="19" fillId="11" borderId="13" xfId="9" applyNumberFormat="1" applyFont="1" applyFill="1" applyBorder="1" applyAlignment="1">
      <alignment horizontal="right"/>
    </xf>
    <xf numFmtId="10" fontId="19" fillId="12" borderId="13" xfId="9" applyNumberFormat="1" applyFont="1" applyFill="1" applyBorder="1" applyAlignment="1">
      <alignment horizontal="right"/>
    </xf>
    <xf numFmtId="10" fontId="19" fillId="13" borderId="24" xfId="9" applyNumberFormat="1" applyFont="1" applyFill="1" applyBorder="1"/>
    <xf numFmtId="10" fontId="2" fillId="0" borderId="27" xfId="9" applyNumberFormat="1" applyFont="1" applyBorder="1" applyAlignment="1">
      <alignment horizontal="right"/>
    </xf>
    <xf numFmtId="10" fontId="19" fillId="8" borderId="27" xfId="9" applyNumberFormat="1" applyFont="1" applyFill="1" applyBorder="1" applyAlignment="1">
      <alignment horizontal="right"/>
    </xf>
    <xf numFmtId="10" fontId="19" fillId="11" borderId="27" xfId="9" applyNumberFormat="1" applyFont="1" applyFill="1" applyBorder="1" applyAlignment="1">
      <alignment horizontal="right"/>
    </xf>
    <xf numFmtId="10" fontId="19" fillId="12" borderId="27" xfId="9" applyNumberFormat="1" applyFont="1" applyFill="1" applyBorder="1" applyAlignment="1">
      <alignment horizontal="right"/>
    </xf>
    <xf numFmtId="10" fontId="19" fillId="13" borderId="27" xfId="9" applyNumberFormat="1" applyFont="1" applyFill="1" applyBorder="1"/>
    <xf numFmtId="40" fontId="4" fillId="0" borderId="15" xfId="0" applyNumberFormat="1" applyFont="1" applyFill="1" applyBorder="1" applyAlignment="1">
      <alignment horizontal="right"/>
    </xf>
    <xf numFmtId="38" fontId="4" fillId="0" borderId="15" xfId="0" applyNumberFormat="1" applyFont="1" applyFill="1" applyBorder="1"/>
    <xf numFmtId="0" fontId="4" fillId="0" borderId="15" xfId="0" applyFont="1" applyFill="1" applyBorder="1"/>
    <xf numFmtId="0" fontId="23" fillId="0" borderId="15" xfId="0" applyFont="1" applyFill="1" applyBorder="1" applyAlignment="1">
      <alignment horizontal="centerContinuous"/>
    </xf>
    <xf numFmtId="40" fontId="4" fillId="0" borderId="21" xfId="6" applyNumberFormat="1" applyFont="1" applyFill="1" applyBorder="1" applyAlignment="1">
      <alignment horizontal="right"/>
    </xf>
    <xf numFmtId="0" fontId="4" fillId="0" borderId="0" xfId="0" applyFont="1" applyFill="1"/>
    <xf numFmtId="0" fontId="20" fillId="0" borderId="0" xfId="0" applyFont="1" applyBorder="1"/>
    <xf numFmtId="0" fontId="4" fillId="0" borderId="2" xfId="0" applyFont="1" applyBorder="1"/>
    <xf numFmtId="167" fontId="4" fillId="0" borderId="15" xfId="1" quotePrefix="1" applyNumberFormat="1" applyFont="1" applyFill="1" applyBorder="1" applyAlignment="1">
      <alignment horizontal="center"/>
    </xf>
    <xf numFmtId="2" fontId="4" fillId="8" borderId="15" xfId="1" applyNumberFormat="1" applyFont="1" applyFill="1" applyBorder="1"/>
    <xf numFmtId="0" fontId="4" fillId="8" borderId="15" xfId="1" applyNumberFormat="1" applyFont="1" applyFill="1" applyBorder="1"/>
    <xf numFmtId="166" fontId="4" fillId="8" borderId="15" xfId="1" applyFont="1" applyFill="1" applyBorder="1"/>
    <xf numFmtId="170" fontId="4" fillId="0" borderId="15" xfId="2" applyNumberFormat="1" applyFont="1" applyFill="1" applyBorder="1"/>
    <xf numFmtId="166" fontId="4" fillId="8" borderId="15" xfId="1" applyNumberFormat="1" applyFont="1" applyFill="1" applyBorder="1"/>
    <xf numFmtId="166" fontId="4" fillId="0" borderId="15" xfId="1" applyFont="1" applyFill="1" applyBorder="1"/>
    <xf numFmtId="169" fontId="4" fillId="0" borderId="15" xfId="2" applyNumberFormat="1" applyFont="1" applyFill="1" applyBorder="1"/>
    <xf numFmtId="167" fontId="4" fillId="0" borderId="4" xfId="1" applyNumberFormat="1" applyFont="1" applyFill="1" applyBorder="1"/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wrapText="1"/>
    </xf>
    <xf numFmtId="167" fontId="4" fillId="0" borderId="0" xfId="1" applyNumberFormat="1" applyFont="1" applyAlignment="1">
      <alignment horizontal="centerContinuous"/>
    </xf>
    <xf numFmtId="167" fontId="24" fillId="2" borderId="22" xfId="1" applyNumberFormat="1" applyFont="1" applyFill="1" applyBorder="1"/>
    <xf numFmtId="167" fontId="19" fillId="0" borderId="22" xfId="1" applyNumberFormat="1" applyFont="1" applyBorder="1"/>
    <xf numFmtId="167" fontId="4" fillId="8" borderId="15" xfId="1" applyNumberFormat="1" applyFont="1" applyFill="1" applyBorder="1"/>
    <xf numFmtId="165" fontId="4" fillId="0" borderId="15" xfId="2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Continuous"/>
    </xf>
    <xf numFmtId="0" fontId="4" fillId="8" borderId="15" xfId="0" applyNumberFormat="1" applyFont="1" applyFill="1" applyBorder="1"/>
    <xf numFmtId="0" fontId="4" fillId="8" borderId="15" xfId="0" applyFont="1" applyFill="1" applyBorder="1" applyAlignment="1">
      <alignment horizontal="centerContinuous"/>
    </xf>
    <xf numFmtId="171" fontId="4" fillId="8" borderId="15" xfId="1" applyNumberFormat="1" applyFont="1" applyFill="1" applyBorder="1"/>
    <xf numFmtId="38" fontId="4" fillId="8" borderId="15" xfId="1" applyNumberFormat="1" applyFont="1" applyFill="1" applyBorder="1"/>
    <xf numFmtId="171" fontId="4" fillId="0" borderId="15" xfId="1" applyNumberFormat="1" applyFont="1" applyFill="1" applyBorder="1"/>
    <xf numFmtId="167" fontId="19" fillId="8" borderId="0" xfId="1" applyNumberFormat="1" applyFont="1" applyFill="1"/>
    <xf numFmtId="0" fontId="19" fillId="8" borderId="0" xfId="0" applyFont="1" applyFill="1"/>
    <xf numFmtId="10" fontId="4" fillId="8" borderId="15" xfId="1" applyNumberFormat="1" applyFont="1" applyFill="1" applyBorder="1"/>
    <xf numFmtId="0" fontId="4" fillId="8" borderId="13" xfId="0" applyNumberFormat="1" applyFont="1" applyFill="1" applyBorder="1"/>
    <xf numFmtId="0" fontId="4" fillId="0" borderId="13" xfId="0" applyNumberFormat="1" applyFont="1" applyFill="1" applyBorder="1"/>
    <xf numFmtId="167" fontId="4" fillId="0" borderId="13" xfId="1" applyNumberFormat="1" applyFont="1" applyFill="1" applyBorder="1"/>
    <xf numFmtId="9" fontId="4" fillId="0" borderId="15" xfId="9" applyFont="1" applyFill="1" applyBorder="1"/>
    <xf numFmtId="10" fontId="4" fillId="0" borderId="15" xfId="9" applyNumberFormat="1" applyFont="1" applyFill="1" applyBorder="1"/>
    <xf numFmtId="9" fontId="4" fillId="8" borderId="15" xfId="9" applyFont="1" applyFill="1" applyBorder="1"/>
    <xf numFmtId="0" fontId="4" fillId="0" borderId="15" xfId="1" applyNumberFormat="1" applyFont="1" applyFill="1" applyBorder="1"/>
    <xf numFmtId="0" fontId="2" fillId="0" borderId="22" xfId="0" applyNumberFormat="1" applyFont="1" applyBorder="1"/>
    <xf numFmtId="167" fontId="19" fillId="0" borderId="22" xfId="1" applyNumberFormat="1" applyFont="1" applyFill="1" applyBorder="1"/>
    <xf numFmtId="1" fontId="2" fillId="0" borderId="22" xfId="9" applyNumberFormat="1" applyFont="1" applyBorder="1"/>
    <xf numFmtId="0" fontId="2" fillId="0" borderId="22" xfId="0" applyNumberFormat="1" applyFont="1" applyFill="1" applyBorder="1"/>
    <xf numFmtId="177" fontId="5" fillId="0" borderId="15" xfId="1" applyNumberFormat="1" applyFont="1" applyFill="1" applyBorder="1"/>
    <xf numFmtId="167" fontId="19" fillId="0" borderId="1" xfId="1" applyNumberFormat="1" applyFont="1" applyFill="1" applyBorder="1"/>
    <xf numFmtId="1" fontId="8" fillId="0" borderId="22" xfId="0" applyNumberFormat="1" applyFont="1" applyBorder="1"/>
    <xf numFmtId="0" fontId="2" fillId="0" borderId="1" xfId="0" applyNumberFormat="1" applyFont="1" applyFill="1" applyBorder="1"/>
    <xf numFmtId="10" fontId="5" fillId="8" borderId="15" xfId="9" applyNumberFormat="1" applyFont="1" applyFill="1" applyBorder="1" applyAlignment="1">
      <alignment horizontal="right"/>
    </xf>
    <xf numFmtId="10" fontId="5" fillId="8" borderId="15" xfId="9" applyNumberFormat="1" applyFont="1" applyFill="1" applyBorder="1"/>
    <xf numFmtId="10" fontId="4" fillId="8" borderId="15" xfId="9" applyNumberFormat="1" applyFont="1" applyFill="1" applyBorder="1"/>
    <xf numFmtId="167" fontId="2" fillId="0" borderId="13" xfId="1" applyNumberFormat="1" applyFont="1" applyFill="1" applyBorder="1"/>
    <xf numFmtId="38" fontId="27" fillId="0" borderId="13" xfId="1" applyNumberFormat="1" applyFont="1" applyFill="1" applyBorder="1" applyAlignment="1">
      <alignment horizontal="right"/>
    </xf>
    <xf numFmtId="10" fontId="4" fillId="8" borderId="15" xfId="9" applyNumberFormat="1" applyFont="1" applyFill="1" applyBorder="1" applyAlignment="1">
      <alignment horizontal="right"/>
    </xf>
    <xf numFmtId="3" fontId="2" fillId="0" borderId="22" xfId="0" applyNumberFormat="1" applyFont="1" applyBorder="1"/>
    <xf numFmtId="10" fontId="5" fillId="0" borderId="0" xfId="9" applyNumberFormat="1" applyFont="1" applyFill="1" applyBorder="1"/>
    <xf numFmtId="10" fontId="8" fillId="0" borderId="0" xfId="9" applyNumberFormat="1" applyFont="1"/>
    <xf numFmtId="168" fontId="28" fillId="0" borderId="14" xfId="0" applyNumberFormat="1" applyFont="1" applyBorder="1" applyAlignment="1" applyProtection="1">
      <alignment horizontal="left"/>
    </xf>
    <xf numFmtId="171" fontId="28" fillId="0" borderId="12" xfId="1" applyNumberFormat="1" applyFont="1" applyBorder="1" applyAlignment="1">
      <alignment horizontal="right"/>
    </xf>
    <xf numFmtId="171" fontId="28" fillId="0" borderId="13" xfId="1" applyNumberFormat="1" applyFont="1" applyBorder="1" applyAlignment="1">
      <alignment horizontal="right"/>
    </xf>
    <xf numFmtId="171" fontId="2" fillId="0" borderId="13" xfId="1" applyNumberFormat="1" applyFont="1" applyFill="1" applyBorder="1" applyAlignment="1">
      <alignment horizontal="right"/>
    </xf>
    <xf numFmtId="171" fontId="19" fillId="8" borderId="13" xfId="1" applyNumberFormat="1" applyFont="1" applyFill="1" applyBorder="1" applyAlignment="1">
      <alignment horizontal="right"/>
    </xf>
    <xf numFmtId="171" fontId="19" fillId="11" borderId="13" xfId="1" applyNumberFormat="1" applyFont="1" applyFill="1" applyBorder="1" applyAlignment="1">
      <alignment horizontal="right"/>
    </xf>
    <xf numFmtId="171" fontId="2" fillId="11" borderId="13" xfId="1" applyNumberFormat="1" applyFont="1" applyFill="1" applyBorder="1" applyAlignment="1">
      <alignment horizontal="right"/>
    </xf>
    <xf numFmtId="171" fontId="19" fillId="12" borderId="13" xfId="1" applyNumberFormat="1" applyFont="1" applyFill="1" applyBorder="1" applyAlignment="1">
      <alignment horizontal="right"/>
    </xf>
    <xf numFmtId="171" fontId="19" fillId="13" borderId="24" xfId="1" applyNumberFormat="1" applyFont="1" applyFill="1" applyBorder="1"/>
    <xf numFmtId="171" fontId="2" fillId="0" borderId="13" xfId="1" applyNumberFormat="1" applyFont="1" applyFill="1" applyBorder="1"/>
    <xf numFmtId="171" fontId="19" fillId="12" borderId="13" xfId="1" applyNumberFormat="1" applyFont="1" applyFill="1" applyBorder="1"/>
    <xf numFmtId="0" fontId="29" fillId="0" borderId="0" xfId="0" quotePrefix="1" applyFont="1" applyAlignment="1">
      <alignment horizontal="left"/>
    </xf>
    <xf numFmtId="0" fontId="27" fillId="0" borderId="13" xfId="5" applyNumberFormat="1" applyFont="1" applyFill="1" applyBorder="1" applyAlignment="1">
      <alignment horizontal="center"/>
    </xf>
    <xf numFmtId="0" fontId="27" fillId="0" borderId="13" xfId="0" applyNumberFormat="1" applyFont="1" applyBorder="1"/>
    <xf numFmtId="176" fontId="27" fillId="0" borderId="13" xfId="1" applyNumberFormat="1" applyFont="1" applyBorder="1" applyAlignment="1">
      <alignment horizontal="right"/>
    </xf>
    <xf numFmtId="171" fontId="27" fillId="0" borderId="13" xfId="1" applyNumberFormat="1" applyFont="1" applyFill="1" applyBorder="1" applyAlignment="1">
      <alignment horizontal="right"/>
    </xf>
    <xf numFmtId="0" fontId="29" fillId="0" borderId="0" xfId="0" applyFont="1"/>
    <xf numFmtId="167" fontId="2" fillId="0" borderId="13" xfId="1" applyNumberFormat="1" applyFont="1" applyFill="1" applyBorder="1" applyAlignment="1">
      <alignment wrapText="1"/>
    </xf>
    <xf numFmtId="3" fontId="27" fillId="0" borderId="13" xfId="1" applyNumberFormat="1" applyFont="1" applyBorder="1" applyAlignment="1">
      <alignment horizontal="right"/>
    </xf>
    <xf numFmtId="167" fontId="2" fillId="0" borderId="0" xfId="0" applyNumberFormat="1" applyFont="1"/>
    <xf numFmtId="178" fontId="5" fillId="0" borderId="0" xfId="1" applyNumberFormat="1" applyFont="1"/>
    <xf numFmtId="0" fontId="4" fillId="12" borderId="13" xfId="0" applyFont="1" applyFill="1" applyBorder="1" applyAlignment="1">
      <alignment horizontal="centerContinuous"/>
    </xf>
    <xf numFmtId="0" fontId="4" fillId="12" borderId="15" xfId="0" quotePrefix="1" applyNumberFormat="1" applyFont="1" applyFill="1" applyBorder="1" applyAlignment="1">
      <alignment horizontal="left"/>
    </xf>
    <xf numFmtId="0" fontId="4" fillId="12" borderId="15" xfId="0" applyFont="1" applyFill="1" applyBorder="1" applyAlignment="1">
      <alignment horizontal="centerContinuous"/>
    </xf>
    <xf numFmtId="167" fontId="4" fillId="12" borderId="15" xfId="1" applyNumberFormat="1" applyFont="1" applyFill="1" applyBorder="1"/>
    <xf numFmtId="40" fontId="4" fillId="12" borderId="15" xfId="1" applyNumberFormat="1" applyFont="1" applyFill="1" applyBorder="1" applyAlignment="1">
      <alignment horizontal="right"/>
    </xf>
    <xf numFmtId="40" fontId="4" fillId="12" borderId="15" xfId="0" applyNumberFormat="1" applyFont="1" applyFill="1" applyBorder="1"/>
    <xf numFmtId="10" fontId="4" fillId="12" borderId="15" xfId="1" applyNumberFormat="1" applyFont="1" applyFill="1" applyBorder="1"/>
    <xf numFmtId="167" fontId="19" fillId="12" borderId="0" xfId="1" applyNumberFormat="1" applyFont="1" applyFill="1"/>
    <xf numFmtId="0" fontId="19" fillId="12" borderId="0" xfId="0" applyFont="1" applyFill="1"/>
    <xf numFmtId="0" fontId="20" fillId="0" borderId="0" xfId="0" applyFont="1" applyAlignment="1">
      <alignment horizontal="center"/>
    </xf>
    <xf numFmtId="167" fontId="5" fillId="0" borderId="13" xfId="0" applyNumberFormat="1" applyFont="1" applyBorder="1"/>
    <xf numFmtId="167" fontId="5" fillId="0" borderId="0" xfId="0" applyNumberFormat="1" applyFont="1" applyAlignment="1">
      <alignment wrapText="1"/>
    </xf>
    <xf numFmtId="167" fontId="19" fillId="13" borderId="26" xfId="1" applyNumberFormat="1" applyFont="1" applyFill="1" applyBorder="1"/>
    <xf numFmtId="169" fontId="19" fillId="8" borderId="13" xfId="2" applyNumberFormat="1" applyFont="1" applyFill="1" applyBorder="1" applyAlignment="1">
      <alignment horizontal="right"/>
    </xf>
    <xf numFmtId="4" fontId="19" fillId="8" borderId="13" xfId="1" applyNumberFormat="1" applyFont="1" applyFill="1" applyBorder="1" applyAlignment="1">
      <alignment horizontal="right"/>
    </xf>
    <xf numFmtId="4" fontId="2" fillId="0" borderId="13" xfId="1" applyNumberFormat="1" applyFont="1" applyBorder="1" applyAlignment="1">
      <alignment horizontal="right"/>
    </xf>
    <xf numFmtId="4" fontId="2" fillId="0" borderId="13" xfId="1" applyNumberFormat="1" applyFont="1" applyFill="1" applyBorder="1" applyAlignment="1">
      <alignment horizontal="right"/>
    </xf>
    <xf numFmtId="4" fontId="19" fillId="11" borderId="13" xfId="1" applyNumberFormat="1" applyFont="1" applyFill="1" applyBorder="1" applyAlignment="1">
      <alignment horizontal="right"/>
    </xf>
    <xf numFmtId="4" fontId="19" fillId="12" borderId="13" xfId="1" applyNumberFormat="1" applyFont="1" applyFill="1" applyBorder="1" applyAlignment="1">
      <alignment horizontal="right"/>
    </xf>
    <xf numFmtId="4" fontId="19" fillId="13" borderId="26" xfId="1" applyNumberFormat="1" applyFont="1" applyFill="1" applyBorder="1"/>
    <xf numFmtId="0" fontId="9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3" borderId="19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10" borderId="23" xfId="0" applyNumberFormat="1" applyFont="1" applyFill="1" applyBorder="1" applyAlignment="1">
      <alignment horizontal="left"/>
    </xf>
    <xf numFmtId="0" fontId="4" fillId="10" borderId="16" xfId="0" applyNumberFormat="1" applyFont="1" applyFill="1" applyBorder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7" fontId="19" fillId="0" borderId="0" xfId="1" applyNumberFormat="1" applyFont="1" applyBorder="1" applyAlignment="1">
      <alignment horizontal="center"/>
    </xf>
    <xf numFmtId="167" fontId="19" fillId="0" borderId="19" xfId="1" applyNumberFormat="1" applyFont="1" applyBorder="1" applyAlignment="1">
      <alignment horizontal="center"/>
    </xf>
    <xf numFmtId="167" fontId="19" fillId="0" borderId="18" xfId="1" applyNumberFormat="1" applyFont="1" applyBorder="1" applyAlignment="1">
      <alignment horizontal="center"/>
    </xf>
    <xf numFmtId="167" fontId="19" fillId="0" borderId="20" xfId="1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7" fontId="19" fillId="14" borderId="6" xfId="1" applyNumberFormat="1" applyFont="1" applyFill="1" applyBorder="1" applyAlignment="1">
      <alignment horizontal="center" vertical="center" wrapText="1"/>
    </xf>
    <xf numFmtId="167" fontId="19" fillId="14" borderId="1" xfId="1" applyNumberFormat="1" applyFont="1" applyFill="1" applyBorder="1" applyAlignment="1">
      <alignment horizontal="center" vertical="center"/>
    </xf>
    <xf numFmtId="167" fontId="19" fillId="14" borderId="7" xfId="1" applyNumberFormat="1" applyFont="1" applyFill="1" applyBorder="1" applyAlignment="1">
      <alignment horizontal="center" vertical="center"/>
    </xf>
    <xf numFmtId="167" fontId="19" fillId="0" borderId="0" xfId="1" applyNumberFormat="1" applyFont="1" applyAlignment="1">
      <alignment horizontal="center"/>
    </xf>
    <xf numFmtId="167" fontId="19" fillId="0" borderId="0" xfId="1" quotePrefix="1" applyNumberFormat="1" applyFont="1" applyAlignment="1">
      <alignment horizontal="center"/>
    </xf>
    <xf numFmtId="167" fontId="5" fillId="0" borderId="0" xfId="1" applyNumberFormat="1" applyFont="1" applyAlignment="1">
      <alignment horizontal="center"/>
    </xf>
    <xf numFmtId="167" fontId="5" fillId="0" borderId="0" xfId="1" quotePrefix="1" applyNumberFormat="1" applyFont="1" applyAlignment="1">
      <alignment horizontal="center"/>
    </xf>
    <xf numFmtId="0" fontId="5" fillId="0" borderId="5" xfId="0" applyFont="1" applyBorder="1" applyAlignment="1">
      <alignment horizontal="center"/>
    </xf>
    <xf numFmtId="167" fontId="19" fillId="0" borderId="19" xfId="1" applyNumberFormat="1" applyFont="1" applyBorder="1" applyAlignment="1">
      <alignment horizontal="center" wrapText="1"/>
    </xf>
    <xf numFmtId="167" fontId="19" fillId="0" borderId="18" xfId="1" applyNumberFormat="1" applyFont="1" applyBorder="1" applyAlignment="1">
      <alignment horizontal="center" wrapText="1"/>
    </xf>
    <xf numFmtId="167" fontId="19" fillId="0" borderId="20" xfId="1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</cellXfs>
  <cellStyles count="10">
    <cellStyle name="Comma" xfId="1" builtinId="3"/>
    <cellStyle name="Comma [0]" xfId="2" builtinId="6"/>
    <cellStyle name="Comma [0] 3" xfId="8" xr:uid="{00000000-0005-0000-0000-000002000000}"/>
    <cellStyle name="Comma [3]" xfId="3" xr:uid="{00000000-0005-0000-0000-000003000000}"/>
    <cellStyle name="Currency [3]" xfId="4" xr:uid="{00000000-0005-0000-0000-000004000000}"/>
    <cellStyle name="Normal" xfId="0" builtinId="0"/>
    <cellStyle name="Normal 2" xfId="7" xr:uid="{00000000-0005-0000-0000-000006000000}"/>
    <cellStyle name="Normal_Form-JKM" xfId="5" xr:uid="{00000000-0005-0000-0000-000007000000}"/>
    <cellStyle name="Normal_Losses Anggana" xfId="6" xr:uid="{00000000-0005-0000-0000-000008000000}"/>
    <cellStyle name="Percent" xfId="9" builtinId="5"/>
  </cellStyles>
  <dxfs count="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9" defaultPivotStyle="PivotStyleLight16"/>
  <colors>
    <mruColors>
      <color rgb="FF00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 2021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Komulatif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Grafik!$K$1:$V$1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Pengusahaan!$Y$51:$AJ$51</c:f>
              <c:numCache>
                <c:formatCode>#,##0.000;[Red]\-#,##0.000</c:formatCode>
                <c:ptCount val="12"/>
                <c:pt idx="0">
                  <c:v>0.32394618341041287</c:v>
                </c:pt>
                <c:pt idx="1">
                  <c:v>0.32393194816082477</c:v>
                </c:pt>
                <c:pt idx="2">
                  <c:v>0.32198225151493637</c:v>
                </c:pt>
                <c:pt idx="3">
                  <c:v>0.32157130327344274</c:v>
                </c:pt>
                <c:pt idx="4">
                  <c:v>0.32157130327344274</c:v>
                </c:pt>
                <c:pt idx="5">
                  <c:v>0.32157130327344274</c:v>
                </c:pt>
                <c:pt idx="6">
                  <c:v>0.32157130327344274</c:v>
                </c:pt>
                <c:pt idx="7">
                  <c:v>0.32157130327344274</c:v>
                </c:pt>
                <c:pt idx="8">
                  <c:v>0.32157130327344274</c:v>
                </c:pt>
                <c:pt idx="9">
                  <c:v>0.32157130327344274</c:v>
                </c:pt>
                <c:pt idx="10">
                  <c:v>0.32157130327344274</c:v>
                </c:pt>
                <c:pt idx="11">
                  <c:v>0.32157130327344274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2-4A0F-AC43-8C811B9E4178}"/>
            </c:ext>
          </c:extLst>
        </c:ser>
        <c:ser>
          <c:idx val="1"/>
          <c:order val="1"/>
          <c:tx>
            <c:v>Bulanan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Grafik!$K$1:$V$1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AGU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Pengusahaan!$F$51:$Q$51</c:f>
              <c:numCache>
                <c:formatCode>#,##0.000;[Red]\-#,##0.000</c:formatCode>
                <c:ptCount val="12"/>
                <c:pt idx="0">
                  <c:v>0.32394618341041287</c:v>
                </c:pt>
                <c:pt idx="1">
                  <c:v>0.32391608210480777</c:v>
                </c:pt>
                <c:pt idx="2">
                  <c:v>0.31828379753092634</c:v>
                </c:pt>
                <c:pt idx="3">
                  <c:v>0.3202361990891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52-4A0F-AC43-8C811B9E4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0445408"/>
        <c:axId val="1390443328"/>
      </c:lineChart>
      <c:catAx>
        <c:axId val="13904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43328"/>
        <c:crosses val="autoZero"/>
        <c:auto val="1"/>
        <c:lblAlgn val="ctr"/>
        <c:lblOffset val="100"/>
        <c:noMultiLvlLbl val="0"/>
      </c:catAx>
      <c:valAx>
        <c:axId val="1390443328"/>
        <c:scaling>
          <c:orientation val="minMax"/>
          <c:max val="0.32700000000000007"/>
          <c:min val="0.317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;[Red]\-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45408"/>
        <c:crosses val="autoZero"/>
        <c:crossBetween val="between"/>
        <c:majorUnit val="1.0000000000000002E-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5</xdr:row>
      <xdr:rowOff>428625</xdr:rowOff>
    </xdr:from>
    <xdr:to>
      <xdr:col>13</xdr:col>
      <xdr:colOff>523875</xdr:colOff>
      <xdr:row>22</xdr:row>
      <xdr:rowOff>0</xdr:rowOff>
    </xdr:to>
    <xdr:sp macro="" textlink="">
      <xdr:nvSpPr>
        <xdr:cNvPr id="1181" name="Freeform 1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>
          <a:spLocks/>
        </xdr:cNvSpPr>
      </xdr:nvSpPr>
      <xdr:spPr bwMode="auto">
        <a:xfrm>
          <a:off x="5076825" y="2066925"/>
          <a:ext cx="2066925" cy="3190875"/>
        </a:xfrm>
        <a:custGeom>
          <a:avLst/>
          <a:gdLst>
            <a:gd name="T0" fmla="*/ 0 w 217"/>
            <a:gd name="T1" fmla="*/ 2147483647 h 321"/>
            <a:gd name="T2" fmla="*/ 2147483647 w 217"/>
            <a:gd name="T3" fmla="*/ 2147483647 h 321"/>
            <a:gd name="T4" fmla="*/ 2147483647 w 217"/>
            <a:gd name="T5" fmla="*/ 2147483647 h 321"/>
            <a:gd name="T6" fmla="*/ 2147483647 w 217"/>
            <a:gd name="T7" fmla="*/ 2147483647 h 321"/>
            <a:gd name="T8" fmla="*/ 2147483647 w 217"/>
            <a:gd name="T9" fmla="*/ 2147483647 h 321"/>
            <a:gd name="T10" fmla="*/ 2147483647 w 217"/>
            <a:gd name="T11" fmla="*/ 0 h 321"/>
            <a:gd name="T12" fmla="*/ 2147483647 w 217"/>
            <a:gd name="T13" fmla="*/ 0 h 321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217"/>
            <a:gd name="T22" fmla="*/ 0 h 321"/>
            <a:gd name="T23" fmla="*/ 217 w 217"/>
            <a:gd name="T24" fmla="*/ 321 h 321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217" h="321">
              <a:moveTo>
                <a:pt x="0" y="194"/>
              </a:moveTo>
              <a:lnTo>
                <a:pt x="166" y="164"/>
              </a:lnTo>
              <a:lnTo>
                <a:pt x="69" y="321"/>
              </a:lnTo>
              <a:lnTo>
                <a:pt x="216" y="141"/>
              </a:lnTo>
              <a:lnTo>
                <a:pt x="58" y="165"/>
              </a:lnTo>
              <a:lnTo>
                <a:pt x="217" y="0"/>
              </a:lnTo>
              <a:lnTo>
                <a:pt x="140" y="0"/>
              </a:lnTo>
            </a:path>
          </a:pathLst>
        </a:custGeom>
        <a:solidFill>
          <a:srgbClr val="DDDDDD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85725</xdr:colOff>
      <xdr:row>1</xdr:row>
      <xdr:rowOff>19050</xdr:rowOff>
    </xdr:from>
    <xdr:to>
      <xdr:col>8</xdr:col>
      <xdr:colOff>457200</xdr:colOff>
      <xdr:row>23</xdr:row>
      <xdr:rowOff>133350</xdr:rowOff>
    </xdr:to>
    <xdr:sp macro="" textlink="">
      <xdr:nvSpPr>
        <xdr:cNvPr id="1182" name="Freeform 2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>
          <a:spLocks/>
        </xdr:cNvSpPr>
      </xdr:nvSpPr>
      <xdr:spPr bwMode="auto">
        <a:xfrm>
          <a:off x="85725" y="104775"/>
          <a:ext cx="3943350" cy="5448300"/>
        </a:xfrm>
        <a:custGeom>
          <a:avLst/>
          <a:gdLst>
            <a:gd name="T0" fmla="*/ 2147483647 w 414"/>
            <a:gd name="T1" fmla="*/ 2147483647 h 580"/>
            <a:gd name="T2" fmla="*/ 0 w 414"/>
            <a:gd name="T3" fmla="*/ 2147483647 h 580"/>
            <a:gd name="T4" fmla="*/ 2147483647 w 414"/>
            <a:gd name="T5" fmla="*/ 2147483647 h 580"/>
            <a:gd name="T6" fmla="*/ 2147483647 w 414"/>
            <a:gd name="T7" fmla="*/ 2147483647 h 580"/>
            <a:gd name="T8" fmla="*/ 2147483647 w 414"/>
            <a:gd name="T9" fmla="*/ 2147483647 h 580"/>
            <a:gd name="T10" fmla="*/ 2147483647 w 414"/>
            <a:gd name="T11" fmla="*/ 2147483647 h 580"/>
            <a:gd name="T12" fmla="*/ 2147483647 w 414"/>
            <a:gd name="T13" fmla="*/ 0 h 580"/>
            <a:gd name="T14" fmla="*/ 2147483647 w 414"/>
            <a:gd name="T15" fmla="*/ 0 h 58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414"/>
            <a:gd name="T25" fmla="*/ 0 h 580"/>
            <a:gd name="T26" fmla="*/ 414 w 414"/>
            <a:gd name="T27" fmla="*/ 580 h 58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414" h="580">
              <a:moveTo>
                <a:pt x="262" y="1"/>
              </a:moveTo>
              <a:lnTo>
                <a:pt x="0" y="328"/>
              </a:lnTo>
              <a:lnTo>
                <a:pt x="306" y="273"/>
              </a:lnTo>
              <a:lnTo>
                <a:pt x="23" y="580"/>
              </a:lnTo>
              <a:lnTo>
                <a:pt x="387" y="240"/>
              </a:lnTo>
              <a:lnTo>
                <a:pt x="96" y="280"/>
              </a:lnTo>
              <a:lnTo>
                <a:pt x="414" y="0"/>
              </a:lnTo>
              <a:lnTo>
                <a:pt x="263" y="0"/>
              </a:lnTo>
            </a:path>
          </a:pathLst>
        </a:custGeom>
        <a:solidFill>
          <a:srgbClr val="DDDDDD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8</xdr:col>
      <xdr:colOff>85725</xdr:colOff>
      <xdr:row>1</xdr:row>
      <xdr:rowOff>19050</xdr:rowOff>
    </xdr:from>
    <xdr:to>
      <xdr:col>13</xdr:col>
      <xdr:colOff>571500</xdr:colOff>
      <xdr:row>2</xdr:row>
      <xdr:rowOff>57150</xdr:rowOff>
    </xdr:to>
    <xdr:sp macro="" textlink="">
      <xdr:nvSpPr>
        <xdr:cNvPr id="1183" name="Freeform 3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>
          <a:spLocks/>
        </xdr:cNvSpPr>
      </xdr:nvSpPr>
      <xdr:spPr bwMode="auto">
        <a:xfrm>
          <a:off x="3657600" y="104775"/>
          <a:ext cx="3533775" cy="200025"/>
        </a:xfrm>
        <a:custGeom>
          <a:avLst/>
          <a:gdLst>
            <a:gd name="T0" fmla="*/ 2147483647 w 371"/>
            <a:gd name="T1" fmla="*/ 0 h 34"/>
            <a:gd name="T2" fmla="*/ 2147483647 w 371"/>
            <a:gd name="T3" fmla="*/ 0 h 34"/>
            <a:gd name="T4" fmla="*/ 2147483647 w 371"/>
            <a:gd name="T5" fmla="*/ 2147483647 h 34"/>
            <a:gd name="T6" fmla="*/ 0 w 371"/>
            <a:gd name="T7" fmla="*/ 2147483647 h 34"/>
            <a:gd name="T8" fmla="*/ 2147483647 w 371"/>
            <a:gd name="T9" fmla="*/ 2147483647 h 34"/>
            <a:gd name="T10" fmla="*/ 2147483647 w 371"/>
            <a:gd name="T11" fmla="*/ 0 h 34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371"/>
            <a:gd name="T19" fmla="*/ 0 h 34"/>
            <a:gd name="T20" fmla="*/ 371 w 371"/>
            <a:gd name="T21" fmla="*/ 34 h 34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371" h="34">
              <a:moveTo>
                <a:pt x="28" y="0"/>
              </a:moveTo>
              <a:lnTo>
                <a:pt x="371" y="0"/>
              </a:lnTo>
              <a:lnTo>
                <a:pt x="336" y="34"/>
              </a:lnTo>
              <a:lnTo>
                <a:pt x="0" y="34"/>
              </a:lnTo>
              <a:lnTo>
                <a:pt x="26" y="1"/>
              </a:lnTo>
              <a:lnTo>
                <a:pt x="28" y="0"/>
              </a:lnTo>
              <a:close/>
            </a:path>
          </a:pathLst>
        </a:custGeom>
        <a:solidFill>
          <a:srgbClr val="DDDDDD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9</xdr:col>
      <xdr:colOff>180975</xdr:colOff>
      <xdr:row>13</xdr:row>
      <xdr:rowOff>57150</xdr:rowOff>
    </xdr:from>
    <xdr:to>
      <xdr:col>13</xdr:col>
      <xdr:colOff>504825</xdr:colOff>
      <xdr:row>13</xdr:row>
      <xdr:rowOff>104775</xdr:rowOff>
    </xdr:to>
    <xdr:sp macro="" textlink="">
      <xdr:nvSpPr>
        <xdr:cNvPr id="1184" name="Rectangle 4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>
          <a:spLocks noChangeArrowheads="1"/>
        </xdr:cNvSpPr>
      </xdr:nvSpPr>
      <xdr:spPr bwMode="auto">
        <a:xfrm>
          <a:off x="4362450" y="3838575"/>
          <a:ext cx="2762250" cy="47625"/>
        </a:xfrm>
        <a:prstGeom prst="rect">
          <a:avLst/>
        </a:prstGeom>
        <a:solidFill>
          <a:srgbClr val="0070C0"/>
        </a:solidFill>
        <a:ln w="9525">
          <a:solidFill>
            <a:srgbClr val="0070C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16</xdr:row>
      <xdr:rowOff>76200</xdr:rowOff>
    </xdr:from>
    <xdr:to>
      <xdr:col>14</xdr:col>
      <xdr:colOff>0</xdr:colOff>
      <xdr:row>20</xdr:row>
      <xdr:rowOff>76200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 txBox="1">
          <a:spLocks noChangeArrowheads="1"/>
        </xdr:cNvSpPr>
      </xdr:nvSpPr>
      <xdr:spPr bwMode="auto">
        <a:xfrm>
          <a:off x="0" y="4343400"/>
          <a:ext cx="72294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BernhardMod BT"/>
            </a:rPr>
            <a:t>PT. PLN (PERSERO) </a:t>
          </a:r>
          <a:r>
            <a:rPr lang="id-ID" sz="1600" b="1" i="0" strike="noStrike">
              <a:solidFill>
                <a:srgbClr val="000000"/>
              </a:solidFill>
              <a:latin typeface="BernhardMod BT"/>
            </a:rPr>
            <a:t>UNIT INDUK </a:t>
          </a:r>
          <a:r>
            <a:rPr lang="en-US" sz="1600" b="1" i="0" strike="noStrike">
              <a:solidFill>
                <a:srgbClr val="000000"/>
              </a:solidFill>
              <a:latin typeface="BernhardMod BT"/>
            </a:rPr>
            <a:t>WILAYAH</a:t>
          </a:r>
          <a:r>
            <a:rPr lang="id-ID" sz="1600" b="1" i="0" strike="noStrike" baseline="0">
              <a:solidFill>
                <a:srgbClr val="000000"/>
              </a:solidFill>
              <a:latin typeface="BernhardMod BT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BernhardMod BT"/>
            </a:rPr>
            <a:t>KALIMANTAN TIMUR</a:t>
          </a:r>
          <a:r>
            <a:rPr lang="id-ID" sz="1600" b="1" i="0" strike="noStrike">
              <a:solidFill>
                <a:srgbClr val="000000"/>
              </a:solidFill>
              <a:latin typeface="BernhardMod BT"/>
            </a:rPr>
            <a:t> DAN UTARA</a:t>
          </a:r>
          <a:endParaRPr lang="en-US" sz="1600" b="1" i="0" strike="noStrike">
            <a:solidFill>
              <a:srgbClr val="000000"/>
            </a:solidFill>
            <a:latin typeface="BernhardMod BT"/>
          </a:endParaRPr>
        </a:p>
        <a:p>
          <a:pPr algn="r" rtl="0">
            <a:defRPr sz="1000"/>
          </a:pPr>
          <a:r>
            <a:rPr lang="id-ID" sz="1600" b="1" i="0" strike="noStrike">
              <a:solidFill>
                <a:srgbClr val="000000"/>
              </a:solidFill>
              <a:latin typeface="BernhardMod BT"/>
            </a:rPr>
            <a:t>UNIT PELAKSANA PELAYANAN PELANGGAN </a:t>
          </a:r>
          <a:r>
            <a:rPr lang="en-US" sz="1600" b="1" i="0" strike="noStrike">
              <a:solidFill>
                <a:srgbClr val="000000"/>
              </a:solidFill>
              <a:latin typeface="BernhardMod BT"/>
            </a:rPr>
            <a:t>SAMARINDA</a:t>
          </a:r>
        </a:p>
        <a:p>
          <a:pPr algn="r" rtl="0">
            <a:defRPr sz="1000"/>
          </a:pPr>
          <a:endParaRPr lang="en-US" sz="1600" b="1" i="0" strike="noStrike">
            <a:solidFill>
              <a:srgbClr val="000000"/>
            </a:solidFill>
            <a:latin typeface="BernhardMod BT"/>
          </a:endParaRPr>
        </a:p>
      </xdr:txBody>
    </xdr:sp>
    <xdr:clientData/>
  </xdr:twoCellAnchor>
  <xdr:twoCellAnchor>
    <xdr:from>
      <xdr:col>0</xdr:col>
      <xdr:colOff>28575</xdr:colOff>
      <xdr:row>2</xdr:row>
      <xdr:rowOff>257175</xdr:rowOff>
    </xdr:from>
    <xdr:to>
      <xdr:col>13</xdr:col>
      <xdr:colOff>533400</xdr:colOff>
      <xdr:row>6</xdr:row>
      <xdr:rowOff>79375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ChangeArrowheads="1"/>
        </xdr:cNvSpPr>
      </xdr:nvSpPr>
      <xdr:spPr bwMode="auto">
        <a:xfrm>
          <a:off x="28575" y="495300"/>
          <a:ext cx="7061200" cy="169545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82296" rIns="82296" bIns="0" anchor="t" upright="1"/>
        <a:lstStyle/>
        <a:p>
          <a:pPr algn="r" rtl="0">
            <a:defRPr sz="1000"/>
          </a:pPr>
          <a:r>
            <a:rPr lang="en-US" sz="4800" b="1" i="1" strike="noStrike">
              <a:solidFill>
                <a:srgbClr val="00B0F0"/>
              </a:solidFill>
              <a:latin typeface="Calisto MT"/>
            </a:rPr>
            <a:t>DATA PENGUSAHAAN </a:t>
          </a:r>
          <a:br>
            <a:rPr lang="en-US" sz="4800" b="1" i="1" strike="noStrike">
              <a:solidFill>
                <a:srgbClr val="00B0F0"/>
              </a:solidFill>
              <a:latin typeface="Calisto MT"/>
            </a:rPr>
          </a:br>
          <a:r>
            <a:rPr lang="en-US" sz="4800" b="1" i="1" strike="noStrike">
              <a:solidFill>
                <a:srgbClr val="FF0000"/>
              </a:solidFill>
              <a:latin typeface="Calisto MT"/>
            </a:rPr>
            <a:t>  Tahun </a:t>
          </a:r>
          <a:r>
            <a:rPr lang="id-ID" sz="4800" b="1" i="1" strike="noStrike">
              <a:solidFill>
                <a:srgbClr val="FF0000"/>
              </a:solidFill>
              <a:latin typeface="Calisto MT"/>
            </a:rPr>
            <a:t>202</a:t>
          </a:r>
          <a:r>
            <a:rPr lang="en-ID" sz="4800" b="1" i="1" strike="noStrike">
              <a:solidFill>
                <a:srgbClr val="FF0000"/>
              </a:solidFill>
              <a:latin typeface="Calisto MT"/>
            </a:rPr>
            <a:t>1</a:t>
          </a:r>
          <a:endParaRPr lang="en-US" sz="4800" b="1" i="1" strike="noStrike">
            <a:solidFill>
              <a:srgbClr val="FF0000"/>
            </a:solidFill>
            <a:latin typeface="Calisto MT"/>
          </a:endParaRPr>
        </a:p>
      </xdr:txBody>
    </xdr:sp>
    <xdr:clientData/>
  </xdr:twoCellAnchor>
  <xdr:twoCellAnchor>
    <xdr:from>
      <xdr:col>7</xdr:col>
      <xdr:colOff>38100</xdr:colOff>
      <xdr:row>11</xdr:row>
      <xdr:rowOff>19050</xdr:rowOff>
    </xdr:from>
    <xdr:to>
      <xdr:col>14</xdr:col>
      <xdr:colOff>9525</xdr:colOff>
      <xdr:row>15</xdr:row>
      <xdr:rowOff>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 txBox="1">
          <a:spLocks noChangeArrowheads="1"/>
        </xdr:cNvSpPr>
      </xdr:nvSpPr>
      <xdr:spPr bwMode="auto">
        <a:xfrm>
          <a:off x="3000375" y="2924175"/>
          <a:ext cx="4238625" cy="11811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endParaRPr lang="en-U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r" rtl="0">
            <a:defRPr sz="1000"/>
          </a:pPr>
          <a:r>
            <a:rPr lang="en-US" sz="2800" b="1" i="0" strike="noStrike">
              <a:solidFill>
                <a:schemeClr val="accent4">
                  <a:lumMod val="75000"/>
                </a:schemeClr>
              </a:solidFill>
              <a:latin typeface="Arial"/>
              <a:cs typeface="Arial"/>
            </a:rPr>
            <a:t>PEMBANGKITAN</a:t>
          </a:r>
          <a:r>
            <a:rPr lang="en-US" sz="2400" b="1" i="0" strike="noStrike">
              <a:solidFill>
                <a:schemeClr val="accent4">
                  <a:lumMod val="75000"/>
                </a:schemeClr>
              </a:solidFill>
              <a:latin typeface="Benguiat Bk BT"/>
            </a:rPr>
            <a:t> </a:t>
          </a:r>
        </a:p>
      </xdr:txBody>
    </xdr:sp>
    <xdr:clientData/>
  </xdr:twoCellAnchor>
  <xdr:twoCellAnchor>
    <xdr:from>
      <xdr:col>11</xdr:col>
      <xdr:colOff>428625</xdr:colOff>
      <xdr:row>22</xdr:row>
      <xdr:rowOff>0</xdr:rowOff>
    </xdr:from>
    <xdr:to>
      <xdr:col>13</xdr:col>
      <xdr:colOff>561975</xdr:colOff>
      <xdr:row>22</xdr:row>
      <xdr:rowOff>0</xdr:rowOff>
    </xdr:to>
    <xdr:sp macro="" textlink="">
      <xdr:nvSpPr>
        <xdr:cNvPr id="1188" name="Rectangle 8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>
          <a:spLocks noChangeArrowheads="1"/>
        </xdr:cNvSpPr>
      </xdr:nvSpPr>
      <xdr:spPr bwMode="auto">
        <a:xfrm>
          <a:off x="5829300" y="5257800"/>
          <a:ext cx="1352550" cy="0"/>
        </a:xfrm>
        <a:prstGeom prst="rect">
          <a:avLst/>
        </a:prstGeom>
        <a:solidFill>
          <a:srgbClr val="DDDDDD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361950</xdr:colOff>
      <xdr:row>22</xdr:row>
      <xdr:rowOff>0</xdr:rowOff>
    </xdr:from>
    <xdr:to>
      <xdr:col>11</xdr:col>
      <xdr:colOff>485775</xdr:colOff>
      <xdr:row>22</xdr:row>
      <xdr:rowOff>0</xdr:rowOff>
    </xdr:to>
    <xdr:sp macro="" textlink="">
      <xdr:nvSpPr>
        <xdr:cNvPr id="1189" name="Freeform 9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>
          <a:spLocks/>
        </xdr:cNvSpPr>
      </xdr:nvSpPr>
      <xdr:spPr bwMode="auto">
        <a:xfrm>
          <a:off x="5762625" y="5257800"/>
          <a:ext cx="123825" cy="0"/>
        </a:xfrm>
        <a:custGeom>
          <a:avLst/>
          <a:gdLst>
            <a:gd name="T0" fmla="*/ 2147483647 w 13"/>
            <a:gd name="T1" fmla="*/ 0 h 8"/>
            <a:gd name="T2" fmla="*/ 0 w 13"/>
            <a:gd name="T3" fmla="*/ 0 h 8"/>
            <a:gd name="T4" fmla="*/ 2147483647 w 13"/>
            <a:gd name="T5" fmla="*/ 0 h 8"/>
            <a:gd name="T6" fmla="*/ 2147483647 w 13"/>
            <a:gd name="T7" fmla="*/ 0 h 8"/>
            <a:gd name="T8" fmla="*/ 2147483647 w 13"/>
            <a:gd name="T9" fmla="*/ 0 h 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3"/>
            <a:gd name="T16" fmla="*/ 0 h 8"/>
            <a:gd name="T17" fmla="*/ 13 w 13"/>
            <a:gd name="T18" fmla="*/ 0 h 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3" h="8">
              <a:moveTo>
                <a:pt x="9" y="8"/>
              </a:moveTo>
              <a:lnTo>
                <a:pt x="0" y="8"/>
              </a:lnTo>
              <a:lnTo>
                <a:pt x="4" y="0"/>
              </a:lnTo>
              <a:lnTo>
                <a:pt x="13" y="0"/>
              </a:lnTo>
              <a:lnTo>
                <a:pt x="9" y="8"/>
              </a:lnTo>
              <a:close/>
            </a:path>
          </a:pathLst>
        </a:custGeom>
        <a:solidFill>
          <a:srgbClr val="DDDDDD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76200</xdr:colOff>
      <xdr:row>20</xdr:row>
      <xdr:rowOff>38100</xdr:rowOff>
    </xdr:from>
    <xdr:to>
      <xdr:col>13</xdr:col>
      <xdr:colOff>523875</xdr:colOff>
      <xdr:row>20</xdr:row>
      <xdr:rowOff>123825</xdr:rowOff>
    </xdr:to>
    <xdr:sp macro="" textlink="">
      <xdr:nvSpPr>
        <xdr:cNvPr id="1190" name="Rectangle 10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>
          <a:spLocks noChangeArrowheads="1"/>
        </xdr:cNvSpPr>
      </xdr:nvSpPr>
      <xdr:spPr bwMode="auto">
        <a:xfrm>
          <a:off x="76200" y="5029200"/>
          <a:ext cx="7067550" cy="85725"/>
        </a:xfrm>
        <a:prstGeom prst="rect">
          <a:avLst/>
        </a:prstGeom>
        <a:solidFill>
          <a:srgbClr val="969696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142875</xdr:colOff>
      <xdr:row>22</xdr:row>
      <xdr:rowOff>0</xdr:rowOff>
    </xdr:from>
    <xdr:to>
      <xdr:col>7</xdr:col>
      <xdr:colOff>447675</xdr:colOff>
      <xdr:row>23</xdr:row>
      <xdr:rowOff>0</xdr:rowOff>
    </xdr:to>
    <xdr:sp macro="" textlink="">
      <xdr:nvSpPr>
        <xdr:cNvPr id="1191" name="Text Box 12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 txBox="1">
          <a:spLocks noChangeArrowheads="1"/>
        </xdr:cNvSpPr>
      </xdr:nvSpPr>
      <xdr:spPr bwMode="auto">
        <a:xfrm>
          <a:off x="142875" y="5257800"/>
          <a:ext cx="3267075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152400</xdr:colOff>
      <xdr:row>5</xdr:row>
      <xdr:rowOff>428625</xdr:rowOff>
    </xdr:from>
    <xdr:to>
      <xdr:col>13</xdr:col>
      <xdr:colOff>514350</xdr:colOff>
      <xdr:row>6</xdr:row>
      <xdr:rowOff>123825</xdr:rowOff>
    </xdr:to>
    <xdr:sp macro="" textlink="">
      <xdr:nvSpPr>
        <xdr:cNvPr id="1192" name="Freeform 13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>
          <a:spLocks/>
        </xdr:cNvSpPr>
      </xdr:nvSpPr>
      <xdr:spPr bwMode="auto">
        <a:xfrm>
          <a:off x="3724275" y="2066925"/>
          <a:ext cx="3409950" cy="171450"/>
        </a:xfrm>
        <a:custGeom>
          <a:avLst/>
          <a:gdLst>
            <a:gd name="T0" fmla="*/ 2147483647 w 358"/>
            <a:gd name="T1" fmla="*/ 0 h 18"/>
            <a:gd name="T2" fmla="*/ 2147483647 w 358"/>
            <a:gd name="T3" fmla="*/ 0 h 18"/>
            <a:gd name="T4" fmla="*/ 2147483647 w 358"/>
            <a:gd name="T5" fmla="*/ 2147483647 h 18"/>
            <a:gd name="T6" fmla="*/ 0 w 358"/>
            <a:gd name="T7" fmla="*/ 2147483647 h 18"/>
            <a:gd name="T8" fmla="*/ 2147483647 w 358"/>
            <a:gd name="T9" fmla="*/ 0 h 1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358"/>
            <a:gd name="T16" fmla="*/ 0 h 18"/>
            <a:gd name="T17" fmla="*/ 358 w 358"/>
            <a:gd name="T18" fmla="*/ 18 h 18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358" h="18">
              <a:moveTo>
                <a:pt x="15" y="0"/>
              </a:moveTo>
              <a:lnTo>
                <a:pt x="358" y="0"/>
              </a:lnTo>
              <a:lnTo>
                <a:pt x="340" y="18"/>
              </a:lnTo>
              <a:lnTo>
                <a:pt x="0" y="18"/>
              </a:lnTo>
              <a:lnTo>
                <a:pt x="15" y="0"/>
              </a:lnTo>
              <a:close/>
            </a:path>
          </a:pathLst>
        </a:custGeom>
        <a:solidFill>
          <a:srgbClr val="DDDDDD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0</xdr:col>
      <xdr:colOff>95250</xdr:colOff>
      <xdr:row>23</xdr:row>
      <xdr:rowOff>9525</xdr:rowOff>
    </xdr:from>
    <xdr:to>
      <xdr:col>13</xdr:col>
      <xdr:colOff>561975</xdr:colOff>
      <xdr:row>24</xdr:row>
      <xdr:rowOff>95250</xdr:rowOff>
    </xdr:to>
    <xdr:sp macro="" textlink="">
      <xdr:nvSpPr>
        <xdr:cNvPr id="1193" name="Freeform 14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>
          <a:spLocks/>
        </xdr:cNvSpPr>
      </xdr:nvSpPr>
      <xdr:spPr bwMode="auto">
        <a:xfrm>
          <a:off x="95250" y="5429250"/>
          <a:ext cx="7086600" cy="247650"/>
        </a:xfrm>
        <a:custGeom>
          <a:avLst/>
          <a:gdLst>
            <a:gd name="T0" fmla="*/ 2147483647 w 744"/>
            <a:gd name="T1" fmla="*/ 0 h 26"/>
            <a:gd name="T2" fmla="*/ 2147483647 w 744"/>
            <a:gd name="T3" fmla="*/ 0 h 26"/>
            <a:gd name="T4" fmla="*/ 2147483647 w 744"/>
            <a:gd name="T5" fmla="*/ 2147483647 h 26"/>
            <a:gd name="T6" fmla="*/ 0 w 744"/>
            <a:gd name="T7" fmla="*/ 2147483647 h 26"/>
            <a:gd name="T8" fmla="*/ 2147483647 w 744"/>
            <a:gd name="T9" fmla="*/ 0 h 26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744"/>
            <a:gd name="T16" fmla="*/ 0 h 26"/>
            <a:gd name="T17" fmla="*/ 744 w 744"/>
            <a:gd name="T18" fmla="*/ 26 h 2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744" h="26">
              <a:moveTo>
                <a:pt x="33" y="0"/>
              </a:moveTo>
              <a:lnTo>
                <a:pt x="744" y="0"/>
              </a:lnTo>
              <a:lnTo>
                <a:pt x="716" y="26"/>
              </a:lnTo>
              <a:lnTo>
                <a:pt x="0" y="26"/>
              </a:lnTo>
              <a:lnTo>
                <a:pt x="33" y="0"/>
              </a:lnTo>
              <a:close/>
            </a:path>
          </a:pathLst>
        </a:custGeom>
        <a:solidFill>
          <a:srgbClr val="DDDDDD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9</xdr:col>
      <xdr:colOff>180975</xdr:colOff>
      <xdr:row>12</xdr:row>
      <xdr:rowOff>393246</xdr:rowOff>
    </xdr:from>
    <xdr:to>
      <xdr:col>13</xdr:col>
      <xdr:colOff>590550</xdr:colOff>
      <xdr:row>12</xdr:row>
      <xdr:rowOff>442232</xdr:rowOff>
    </xdr:to>
    <xdr:sp macro="" textlink="">
      <xdr:nvSpPr>
        <xdr:cNvPr id="1194" name="Rectangle 4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>
          <a:spLocks noChangeArrowheads="1"/>
        </xdr:cNvSpPr>
      </xdr:nvSpPr>
      <xdr:spPr bwMode="auto">
        <a:xfrm>
          <a:off x="5188404" y="3740603"/>
          <a:ext cx="2858860" cy="48986"/>
        </a:xfrm>
        <a:prstGeom prst="rect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14</xdr:row>
      <xdr:rowOff>19050</xdr:rowOff>
    </xdr:from>
    <xdr:to>
      <xdr:col>13</xdr:col>
      <xdr:colOff>571500</xdr:colOff>
      <xdr:row>14</xdr:row>
      <xdr:rowOff>81643</xdr:rowOff>
    </xdr:to>
    <xdr:sp macro="" textlink="">
      <xdr:nvSpPr>
        <xdr:cNvPr id="1195" name="Rectangle 4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>
          <a:spLocks noChangeArrowheads="1"/>
        </xdr:cNvSpPr>
      </xdr:nvSpPr>
      <xdr:spPr bwMode="auto">
        <a:xfrm>
          <a:off x="5188404" y="3978729"/>
          <a:ext cx="2839810" cy="62593"/>
        </a:xfrm>
        <a:prstGeom prst="rect">
          <a:avLst/>
        </a:prstGeom>
        <a:solidFill>
          <a:srgbClr val="FFFF00"/>
        </a:solidFill>
        <a:ln w="9525">
          <a:solidFill>
            <a:srgbClr val="FFFF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14287</xdr:rowOff>
    </xdr:from>
    <xdr:to>
      <xdr:col>10</xdr:col>
      <xdr:colOff>0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95684-24F2-4758-9BDC-435464D3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plnkitsmd_kafilah_co_id/Documents/Data%20Komputer%20TITO/3.%20Data_KITSMD_2020/2.%20DATA%20PENGUSAHAAN/b.%20Pengusahaan/EAF/012020%20CF%20EAF%20SFC%20PS%20J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plnkitsmd_kafilah_co_id/Documents/Data%20Komputer%20TITO/4.%20Data_KITSMD_2021/9.%20PENGUSAHAAN/b.%20data%20pendukung/Data_Pendukung_Pengusahaan_KitSmd_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plnkitsmd_kafilah_co_id/Documents/Data%20Komputer%20TITO/3.%20Data_KITSMD_2020/2.%20DATA%20PENGUSAHAAN/b.%20Pengusahaan/Data%20Pendukung/Data_Pendukung_Pengusahaan_KitSmd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AKUM"/>
      <sheetName val="04AKUM"/>
      <sheetName val="05AKUM"/>
      <sheetName val="06AKUM"/>
      <sheetName val="08 AKUM"/>
      <sheetName val="09 AKUM"/>
      <sheetName val="10 AKUM"/>
      <sheetName val="11 AKUM"/>
      <sheetName val="02AKUM"/>
      <sheetName val="03 AKUM"/>
      <sheetName val="04 akum"/>
      <sheetName val="05 AKUM"/>
      <sheetName val="012020"/>
      <sheetName val="022020"/>
      <sheetName val="032020"/>
      <sheetName val="042020"/>
      <sheetName val="052020"/>
      <sheetName val="062020"/>
      <sheetName val="072020"/>
      <sheetName val="082020"/>
      <sheetName val="092020"/>
      <sheetName val="092020 Koba"/>
      <sheetName val="092020 Melak"/>
      <sheetName val="092020 Sbr"/>
      <sheetName val="102020"/>
      <sheetName val="102020 Sbr"/>
      <sheetName val="102020 Koba"/>
      <sheetName val="102020 Melak"/>
      <sheetName val="112020"/>
      <sheetName val="112020 Melak"/>
      <sheetName val="112020 Koba"/>
      <sheetName val="112020 Sbr"/>
      <sheetName val="REKAP EAF ULP"/>
      <sheetName val="REKAP EAF"/>
      <sheetName val="FUEL MIX"/>
      <sheetName val="SFC"/>
      <sheetName val="PS"/>
      <sheetName val="NOTE"/>
      <sheetName val="122020"/>
      <sheetName val="(AH-EPDH-EUDH-ESDH) x DMN"/>
      <sheetName val="PH x DMN"/>
      <sheetName val="EAF"/>
      <sheetName val="122020 Melak"/>
      <sheetName val="122020 Koba"/>
      <sheetName val="122020 Sb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49">
          <cell r="E49">
            <v>92.522982088166515</v>
          </cell>
          <cell r="F49">
            <v>99.364869156936734</v>
          </cell>
          <cell r="G49">
            <v>95.2552197282793</v>
          </cell>
          <cell r="H49">
            <v>99.284567170462552</v>
          </cell>
          <cell r="I49">
            <v>96.516307928260872</v>
          </cell>
          <cell r="J49">
            <v>99.244656875431332</v>
          </cell>
          <cell r="K49">
            <v>97.127791528230674</v>
          </cell>
          <cell r="L49">
            <v>96.901009120724083</v>
          </cell>
          <cell r="M49">
            <v>97.083020744502818</v>
          </cell>
          <cell r="N49">
            <v>97.542028964363524</v>
          </cell>
          <cell r="O49">
            <v>97.159339827104986</v>
          </cell>
          <cell r="P49">
            <v>91.349302349448479</v>
          </cell>
          <cell r="Q49">
            <v>96.344653456567073</v>
          </cell>
          <cell r="R49">
            <v>91.35531575895169</v>
          </cell>
          <cell r="S49">
            <v>95.729097363140042</v>
          </cell>
          <cell r="T49">
            <v>91.192204987446274</v>
          </cell>
          <cell r="U49">
            <v>95.262744544901665</v>
          </cell>
          <cell r="V49">
            <v>88.568214243089997</v>
          </cell>
          <cell r="W49">
            <v>94.468068437986148</v>
          </cell>
          <cell r="X49">
            <v>87.99927935659197</v>
          </cell>
          <cell r="Y49">
            <v>93.829663831063229</v>
          </cell>
          <cell r="Z49" t="e">
            <v>#DIV/0!</v>
          </cell>
          <cell r="AA49">
            <v>93.829663831063229</v>
          </cell>
        </row>
      </sheetData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TB"/>
      <sheetName val="GTH"/>
      <sheetName val="RTB"/>
      <sheetName val="KHL"/>
      <sheetName val="MKD"/>
      <sheetName val="MMT"/>
      <sheetName val="TIS"/>
      <sheetName val="MLK"/>
      <sheetName val="LIR"/>
      <sheetName val="LBG"/>
      <sheetName val="MPN"/>
      <sheetName val="MISIP_CAB"/>
      <sheetName val="PYG"/>
      <sheetName val="MSN"/>
      <sheetName val="BGN"/>
      <sheetName val="SMY"/>
      <sheetName val="JTR"/>
      <sheetName val="TBG"/>
      <sheetName val="MAH"/>
      <sheetName val="SDL"/>
      <sheetName val="MISIP_KTB"/>
      <sheetName val="MPH"/>
      <sheetName val="DBL"/>
      <sheetName val="DPT"/>
      <sheetName val="TBQ"/>
      <sheetName val="KLP"/>
      <sheetName val="LGA"/>
      <sheetName val="LGP"/>
      <sheetName val="MISIP_MLK"/>
      <sheetName val="SEWA"/>
      <sheetName val="MBU"/>
      <sheetName val="Reka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F11">
            <v>460</v>
          </cell>
        </row>
        <row r="12">
          <cell r="F12">
            <v>460</v>
          </cell>
        </row>
        <row r="13">
          <cell r="F13">
            <v>460</v>
          </cell>
        </row>
        <row r="14">
          <cell r="F14">
            <v>460</v>
          </cell>
        </row>
        <row r="15">
          <cell r="F15">
            <v>460</v>
          </cell>
        </row>
        <row r="16">
          <cell r="F16">
            <v>460</v>
          </cell>
        </row>
        <row r="17">
          <cell r="F17">
            <v>460</v>
          </cell>
        </row>
        <row r="18">
          <cell r="F18">
            <v>460</v>
          </cell>
        </row>
        <row r="19">
          <cell r="F19">
            <v>460</v>
          </cell>
        </row>
        <row r="20">
          <cell r="F20">
            <v>460</v>
          </cell>
        </row>
        <row r="21">
          <cell r="F21">
            <v>460</v>
          </cell>
        </row>
        <row r="22">
          <cell r="F22">
            <v>460</v>
          </cell>
        </row>
        <row r="26">
          <cell r="F26">
            <v>304</v>
          </cell>
        </row>
        <row r="27">
          <cell r="F27">
            <v>304</v>
          </cell>
        </row>
        <row r="28">
          <cell r="F28">
            <v>304</v>
          </cell>
        </row>
        <row r="29">
          <cell r="F29">
            <v>304</v>
          </cell>
        </row>
        <row r="30">
          <cell r="F30">
            <v>304</v>
          </cell>
        </row>
        <row r="31">
          <cell r="F31">
            <v>304</v>
          </cell>
        </row>
        <row r="32">
          <cell r="F32">
            <v>304</v>
          </cell>
        </row>
        <row r="33">
          <cell r="F33">
            <v>304</v>
          </cell>
        </row>
        <row r="34">
          <cell r="F34">
            <v>304</v>
          </cell>
        </row>
        <row r="35">
          <cell r="F35">
            <v>304</v>
          </cell>
        </row>
        <row r="36">
          <cell r="F36">
            <v>304</v>
          </cell>
        </row>
        <row r="37">
          <cell r="F37">
            <v>304</v>
          </cell>
        </row>
        <row r="41">
          <cell r="F41">
            <v>50832</v>
          </cell>
        </row>
        <row r="42">
          <cell r="F42">
            <v>47031</v>
          </cell>
        </row>
        <row r="43">
          <cell r="F43">
            <v>53071</v>
          </cell>
        </row>
        <row r="44">
          <cell r="F44">
            <v>50232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6">
          <cell r="F56">
            <v>17815</v>
          </cell>
        </row>
        <row r="57">
          <cell r="F57">
            <v>16422</v>
          </cell>
        </row>
        <row r="58">
          <cell r="F58">
            <v>18707</v>
          </cell>
        </row>
        <row r="59">
          <cell r="F59">
            <v>18557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71">
          <cell r="F71">
            <v>175</v>
          </cell>
        </row>
        <row r="72">
          <cell r="F72">
            <v>126</v>
          </cell>
        </row>
        <row r="73">
          <cell r="F73">
            <v>132</v>
          </cell>
        </row>
        <row r="74">
          <cell r="F74">
            <v>132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101">
          <cell r="F101">
            <v>173</v>
          </cell>
        </row>
        <row r="102">
          <cell r="F102">
            <v>173</v>
          </cell>
        </row>
        <row r="103">
          <cell r="F103">
            <v>173</v>
          </cell>
        </row>
        <row r="104">
          <cell r="F104">
            <v>173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7">
          <cell r="F117">
            <v>829</v>
          </cell>
        </row>
        <row r="118">
          <cell r="F118">
            <v>743</v>
          </cell>
        </row>
        <row r="119">
          <cell r="F119">
            <v>792</v>
          </cell>
        </row>
        <row r="120">
          <cell r="F120">
            <v>831</v>
          </cell>
        </row>
        <row r="121">
          <cell r="F121">
            <v>0</v>
          </cell>
        </row>
        <row r="122">
          <cell r="F122">
            <v>0</v>
          </cell>
        </row>
        <row r="123">
          <cell r="F123">
            <v>0</v>
          </cell>
        </row>
        <row r="124">
          <cell r="F124">
            <v>0</v>
          </cell>
        </row>
        <row r="125">
          <cell r="F125">
            <v>0</v>
          </cell>
        </row>
        <row r="126">
          <cell r="F126">
            <v>0</v>
          </cell>
        </row>
        <row r="127">
          <cell r="F127">
            <v>0</v>
          </cell>
        </row>
        <row r="128">
          <cell r="F128">
            <v>0</v>
          </cell>
        </row>
        <row r="132">
          <cell r="F132">
            <v>12</v>
          </cell>
        </row>
        <row r="133">
          <cell r="F133">
            <v>12</v>
          </cell>
        </row>
        <row r="134">
          <cell r="F134">
            <v>12</v>
          </cell>
        </row>
        <row r="135">
          <cell r="F135">
            <v>12</v>
          </cell>
        </row>
        <row r="136">
          <cell r="F136">
            <v>0</v>
          </cell>
        </row>
        <row r="137">
          <cell r="F137">
            <v>0</v>
          </cell>
        </row>
        <row r="138">
          <cell r="F138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  <row r="142">
          <cell r="F142">
            <v>0</v>
          </cell>
        </row>
        <row r="143">
          <cell r="F143">
            <v>0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0</v>
          </cell>
        </row>
        <row r="151">
          <cell r="F151">
            <v>0</v>
          </cell>
        </row>
        <row r="152">
          <cell r="F152">
            <v>0</v>
          </cell>
        </row>
        <row r="153">
          <cell r="F153">
            <v>0</v>
          </cell>
        </row>
        <row r="154">
          <cell r="F154">
            <v>0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0</v>
          </cell>
        </row>
        <row r="158">
          <cell r="F158">
            <v>0</v>
          </cell>
        </row>
        <row r="401">
          <cell r="F401">
            <v>1270.8000000000002</v>
          </cell>
        </row>
        <row r="402">
          <cell r="F402">
            <v>1175.7750000000001</v>
          </cell>
        </row>
        <row r="403">
          <cell r="F403">
            <v>1326.7750000000001</v>
          </cell>
        </row>
        <row r="404">
          <cell r="F404">
            <v>1255.8000000000002</v>
          </cell>
        </row>
        <row r="405">
          <cell r="F405">
            <v>0</v>
          </cell>
        </row>
        <row r="406">
          <cell r="F406">
            <v>0</v>
          </cell>
        </row>
        <row r="407">
          <cell r="F407">
            <v>0</v>
          </cell>
        </row>
        <row r="408">
          <cell r="F408">
            <v>0</v>
          </cell>
        </row>
        <row r="409">
          <cell r="F409">
            <v>0</v>
          </cell>
        </row>
        <row r="410">
          <cell r="F410">
            <v>0</v>
          </cell>
        </row>
        <row r="411">
          <cell r="F411">
            <v>0</v>
          </cell>
        </row>
        <row r="412">
          <cell r="F412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E11">
            <v>560</v>
          </cell>
          <cell r="F11">
            <v>280</v>
          </cell>
          <cell r="G11">
            <v>500</v>
          </cell>
          <cell r="H11">
            <v>380</v>
          </cell>
          <cell r="I11">
            <v>1584</v>
          </cell>
          <cell r="J11">
            <v>680</v>
          </cell>
          <cell r="K11">
            <v>220</v>
          </cell>
          <cell r="L11">
            <v>580</v>
          </cell>
        </row>
        <row r="12">
          <cell r="E12">
            <v>560</v>
          </cell>
          <cell r="F12">
            <v>280</v>
          </cell>
          <cell r="G12">
            <v>500</v>
          </cell>
          <cell r="H12">
            <v>380</v>
          </cell>
          <cell r="I12">
            <v>1584</v>
          </cell>
          <cell r="J12">
            <v>680</v>
          </cell>
          <cell r="K12">
            <v>220</v>
          </cell>
          <cell r="L12">
            <v>580</v>
          </cell>
        </row>
        <row r="13">
          <cell r="E13">
            <v>560</v>
          </cell>
          <cell r="F13">
            <v>280</v>
          </cell>
          <cell r="G13">
            <v>500</v>
          </cell>
          <cell r="H13">
            <v>380</v>
          </cell>
          <cell r="I13">
            <v>1584</v>
          </cell>
          <cell r="J13">
            <v>680</v>
          </cell>
          <cell r="K13">
            <v>220</v>
          </cell>
          <cell r="L13">
            <v>580</v>
          </cell>
        </row>
        <row r="14">
          <cell r="E14">
            <v>560</v>
          </cell>
          <cell r="F14">
            <v>280</v>
          </cell>
          <cell r="G14">
            <v>500</v>
          </cell>
          <cell r="H14">
            <v>380</v>
          </cell>
          <cell r="I14">
            <v>1584</v>
          </cell>
          <cell r="J14">
            <v>680</v>
          </cell>
          <cell r="K14">
            <v>220</v>
          </cell>
          <cell r="L14">
            <v>580</v>
          </cell>
        </row>
        <row r="15">
          <cell r="E15">
            <v>560</v>
          </cell>
          <cell r="F15">
            <v>280</v>
          </cell>
          <cell r="G15">
            <v>500</v>
          </cell>
          <cell r="H15">
            <v>380</v>
          </cell>
          <cell r="I15">
            <v>1584</v>
          </cell>
          <cell r="J15">
            <v>680</v>
          </cell>
          <cell r="K15">
            <v>120</v>
          </cell>
          <cell r="L15">
            <v>680</v>
          </cell>
        </row>
        <row r="16">
          <cell r="E16">
            <v>560</v>
          </cell>
          <cell r="F16">
            <v>280</v>
          </cell>
          <cell r="G16">
            <v>500</v>
          </cell>
          <cell r="H16">
            <v>380</v>
          </cell>
          <cell r="I16">
            <v>1584</v>
          </cell>
          <cell r="J16">
            <v>680</v>
          </cell>
          <cell r="K16">
            <v>120</v>
          </cell>
          <cell r="L16">
            <v>680</v>
          </cell>
        </row>
        <row r="17">
          <cell r="E17">
            <v>560</v>
          </cell>
          <cell r="F17">
            <v>280</v>
          </cell>
          <cell r="G17">
            <v>500</v>
          </cell>
          <cell r="H17">
            <v>380</v>
          </cell>
          <cell r="I17">
            <v>1584</v>
          </cell>
          <cell r="J17">
            <v>680</v>
          </cell>
          <cell r="K17">
            <v>120</v>
          </cell>
          <cell r="L17">
            <v>680</v>
          </cell>
        </row>
        <row r="18">
          <cell r="E18">
            <v>560</v>
          </cell>
          <cell r="F18">
            <v>280</v>
          </cell>
          <cell r="G18">
            <v>500</v>
          </cell>
          <cell r="H18">
            <v>380</v>
          </cell>
          <cell r="I18">
            <v>1584</v>
          </cell>
          <cell r="J18">
            <v>680</v>
          </cell>
          <cell r="K18">
            <v>120</v>
          </cell>
          <cell r="L18">
            <v>680</v>
          </cell>
        </row>
        <row r="19">
          <cell r="E19">
            <v>560</v>
          </cell>
          <cell r="F19">
            <v>280</v>
          </cell>
          <cell r="G19">
            <v>500</v>
          </cell>
          <cell r="H19">
            <v>380</v>
          </cell>
          <cell r="I19">
            <v>1584</v>
          </cell>
          <cell r="J19">
            <v>680</v>
          </cell>
          <cell r="K19">
            <v>120</v>
          </cell>
          <cell r="L19">
            <v>680</v>
          </cell>
        </row>
        <row r="20">
          <cell r="E20">
            <v>560</v>
          </cell>
          <cell r="F20">
            <v>280</v>
          </cell>
          <cell r="G20">
            <v>500</v>
          </cell>
          <cell r="H20">
            <v>380</v>
          </cell>
          <cell r="I20">
            <v>1584</v>
          </cell>
          <cell r="J20">
            <v>680</v>
          </cell>
          <cell r="K20">
            <v>120</v>
          </cell>
          <cell r="L20">
            <v>680</v>
          </cell>
        </row>
        <row r="21">
          <cell r="E21">
            <v>560</v>
          </cell>
          <cell r="F21">
            <v>280</v>
          </cell>
          <cell r="G21">
            <v>500</v>
          </cell>
          <cell r="H21">
            <v>380</v>
          </cell>
          <cell r="I21">
            <v>1584</v>
          </cell>
          <cell r="J21">
            <v>680</v>
          </cell>
          <cell r="K21">
            <v>120</v>
          </cell>
          <cell r="L21">
            <v>680</v>
          </cell>
        </row>
        <row r="22">
          <cell r="E22">
            <v>560</v>
          </cell>
          <cell r="F22">
            <v>280</v>
          </cell>
          <cell r="G22">
            <v>500</v>
          </cell>
          <cell r="H22">
            <v>380</v>
          </cell>
          <cell r="I22">
            <v>1584</v>
          </cell>
          <cell r="J22">
            <v>680</v>
          </cell>
          <cell r="K22">
            <v>120</v>
          </cell>
          <cell r="L22">
            <v>680</v>
          </cell>
        </row>
        <row r="26">
          <cell r="E26">
            <v>448</v>
          </cell>
          <cell r="F26">
            <v>224</v>
          </cell>
          <cell r="G26">
            <v>400</v>
          </cell>
          <cell r="H26">
            <v>304</v>
          </cell>
          <cell r="I26">
            <v>915.2</v>
          </cell>
          <cell r="J26">
            <v>480</v>
          </cell>
          <cell r="K26">
            <v>176</v>
          </cell>
          <cell r="L26">
            <v>192</v>
          </cell>
        </row>
        <row r="27">
          <cell r="E27">
            <v>448</v>
          </cell>
          <cell r="F27">
            <v>224</v>
          </cell>
          <cell r="G27">
            <v>400</v>
          </cell>
          <cell r="H27">
            <v>304</v>
          </cell>
          <cell r="I27">
            <v>915.2</v>
          </cell>
          <cell r="J27">
            <v>480</v>
          </cell>
          <cell r="K27">
            <v>176</v>
          </cell>
          <cell r="L27">
            <v>192</v>
          </cell>
        </row>
        <row r="28">
          <cell r="E28">
            <v>448</v>
          </cell>
          <cell r="F28">
            <v>224</v>
          </cell>
          <cell r="G28">
            <v>400</v>
          </cell>
          <cell r="H28">
            <v>304</v>
          </cell>
          <cell r="I28">
            <v>915.2</v>
          </cell>
          <cell r="J28">
            <v>480</v>
          </cell>
          <cell r="K28">
            <v>176</v>
          </cell>
          <cell r="L28">
            <v>192</v>
          </cell>
        </row>
        <row r="29">
          <cell r="E29">
            <v>448</v>
          </cell>
          <cell r="F29">
            <v>224</v>
          </cell>
          <cell r="G29">
            <v>400</v>
          </cell>
          <cell r="H29">
            <v>304</v>
          </cell>
          <cell r="I29">
            <v>915.2</v>
          </cell>
          <cell r="J29">
            <v>480</v>
          </cell>
          <cell r="K29">
            <v>176</v>
          </cell>
          <cell r="L29">
            <v>192</v>
          </cell>
        </row>
        <row r="30">
          <cell r="E30">
            <v>448</v>
          </cell>
          <cell r="F30">
            <v>224</v>
          </cell>
          <cell r="G30">
            <v>400</v>
          </cell>
          <cell r="H30">
            <v>304</v>
          </cell>
          <cell r="I30">
            <v>915.2</v>
          </cell>
          <cell r="J30">
            <v>480</v>
          </cell>
          <cell r="K30">
            <v>96</v>
          </cell>
          <cell r="L30">
            <v>272</v>
          </cell>
        </row>
        <row r="31">
          <cell r="E31">
            <v>448</v>
          </cell>
          <cell r="F31">
            <v>224</v>
          </cell>
          <cell r="G31">
            <v>400</v>
          </cell>
          <cell r="H31">
            <v>304</v>
          </cell>
          <cell r="I31">
            <v>915.2</v>
          </cell>
          <cell r="J31">
            <v>480</v>
          </cell>
          <cell r="K31">
            <v>96</v>
          </cell>
          <cell r="L31">
            <v>272</v>
          </cell>
        </row>
        <row r="32">
          <cell r="E32">
            <v>448</v>
          </cell>
          <cell r="F32">
            <v>224</v>
          </cell>
          <cell r="G32">
            <v>400</v>
          </cell>
          <cell r="H32">
            <v>304</v>
          </cell>
          <cell r="I32">
            <v>915.2</v>
          </cell>
          <cell r="J32">
            <v>480</v>
          </cell>
          <cell r="K32">
            <v>96</v>
          </cell>
          <cell r="L32">
            <v>272</v>
          </cell>
        </row>
        <row r="33">
          <cell r="E33">
            <v>448</v>
          </cell>
          <cell r="F33">
            <v>224</v>
          </cell>
          <cell r="G33">
            <v>400</v>
          </cell>
          <cell r="H33">
            <v>304</v>
          </cell>
          <cell r="I33">
            <v>915.2</v>
          </cell>
          <cell r="J33">
            <v>480</v>
          </cell>
          <cell r="K33">
            <v>96</v>
          </cell>
          <cell r="L33">
            <v>272</v>
          </cell>
        </row>
        <row r="34">
          <cell r="E34">
            <v>448</v>
          </cell>
          <cell r="F34">
            <v>224</v>
          </cell>
          <cell r="G34">
            <v>400</v>
          </cell>
          <cell r="H34">
            <v>304</v>
          </cell>
          <cell r="I34">
            <v>915.2</v>
          </cell>
          <cell r="J34">
            <v>480</v>
          </cell>
          <cell r="K34">
            <v>96</v>
          </cell>
          <cell r="L34">
            <v>272</v>
          </cell>
        </row>
        <row r="35">
          <cell r="E35">
            <v>448</v>
          </cell>
          <cell r="F35">
            <v>224</v>
          </cell>
          <cell r="G35">
            <v>400</v>
          </cell>
          <cell r="H35">
            <v>304</v>
          </cell>
          <cell r="I35">
            <v>915.2</v>
          </cell>
          <cell r="J35">
            <v>480</v>
          </cell>
          <cell r="K35">
            <v>96</v>
          </cell>
          <cell r="L35">
            <v>272</v>
          </cell>
        </row>
        <row r="36">
          <cell r="E36">
            <v>448</v>
          </cell>
          <cell r="F36">
            <v>224</v>
          </cell>
          <cell r="G36">
            <v>400</v>
          </cell>
          <cell r="H36">
            <v>304</v>
          </cell>
          <cell r="I36">
            <v>915.2</v>
          </cell>
          <cell r="J36">
            <v>480</v>
          </cell>
          <cell r="K36">
            <v>96</v>
          </cell>
          <cell r="L36">
            <v>272</v>
          </cell>
        </row>
        <row r="37">
          <cell r="E37">
            <v>448</v>
          </cell>
          <cell r="F37">
            <v>224</v>
          </cell>
          <cell r="G37">
            <v>400</v>
          </cell>
          <cell r="H37">
            <v>304</v>
          </cell>
          <cell r="I37">
            <v>915.2</v>
          </cell>
          <cell r="J37">
            <v>480</v>
          </cell>
          <cell r="K37">
            <v>96</v>
          </cell>
          <cell r="L37">
            <v>272</v>
          </cell>
        </row>
        <row r="41">
          <cell r="E41">
            <v>89604</v>
          </cell>
          <cell r="F41">
            <v>39155.800000000003</v>
          </cell>
          <cell r="G41">
            <v>0</v>
          </cell>
          <cell r="H41">
            <v>58783</v>
          </cell>
          <cell r="I41">
            <v>125102</v>
          </cell>
          <cell r="J41">
            <v>96902</v>
          </cell>
          <cell r="K41">
            <v>15975.900000000001</v>
          </cell>
          <cell r="L41">
            <v>36694</v>
          </cell>
        </row>
        <row r="42">
          <cell r="E42">
            <v>84960</v>
          </cell>
          <cell r="F42">
            <v>35040.300000000003</v>
          </cell>
          <cell r="G42">
            <v>0</v>
          </cell>
          <cell r="H42">
            <v>53011</v>
          </cell>
          <cell r="I42">
            <v>111720</v>
          </cell>
          <cell r="J42">
            <v>100916</v>
          </cell>
          <cell r="K42">
            <v>14281.54</v>
          </cell>
          <cell r="L42">
            <v>34239</v>
          </cell>
        </row>
        <row r="43">
          <cell r="E43">
            <v>98700</v>
          </cell>
          <cell r="F43">
            <v>39173.599999999999</v>
          </cell>
          <cell r="G43">
            <v>79953.200000000012</v>
          </cell>
          <cell r="H43">
            <v>59500</v>
          </cell>
          <cell r="I43">
            <v>124702</v>
          </cell>
          <cell r="J43">
            <v>106550</v>
          </cell>
          <cell r="K43">
            <v>14506.420000000002</v>
          </cell>
          <cell r="L43">
            <v>36288</v>
          </cell>
        </row>
        <row r="44">
          <cell r="E44">
            <v>95664</v>
          </cell>
          <cell r="F44">
            <v>39500.100000000006</v>
          </cell>
          <cell r="G44">
            <v>40680.199999999997</v>
          </cell>
          <cell r="H44">
            <v>59563</v>
          </cell>
          <cell r="I44">
            <v>124984</v>
          </cell>
          <cell r="J44">
            <v>107384</v>
          </cell>
          <cell r="K44">
            <v>4170.04</v>
          </cell>
          <cell r="L44">
            <v>36408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6">
          <cell r="E56">
            <v>26823</v>
          </cell>
          <cell r="F56">
            <v>14975</v>
          </cell>
          <cell r="G56">
            <v>0</v>
          </cell>
          <cell r="H56">
            <v>19494</v>
          </cell>
          <cell r="I56">
            <v>40265</v>
          </cell>
          <cell r="J56">
            <v>35373</v>
          </cell>
          <cell r="K56">
            <v>5669</v>
          </cell>
          <cell r="L56">
            <v>12451</v>
          </cell>
        </row>
        <row r="57">
          <cell r="E57">
            <v>26478</v>
          </cell>
          <cell r="F57">
            <v>13395</v>
          </cell>
          <cell r="G57">
            <v>0</v>
          </cell>
          <cell r="H57">
            <v>17615</v>
          </cell>
          <cell r="I57">
            <v>34596</v>
          </cell>
          <cell r="J57">
            <v>35551</v>
          </cell>
          <cell r="K57">
            <v>5039</v>
          </cell>
          <cell r="L57">
            <v>11558</v>
          </cell>
        </row>
        <row r="58">
          <cell r="E58">
            <v>31149</v>
          </cell>
          <cell r="F58">
            <v>14950</v>
          </cell>
          <cell r="G58">
            <v>23415</v>
          </cell>
          <cell r="H58">
            <v>19730</v>
          </cell>
          <cell r="I58">
            <v>35930</v>
          </cell>
          <cell r="J58">
            <v>37728</v>
          </cell>
          <cell r="K58">
            <v>5076</v>
          </cell>
          <cell r="L58">
            <v>12187</v>
          </cell>
        </row>
        <row r="59">
          <cell r="E59">
            <v>30159</v>
          </cell>
          <cell r="F59">
            <v>15070</v>
          </cell>
          <cell r="G59">
            <v>11910</v>
          </cell>
          <cell r="H59">
            <v>19752</v>
          </cell>
          <cell r="I59">
            <v>35686</v>
          </cell>
          <cell r="J59">
            <v>37885</v>
          </cell>
          <cell r="K59">
            <v>1501</v>
          </cell>
          <cell r="L59">
            <v>12386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71">
          <cell r="E71">
            <v>95</v>
          </cell>
          <cell r="F71">
            <v>118</v>
          </cell>
          <cell r="G71">
            <v>0</v>
          </cell>
          <cell r="H71">
            <v>127</v>
          </cell>
          <cell r="I71">
            <v>297</v>
          </cell>
          <cell r="J71">
            <v>258</v>
          </cell>
          <cell r="K71">
            <v>194</v>
          </cell>
          <cell r="L71">
            <v>123</v>
          </cell>
        </row>
        <row r="72">
          <cell r="E72">
            <v>143</v>
          </cell>
          <cell r="F72">
            <v>157</v>
          </cell>
          <cell r="G72">
            <v>0</v>
          </cell>
          <cell r="H72">
            <v>125</v>
          </cell>
          <cell r="I72">
            <v>128</v>
          </cell>
          <cell r="J72">
            <v>176</v>
          </cell>
          <cell r="K72">
            <v>138</v>
          </cell>
          <cell r="L72">
            <v>63</v>
          </cell>
        </row>
        <row r="73">
          <cell r="E73">
            <v>150</v>
          </cell>
          <cell r="F73">
            <v>161</v>
          </cell>
          <cell r="G73">
            <v>40</v>
          </cell>
          <cell r="H73">
            <v>94</v>
          </cell>
          <cell r="I73">
            <v>113</v>
          </cell>
          <cell r="J73">
            <v>303</v>
          </cell>
          <cell r="K73">
            <v>80</v>
          </cell>
          <cell r="L73">
            <v>112</v>
          </cell>
        </row>
        <row r="74">
          <cell r="E74">
            <v>148</v>
          </cell>
          <cell r="F74">
            <v>102</v>
          </cell>
          <cell r="G74">
            <v>2</v>
          </cell>
          <cell r="H74">
            <v>123</v>
          </cell>
          <cell r="I74">
            <v>124</v>
          </cell>
          <cell r="J74">
            <v>209</v>
          </cell>
          <cell r="K74">
            <v>20</v>
          </cell>
          <cell r="L74">
            <v>138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</row>
        <row r="101">
          <cell r="E101">
            <v>200</v>
          </cell>
          <cell r="F101">
            <v>131</v>
          </cell>
          <cell r="G101">
            <v>0</v>
          </cell>
          <cell r="H101">
            <v>185</v>
          </cell>
          <cell r="I101">
            <v>399</v>
          </cell>
          <cell r="J101">
            <v>357</v>
          </cell>
          <cell r="K101">
            <v>93</v>
          </cell>
          <cell r="L101">
            <v>105</v>
          </cell>
        </row>
        <row r="102">
          <cell r="E102">
            <v>200</v>
          </cell>
          <cell r="F102">
            <v>133</v>
          </cell>
          <cell r="G102">
            <v>0</v>
          </cell>
          <cell r="H102">
            <v>185</v>
          </cell>
          <cell r="I102">
            <v>375</v>
          </cell>
          <cell r="J102">
            <v>343</v>
          </cell>
          <cell r="K102">
            <v>93</v>
          </cell>
          <cell r="L102">
            <v>105</v>
          </cell>
        </row>
        <row r="103">
          <cell r="E103">
            <v>200</v>
          </cell>
          <cell r="F103">
            <v>137</v>
          </cell>
          <cell r="G103">
            <v>226.65920356382395</v>
          </cell>
          <cell r="I103">
            <v>373</v>
          </cell>
          <cell r="J103">
            <v>320</v>
          </cell>
          <cell r="K103">
            <v>94</v>
          </cell>
          <cell r="L103">
            <v>105</v>
          </cell>
        </row>
        <row r="104">
          <cell r="E104">
            <v>202</v>
          </cell>
          <cell r="F104">
            <v>130</v>
          </cell>
          <cell r="G104">
            <v>350.88460804755033</v>
          </cell>
          <cell r="I104">
            <v>371</v>
          </cell>
          <cell r="J104">
            <v>320</v>
          </cell>
          <cell r="K104">
            <v>94</v>
          </cell>
          <cell r="L104">
            <v>120</v>
          </cell>
        </row>
        <row r="105">
          <cell r="E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</row>
        <row r="117">
          <cell r="E117">
            <v>715</v>
          </cell>
          <cell r="F117">
            <v>839</v>
          </cell>
          <cell r="G117">
            <v>0</v>
          </cell>
          <cell r="H117">
            <v>976</v>
          </cell>
          <cell r="I117">
            <v>1076</v>
          </cell>
          <cell r="J117">
            <v>958</v>
          </cell>
          <cell r="K117">
            <v>341</v>
          </cell>
          <cell r="L117">
            <v>625.5</v>
          </cell>
        </row>
        <row r="118">
          <cell r="E118">
            <v>664</v>
          </cell>
          <cell r="F118">
            <v>758</v>
          </cell>
          <cell r="G118">
            <v>0</v>
          </cell>
          <cell r="H118">
            <v>888</v>
          </cell>
          <cell r="I118">
            <v>481</v>
          </cell>
          <cell r="J118">
            <v>942</v>
          </cell>
          <cell r="K118">
            <v>308</v>
          </cell>
          <cell r="L118">
            <v>559.5</v>
          </cell>
        </row>
        <row r="119">
          <cell r="E119">
            <v>744</v>
          </cell>
          <cell r="F119">
            <v>839</v>
          </cell>
          <cell r="G119">
            <v>317</v>
          </cell>
          <cell r="H119">
            <v>1074</v>
          </cell>
          <cell r="I119">
            <v>489</v>
          </cell>
          <cell r="J119">
            <v>1052</v>
          </cell>
          <cell r="K119">
            <v>313</v>
          </cell>
          <cell r="L119">
            <v>618.5</v>
          </cell>
        </row>
        <row r="120">
          <cell r="E120">
            <v>720</v>
          </cell>
          <cell r="F120">
            <v>812</v>
          </cell>
          <cell r="G120">
            <v>159.5</v>
          </cell>
          <cell r="H120">
            <v>984</v>
          </cell>
          <cell r="I120">
            <v>449</v>
          </cell>
          <cell r="J120">
            <v>1047</v>
          </cell>
          <cell r="K120">
            <v>88</v>
          </cell>
          <cell r="L120">
            <v>627.5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32">
          <cell r="E132">
            <v>4</v>
          </cell>
          <cell r="F132">
            <v>20</v>
          </cell>
          <cell r="G132">
            <v>0</v>
          </cell>
          <cell r="H132">
            <v>28</v>
          </cell>
          <cell r="I132">
            <v>28</v>
          </cell>
          <cell r="J132">
            <v>20</v>
          </cell>
          <cell r="K132">
            <v>8</v>
          </cell>
          <cell r="L132">
            <v>12</v>
          </cell>
        </row>
        <row r="133">
          <cell r="E133">
            <v>8</v>
          </cell>
          <cell r="F133">
            <v>20</v>
          </cell>
          <cell r="G133">
            <v>0</v>
          </cell>
          <cell r="H133">
            <v>20</v>
          </cell>
          <cell r="I133">
            <v>12</v>
          </cell>
          <cell r="J133">
            <v>28</v>
          </cell>
          <cell r="K133">
            <v>4</v>
          </cell>
          <cell r="L133">
            <v>12</v>
          </cell>
        </row>
        <row r="134">
          <cell r="E134">
            <v>16</v>
          </cell>
          <cell r="F134">
            <v>20</v>
          </cell>
          <cell r="G134">
            <v>4</v>
          </cell>
          <cell r="H134">
            <v>28</v>
          </cell>
          <cell r="I134">
            <v>12</v>
          </cell>
          <cell r="J134">
            <v>24</v>
          </cell>
          <cell r="K134">
            <v>8</v>
          </cell>
          <cell r="L134">
            <v>16</v>
          </cell>
        </row>
        <row r="135">
          <cell r="E135">
            <v>16</v>
          </cell>
          <cell r="F135">
            <v>20</v>
          </cell>
          <cell r="G135">
            <v>0</v>
          </cell>
          <cell r="H135">
            <v>24</v>
          </cell>
          <cell r="I135">
            <v>12</v>
          </cell>
          <cell r="J135">
            <v>28</v>
          </cell>
          <cell r="K135">
            <v>0</v>
          </cell>
          <cell r="L135">
            <v>12</v>
          </cell>
        </row>
        <row r="136">
          <cell r="E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</row>
        <row r="140"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</row>
        <row r="143"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</row>
        <row r="147"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120</v>
          </cell>
          <cell r="K147">
            <v>0</v>
          </cell>
          <cell r="L147">
            <v>0</v>
          </cell>
        </row>
        <row r="148"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36</v>
          </cell>
          <cell r="L149">
            <v>0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</row>
        <row r="157"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</row>
        <row r="401">
          <cell r="E401">
            <v>165</v>
          </cell>
          <cell r="F401">
            <v>209</v>
          </cell>
          <cell r="G401">
            <v>0</v>
          </cell>
          <cell r="H401">
            <v>441.00000000000091</v>
          </cell>
          <cell r="I401">
            <v>787</v>
          </cell>
          <cell r="J401">
            <v>242</v>
          </cell>
          <cell r="K401">
            <v>41</v>
          </cell>
          <cell r="L401">
            <v>98.799999999999272</v>
          </cell>
        </row>
        <row r="402">
          <cell r="E402">
            <v>178</v>
          </cell>
          <cell r="F402">
            <v>165</v>
          </cell>
          <cell r="G402">
            <v>0</v>
          </cell>
          <cell r="H402">
            <v>437</v>
          </cell>
          <cell r="I402">
            <v>849</v>
          </cell>
          <cell r="J402">
            <v>403</v>
          </cell>
          <cell r="K402">
            <v>61</v>
          </cell>
          <cell r="L402">
            <v>76.899999999999636</v>
          </cell>
        </row>
        <row r="403">
          <cell r="E403">
            <v>178</v>
          </cell>
          <cell r="F403">
            <v>208</v>
          </cell>
          <cell r="G403">
            <v>249.55197830625488</v>
          </cell>
          <cell r="H403">
            <v>474</v>
          </cell>
          <cell r="I403">
            <v>868</v>
          </cell>
          <cell r="J403">
            <v>394</v>
          </cell>
          <cell r="K403">
            <v>66</v>
          </cell>
          <cell r="L403">
            <v>85.5</v>
          </cell>
        </row>
        <row r="404">
          <cell r="E404">
            <v>184</v>
          </cell>
          <cell r="F404">
            <v>174</v>
          </cell>
          <cell r="G404">
            <v>154.92182627962868</v>
          </cell>
          <cell r="H404">
            <v>394</v>
          </cell>
          <cell r="I404">
            <v>875</v>
          </cell>
          <cell r="J404">
            <v>435</v>
          </cell>
          <cell r="K404">
            <v>72</v>
          </cell>
          <cell r="L404">
            <v>73.2</v>
          </cell>
        </row>
        <row r="405">
          <cell r="G405">
            <v>0</v>
          </cell>
        </row>
        <row r="406">
          <cell r="G406">
            <v>0</v>
          </cell>
        </row>
        <row r="407">
          <cell r="G407">
            <v>0</v>
          </cell>
        </row>
        <row r="408">
          <cell r="G408">
            <v>0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412">
          <cell r="G412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1">
          <cell r="E11">
            <v>600</v>
          </cell>
          <cell r="F11">
            <v>1400</v>
          </cell>
          <cell r="G11">
            <v>360</v>
          </cell>
          <cell r="H11">
            <v>760</v>
          </cell>
          <cell r="I11">
            <v>120</v>
          </cell>
          <cell r="J11">
            <v>640</v>
          </cell>
          <cell r="K11">
            <v>600</v>
          </cell>
        </row>
        <row r="12">
          <cell r="E12">
            <v>600</v>
          </cell>
          <cell r="F12">
            <v>1400</v>
          </cell>
          <cell r="G12">
            <v>360</v>
          </cell>
          <cell r="H12">
            <v>760</v>
          </cell>
          <cell r="I12">
            <v>120</v>
          </cell>
          <cell r="J12">
            <v>640</v>
          </cell>
          <cell r="K12">
            <v>600</v>
          </cell>
        </row>
        <row r="13">
          <cell r="E13">
            <v>600</v>
          </cell>
          <cell r="F13">
            <v>1400</v>
          </cell>
          <cell r="G13">
            <v>360</v>
          </cell>
          <cell r="H13">
            <v>760</v>
          </cell>
          <cell r="I13">
            <v>120</v>
          </cell>
          <cell r="J13">
            <v>640</v>
          </cell>
          <cell r="K13">
            <v>600</v>
          </cell>
        </row>
        <row r="14">
          <cell r="E14">
            <v>600</v>
          </cell>
          <cell r="F14">
            <v>1400</v>
          </cell>
          <cell r="G14">
            <v>360</v>
          </cell>
          <cell r="H14">
            <v>760</v>
          </cell>
          <cell r="I14">
            <v>120</v>
          </cell>
          <cell r="J14">
            <v>640</v>
          </cell>
          <cell r="K14">
            <v>600</v>
          </cell>
        </row>
        <row r="15">
          <cell r="E15">
            <v>600</v>
          </cell>
          <cell r="F15">
            <v>1400</v>
          </cell>
          <cell r="G15">
            <v>360</v>
          </cell>
          <cell r="H15">
            <v>760</v>
          </cell>
          <cell r="I15">
            <v>120</v>
          </cell>
          <cell r="J15">
            <v>640</v>
          </cell>
          <cell r="K15">
            <v>600</v>
          </cell>
        </row>
        <row r="16">
          <cell r="E16">
            <v>600</v>
          </cell>
          <cell r="F16">
            <v>1400</v>
          </cell>
          <cell r="G16">
            <v>360</v>
          </cell>
          <cell r="H16">
            <v>760</v>
          </cell>
          <cell r="I16">
            <v>120</v>
          </cell>
          <cell r="J16">
            <v>640</v>
          </cell>
          <cell r="K16">
            <v>600</v>
          </cell>
        </row>
        <row r="17">
          <cell r="E17">
            <v>600</v>
          </cell>
          <cell r="F17">
            <v>1400</v>
          </cell>
          <cell r="G17">
            <v>360</v>
          </cell>
          <cell r="H17">
            <v>760</v>
          </cell>
          <cell r="I17">
            <v>120</v>
          </cell>
          <cell r="J17">
            <v>640</v>
          </cell>
          <cell r="K17">
            <v>600</v>
          </cell>
        </row>
        <row r="18">
          <cell r="E18">
            <v>600</v>
          </cell>
          <cell r="F18">
            <v>1400</v>
          </cell>
          <cell r="G18">
            <v>360</v>
          </cell>
          <cell r="H18">
            <v>760</v>
          </cell>
          <cell r="I18">
            <v>120</v>
          </cell>
          <cell r="J18">
            <v>640</v>
          </cell>
          <cell r="K18">
            <v>600</v>
          </cell>
        </row>
        <row r="19">
          <cell r="E19">
            <v>600</v>
          </cell>
          <cell r="F19">
            <v>1400</v>
          </cell>
          <cell r="G19">
            <v>360</v>
          </cell>
          <cell r="H19">
            <v>760</v>
          </cell>
          <cell r="I19">
            <v>120</v>
          </cell>
          <cell r="J19">
            <v>640</v>
          </cell>
          <cell r="K19">
            <v>600</v>
          </cell>
        </row>
        <row r="20">
          <cell r="E20">
            <v>600</v>
          </cell>
          <cell r="F20">
            <v>1400</v>
          </cell>
          <cell r="G20">
            <v>360</v>
          </cell>
          <cell r="H20">
            <v>760</v>
          </cell>
          <cell r="I20">
            <v>120</v>
          </cell>
          <cell r="J20">
            <v>640</v>
          </cell>
          <cell r="K20">
            <v>600</v>
          </cell>
        </row>
        <row r="21">
          <cell r="E21">
            <v>600</v>
          </cell>
          <cell r="F21">
            <v>1400</v>
          </cell>
          <cell r="G21">
            <v>360</v>
          </cell>
          <cell r="H21">
            <v>760</v>
          </cell>
          <cell r="I21">
            <v>120</v>
          </cell>
          <cell r="J21">
            <v>640</v>
          </cell>
          <cell r="K21">
            <v>600</v>
          </cell>
        </row>
        <row r="22">
          <cell r="E22">
            <v>600</v>
          </cell>
          <cell r="F22">
            <v>1400</v>
          </cell>
          <cell r="G22">
            <v>360</v>
          </cell>
          <cell r="H22">
            <v>760</v>
          </cell>
          <cell r="I22">
            <v>120</v>
          </cell>
          <cell r="J22">
            <v>640</v>
          </cell>
          <cell r="K22">
            <v>600</v>
          </cell>
        </row>
        <row r="26">
          <cell r="E26">
            <v>480</v>
          </cell>
          <cell r="F26">
            <v>864</v>
          </cell>
          <cell r="G26">
            <v>144</v>
          </cell>
          <cell r="H26">
            <v>608</v>
          </cell>
          <cell r="I26">
            <v>96</v>
          </cell>
          <cell r="J26">
            <v>512</v>
          </cell>
          <cell r="K26">
            <v>480</v>
          </cell>
        </row>
        <row r="27">
          <cell r="E27">
            <v>480</v>
          </cell>
          <cell r="F27">
            <v>864</v>
          </cell>
          <cell r="G27">
            <v>144</v>
          </cell>
          <cell r="H27">
            <v>608</v>
          </cell>
          <cell r="I27">
            <v>96</v>
          </cell>
          <cell r="J27">
            <v>512</v>
          </cell>
          <cell r="K27">
            <v>480</v>
          </cell>
        </row>
        <row r="28">
          <cell r="E28">
            <v>480</v>
          </cell>
          <cell r="F28">
            <v>864</v>
          </cell>
          <cell r="G28">
            <v>144</v>
          </cell>
          <cell r="H28">
            <v>608</v>
          </cell>
          <cell r="I28">
            <v>96</v>
          </cell>
          <cell r="J28">
            <v>512</v>
          </cell>
          <cell r="K28">
            <v>480</v>
          </cell>
        </row>
        <row r="29">
          <cell r="E29">
            <v>480</v>
          </cell>
          <cell r="F29">
            <v>864</v>
          </cell>
          <cell r="G29">
            <v>144</v>
          </cell>
          <cell r="H29">
            <v>608</v>
          </cell>
          <cell r="I29">
            <v>96</v>
          </cell>
          <cell r="J29">
            <v>512</v>
          </cell>
          <cell r="K29">
            <v>480</v>
          </cell>
        </row>
        <row r="30">
          <cell r="E30">
            <v>480</v>
          </cell>
          <cell r="F30">
            <v>864</v>
          </cell>
          <cell r="G30">
            <v>144</v>
          </cell>
          <cell r="H30">
            <v>608</v>
          </cell>
          <cell r="I30">
            <v>96</v>
          </cell>
          <cell r="J30">
            <v>512</v>
          </cell>
          <cell r="K30">
            <v>480</v>
          </cell>
        </row>
        <row r="31">
          <cell r="E31">
            <v>480</v>
          </cell>
          <cell r="F31">
            <v>864</v>
          </cell>
          <cell r="G31">
            <v>144</v>
          </cell>
          <cell r="H31">
            <v>608</v>
          </cell>
          <cell r="I31">
            <v>96</v>
          </cell>
          <cell r="J31">
            <v>512</v>
          </cell>
          <cell r="K31">
            <v>480</v>
          </cell>
        </row>
        <row r="32">
          <cell r="E32">
            <v>480</v>
          </cell>
          <cell r="F32">
            <v>864</v>
          </cell>
          <cell r="G32">
            <v>144</v>
          </cell>
          <cell r="H32">
            <v>608</v>
          </cell>
          <cell r="I32">
            <v>96</v>
          </cell>
          <cell r="J32">
            <v>512</v>
          </cell>
          <cell r="K32">
            <v>480</v>
          </cell>
        </row>
        <row r="33">
          <cell r="E33">
            <v>480</v>
          </cell>
          <cell r="F33">
            <v>864</v>
          </cell>
          <cell r="G33">
            <v>144</v>
          </cell>
          <cell r="H33">
            <v>608</v>
          </cell>
          <cell r="I33">
            <v>96</v>
          </cell>
          <cell r="J33">
            <v>512</v>
          </cell>
          <cell r="K33">
            <v>480</v>
          </cell>
        </row>
        <row r="34">
          <cell r="E34">
            <v>480</v>
          </cell>
          <cell r="F34">
            <v>864</v>
          </cell>
          <cell r="G34">
            <v>144</v>
          </cell>
          <cell r="H34">
            <v>608</v>
          </cell>
          <cell r="I34">
            <v>96</v>
          </cell>
          <cell r="J34">
            <v>512</v>
          </cell>
          <cell r="K34">
            <v>480</v>
          </cell>
        </row>
        <row r="35">
          <cell r="E35">
            <v>480</v>
          </cell>
          <cell r="F35">
            <v>864</v>
          </cell>
          <cell r="G35">
            <v>144</v>
          </cell>
          <cell r="H35">
            <v>608</v>
          </cell>
          <cell r="I35">
            <v>96</v>
          </cell>
          <cell r="J35">
            <v>512</v>
          </cell>
          <cell r="K35">
            <v>480</v>
          </cell>
        </row>
        <row r="36">
          <cell r="E36">
            <v>480</v>
          </cell>
          <cell r="F36">
            <v>864</v>
          </cell>
          <cell r="G36">
            <v>144</v>
          </cell>
          <cell r="H36">
            <v>608</v>
          </cell>
          <cell r="I36">
            <v>96</v>
          </cell>
          <cell r="J36">
            <v>512</v>
          </cell>
          <cell r="K36">
            <v>480</v>
          </cell>
        </row>
        <row r="37">
          <cell r="E37">
            <v>480</v>
          </cell>
          <cell r="F37">
            <v>864</v>
          </cell>
          <cell r="G37">
            <v>144</v>
          </cell>
          <cell r="H37">
            <v>608</v>
          </cell>
          <cell r="I37">
            <v>96</v>
          </cell>
          <cell r="J37">
            <v>512</v>
          </cell>
          <cell r="K37">
            <v>480</v>
          </cell>
        </row>
        <row r="41">
          <cell r="E41">
            <v>92902</v>
          </cell>
          <cell r="F41">
            <v>102949</v>
          </cell>
          <cell r="G41">
            <v>21200</v>
          </cell>
          <cell r="H41">
            <v>55658</v>
          </cell>
          <cell r="I41">
            <v>5967.4</v>
          </cell>
          <cell r="J41">
            <v>28774.6</v>
          </cell>
          <cell r="K41">
            <v>10104.1</v>
          </cell>
        </row>
        <row r="42">
          <cell r="E42">
            <v>73620</v>
          </cell>
          <cell r="F42">
            <v>92606</v>
          </cell>
          <cell r="G42">
            <v>17871</v>
          </cell>
          <cell r="H42">
            <v>51672</v>
          </cell>
          <cell r="I42">
            <v>5455.52</v>
          </cell>
          <cell r="J42">
            <v>24165.900000000009</v>
          </cell>
          <cell r="K42">
            <v>9115.7000000000116</v>
          </cell>
        </row>
        <row r="43">
          <cell r="E43">
            <v>104374</v>
          </cell>
          <cell r="F43">
            <v>100329</v>
          </cell>
          <cell r="G43">
            <v>19873</v>
          </cell>
          <cell r="H43">
            <v>41352</v>
          </cell>
          <cell r="I43">
            <v>6039.79</v>
          </cell>
          <cell r="J43">
            <v>27900.3</v>
          </cell>
          <cell r="K43">
            <v>11692.5</v>
          </cell>
        </row>
        <row r="44">
          <cell r="E44">
            <v>95086</v>
          </cell>
          <cell r="F44">
            <v>108864</v>
          </cell>
          <cell r="G44">
            <v>19014</v>
          </cell>
          <cell r="H44">
            <v>48400</v>
          </cell>
          <cell r="I44">
            <v>8351.7999999999993</v>
          </cell>
          <cell r="J44">
            <v>27791.3</v>
          </cell>
          <cell r="K44">
            <v>12281.7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6">
          <cell r="E56">
            <v>26763</v>
          </cell>
          <cell r="F56">
            <v>33111</v>
          </cell>
          <cell r="G56">
            <v>7173</v>
          </cell>
          <cell r="H56">
            <v>20260</v>
          </cell>
          <cell r="I56">
            <v>2384</v>
          </cell>
          <cell r="J56">
            <v>9439</v>
          </cell>
          <cell r="K56">
            <v>3272</v>
          </cell>
        </row>
        <row r="57">
          <cell r="E57">
            <v>21220</v>
          </cell>
          <cell r="F57">
            <v>29743</v>
          </cell>
          <cell r="G57">
            <v>6137</v>
          </cell>
          <cell r="H57">
            <v>20212</v>
          </cell>
          <cell r="I57">
            <v>2185</v>
          </cell>
          <cell r="J57">
            <v>7790.0322000000015</v>
          </cell>
          <cell r="K57">
            <v>2935.2554000000046</v>
          </cell>
        </row>
        <row r="58">
          <cell r="E58">
            <v>29071</v>
          </cell>
          <cell r="F58">
            <v>32207</v>
          </cell>
          <cell r="G58">
            <v>7020</v>
          </cell>
          <cell r="H58">
            <v>16040</v>
          </cell>
          <cell r="I58">
            <v>2431</v>
          </cell>
          <cell r="J58">
            <v>8984</v>
          </cell>
          <cell r="K58">
            <v>3765</v>
          </cell>
        </row>
        <row r="59">
          <cell r="E59">
            <v>26450</v>
          </cell>
          <cell r="F59">
            <v>34876</v>
          </cell>
          <cell r="G59">
            <v>6785</v>
          </cell>
          <cell r="H59">
            <v>17925</v>
          </cell>
          <cell r="I59">
            <v>3345</v>
          </cell>
          <cell r="J59">
            <v>9022</v>
          </cell>
          <cell r="K59">
            <v>3955</v>
          </cell>
        </row>
        <row r="60"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71">
          <cell r="E71">
            <v>99</v>
          </cell>
          <cell r="F71">
            <v>299</v>
          </cell>
          <cell r="G71">
            <v>108</v>
          </cell>
          <cell r="H71">
            <v>88</v>
          </cell>
          <cell r="I71">
            <v>9</v>
          </cell>
          <cell r="J71">
            <v>2</v>
          </cell>
          <cell r="K71">
            <v>0</v>
          </cell>
        </row>
        <row r="72">
          <cell r="E72">
            <v>52</v>
          </cell>
          <cell r="F72">
            <v>250</v>
          </cell>
          <cell r="G72">
            <v>36</v>
          </cell>
          <cell r="H72">
            <v>179</v>
          </cell>
          <cell r="I72">
            <v>28</v>
          </cell>
          <cell r="J72">
            <v>42</v>
          </cell>
          <cell r="K72">
            <v>20</v>
          </cell>
        </row>
        <row r="73">
          <cell r="E73">
            <v>102</v>
          </cell>
          <cell r="F73">
            <v>432</v>
          </cell>
          <cell r="G73">
            <v>38</v>
          </cell>
          <cell r="H73">
            <v>260</v>
          </cell>
          <cell r="I73">
            <v>54</v>
          </cell>
          <cell r="J73">
            <v>22</v>
          </cell>
          <cell r="K73">
            <v>20</v>
          </cell>
        </row>
        <row r="74">
          <cell r="E74">
            <v>99</v>
          </cell>
          <cell r="F74">
            <v>140</v>
          </cell>
          <cell r="G74">
            <v>36</v>
          </cell>
          <cell r="H74">
            <v>194</v>
          </cell>
          <cell r="I74">
            <v>52</v>
          </cell>
          <cell r="J74">
            <v>66</v>
          </cell>
          <cell r="K74">
            <v>20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101">
          <cell r="E101">
            <v>181.11782912914529</v>
          </cell>
          <cell r="F101">
            <v>382</v>
          </cell>
          <cell r="G101">
            <v>84</v>
          </cell>
          <cell r="H101">
            <v>265</v>
          </cell>
          <cell r="I101">
            <v>56</v>
          </cell>
          <cell r="J101">
            <v>208</v>
          </cell>
          <cell r="K101">
            <v>71</v>
          </cell>
        </row>
        <row r="102">
          <cell r="E102">
            <v>182.30365814836284</v>
          </cell>
          <cell r="F102">
            <v>359</v>
          </cell>
          <cell r="G102">
            <v>84</v>
          </cell>
          <cell r="H102">
            <v>265</v>
          </cell>
          <cell r="I102">
            <v>40</v>
          </cell>
          <cell r="J102">
            <v>205</v>
          </cell>
          <cell r="K102">
            <v>71</v>
          </cell>
        </row>
        <row r="103">
          <cell r="E103">
            <v>202.18369168844282</v>
          </cell>
          <cell r="F103">
            <v>360</v>
          </cell>
          <cell r="G103">
            <v>80</v>
          </cell>
          <cell r="H103">
            <v>230</v>
          </cell>
          <cell r="I103">
            <v>39</v>
          </cell>
          <cell r="J103">
            <v>204</v>
          </cell>
          <cell r="K103">
            <v>82</v>
          </cell>
        </row>
        <row r="104">
          <cell r="E104">
            <v>182.60493188844688</v>
          </cell>
          <cell r="F104">
            <v>358</v>
          </cell>
          <cell r="G104">
            <v>80</v>
          </cell>
          <cell r="H104">
            <v>235</v>
          </cell>
          <cell r="I104">
            <v>40</v>
          </cell>
          <cell r="J104">
            <v>205</v>
          </cell>
          <cell r="K104">
            <v>84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</row>
        <row r="117">
          <cell r="E117">
            <v>360</v>
          </cell>
          <cell r="F117">
            <v>568</v>
          </cell>
          <cell r="G117">
            <v>372</v>
          </cell>
          <cell r="H117">
            <v>614</v>
          </cell>
          <cell r="I117">
            <v>331</v>
          </cell>
          <cell r="J117">
            <v>384</v>
          </cell>
          <cell r="K117">
            <v>186</v>
          </cell>
        </row>
        <row r="118">
          <cell r="E118">
            <v>288</v>
          </cell>
          <cell r="F118">
            <v>476</v>
          </cell>
          <cell r="G118">
            <v>318</v>
          </cell>
          <cell r="H118">
            <v>554</v>
          </cell>
          <cell r="I118">
            <v>308</v>
          </cell>
          <cell r="J118">
            <v>336</v>
          </cell>
          <cell r="K118">
            <v>168</v>
          </cell>
        </row>
        <row r="119">
          <cell r="E119">
            <v>400</v>
          </cell>
          <cell r="F119">
            <v>531</v>
          </cell>
          <cell r="G119">
            <v>372</v>
          </cell>
          <cell r="H119">
            <v>389</v>
          </cell>
          <cell r="I119">
            <v>341</v>
          </cell>
          <cell r="J119">
            <v>372</v>
          </cell>
          <cell r="K119">
            <v>192</v>
          </cell>
        </row>
        <row r="120">
          <cell r="E120">
            <v>360</v>
          </cell>
          <cell r="F120">
            <v>540</v>
          </cell>
          <cell r="G120">
            <v>360</v>
          </cell>
          <cell r="H120">
            <v>609</v>
          </cell>
          <cell r="I120">
            <v>444</v>
          </cell>
          <cell r="J120">
            <v>360</v>
          </cell>
          <cell r="K120">
            <v>189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32">
          <cell r="E132">
            <v>4</v>
          </cell>
          <cell r="F132">
            <v>12</v>
          </cell>
          <cell r="G132">
            <v>8</v>
          </cell>
          <cell r="H132">
            <v>12</v>
          </cell>
          <cell r="I132">
            <v>4</v>
          </cell>
          <cell r="J132">
            <v>0</v>
          </cell>
          <cell r="K132">
            <v>0</v>
          </cell>
        </row>
        <row r="133">
          <cell r="E133">
            <v>4</v>
          </cell>
          <cell r="F133">
            <v>8</v>
          </cell>
          <cell r="G133">
            <v>4</v>
          </cell>
          <cell r="H133">
            <v>8</v>
          </cell>
          <cell r="I133">
            <v>4</v>
          </cell>
          <cell r="J133">
            <v>0</v>
          </cell>
          <cell r="K133">
            <v>4</v>
          </cell>
        </row>
        <row r="134">
          <cell r="E134">
            <v>4</v>
          </cell>
          <cell r="F134">
            <v>16</v>
          </cell>
          <cell r="G134">
            <v>8</v>
          </cell>
          <cell r="H134">
            <v>4</v>
          </cell>
          <cell r="I134">
            <v>4</v>
          </cell>
          <cell r="J134">
            <v>0</v>
          </cell>
          <cell r="K134">
            <v>4</v>
          </cell>
        </row>
        <row r="135">
          <cell r="E135">
            <v>4</v>
          </cell>
          <cell r="F135">
            <v>16</v>
          </cell>
          <cell r="G135">
            <v>8</v>
          </cell>
          <cell r="H135">
            <v>12</v>
          </cell>
          <cell r="I135">
            <v>8</v>
          </cell>
          <cell r="J135">
            <v>0</v>
          </cell>
          <cell r="K135">
            <v>4</v>
          </cell>
        </row>
        <row r="136"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</row>
        <row r="142"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</row>
        <row r="147">
          <cell r="E147">
            <v>0</v>
          </cell>
          <cell r="F147">
            <v>0</v>
          </cell>
          <cell r="G147">
            <v>12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E148">
            <v>0</v>
          </cell>
          <cell r="F148">
            <v>0</v>
          </cell>
          <cell r="G148">
            <v>18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E149">
            <v>0</v>
          </cell>
          <cell r="F149">
            <v>48</v>
          </cell>
          <cell r="G149">
            <v>0</v>
          </cell>
          <cell r="H149">
            <v>156</v>
          </cell>
          <cell r="I149">
            <v>0</v>
          </cell>
          <cell r="J149">
            <v>0</v>
          </cell>
          <cell r="K149">
            <v>0</v>
          </cell>
        </row>
        <row r="150">
          <cell r="E150">
            <v>0</v>
          </cell>
          <cell r="F150">
            <v>0</v>
          </cell>
          <cell r="G150">
            <v>0</v>
          </cell>
          <cell r="H150">
            <v>144</v>
          </cell>
          <cell r="I150">
            <v>0</v>
          </cell>
          <cell r="J150">
            <v>0</v>
          </cell>
          <cell r="K150">
            <v>0</v>
          </cell>
        </row>
        <row r="151"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</row>
        <row r="157"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401">
          <cell r="E401">
            <v>190.52550611556305</v>
          </cell>
          <cell r="F401">
            <v>579</v>
          </cell>
          <cell r="G401">
            <v>86</v>
          </cell>
          <cell r="H401">
            <v>1391.45</v>
          </cell>
          <cell r="I401">
            <v>147</v>
          </cell>
          <cell r="J401">
            <v>719.36500000000001</v>
          </cell>
          <cell r="K401">
            <v>252.60250000000002</v>
          </cell>
        </row>
        <row r="402">
          <cell r="E402">
            <v>156.52427117155634</v>
          </cell>
          <cell r="F402">
            <v>579</v>
          </cell>
          <cell r="G402">
            <v>1031</v>
          </cell>
          <cell r="H402">
            <v>1291.8000000000002</v>
          </cell>
          <cell r="I402">
            <v>139</v>
          </cell>
          <cell r="J402">
            <v>604.14750000000026</v>
          </cell>
          <cell r="K402">
            <v>227.8925000000003</v>
          </cell>
        </row>
        <row r="403">
          <cell r="E403">
            <v>244.19487056567593</v>
          </cell>
          <cell r="F403">
            <v>693</v>
          </cell>
          <cell r="G403">
            <v>175</v>
          </cell>
          <cell r="H403">
            <v>1033.8</v>
          </cell>
          <cell r="I403">
            <v>168</v>
          </cell>
          <cell r="J403">
            <v>697.50750000000005</v>
          </cell>
          <cell r="K403">
            <v>292.3125</v>
          </cell>
        </row>
        <row r="404">
          <cell r="E404">
            <v>242.30269808274684</v>
          </cell>
          <cell r="F404">
            <v>570</v>
          </cell>
          <cell r="G404">
            <v>125</v>
          </cell>
          <cell r="H404">
            <v>1210</v>
          </cell>
          <cell r="I404">
            <v>217</v>
          </cell>
          <cell r="J404">
            <v>694.78250000000003</v>
          </cell>
          <cell r="K404">
            <v>307.04250000000002</v>
          </cell>
        </row>
        <row r="405">
          <cell r="E405">
            <v>0</v>
          </cell>
        </row>
        <row r="406">
          <cell r="E406">
            <v>0</v>
          </cell>
        </row>
        <row r="407">
          <cell r="E407">
            <v>0</v>
          </cell>
        </row>
        <row r="408">
          <cell r="E408">
            <v>0</v>
          </cell>
        </row>
        <row r="409">
          <cell r="E409">
            <v>0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</sheetData>
      <sheetData sheetId="29">
        <row r="11">
          <cell r="E11">
            <v>1000</v>
          </cell>
          <cell r="F11">
            <v>500</v>
          </cell>
        </row>
        <row r="12">
          <cell r="E12">
            <v>1000</v>
          </cell>
          <cell r="F12">
            <v>500</v>
          </cell>
        </row>
        <row r="13">
          <cell r="E13">
            <v>1000</v>
          </cell>
          <cell r="F13">
            <v>500</v>
          </cell>
        </row>
        <row r="14">
          <cell r="E14">
            <v>1000</v>
          </cell>
          <cell r="F14">
            <v>500</v>
          </cell>
        </row>
        <row r="15">
          <cell r="E15">
            <v>1000</v>
          </cell>
          <cell r="F15">
            <v>500</v>
          </cell>
        </row>
        <row r="16">
          <cell r="E16">
            <v>1000</v>
          </cell>
          <cell r="F16">
            <v>500</v>
          </cell>
        </row>
        <row r="17">
          <cell r="E17">
            <v>1000</v>
          </cell>
          <cell r="F17">
            <v>500</v>
          </cell>
        </row>
        <row r="18">
          <cell r="E18">
            <v>1000</v>
          </cell>
          <cell r="F18">
            <v>500</v>
          </cell>
        </row>
        <row r="19">
          <cell r="E19">
            <v>1000</v>
          </cell>
          <cell r="F19">
            <v>500</v>
          </cell>
        </row>
        <row r="20">
          <cell r="E20">
            <v>1000</v>
          </cell>
          <cell r="F20">
            <v>500</v>
          </cell>
        </row>
        <row r="21">
          <cell r="E21">
            <v>1000</v>
          </cell>
          <cell r="F21">
            <v>500</v>
          </cell>
        </row>
        <row r="22">
          <cell r="E22">
            <v>1000</v>
          </cell>
          <cell r="F22">
            <v>500</v>
          </cell>
        </row>
        <row r="26">
          <cell r="E26">
            <v>800</v>
          </cell>
          <cell r="F26">
            <v>400</v>
          </cell>
        </row>
        <row r="27">
          <cell r="E27">
            <v>800</v>
          </cell>
          <cell r="F27">
            <v>400</v>
          </cell>
        </row>
        <row r="28">
          <cell r="E28">
            <v>800</v>
          </cell>
          <cell r="F28">
            <v>400</v>
          </cell>
        </row>
        <row r="29">
          <cell r="E29">
            <v>800</v>
          </cell>
          <cell r="F29">
            <v>400</v>
          </cell>
        </row>
        <row r="30">
          <cell r="E30">
            <v>800</v>
          </cell>
          <cell r="F30">
            <v>400</v>
          </cell>
        </row>
        <row r="31">
          <cell r="E31">
            <v>800</v>
          </cell>
          <cell r="F31">
            <v>400</v>
          </cell>
        </row>
        <row r="32">
          <cell r="E32">
            <v>800</v>
          </cell>
          <cell r="F32">
            <v>400</v>
          </cell>
        </row>
        <row r="33">
          <cell r="E33">
            <v>800</v>
          </cell>
          <cell r="F33">
            <v>400</v>
          </cell>
        </row>
        <row r="34">
          <cell r="E34">
            <v>800</v>
          </cell>
          <cell r="F34">
            <v>400</v>
          </cell>
        </row>
        <row r="35">
          <cell r="E35">
            <v>800</v>
          </cell>
          <cell r="F35">
            <v>400</v>
          </cell>
        </row>
        <row r="36">
          <cell r="E36">
            <v>800</v>
          </cell>
          <cell r="F36">
            <v>400</v>
          </cell>
        </row>
        <row r="37">
          <cell r="E37">
            <v>800</v>
          </cell>
          <cell r="F37">
            <v>400</v>
          </cell>
        </row>
        <row r="41">
          <cell r="E41">
            <v>193150</v>
          </cell>
          <cell r="F41">
            <v>96778</v>
          </cell>
        </row>
        <row r="42">
          <cell r="E42">
            <v>150186</v>
          </cell>
          <cell r="F42">
            <v>99466</v>
          </cell>
        </row>
        <row r="43">
          <cell r="E43">
            <v>109152</v>
          </cell>
          <cell r="F43">
            <v>87538</v>
          </cell>
        </row>
        <row r="44">
          <cell r="E44">
            <v>26476</v>
          </cell>
          <cell r="F44">
            <v>94456</v>
          </cell>
        </row>
        <row r="45">
          <cell r="E45">
            <v>0</v>
          </cell>
          <cell r="F45">
            <v>0</v>
          </cell>
        </row>
        <row r="46">
          <cell r="E46">
            <v>0</v>
          </cell>
          <cell r="F46">
            <v>0</v>
          </cell>
        </row>
        <row r="47">
          <cell r="E47">
            <v>0</v>
          </cell>
          <cell r="F47">
            <v>0</v>
          </cell>
        </row>
        <row r="48">
          <cell r="E48">
            <v>0</v>
          </cell>
          <cell r="F48">
            <v>0</v>
          </cell>
        </row>
        <row r="49">
          <cell r="E49">
            <v>0</v>
          </cell>
          <cell r="F49">
            <v>0</v>
          </cell>
        </row>
        <row r="50">
          <cell r="E50">
            <v>0</v>
          </cell>
          <cell r="F50">
            <v>0</v>
          </cell>
        </row>
        <row r="51">
          <cell r="E51">
            <v>0</v>
          </cell>
          <cell r="F51">
            <v>0</v>
          </cell>
        </row>
        <row r="52">
          <cell r="E52">
            <v>0</v>
          </cell>
          <cell r="F52">
            <v>0</v>
          </cell>
        </row>
        <row r="56">
          <cell r="E56">
            <v>60520</v>
          </cell>
          <cell r="F56">
            <v>27205</v>
          </cell>
        </row>
        <row r="57">
          <cell r="E57">
            <v>46825</v>
          </cell>
          <cell r="F57">
            <v>27950</v>
          </cell>
        </row>
        <row r="58">
          <cell r="E58">
            <v>33710</v>
          </cell>
          <cell r="F58">
            <v>24599</v>
          </cell>
        </row>
        <row r="59">
          <cell r="E59">
            <v>8205</v>
          </cell>
          <cell r="F59">
            <v>26545</v>
          </cell>
        </row>
        <row r="60">
          <cell r="E60">
            <v>0</v>
          </cell>
          <cell r="F60">
            <v>0</v>
          </cell>
        </row>
        <row r="61">
          <cell r="E61">
            <v>0</v>
          </cell>
          <cell r="F61">
            <v>0</v>
          </cell>
        </row>
        <row r="62">
          <cell r="E62">
            <v>0</v>
          </cell>
          <cell r="F62">
            <v>0</v>
          </cell>
        </row>
        <row r="63">
          <cell r="E63">
            <v>0</v>
          </cell>
          <cell r="F63">
            <v>0</v>
          </cell>
        </row>
        <row r="64">
          <cell r="E64">
            <v>0</v>
          </cell>
          <cell r="F64">
            <v>0</v>
          </cell>
        </row>
        <row r="65">
          <cell r="E65">
            <v>0</v>
          </cell>
          <cell r="F65">
            <v>0</v>
          </cell>
        </row>
        <row r="66">
          <cell r="E66">
            <v>0</v>
          </cell>
          <cell r="F66">
            <v>0</v>
          </cell>
        </row>
        <row r="67">
          <cell r="E67">
            <v>0</v>
          </cell>
          <cell r="F67">
            <v>0</v>
          </cell>
        </row>
        <row r="71">
          <cell r="E71">
            <v>461</v>
          </cell>
          <cell r="F71">
            <v>57</v>
          </cell>
        </row>
        <row r="72">
          <cell r="E72">
            <v>236</v>
          </cell>
          <cell r="F72">
            <v>104</v>
          </cell>
        </row>
        <row r="73">
          <cell r="E73">
            <v>154</v>
          </cell>
          <cell r="F73">
            <v>57</v>
          </cell>
        </row>
        <row r="74">
          <cell r="E74">
            <v>52</v>
          </cell>
          <cell r="F74">
            <v>57</v>
          </cell>
        </row>
        <row r="75">
          <cell r="E75">
            <v>0</v>
          </cell>
          <cell r="F75">
            <v>0</v>
          </cell>
        </row>
        <row r="76">
          <cell r="E76">
            <v>0</v>
          </cell>
          <cell r="F76">
            <v>0</v>
          </cell>
        </row>
        <row r="77">
          <cell r="E77">
            <v>0</v>
          </cell>
          <cell r="F77">
            <v>0</v>
          </cell>
        </row>
        <row r="78">
          <cell r="E78">
            <v>0</v>
          </cell>
          <cell r="F78">
            <v>0</v>
          </cell>
        </row>
        <row r="79">
          <cell r="E79">
            <v>0</v>
          </cell>
          <cell r="F79">
            <v>0</v>
          </cell>
        </row>
        <row r="80">
          <cell r="E80">
            <v>0</v>
          </cell>
          <cell r="F80">
            <v>0</v>
          </cell>
        </row>
        <row r="81">
          <cell r="E81">
            <v>0</v>
          </cell>
          <cell r="F81">
            <v>0</v>
          </cell>
        </row>
        <row r="82">
          <cell r="E82">
            <v>0</v>
          </cell>
          <cell r="F82">
            <v>0</v>
          </cell>
        </row>
        <row r="101">
          <cell r="E101">
            <v>600</v>
          </cell>
          <cell r="F101">
            <v>176.88217087085471</v>
          </cell>
        </row>
        <row r="102">
          <cell r="E102">
            <v>600</v>
          </cell>
          <cell r="F102">
            <v>185.69634185163716</v>
          </cell>
        </row>
        <row r="103">
          <cell r="E103">
            <v>423.34079643617605</v>
          </cell>
          <cell r="F103">
            <v>183.81630831155718</v>
          </cell>
        </row>
        <row r="104">
          <cell r="E104">
            <v>279.11539195244967</v>
          </cell>
          <cell r="F104">
            <v>181.39506811155312</v>
          </cell>
        </row>
        <row r="105">
          <cell r="E105">
            <v>0</v>
          </cell>
          <cell r="F105">
            <v>0</v>
          </cell>
        </row>
        <row r="106">
          <cell r="E106">
            <v>0</v>
          </cell>
          <cell r="F106">
            <v>0</v>
          </cell>
        </row>
        <row r="107">
          <cell r="E107">
            <v>0</v>
          </cell>
          <cell r="F107">
            <v>0</v>
          </cell>
        </row>
        <row r="108">
          <cell r="E108">
            <v>0</v>
          </cell>
          <cell r="F108">
            <v>0</v>
          </cell>
        </row>
        <row r="109">
          <cell r="E109">
            <v>0</v>
          </cell>
          <cell r="F109">
            <v>0</v>
          </cell>
        </row>
        <row r="110">
          <cell r="E110">
            <v>0</v>
          </cell>
          <cell r="F110">
            <v>0</v>
          </cell>
        </row>
        <row r="111">
          <cell r="E111">
            <v>0</v>
          </cell>
          <cell r="F111">
            <v>0</v>
          </cell>
        </row>
        <row r="112">
          <cell r="E112">
            <v>0</v>
          </cell>
          <cell r="F112">
            <v>0</v>
          </cell>
        </row>
        <row r="117">
          <cell r="E117">
            <v>856</v>
          </cell>
          <cell r="F117">
            <v>384</v>
          </cell>
        </row>
        <row r="118">
          <cell r="E118">
            <v>644</v>
          </cell>
          <cell r="F118">
            <v>382</v>
          </cell>
        </row>
        <row r="119">
          <cell r="E119">
            <v>830.5</v>
          </cell>
          <cell r="F119">
            <v>369</v>
          </cell>
        </row>
        <row r="120">
          <cell r="E120">
            <v>290</v>
          </cell>
          <cell r="F120">
            <v>360</v>
          </cell>
        </row>
        <row r="121">
          <cell r="E121">
            <v>0</v>
          </cell>
          <cell r="F121">
            <v>0</v>
          </cell>
        </row>
        <row r="122">
          <cell r="E122">
            <v>0</v>
          </cell>
          <cell r="F122">
            <v>0</v>
          </cell>
        </row>
        <row r="123">
          <cell r="E123">
            <v>0</v>
          </cell>
          <cell r="F123">
            <v>0</v>
          </cell>
        </row>
        <row r="124">
          <cell r="E124">
            <v>0</v>
          </cell>
          <cell r="F124">
            <v>0</v>
          </cell>
        </row>
        <row r="125">
          <cell r="E125">
            <v>0</v>
          </cell>
          <cell r="F125">
            <v>0</v>
          </cell>
        </row>
        <row r="126">
          <cell r="E126">
            <v>0</v>
          </cell>
          <cell r="F126">
            <v>0</v>
          </cell>
        </row>
        <row r="127">
          <cell r="E127">
            <v>0</v>
          </cell>
          <cell r="F127">
            <v>0</v>
          </cell>
        </row>
        <row r="128">
          <cell r="E128">
            <v>0</v>
          </cell>
          <cell r="F128">
            <v>0</v>
          </cell>
        </row>
        <row r="132">
          <cell r="E132">
            <v>8</v>
          </cell>
          <cell r="F132">
            <v>4</v>
          </cell>
        </row>
        <row r="133">
          <cell r="E133">
            <v>8</v>
          </cell>
          <cell r="F133">
            <v>4</v>
          </cell>
        </row>
        <row r="134">
          <cell r="E134">
            <v>8</v>
          </cell>
          <cell r="F134">
            <v>4</v>
          </cell>
        </row>
        <row r="135">
          <cell r="E135">
            <v>0</v>
          </cell>
          <cell r="F135">
            <v>4</v>
          </cell>
        </row>
        <row r="136">
          <cell r="E136">
            <v>0</v>
          </cell>
          <cell r="F136">
            <v>0</v>
          </cell>
        </row>
        <row r="137">
          <cell r="E137">
            <v>0</v>
          </cell>
          <cell r="F137">
            <v>0</v>
          </cell>
        </row>
        <row r="138">
          <cell r="E138">
            <v>0</v>
          </cell>
          <cell r="F138">
            <v>0</v>
          </cell>
        </row>
        <row r="139">
          <cell r="E139">
            <v>0</v>
          </cell>
          <cell r="F139">
            <v>0</v>
          </cell>
        </row>
        <row r="140">
          <cell r="E140">
            <v>0</v>
          </cell>
          <cell r="F140">
            <v>0</v>
          </cell>
        </row>
        <row r="141">
          <cell r="E141">
            <v>0</v>
          </cell>
          <cell r="F141">
            <v>0</v>
          </cell>
        </row>
        <row r="142">
          <cell r="E142">
            <v>0</v>
          </cell>
          <cell r="F142">
            <v>0</v>
          </cell>
        </row>
        <row r="143">
          <cell r="E143">
            <v>0</v>
          </cell>
          <cell r="F143">
            <v>0</v>
          </cell>
        </row>
        <row r="147">
          <cell r="E147">
            <v>0</v>
          </cell>
          <cell r="F147">
            <v>0</v>
          </cell>
        </row>
        <row r="148">
          <cell r="E148">
            <v>84</v>
          </cell>
          <cell r="F148">
            <v>0</v>
          </cell>
        </row>
        <row r="149">
          <cell r="E149">
            <v>0</v>
          </cell>
          <cell r="F149">
            <v>0</v>
          </cell>
        </row>
        <row r="150">
          <cell r="E150">
            <v>0</v>
          </cell>
          <cell r="F150">
            <v>0</v>
          </cell>
        </row>
        <row r="151">
          <cell r="E151">
            <v>0</v>
          </cell>
          <cell r="F151">
            <v>0</v>
          </cell>
        </row>
        <row r="152">
          <cell r="E152">
            <v>0</v>
          </cell>
          <cell r="F152">
            <v>0</v>
          </cell>
        </row>
        <row r="153">
          <cell r="E153">
            <v>0</v>
          </cell>
          <cell r="F153">
            <v>0</v>
          </cell>
        </row>
        <row r="154">
          <cell r="E154">
            <v>0</v>
          </cell>
          <cell r="F154">
            <v>0</v>
          </cell>
        </row>
        <row r="155">
          <cell r="E155">
            <v>0</v>
          </cell>
          <cell r="F155">
            <v>0</v>
          </cell>
        </row>
        <row r="156">
          <cell r="E156">
            <v>0</v>
          </cell>
          <cell r="F156">
            <v>0</v>
          </cell>
        </row>
        <row r="157">
          <cell r="E157">
            <v>0</v>
          </cell>
          <cell r="F157">
            <v>0</v>
          </cell>
        </row>
        <row r="158">
          <cell r="E158">
            <v>0</v>
          </cell>
          <cell r="F158">
            <v>0</v>
          </cell>
        </row>
        <row r="401">
          <cell r="E401">
            <v>1009.9200000000001</v>
          </cell>
          <cell r="F401">
            <v>198.47449388443695</v>
          </cell>
        </row>
        <row r="402">
          <cell r="E402">
            <v>897.34000000000015</v>
          </cell>
          <cell r="F402">
            <v>211.47572882844366</v>
          </cell>
        </row>
        <row r="403">
          <cell r="E403">
            <v>340.68802169374493</v>
          </cell>
          <cell r="F403">
            <v>204.80512943432407</v>
          </cell>
        </row>
        <row r="404">
          <cell r="E404">
            <v>100.82817372037132</v>
          </cell>
          <cell r="F404">
            <v>240.69730191725318</v>
          </cell>
        </row>
        <row r="405">
          <cell r="E405">
            <v>0</v>
          </cell>
          <cell r="F405">
            <v>0</v>
          </cell>
        </row>
        <row r="406">
          <cell r="E406">
            <v>0</v>
          </cell>
          <cell r="F406">
            <v>0</v>
          </cell>
        </row>
        <row r="407">
          <cell r="E407">
            <v>0</v>
          </cell>
          <cell r="F407">
            <v>0</v>
          </cell>
        </row>
        <row r="408">
          <cell r="E408">
            <v>0</v>
          </cell>
          <cell r="F408">
            <v>0</v>
          </cell>
        </row>
        <row r="409">
          <cell r="E409">
            <v>0</v>
          </cell>
          <cell r="F409">
            <v>0</v>
          </cell>
        </row>
        <row r="410">
          <cell r="E410">
            <v>0</v>
          </cell>
          <cell r="F410">
            <v>0</v>
          </cell>
        </row>
        <row r="411">
          <cell r="E411">
            <v>0</v>
          </cell>
          <cell r="F411">
            <v>0</v>
          </cell>
        </row>
        <row r="412">
          <cell r="E412">
            <v>0</v>
          </cell>
          <cell r="F412">
            <v>0</v>
          </cell>
        </row>
      </sheetData>
      <sheetData sheetId="30">
        <row r="11">
          <cell r="E11">
            <v>2000</v>
          </cell>
          <cell r="F11">
            <v>2000</v>
          </cell>
        </row>
        <row r="12">
          <cell r="E12">
            <v>2000</v>
          </cell>
          <cell r="F12">
            <v>2000</v>
          </cell>
        </row>
        <row r="13">
          <cell r="E13">
            <v>2000</v>
          </cell>
          <cell r="F13">
            <v>2000</v>
          </cell>
        </row>
        <row r="14">
          <cell r="E14">
            <v>2000</v>
          </cell>
          <cell r="F14">
            <v>2000</v>
          </cell>
        </row>
        <row r="15">
          <cell r="E15">
            <v>2000</v>
          </cell>
          <cell r="F15">
            <v>2000</v>
          </cell>
        </row>
        <row r="16">
          <cell r="E16">
            <v>2000</v>
          </cell>
          <cell r="F16">
            <v>2000</v>
          </cell>
        </row>
        <row r="17">
          <cell r="E17">
            <v>2000</v>
          </cell>
          <cell r="F17">
            <v>2000</v>
          </cell>
        </row>
        <row r="18">
          <cell r="E18">
            <v>2000</v>
          </cell>
          <cell r="F18">
            <v>2000</v>
          </cell>
        </row>
        <row r="19">
          <cell r="E19">
            <v>2000</v>
          </cell>
          <cell r="F19">
            <v>2000</v>
          </cell>
        </row>
        <row r="20">
          <cell r="E20">
            <v>2000</v>
          </cell>
          <cell r="F20">
            <v>2000</v>
          </cell>
        </row>
        <row r="21">
          <cell r="E21">
            <v>2000</v>
          </cell>
          <cell r="F21">
            <v>2000</v>
          </cell>
        </row>
        <row r="22">
          <cell r="E22">
            <v>2000</v>
          </cell>
          <cell r="F22">
            <v>2000</v>
          </cell>
        </row>
        <row r="26">
          <cell r="E26">
            <v>2000</v>
          </cell>
          <cell r="F26">
            <v>2000</v>
          </cell>
        </row>
        <row r="27">
          <cell r="E27">
            <v>2000</v>
          </cell>
          <cell r="F27">
            <v>2000</v>
          </cell>
        </row>
        <row r="28">
          <cell r="E28">
            <v>2000</v>
          </cell>
          <cell r="F28">
            <v>2000</v>
          </cell>
        </row>
        <row r="29">
          <cell r="E29">
            <v>2000</v>
          </cell>
          <cell r="F29">
            <v>2000</v>
          </cell>
        </row>
        <row r="30">
          <cell r="E30">
            <v>2000</v>
          </cell>
          <cell r="F30">
            <v>2000</v>
          </cell>
        </row>
        <row r="31">
          <cell r="E31">
            <v>2000</v>
          </cell>
          <cell r="F31">
            <v>2000</v>
          </cell>
        </row>
        <row r="32">
          <cell r="E32">
            <v>2000</v>
          </cell>
          <cell r="F32">
            <v>2000</v>
          </cell>
        </row>
        <row r="33">
          <cell r="E33">
            <v>2000</v>
          </cell>
          <cell r="F33">
            <v>2000</v>
          </cell>
        </row>
        <row r="34">
          <cell r="E34">
            <v>2000</v>
          </cell>
          <cell r="F34">
            <v>2000</v>
          </cell>
        </row>
        <row r="35">
          <cell r="E35">
            <v>2000</v>
          </cell>
          <cell r="F35">
            <v>2000</v>
          </cell>
        </row>
        <row r="36">
          <cell r="E36">
            <v>2000</v>
          </cell>
          <cell r="F36">
            <v>2000</v>
          </cell>
        </row>
        <row r="37">
          <cell r="E37">
            <v>2000</v>
          </cell>
          <cell r="F37">
            <v>2000</v>
          </cell>
        </row>
        <row r="41">
          <cell r="E41">
            <v>1042063</v>
          </cell>
          <cell r="F41">
            <v>559744.07999999996</v>
          </cell>
        </row>
        <row r="42">
          <cell r="E42">
            <v>1005121</v>
          </cell>
          <cell r="F42">
            <v>359955.35</v>
          </cell>
        </row>
        <row r="43">
          <cell r="E43">
            <v>1122944</v>
          </cell>
          <cell r="F43">
            <v>510977.87000000011</v>
          </cell>
        </row>
        <row r="44">
          <cell r="E44">
            <v>1140538</v>
          </cell>
          <cell r="F44">
            <v>445942.01</v>
          </cell>
        </row>
        <row r="101">
          <cell r="E101">
            <v>1400.622311827957</v>
          </cell>
          <cell r="F101">
            <v>752.34419354838701</v>
          </cell>
        </row>
        <row r="102">
          <cell r="E102">
            <v>1495.7157738095239</v>
          </cell>
          <cell r="F102">
            <v>535.64784226190477</v>
          </cell>
        </row>
        <row r="103">
          <cell r="E103">
            <v>1509.3333333333333</v>
          </cell>
          <cell r="F103">
            <v>686.79821236559155</v>
          </cell>
        </row>
        <row r="104">
          <cell r="E104">
            <v>1584.0805555555555</v>
          </cell>
          <cell r="F104">
            <v>619.36390277777775</v>
          </cell>
        </row>
        <row r="105">
          <cell r="E105">
            <v>0</v>
          </cell>
          <cell r="F105">
            <v>0</v>
          </cell>
        </row>
        <row r="106">
          <cell r="E106">
            <v>0</v>
          </cell>
          <cell r="F106">
            <v>0</v>
          </cell>
        </row>
        <row r="107">
          <cell r="E107">
            <v>0</v>
          </cell>
          <cell r="F107">
            <v>0</v>
          </cell>
        </row>
        <row r="108">
          <cell r="E108">
            <v>0</v>
          </cell>
          <cell r="F108">
            <v>0</v>
          </cell>
        </row>
        <row r="109">
          <cell r="E109">
            <v>0</v>
          </cell>
          <cell r="F109">
            <v>0</v>
          </cell>
        </row>
        <row r="110">
          <cell r="E110">
            <v>0</v>
          </cell>
          <cell r="F110">
            <v>0</v>
          </cell>
        </row>
        <row r="111">
          <cell r="E111">
            <v>0</v>
          </cell>
          <cell r="F111">
            <v>0</v>
          </cell>
        </row>
        <row r="112">
          <cell r="E112">
            <v>0</v>
          </cell>
          <cell r="F112">
            <v>0</v>
          </cell>
        </row>
        <row r="117">
          <cell r="E117">
            <v>744</v>
          </cell>
          <cell r="F117">
            <v>744</v>
          </cell>
        </row>
        <row r="118">
          <cell r="E118">
            <v>672</v>
          </cell>
          <cell r="F118">
            <v>672</v>
          </cell>
        </row>
        <row r="119">
          <cell r="E119">
            <v>744</v>
          </cell>
          <cell r="F119">
            <v>744</v>
          </cell>
        </row>
        <row r="120">
          <cell r="E120">
            <v>720</v>
          </cell>
          <cell r="F120">
            <v>720</v>
          </cell>
        </row>
        <row r="121">
          <cell r="E121">
            <v>744</v>
          </cell>
          <cell r="F121">
            <v>744</v>
          </cell>
        </row>
        <row r="122">
          <cell r="E122">
            <v>720</v>
          </cell>
          <cell r="F122">
            <v>720</v>
          </cell>
        </row>
        <row r="123">
          <cell r="E123">
            <v>744</v>
          </cell>
          <cell r="F123">
            <v>744</v>
          </cell>
        </row>
        <row r="124">
          <cell r="E124">
            <v>744</v>
          </cell>
          <cell r="F124">
            <v>744</v>
          </cell>
        </row>
        <row r="125">
          <cell r="E125">
            <v>720</v>
          </cell>
          <cell r="F125">
            <v>720</v>
          </cell>
        </row>
        <row r="126">
          <cell r="E126">
            <v>744</v>
          </cell>
          <cell r="F126">
            <v>744</v>
          </cell>
        </row>
        <row r="127">
          <cell r="E127">
            <v>720</v>
          </cell>
          <cell r="F127">
            <v>720</v>
          </cell>
        </row>
        <row r="128">
          <cell r="E128">
            <v>744</v>
          </cell>
          <cell r="F128">
            <v>744</v>
          </cell>
        </row>
        <row r="132">
          <cell r="E132">
            <v>6</v>
          </cell>
        </row>
        <row r="133">
          <cell r="E133">
            <v>6</v>
          </cell>
        </row>
        <row r="134">
          <cell r="E134">
            <v>6</v>
          </cell>
        </row>
        <row r="135">
          <cell r="E135">
            <v>6</v>
          </cell>
        </row>
        <row r="136">
          <cell r="E136">
            <v>6</v>
          </cell>
        </row>
        <row r="137">
          <cell r="E137">
            <v>6</v>
          </cell>
        </row>
        <row r="138">
          <cell r="E138">
            <v>6</v>
          </cell>
        </row>
        <row r="139">
          <cell r="E139">
            <v>6</v>
          </cell>
        </row>
        <row r="140">
          <cell r="E140">
            <v>6</v>
          </cell>
        </row>
        <row r="141">
          <cell r="E141">
            <v>6</v>
          </cell>
        </row>
        <row r="142">
          <cell r="E142">
            <v>6</v>
          </cell>
        </row>
        <row r="143">
          <cell r="E143">
            <v>6</v>
          </cell>
        </row>
      </sheetData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TB"/>
      <sheetName val="GTH"/>
      <sheetName val="RTB"/>
      <sheetName val="KHL"/>
      <sheetName val="MKD"/>
      <sheetName val="MPN"/>
      <sheetName val="MISIP_CAB"/>
      <sheetName val="MMT"/>
      <sheetName val="PYG"/>
      <sheetName val="TIS"/>
      <sheetName val="MSN"/>
      <sheetName val="BGN"/>
      <sheetName val="SMY"/>
      <sheetName val="JTR"/>
      <sheetName val="TBG"/>
      <sheetName val="MAH"/>
      <sheetName val="SDL"/>
      <sheetName val="MISIP_KTB"/>
      <sheetName val="MLK"/>
      <sheetName val="LIR"/>
      <sheetName val="MPH"/>
      <sheetName val="DBL"/>
      <sheetName val="LBG"/>
      <sheetName val="DPT"/>
      <sheetName val="TBQ"/>
      <sheetName val="KLP"/>
      <sheetName val="LGA"/>
      <sheetName val="LGP"/>
      <sheetName val="MISIP_MLK"/>
      <sheetName val="MBU"/>
      <sheetName val="SEWA"/>
      <sheetName val="Reka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F11">
            <v>460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1">
          <cell r="I11">
            <v>1500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1">
          <cell r="G11">
            <v>800</v>
          </cell>
        </row>
      </sheetData>
      <sheetData sheetId="29">
        <row r="11">
          <cell r="F11"/>
        </row>
      </sheetData>
      <sheetData sheetId="30">
        <row r="11">
          <cell r="E11">
            <v>1000</v>
          </cell>
        </row>
        <row r="401">
          <cell r="E401">
            <v>3927</v>
          </cell>
          <cell r="H401">
            <v>2298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>
    <tabColor indexed="34"/>
    <pageSetUpPr fitToPage="1"/>
  </sheetPr>
  <dimension ref="A1:Q68"/>
  <sheetViews>
    <sheetView showGridLines="0" view="pageBreakPreview" zoomScale="70" zoomScaleNormal="50" zoomScaleSheetLayoutView="70" workbookViewId="0">
      <selection activeCell="R15" sqref="R15"/>
    </sheetView>
  </sheetViews>
  <sheetFormatPr defaultRowHeight="12.75"/>
  <cols>
    <col min="1" max="1" width="4.140625" customWidth="1"/>
    <col min="2" max="7" width="6.7109375" customWidth="1"/>
    <col min="8" max="8" width="15.140625" customWidth="1"/>
    <col min="9" max="9" width="15.5703125" customWidth="1"/>
    <col min="10" max="16" width="9.140625" customWidth="1"/>
  </cols>
  <sheetData>
    <row r="1" spans="8:15" ht="6.75" customHeight="1"/>
    <row r="3" spans="8:15" ht="74.25">
      <c r="H3" s="466"/>
      <c r="I3" s="466"/>
      <c r="J3" s="466"/>
      <c r="K3" s="466"/>
      <c r="L3" s="466"/>
      <c r="M3" s="466"/>
      <c r="N3" s="466"/>
      <c r="O3" s="32"/>
    </row>
    <row r="4" spans="8:15" ht="27">
      <c r="H4" s="469"/>
      <c r="I4" s="469"/>
      <c r="J4" s="469"/>
      <c r="K4" s="469"/>
      <c r="L4" s="469"/>
      <c r="M4" s="469"/>
      <c r="N4" s="469"/>
    </row>
    <row r="5" spans="8:15" ht="8.25" customHeight="1"/>
    <row r="6" spans="8:15" ht="37.5">
      <c r="H6" s="470"/>
      <c r="I6" s="470"/>
      <c r="J6" s="470"/>
      <c r="K6" s="470"/>
      <c r="L6" s="470"/>
      <c r="M6" s="470"/>
      <c r="N6" s="470"/>
    </row>
    <row r="11" spans="8:15" ht="11.25" customHeight="1"/>
    <row r="12" spans="8:15" ht="33.75" customHeight="1">
      <c r="H12" s="471"/>
      <c r="I12" s="471"/>
      <c r="J12" s="471"/>
      <c r="K12" s="471"/>
      <c r="L12" s="471"/>
      <c r="M12" s="471"/>
      <c r="N12" s="471"/>
    </row>
    <row r="13" spans="8:15" ht="35.25" customHeight="1">
      <c r="H13" s="467"/>
      <c r="I13" s="467"/>
      <c r="J13" s="467"/>
      <c r="K13" s="467"/>
      <c r="L13" s="467"/>
      <c r="M13" s="467"/>
      <c r="N13" s="467"/>
    </row>
    <row r="19" spans="1:14" ht="15.75">
      <c r="H19" s="468"/>
      <c r="I19" s="468"/>
      <c r="J19" s="468"/>
      <c r="K19" s="468"/>
      <c r="L19" s="468"/>
      <c r="M19" s="468"/>
      <c r="N19" s="468"/>
    </row>
    <row r="20" spans="1:14" ht="15.75">
      <c r="H20" s="468"/>
      <c r="I20" s="468"/>
      <c r="J20" s="468"/>
      <c r="K20" s="468"/>
      <c r="L20" s="468"/>
      <c r="M20" s="468"/>
      <c r="N20" s="468"/>
    </row>
    <row r="22" spans="1:14" ht="8.25" customHeight="1"/>
    <row r="25" spans="1:14">
      <c r="A25" s="33"/>
    </row>
    <row r="27" spans="1:14">
      <c r="A27" t="s">
        <v>56</v>
      </c>
    </row>
    <row r="39" spans="3:8">
      <c r="C39" s="42"/>
      <c r="H39" s="43"/>
    </row>
    <row r="68" spans="17:17">
      <c r="Q68" t="s">
        <v>52</v>
      </c>
    </row>
  </sheetData>
  <mergeCells count="7">
    <mergeCell ref="H3:N3"/>
    <mergeCell ref="H13:N13"/>
    <mergeCell ref="H19:N19"/>
    <mergeCell ref="H20:N20"/>
    <mergeCell ref="H4:N4"/>
    <mergeCell ref="H6:N6"/>
    <mergeCell ref="H12:N12"/>
  </mergeCells>
  <phoneticPr fontId="0" type="noConversion"/>
  <printOptions horizontalCentered="1"/>
  <pageMargins left="0.14000000000000001" right="0.15" top="1.18" bottom="0.42" header="0.5" footer="0.5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6" tint="-0.249977111117893"/>
    <pageSetUpPr fitToPage="1"/>
  </sheetPr>
  <dimension ref="A1:AB103"/>
  <sheetViews>
    <sheetView showGridLines="0" view="pageBreakPreview" topLeftCell="F1" zoomScale="85" zoomScaleSheetLayoutView="85" workbookViewId="0">
      <selection activeCell="F19" sqref="A19:XFD19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15" width="7.7109375" style="10" bestFit="1" customWidth="1"/>
    <col min="16" max="16" width="13.140625" style="10" customWidth="1"/>
    <col min="17" max="17" width="7.7109375" style="323" bestFit="1" customWidth="1"/>
    <col min="18" max="18" width="12.7109375" style="2" bestFit="1" customWidth="1"/>
    <col min="19" max="19" width="13.7109375" style="2" bestFit="1" customWidth="1"/>
    <col min="20" max="23" width="7.7109375" style="2" bestFit="1" customWidth="1"/>
    <col min="24" max="28" width="9.2851562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7"/>
      <c r="R1" s="47" t="s">
        <v>137</v>
      </c>
      <c r="S1" s="47" t="s">
        <v>138</v>
      </c>
      <c r="T1" s="47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7" t="s">
        <v>104</v>
      </c>
      <c r="R2" s="47">
        <v>9060</v>
      </c>
      <c r="S2" s="292">
        <v>0.7</v>
      </c>
      <c r="T2" s="47">
        <f>(R2*S2)/((R2*S2)+(R3*S3))</f>
        <v>0.72869615094006623</v>
      </c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7" t="s">
        <v>136</v>
      </c>
      <c r="R3" s="47">
        <v>7870.72</v>
      </c>
      <c r="S3" s="292">
        <v>0.3</v>
      </c>
      <c r="T3" s="47">
        <f>(R3*S3)/((R2*S2)+(R3*S3))</f>
        <v>0.27130384905993371</v>
      </c>
    </row>
    <row r="4" spans="1:28">
      <c r="B4" s="95" t="s">
        <v>140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311"/>
      <c r="R8" s="311"/>
      <c r="S8" s="311"/>
      <c r="T8" s="311"/>
      <c r="U8" s="311"/>
      <c r="V8" s="312"/>
      <c r="W8" s="312"/>
      <c r="X8" s="312"/>
      <c r="Y8" s="312"/>
      <c r="Z8" s="312"/>
      <c r="AA8" s="312"/>
      <c r="AB8" s="312"/>
    </row>
    <row r="9" spans="1:28" ht="14.1" customHeight="1">
      <c r="B9" s="109">
        <v>1</v>
      </c>
      <c r="C9" s="267" t="s">
        <v>148</v>
      </c>
      <c r="D9" s="279">
        <f>BBM!D9*$S$3</f>
        <v>5344.5</v>
      </c>
      <c r="E9" s="279">
        <f>BBM!E9*$S$3</f>
        <v>4926.5999999999995</v>
      </c>
      <c r="F9" s="279">
        <f>BBM!F9*$S$3</f>
        <v>5612.0999999999995</v>
      </c>
      <c r="G9" s="279">
        <f>BBM!G9*$S$3</f>
        <v>5567.0999999999995</v>
      </c>
      <c r="H9" s="279">
        <f>BBM!H9*$S$3</f>
        <v>0</v>
      </c>
      <c r="I9" s="279">
        <f>BBM!I9*$S$3</f>
        <v>0</v>
      </c>
      <c r="J9" s="279">
        <f>BBM!J9*$S$3</f>
        <v>0</v>
      </c>
      <c r="K9" s="279">
        <f>BBM!K9*$S$3</f>
        <v>0</v>
      </c>
      <c r="L9" s="279">
        <f>BBM!L9*$S$3</f>
        <v>0</v>
      </c>
      <c r="M9" s="279">
        <f>BBM!M9*$S$3</f>
        <v>0</v>
      </c>
      <c r="N9" s="279">
        <f>BBM!N9*$S$3</f>
        <v>0</v>
      </c>
      <c r="O9" s="279">
        <f>BBM!O9*$S$3</f>
        <v>0</v>
      </c>
      <c r="P9" s="85">
        <f>SUM(D9:O9)</f>
        <v>21450.299999999996</v>
      </c>
      <c r="Q9" s="313">
        <f>D9</f>
        <v>5344.5</v>
      </c>
      <c r="R9" s="314">
        <f>Q9+E9</f>
        <v>10271.099999999999</v>
      </c>
      <c r="S9" s="314">
        <f t="shared" ref="S9:AB24" si="0">R9+F9</f>
        <v>15883.199999999997</v>
      </c>
      <c r="T9" s="314">
        <f t="shared" si="0"/>
        <v>21450.299999999996</v>
      </c>
      <c r="U9" s="314">
        <f t="shared" si="0"/>
        <v>21450.299999999996</v>
      </c>
      <c r="V9" s="314">
        <f t="shared" si="0"/>
        <v>21450.299999999996</v>
      </c>
      <c r="W9" s="314">
        <f t="shared" si="0"/>
        <v>21450.299999999996</v>
      </c>
      <c r="X9" s="314">
        <f t="shared" si="0"/>
        <v>21450.299999999996</v>
      </c>
      <c r="Y9" s="314">
        <f t="shared" si="0"/>
        <v>21450.299999999996</v>
      </c>
      <c r="Z9" s="314">
        <f t="shared" si="0"/>
        <v>21450.299999999996</v>
      </c>
      <c r="AA9" s="314">
        <f t="shared" si="0"/>
        <v>21450.299999999996</v>
      </c>
      <c r="AB9" s="314">
        <f t="shared" si="0"/>
        <v>21450.299999999996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5344.5</v>
      </c>
      <c r="E10" s="280">
        <f t="shared" si="1"/>
        <v>4926.5999999999995</v>
      </c>
      <c r="F10" s="280">
        <f t="shared" si="1"/>
        <v>5612.0999999999995</v>
      </c>
      <c r="G10" s="280">
        <f t="shared" si="1"/>
        <v>5567.0999999999995</v>
      </c>
      <c r="H10" s="280">
        <f t="shared" si="1"/>
        <v>0</v>
      </c>
      <c r="I10" s="280">
        <f t="shared" si="1"/>
        <v>0</v>
      </c>
      <c r="J10" s="280">
        <f t="shared" ref="J10:K10" si="2">SUM(J9)</f>
        <v>0</v>
      </c>
      <c r="K10" s="280">
        <f t="shared" si="2"/>
        <v>0</v>
      </c>
      <c r="L10" s="280">
        <f t="shared" ref="L10:O10" si="3">SUM(L9)</f>
        <v>0</v>
      </c>
      <c r="M10" s="280">
        <f t="shared" si="3"/>
        <v>0</v>
      </c>
      <c r="N10" s="280">
        <f t="shared" si="3"/>
        <v>0</v>
      </c>
      <c r="O10" s="280">
        <f t="shared" si="3"/>
        <v>0</v>
      </c>
      <c r="P10" s="103">
        <f>SUM(P9)</f>
        <v>21450.299999999996</v>
      </c>
      <c r="Q10" s="315">
        <f>D10</f>
        <v>5344.5</v>
      </c>
      <c r="R10" s="316">
        <f>Q10+E10</f>
        <v>10271.099999999999</v>
      </c>
      <c r="S10" s="316">
        <f t="shared" si="0"/>
        <v>15883.199999999997</v>
      </c>
      <c r="T10" s="316">
        <f t="shared" si="0"/>
        <v>21450.299999999996</v>
      </c>
      <c r="U10" s="316">
        <f t="shared" si="0"/>
        <v>21450.299999999996</v>
      </c>
      <c r="V10" s="316">
        <f t="shared" si="0"/>
        <v>21450.299999999996</v>
      </c>
      <c r="W10" s="316">
        <f t="shared" si="0"/>
        <v>21450.299999999996</v>
      </c>
      <c r="X10" s="316">
        <f t="shared" si="0"/>
        <v>21450.299999999996</v>
      </c>
      <c r="Y10" s="316">
        <f t="shared" si="0"/>
        <v>21450.299999999996</v>
      </c>
      <c r="Z10" s="316">
        <f t="shared" si="0"/>
        <v>21450.299999999996</v>
      </c>
      <c r="AA10" s="316">
        <f t="shared" si="0"/>
        <v>21450.299999999996</v>
      </c>
      <c r="AB10" s="316">
        <f t="shared" si="0"/>
        <v>21450.299999999996</v>
      </c>
    </row>
    <row r="11" spans="1:28" ht="14.1" customHeight="1">
      <c r="A11" s="14"/>
      <c r="B11" s="109">
        <v>2</v>
      </c>
      <c r="C11" s="267" t="s">
        <v>149</v>
      </c>
      <c r="D11" s="279">
        <f>BBM!D11*$S$3</f>
        <v>8028.9</v>
      </c>
      <c r="E11" s="279">
        <f>BBM!E11*$S$3</f>
        <v>6366</v>
      </c>
      <c r="F11" s="279">
        <f>BBM!F11*$S$3</f>
        <v>8721.2999999999993</v>
      </c>
      <c r="G11" s="279">
        <f>BBM!G11*$S$3</f>
        <v>7935</v>
      </c>
      <c r="H11" s="279">
        <f>BBM!H11*$S$3</f>
        <v>0</v>
      </c>
      <c r="I11" s="279">
        <f>BBM!I11*$S$3</f>
        <v>0</v>
      </c>
      <c r="J11" s="279">
        <f>BBM!J11*$S$3</f>
        <v>0</v>
      </c>
      <c r="K11" s="279">
        <f>BBM!K11*$S$3</f>
        <v>0</v>
      </c>
      <c r="L11" s="279">
        <f>BBM!L11*$S$3</f>
        <v>0</v>
      </c>
      <c r="M11" s="279">
        <f>BBM!M11*$S$3</f>
        <v>0</v>
      </c>
      <c r="N11" s="279">
        <f>BBM!N11*$S$3</f>
        <v>0</v>
      </c>
      <c r="O11" s="279">
        <f>BBM!O11*$S$3</f>
        <v>0</v>
      </c>
      <c r="P11" s="85">
        <f>SUM(D11:O11)</f>
        <v>31051.199999999997</v>
      </c>
      <c r="Q11" s="313">
        <f>D11</f>
        <v>8028.9</v>
      </c>
      <c r="R11" s="314">
        <f>Q11+E11</f>
        <v>14394.9</v>
      </c>
      <c r="S11" s="314">
        <f t="shared" si="0"/>
        <v>23116.199999999997</v>
      </c>
      <c r="T11" s="314">
        <f t="shared" si="0"/>
        <v>31051.199999999997</v>
      </c>
      <c r="U11" s="314">
        <f t="shared" si="0"/>
        <v>31051.199999999997</v>
      </c>
      <c r="V11" s="314">
        <f t="shared" si="0"/>
        <v>31051.199999999997</v>
      </c>
      <c r="W11" s="314">
        <f t="shared" si="0"/>
        <v>31051.199999999997</v>
      </c>
      <c r="X11" s="314">
        <f t="shared" si="0"/>
        <v>31051.199999999997</v>
      </c>
      <c r="Y11" s="314">
        <f t="shared" si="0"/>
        <v>31051.199999999997</v>
      </c>
      <c r="Z11" s="314">
        <f t="shared" si="0"/>
        <v>31051.199999999997</v>
      </c>
      <c r="AA11" s="314">
        <f t="shared" si="0"/>
        <v>31051.199999999997</v>
      </c>
      <c r="AB11" s="314">
        <f t="shared" si="0"/>
        <v>31051.199999999997</v>
      </c>
    </row>
    <row r="12" spans="1:28" ht="14.1" customHeight="1">
      <c r="A12" s="14"/>
      <c r="B12" s="109">
        <v>3</v>
      </c>
      <c r="C12" s="267" t="s">
        <v>150</v>
      </c>
      <c r="D12" s="279">
        <f>BBM!D12*$S$3</f>
        <v>9933.2999999999993</v>
      </c>
      <c r="E12" s="279">
        <f>BBM!E12*$S$3</f>
        <v>8922.9</v>
      </c>
      <c r="F12" s="279">
        <f>BBM!F12*$S$3</f>
        <v>9662.1</v>
      </c>
      <c r="G12" s="279">
        <f>BBM!G12*$S$3</f>
        <v>10462.799999999999</v>
      </c>
      <c r="H12" s="279">
        <f>BBM!H12*$S$3</f>
        <v>0</v>
      </c>
      <c r="I12" s="279">
        <f>BBM!I12*$S$3</f>
        <v>0</v>
      </c>
      <c r="J12" s="279">
        <f>BBM!J12*$S$3</f>
        <v>0</v>
      </c>
      <c r="K12" s="279">
        <f>BBM!K12*$S$3</f>
        <v>0</v>
      </c>
      <c r="L12" s="279">
        <f>BBM!L12*$S$3</f>
        <v>0</v>
      </c>
      <c r="M12" s="279">
        <f>BBM!M12*$S$3</f>
        <v>0</v>
      </c>
      <c r="N12" s="279">
        <f>BBM!N12*$S$3</f>
        <v>0</v>
      </c>
      <c r="O12" s="279">
        <f>BBM!O12*$S$3</f>
        <v>0</v>
      </c>
      <c r="P12" s="85">
        <f t="shared" ref="P12:P17" si="4">SUM(D12:O12)</f>
        <v>38981.099999999991</v>
      </c>
      <c r="Q12" s="313">
        <f t="shared" ref="Q12:Q17" si="5">D12</f>
        <v>9933.2999999999993</v>
      </c>
      <c r="R12" s="314">
        <f t="shared" ref="R12:AB27" si="6">Q12+E12</f>
        <v>18856.199999999997</v>
      </c>
      <c r="S12" s="314">
        <f t="shared" si="0"/>
        <v>28518.299999999996</v>
      </c>
      <c r="T12" s="314">
        <f t="shared" si="0"/>
        <v>38981.099999999991</v>
      </c>
      <c r="U12" s="314">
        <f t="shared" si="0"/>
        <v>38981.099999999991</v>
      </c>
      <c r="V12" s="314">
        <f t="shared" si="0"/>
        <v>38981.099999999991</v>
      </c>
      <c r="W12" s="314">
        <f t="shared" si="0"/>
        <v>38981.099999999991</v>
      </c>
      <c r="X12" s="314">
        <f t="shared" si="0"/>
        <v>38981.099999999991</v>
      </c>
      <c r="Y12" s="314">
        <f t="shared" si="0"/>
        <v>38981.099999999991</v>
      </c>
      <c r="Z12" s="314">
        <f t="shared" si="0"/>
        <v>38981.099999999991</v>
      </c>
      <c r="AA12" s="314">
        <f t="shared" si="0"/>
        <v>38981.099999999991</v>
      </c>
      <c r="AB12" s="314">
        <f t="shared" si="0"/>
        <v>38981.099999999991</v>
      </c>
    </row>
    <row r="13" spans="1:28" ht="14.1" customHeight="1">
      <c r="A13" s="14"/>
      <c r="B13" s="109">
        <v>4</v>
      </c>
      <c r="C13" s="267" t="s">
        <v>151</v>
      </c>
      <c r="D13" s="279">
        <f>BBM!D13*$S$3</f>
        <v>2151.9</v>
      </c>
      <c r="E13" s="279">
        <f>BBM!E13*$S$3</f>
        <v>1841.1</v>
      </c>
      <c r="F13" s="279">
        <f>BBM!F13*$S$3</f>
        <v>2106</v>
      </c>
      <c r="G13" s="279">
        <f>BBM!G13*$S$3</f>
        <v>2035.5</v>
      </c>
      <c r="H13" s="279">
        <f>BBM!H13*$S$3</f>
        <v>0</v>
      </c>
      <c r="I13" s="279">
        <f>BBM!I13*$S$3</f>
        <v>0</v>
      </c>
      <c r="J13" s="279">
        <f>BBM!J13*$S$3</f>
        <v>0</v>
      </c>
      <c r="K13" s="279">
        <f>BBM!K13*$S$3</f>
        <v>0</v>
      </c>
      <c r="L13" s="279">
        <f>BBM!L13*$S$3</f>
        <v>0</v>
      </c>
      <c r="M13" s="279">
        <f>BBM!M13*$S$3</f>
        <v>0</v>
      </c>
      <c r="N13" s="279">
        <f>BBM!N13*$S$3</f>
        <v>0</v>
      </c>
      <c r="O13" s="279">
        <f>BBM!O13*$S$3</f>
        <v>0</v>
      </c>
      <c r="P13" s="85">
        <f t="shared" si="4"/>
        <v>8134.5</v>
      </c>
      <c r="Q13" s="313">
        <f t="shared" si="5"/>
        <v>2151.9</v>
      </c>
      <c r="R13" s="314">
        <f t="shared" si="6"/>
        <v>3993</v>
      </c>
      <c r="S13" s="314">
        <f t="shared" si="0"/>
        <v>6099</v>
      </c>
      <c r="T13" s="314">
        <f t="shared" si="0"/>
        <v>8134.5</v>
      </c>
      <c r="U13" s="314">
        <f t="shared" si="0"/>
        <v>8134.5</v>
      </c>
      <c r="V13" s="314">
        <f t="shared" si="0"/>
        <v>8134.5</v>
      </c>
      <c r="W13" s="314">
        <f t="shared" si="0"/>
        <v>8134.5</v>
      </c>
      <c r="X13" s="314">
        <f t="shared" si="0"/>
        <v>8134.5</v>
      </c>
      <c r="Y13" s="314">
        <f t="shared" si="0"/>
        <v>8134.5</v>
      </c>
      <c r="Z13" s="314">
        <f t="shared" si="0"/>
        <v>8134.5</v>
      </c>
      <c r="AA13" s="314">
        <f t="shared" si="0"/>
        <v>8134.5</v>
      </c>
      <c r="AB13" s="314">
        <f t="shared" si="0"/>
        <v>8134.5</v>
      </c>
    </row>
    <row r="14" spans="1:28" ht="14.1" customHeight="1">
      <c r="A14" s="14"/>
      <c r="B14" s="109">
        <v>5</v>
      </c>
      <c r="C14" s="267" t="s">
        <v>152</v>
      </c>
      <c r="D14" s="279">
        <f>BBM!D14*$S$3</f>
        <v>6078</v>
      </c>
      <c r="E14" s="279">
        <f>BBM!E14*$S$3</f>
        <v>6063.5999999999995</v>
      </c>
      <c r="F14" s="279">
        <f>BBM!F14*$S$3</f>
        <v>4812</v>
      </c>
      <c r="G14" s="279">
        <f>BBM!G14*$S$3</f>
        <v>5377.5</v>
      </c>
      <c r="H14" s="279">
        <f>BBM!H14*$S$3</f>
        <v>0</v>
      </c>
      <c r="I14" s="279">
        <f>BBM!I14*$S$3</f>
        <v>0</v>
      </c>
      <c r="J14" s="279">
        <f>BBM!J14*$S$3</f>
        <v>0</v>
      </c>
      <c r="K14" s="279">
        <f>BBM!K14*$S$3</f>
        <v>0</v>
      </c>
      <c r="L14" s="279">
        <f>BBM!L14*$S$3</f>
        <v>0</v>
      </c>
      <c r="M14" s="279">
        <f>BBM!M14*$S$3</f>
        <v>0</v>
      </c>
      <c r="N14" s="279">
        <f>BBM!N14*$S$3</f>
        <v>0</v>
      </c>
      <c r="O14" s="279">
        <f>BBM!O14*$S$3</f>
        <v>0</v>
      </c>
      <c r="P14" s="85">
        <f t="shared" si="4"/>
        <v>22331.1</v>
      </c>
      <c r="Q14" s="313">
        <f t="shared" si="5"/>
        <v>6078</v>
      </c>
      <c r="R14" s="314">
        <f t="shared" si="6"/>
        <v>12141.599999999999</v>
      </c>
      <c r="S14" s="314">
        <f t="shared" si="0"/>
        <v>16953.599999999999</v>
      </c>
      <c r="T14" s="314">
        <f t="shared" si="0"/>
        <v>22331.1</v>
      </c>
      <c r="U14" s="314">
        <f t="shared" si="0"/>
        <v>22331.1</v>
      </c>
      <c r="V14" s="314">
        <f t="shared" si="0"/>
        <v>22331.1</v>
      </c>
      <c r="W14" s="314">
        <f t="shared" si="0"/>
        <v>22331.1</v>
      </c>
      <c r="X14" s="314">
        <f t="shared" si="0"/>
        <v>22331.1</v>
      </c>
      <c r="Y14" s="314">
        <f t="shared" si="0"/>
        <v>22331.1</v>
      </c>
      <c r="Z14" s="314">
        <f t="shared" si="0"/>
        <v>22331.1</v>
      </c>
      <c r="AA14" s="314">
        <f t="shared" si="0"/>
        <v>22331.1</v>
      </c>
      <c r="AB14" s="314">
        <f t="shared" si="0"/>
        <v>22331.1</v>
      </c>
    </row>
    <row r="15" spans="1:28" ht="14.1" customHeight="1">
      <c r="A15" s="14"/>
      <c r="B15" s="109">
        <v>6</v>
      </c>
      <c r="C15" s="267" t="s">
        <v>153</v>
      </c>
      <c r="D15" s="279">
        <f>BBM!D15*$S$3</f>
        <v>715.19999999999993</v>
      </c>
      <c r="E15" s="279">
        <f>BBM!E15*$S$3</f>
        <v>655.5</v>
      </c>
      <c r="F15" s="279">
        <f>BBM!F15*$S$3</f>
        <v>729.3</v>
      </c>
      <c r="G15" s="279">
        <f>BBM!G15*$S$3</f>
        <v>1003.5</v>
      </c>
      <c r="H15" s="279">
        <f>BBM!H15*$S$3</f>
        <v>0</v>
      </c>
      <c r="I15" s="279">
        <f>BBM!I15*$S$3</f>
        <v>0</v>
      </c>
      <c r="J15" s="279">
        <f>BBM!J15*$S$3</f>
        <v>0</v>
      </c>
      <c r="K15" s="279">
        <f>BBM!K15*$S$3</f>
        <v>0</v>
      </c>
      <c r="L15" s="279">
        <f>BBM!L15*$S$3</f>
        <v>0</v>
      </c>
      <c r="M15" s="279">
        <f>BBM!M15*$S$3</f>
        <v>0</v>
      </c>
      <c r="N15" s="279">
        <f>BBM!N15*$S$3</f>
        <v>0</v>
      </c>
      <c r="O15" s="279">
        <f>BBM!O15*$S$3</f>
        <v>0</v>
      </c>
      <c r="P15" s="85">
        <f t="shared" si="4"/>
        <v>3103.5</v>
      </c>
      <c r="Q15" s="313">
        <f t="shared" si="5"/>
        <v>715.19999999999993</v>
      </c>
      <c r="R15" s="314">
        <f t="shared" si="6"/>
        <v>1370.6999999999998</v>
      </c>
      <c r="S15" s="314">
        <f t="shared" si="0"/>
        <v>2100</v>
      </c>
      <c r="T15" s="314">
        <f t="shared" si="0"/>
        <v>3103.5</v>
      </c>
      <c r="U15" s="314">
        <f t="shared" si="0"/>
        <v>3103.5</v>
      </c>
      <c r="V15" s="314">
        <f t="shared" si="0"/>
        <v>3103.5</v>
      </c>
      <c r="W15" s="314">
        <f t="shared" si="0"/>
        <v>3103.5</v>
      </c>
      <c r="X15" s="314">
        <f t="shared" si="0"/>
        <v>3103.5</v>
      </c>
      <c r="Y15" s="314">
        <f t="shared" si="0"/>
        <v>3103.5</v>
      </c>
      <c r="Z15" s="314">
        <f t="shared" si="0"/>
        <v>3103.5</v>
      </c>
      <c r="AA15" s="314">
        <f t="shared" si="0"/>
        <v>3103.5</v>
      </c>
      <c r="AB15" s="314">
        <f t="shared" si="0"/>
        <v>3103.5</v>
      </c>
    </row>
    <row r="16" spans="1:28" ht="14.1" customHeight="1">
      <c r="A16" s="14"/>
      <c r="B16" s="109">
        <v>7</v>
      </c>
      <c r="C16" s="267" t="s">
        <v>154</v>
      </c>
      <c r="D16" s="279">
        <f>BBM!D16*$S$3</f>
        <v>2831.7</v>
      </c>
      <c r="E16" s="279">
        <f>BBM!E16*$S$3</f>
        <v>2337.0096600000002</v>
      </c>
      <c r="F16" s="279">
        <f>BBM!F16*$S$3</f>
        <v>2695.2</v>
      </c>
      <c r="G16" s="279">
        <f>BBM!G16*$S$3</f>
        <v>2706.6</v>
      </c>
      <c r="H16" s="279">
        <f>BBM!H16*$S$3</f>
        <v>0</v>
      </c>
      <c r="I16" s="279">
        <f>BBM!I16*$S$3</f>
        <v>0</v>
      </c>
      <c r="J16" s="279">
        <f>BBM!J16*$S$3</f>
        <v>0</v>
      </c>
      <c r="K16" s="279">
        <f>BBM!K16*$S$3</f>
        <v>0</v>
      </c>
      <c r="L16" s="279">
        <f>BBM!L16*$S$3</f>
        <v>0</v>
      </c>
      <c r="M16" s="279">
        <f>BBM!M16*$S$3</f>
        <v>0</v>
      </c>
      <c r="N16" s="279">
        <f>BBM!N16*$S$3</f>
        <v>0</v>
      </c>
      <c r="O16" s="279">
        <f>BBM!O16*$S$3</f>
        <v>0</v>
      </c>
      <c r="P16" s="85">
        <f t="shared" si="4"/>
        <v>10570.50966</v>
      </c>
      <c r="Q16" s="313">
        <f t="shared" si="5"/>
        <v>2831.7</v>
      </c>
      <c r="R16" s="314">
        <f t="shared" si="6"/>
        <v>5168.7096600000004</v>
      </c>
      <c r="S16" s="314">
        <f t="shared" si="0"/>
        <v>7863.9096600000003</v>
      </c>
      <c r="T16" s="314">
        <f t="shared" si="0"/>
        <v>10570.50966</v>
      </c>
      <c r="U16" s="314">
        <f t="shared" si="0"/>
        <v>10570.50966</v>
      </c>
      <c r="V16" s="314">
        <f t="shared" si="0"/>
        <v>10570.50966</v>
      </c>
      <c r="W16" s="314">
        <f t="shared" si="0"/>
        <v>10570.50966</v>
      </c>
      <c r="X16" s="314">
        <f t="shared" si="0"/>
        <v>10570.50966</v>
      </c>
      <c r="Y16" s="314">
        <f t="shared" si="0"/>
        <v>10570.50966</v>
      </c>
      <c r="Z16" s="314">
        <f t="shared" si="0"/>
        <v>10570.50966</v>
      </c>
      <c r="AA16" s="314">
        <f t="shared" si="0"/>
        <v>10570.50966</v>
      </c>
      <c r="AB16" s="314">
        <f t="shared" si="0"/>
        <v>10570.50966</v>
      </c>
    </row>
    <row r="17" spans="1:28" ht="14.1" customHeight="1">
      <c r="A17" s="14"/>
      <c r="B17" s="109">
        <v>8</v>
      </c>
      <c r="C17" s="267" t="s">
        <v>127</v>
      </c>
      <c r="D17" s="279">
        <f>BBM!D17*$S$3</f>
        <v>981.59999999999991</v>
      </c>
      <c r="E17" s="279">
        <f>BBM!E17*$S$3</f>
        <v>880.5766200000013</v>
      </c>
      <c r="F17" s="279">
        <f>BBM!F17*$S$3</f>
        <v>1129.5</v>
      </c>
      <c r="G17" s="279">
        <f>BBM!G17*$S$3</f>
        <v>1186.5</v>
      </c>
      <c r="H17" s="279">
        <f>BBM!H17*$S$3</f>
        <v>0</v>
      </c>
      <c r="I17" s="279">
        <f>BBM!I17*$S$3</f>
        <v>0</v>
      </c>
      <c r="J17" s="279">
        <f>BBM!J17*$S$3</f>
        <v>0</v>
      </c>
      <c r="K17" s="279">
        <f>BBM!K17*$S$3</f>
        <v>0</v>
      </c>
      <c r="L17" s="279">
        <f>BBM!L17*$S$3</f>
        <v>0</v>
      </c>
      <c r="M17" s="279">
        <f>BBM!M17*$S$3</f>
        <v>0</v>
      </c>
      <c r="N17" s="279">
        <f>BBM!N17*$S$3</f>
        <v>0</v>
      </c>
      <c r="O17" s="279">
        <f>BBM!O17*$S$3</f>
        <v>0</v>
      </c>
      <c r="P17" s="85">
        <f t="shared" si="4"/>
        <v>4178.1766200000011</v>
      </c>
      <c r="Q17" s="313">
        <f t="shared" si="5"/>
        <v>981.59999999999991</v>
      </c>
      <c r="R17" s="314">
        <f t="shared" si="6"/>
        <v>1862.1766200000011</v>
      </c>
      <c r="S17" s="314">
        <f t="shared" si="0"/>
        <v>2991.6766200000011</v>
      </c>
      <c r="T17" s="314">
        <f t="shared" si="0"/>
        <v>4178.1766200000011</v>
      </c>
      <c r="U17" s="314">
        <f t="shared" si="0"/>
        <v>4178.1766200000011</v>
      </c>
      <c r="V17" s="314">
        <f t="shared" si="0"/>
        <v>4178.1766200000011</v>
      </c>
      <c r="W17" s="314">
        <f t="shared" si="0"/>
        <v>4178.1766200000011</v>
      </c>
      <c r="X17" s="314">
        <f t="shared" si="0"/>
        <v>4178.1766200000011</v>
      </c>
      <c r="Y17" s="314">
        <f t="shared" si="0"/>
        <v>4178.1766200000011</v>
      </c>
      <c r="Z17" s="314">
        <f t="shared" si="0"/>
        <v>4178.1766200000011</v>
      </c>
      <c r="AA17" s="314">
        <f t="shared" si="0"/>
        <v>4178.1766200000011</v>
      </c>
      <c r="AB17" s="314">
        <f t="shared" si="0"/>
        <v>4178.1766200000011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7">SUM(D11:D17)</f>
        <v>30720.6</v>
      </c>
      <c r="E18" s="280">
        <f t="shared" si="7"/>
        <v>27066.686279999998</v>
      </c>
      <c r="F18" s="280">
        <f t="shared" si="7"/>
        <v>29855.4</v>
      </c>
      <c r="G18" s="280">
        <f t="shared" si="7"/>
        <v>30707.399999999998</v>
      </c>
      <c r="H18" s="280">
        <f t="shared" si="7"/>
        <v>0</v>
      </c>
      <c r="I18" s="280">
        <f t="shared" si="7"/>
        <v>0</v>
      </c>
      <c r="J18" s="280">
        <f t="shared" ref="J18:K18" si="8">SUM(J11:J17)</f>
        <v>0</v>
      </c>
      <c r="K18" s="280">
        <f t="shared" si="8"/>
        <v>0</v>
      </c>
      <c r="L18" s="280">
        <f t="shared" ref="L18:O18" si="9">SUM(L11:L17)</f>
        <v>0</v>
      </c>
      <c r="M18" s="280">
        <f t="shared" si="9"/>
        <v>0</v>
      </c>
      <c r="N18" s="280">
        <f t="shared" si="9"/>
        <v>0</v>
      </c>
      <c r="O18" s="280">
        <f t="shared" si="9"/>
        <v>0</v>
      </c>
      <c r="P18" s="103">
        <f>SUM(P11:P17)</f>
        <v>118350.08627999999</v>
      </c>
      <c r="Q18" s="315">
        <f>D18</f>
        <v>30720.6</v>
      </c>
      <c r="R18" s="316">
        <f t="shared" si="6"/>
        <v>57787.28628</v>
      </c>
      <c r="S18" s="316">
        <f t="shared" si="0"/>
        <v>87642.686279999994</v>
      </c>
      <c r="T18" s="316">
        <f t="shared" si="0"/>
        <v>118350.08627999999</v>
      </c>
      <c r="U18" s="316">
        <f t="shared" si="0"/>
        <v>118350.08627999999</v>
      </c>
      <c r="V18" s="316">
        <f t="shared" si="0"/>
        <v>118350.08627999999</v>
      </c>
      <c r="W18" s="316">
        <f t="shared" si="0"/>
        <v>118350.08627999999</v>
      </c>
      <c r="X18" s="316">
        <f t="shared" si="0"/>
        <v>118350.08627999999</v>
      </c>
      <c r="Y18" s="316">
        <f t="shared" si="0"/>
        <v>118350.08627999999</v>
      </c>
      <c r="Z18" s="316">
        <f t="shared" si="0"/>
        <v>118350.08627999999</v>
      </c>
      <c r="AA18" s="316">
        <f t="shared" si="0"/>
        <v>118350.08627999999</v>
      </c>
      <c r="AB18" s="316">
        <f t="shared" si="0"/>
        <v>118350.08627999999</v>
      </c>
    </row>
    <row r="19" spans="1:28" ht="14.1" customHeight="1">
      <c r="A19" s="14"/>
      <c r="B19" s="109">
        <v>10</v>
      </c>
      <c r="C19" s="267" t="s">
        <v>155</v>
      </c>
      <c r="D19" s="279">
        <f>BBM!D19*$S$3</f>
        <v>8046.9</v>
      </c>
      <c r="E19" s="279">
        <f>BBM!E19*$S$3</f>
        <v>7943.4</v>
      </c>
      <c r="F19" s="279">
        <f>BBM!F19*$S$3</f>
        <v>9344.6999999999989</v>
      </c>
      <c r="G19" s="279">
        <f>BBM!G19*$S$3</f>
        <v>9047.6999999999989</v>
      </c>
      <c r="H19" s="279">
        <f>BBM!H19*$S$3</f>
        <v>0</v>
      </c>
      <c r="I19" s="279">
        <f>BBM!I19*$S$3</f>
        <v>0</v>
      </c>
      <c r="J19" s="279">
        <f>BBM!J19*$S$3</f>
        <v>0</v>
      </c>
      <c r="K19" s="279">
        <f>BBM!K19*$S$3</f>
        <v>0</v>
      </c>
      <c r="L19" s="279">
        <f>BBM!L19*$S$3</f>
        <v>0</v>
      </c>
      <c r="M19" s="279">
        <f>BBM!M19*$S$3</f>
        <v>0</v>
      </c>
      <c r="N19" s="279">
        <f>BBM!N19*$S$3</f>
        <v>0</v>
      </c>
      <c r="O19" s="279">
        <f>BBM!O19*$S$3</f>
        <v>0</v>
      </c>
      <c r="P19" s="85">
        <f t="shared" ref="P19:P26" si="10">SUM(D19:O19)</f>
        <v>34382.699999999997</v>
      </c>
      <c r="Q19" s="313">
        <f t="shared" ref="Q19:Q36" si="11">D19</f>
        <v>8046.9</v>
      </c>
      <c r="R19" s="314">
        <f t="shared" si="6"/>
        <v>15990.3</v>
      </c>
      <c r="S19" s="314">
        <f t="shared" si="0"/>
        <v>25335</v>
      </c>
      <c r="T19" s="314">
        <f t="shared" si="0"/>
        <v>34382.699999999997</v>
      </c>
      <c r="U19" s="314">
        <f t="shared" si="0"/>
        <v>34382.699999999997</v>
      </c>
      <c r="V19" s="314">
        <f t="shared" si="0"/>
        <v>34382.699999999997</v>
      </c>
      <c r="W19" s="314">
        <f t="shared" si="0"/>
        <v>34382.699999999997</v>
      </c>
      <c r="X19" s="314">
        <f t="shared" si="0"/>
        <v>34382.699999999997</v>
      </c>
      <c r="Y19" s="314">
        <f t="shared" si="0"/>
        <v>34382.699999999997</v>
      </c>
      <c r="Z19" s="314">
        <f t="shared" si="0"/>
        <v>34382.699999999997</v>
      </c>
      <c r="AA19" s="314">
        <f t="shared" si="0"/>
        <v>34382.699999999997</v>
      </c>
      <c r="AB19" s="314">
        <f t="shared" si="0"/>
        <v>34382.699999999997</v>
      </c>
    </row>
    <row r="20" spans="1:28" ht="14.1" customHeight="1">
      <c r="A20" s="14"/>
      <c r="B20" s="109">
        <v>11</v>
      </c>
      <c r="C20" s="270" t="s">
        <v>156</v>
      </c>
      <c r="D20" s="279">
        <f>BBM!D20*$S$3</f>
        <v>4492.5</v>
      </c>
      <c r="E20" s="279">
        <f>BBM!E20*$S$3</f>
        <v>4018.5</v>
      </c>
      <c r="F20" s="279">
        <f>BBM!F20*$S$3</f>
        <v>4485</v>
      </c>
      <c r="G20" s="279">
        <f>BBM!G20*$S$3</f>
        <v>4521</v>
      </c>
      <c r="H20" s="279">
        <f>BBM!H20*$S$3</f>
        <v>0</v>
      </c>
      <c r="I20" s="279">
        <f>BBM!I20*$S$3</f>
        <v>0</v>
      </c>
      <c r="J20" s="279">
        <f>BBM!J20*$S$3</f>
        <v>0</v>
      </c>
      <c r="K20" s="279">
        <f>BBM!K20*$S$3</f>
        <v>0</v>
      </c>
      <c r="L20" s="279">
        <f>BBM!L20*$S$3</f>
        <v>0</v>
      </c>
      <c r="M20" s="279">
        <f>BBM!M20*$S$3</f>
        <v>0</v>
      </c>
      <c r="N20" s="279">
        <f>BBM!N20*$S$3</f>
        <v>0</v>
      </c>
      <c r="O20" s="279">
        <f>BBM!O20*$S$3</f>
        <v>0</v>
      </c>
      <c r="P20" s="85">
        <f t="shared" si="10"/>
        <v>17517</v>
      </c>
      <c r="Q20" s="313">
        <f t="shared" si="11"/>
        <v>4492.5</v>
      </c>
      <c r="R20" s="314">
        <f t="shared" si="6"/>
        <v>8511</v>
      </c>
      <c r="S20" s="314">
        <f t="shared" si="0"/>
        <v>12996</v>
      </c>
      <c r="T20" s="314">
        <f t="shared" si="0"/>
        <v>17517</v>
      </c>
      <c r="U20" s="314">
        <f t="shared" si="0"/>
        <v>17517</v>
      </c>
      <c r="V20" s="314">
        <f t="shared" si="0"/>
        <v>17517</v>
      </c>
      <c r="W20" s="314">
        <f t="shared" si="0"/>
        <v>17517</v>
      </c>
      <c r="X20" s="314">
        <f t="shared" si="0"/>
        <v>17517</v>
      </c>
      <c r="Y20" s="314">
        <f t="shared" si="0"/>
        <v>17517</v>
      </c>
      <c r="Z20" s="314">
        <f t="shared" si="0"/>
        <v>17517</v>
      </c>
      <c r="AA20" s="314">
        <f t="shared" si="0"/>
        <v>17517</v>
      </c>
      <c r="AB20" s="314">
        <f t="shared" si="0"/>
        <v>17517</v>
      </c>
    </row>
    <row r="21" spans="1:28" ht="14.1" customHeight="1">
      <c r="A21" s="14"/>
      <c r="B21" s="109">
        <v>12</v>
      </c>
      <c r="C21" s="270" t="s">
        <v>129</v>
      </c>
      <c r="D21" s="279">
        <f>BBM!D21*$S$3</f>
        <v>0</v>
      </c>
      <c r="E21" s="279">
        <f>BBM!E21*$S$3</f>
        <v>0</v>
      </c>
      <c r="F21" s="279">
        <f>BBM!F21*$S$3</f>
        <v>7024.5</v>
      </c>
      <c r="G21" s="279">
        <f>BBM!G21*$S$3</f>
        <v>3573</v>
      </c>
      <c r="H21" s="279">
        <f>BBM!H21*$S$3</f>
        <v>0</v>
      </c>
      <c r="I21" s="279">
        <f>BBM!I21*$S$3</f>
        <v>0</v>
      </c>
      <c r="J21" s="279">
        <f>BBM!J21*$S$3</f>
        <v>0</v>
      </c>
      <c r="K21" s="279">
        <f>BBM!K21*$S$3</f>
        <v>0</v>
      </c>
      <c r="L21" s="279">
        <f>BBM!L21*$S$3</f>
        <v>0</v>
      </c>
      <c r="M21" s="279">
        <f>BBM!M21*$S$3</f>
        <v>0</v>
      </c>
      <c r="N21" s="279">
        <f>BBM!N21*$S$3</f>
        <v>0</v>
      </c>
      <c r="O21" s="279">
        <f>BBM!O21*$S$3</f>
        <v>0</v>
      </c>
      <c r="P21" s="85">
        <f t="shared" si="10"/>
        <v>10597.5</v>
      </c>
      <c r="Q21" s="313">
        <f t="shared" ref="Q21" si="12">D21</f>
        <v>0</v>
      </c>
      <c r="R21" s="314">
        <f t="shared" ref="R21" si="13">Q21+E21</f>
        <v>0</v>
      </c>
      <c r="S21" s="314">
        <f t="shared" ref="S21" si="14">R21+F21</f>
        <v>7024.5</v>
      </c>
      <c r="T21" s="314">
        <f t="shared" ref="T21" si="15">S21+G21</f>
        <v>10597.5</v>
      </c>
      <c r="U21" s="314">
        <f t="shared" ref="U21" si="16">T21+H21</f>
        <v>10597.5</v>
      </c>
      <c r="V21" s="314">
        <f t="shared" ref="V21" si="17">U21+I21</f>
        <v>10597.5</v>
      </c>
      <c r="W21" s="314">
        <f t="shared" ref="W21" si="18">V21+J21</f>
        <v>10597.5</v>
      </c>
      <c r="X21" s="314">
        <f t="shared" ref="X21" si="19">W21+K21</f>
        <v>10597.5</v>
      </c>
      <c r="Y21" s="314">
        <f t="shared" ref="Y21" si="20">X21+L21</f>
        <v>10597.5</v>
      </c>
      <c r="Z21" s="314">
        <f t="shared" ref="Z21" si="21">Y21+M21</f>
        <v>10597.5</v>
      </c>
      <c r="AA21" s="314">
        <f t="shared" ref="AA21" si="22">Z21+N21</f>
        <v>10597.5</v>
      </c>
      <c r="AB21" s="314">
        <f t="shared" ref="AB21" si="23">AA21+O21</f>
        <v>10597.5</v>
      </c>
    </row>
    <row r="22" spans="1:28" ht="14.1" customHeight="1">
      <c r="A22" s="14"/>
      <c r="B22" s="109">
        <v>13</v>
      </c>
      <c r="C22" s="271" t="s">
        <v>157</v>
      </c>
      <c r="D22" s="279">
        <f>BBM!D22*$S$3</f>
        <v>5848.2</v>
      </c>
      <c r="E22" s="279">
        <f>BBM!E22*$S$3</f>
        <v>5284.5</v>
      </c>
      <c r="F22" s="279">
        <f>BBM!F22*$S$3</f>
        <v>5919</v>
      </c>
      <c r="G22" s="279">
        <f>BBM!G22*$S$3</f>
        <v>5925.5999999999995</v>
      </c>
      <c r="H22" s="279">
        <f>BBM!H22*$S$3</f>
        <v>0</v>
      </c>
      <c r="I22" s="279">
        <f>BBM!I22*$S$3</f>
        <v>0</v>
      </c>
      <c r="J22" s="279">
        <f>BBM!J22*$S$3</f>
        <v>0</v>
      </c>
      <c r="K22" s="279">
        <f>BBM!K22*$S$3</f>
        <v>0</v>
      </c>
      <c r="L22" s="279">
        <f>BBM!L22*$S$3</f>
        <v>0</v>
      </c>
      <c r="M22" s="279">
        <f>BBM!M22*$S$3</f>
        <v>0</v>
      </c>
      <c r="N22" s="279">
        <f>BBM!N22*$S$3</f>
        <v>0</v>
      </c>
      <c r="O22" s="279">
        <f>BBM!O22*$S$3</f>
        <v>0</v>
      </c>
      <c r="P22" s="85">
        <f t="shared" si="10"/>
        <v>22977.3</v>
      </c>
      <c r="Q22" s="313">
        <f t="shared" si="11"/>
        <v>5848.2</v>
      </c>
      <c r="R22" s="314">
        <f t="shared" si="6"/>
        <v>11132.7</v>
      </c>
      <c r="S22" s="314">
        <f t="shared" si="0"/>
        <v>17051.7</v>
      </c>
      <c r="T22" s="314">
        <f t="shared" si="0"/>
        <v>22977.3</v>
      </c>
      <c r="U22" s="314">
        <f t="shared" si="0"/>
        <v>22977.3</v>
      </c>
      <c r="V22" s="314">
        <f t="shared" si="0"/>
        <v>22977.3</v>
      </c>
      <c r="W22" s="314">
        <f t="shared" si="0"/>
        <v>22977.3</v>
      </c>
      <c r="X22" s="314">
        <f t="shared" si="0"/>
        <v>22977.3</v>
      </c>
      <c r="Y22" s="314">
        <f t="shared" si="0"/>
        <v>22977.3</v>
      </c>
      <c r="Z22" s="314">
        <f t="shared" si="0"/>
        <v>22977.3</v>
      </c>
      <c r="AA22" s="314">
        <f t="shared" si="0"/>
        <v>22977.3</v>
      </c>
      <c r="AB22" s="314">
        <f t="shared" si="0"/>
        <v>22977.3</v>
      </c>
    </row>
    <row r="23" spans="1:28" ht="14.1" customHeight="1">
      <c r="A23" s="14"/>
      <c r="B23" s="109">
        <v>14</v>
      </c>
      <c r="C23" s="271" t="s">
        <v>158</v>
      </c>
      <c r="D23" s="279">
        <f>BBM!D23*$S$3</f>
        <v>12079.5</v>
      </c>
      <c r="E23" s="279">
        <f>BBM!E23*$S$3</f>
        <v>10378.799999999999</v>
      </c>
      <c r="F23" s="279">
        <f>BBM!F23*$S$3</f>
        <v>10779</v>
      </c>
      <c r="G23" s="279">
        <f>BBM!G23*$S$3</f>
        <v>10705.8</v>
      </c>
      <c r="H23" s="279">
        <f>BBM!H23*$S$3</f>
        <v>0</v>
      </c>
      <c r="I23" s="279">
        <f>BBM!I23*$S$3</f>
        <v>0</v>
      </c>
      <c r="J23" s="279">
        <f>BBM!J23*$S$3</f>
        <v>0</v>
      </c>
      <c r="K23" s="279">
        <f>BBM!K23*$S$3</f>
        <v>0</v>
      </c>
      <c r="L23" s="279">
        <f>BBM!L23*$S$3</f>
        <v>0</v>
      </c>
      <c r="M23" s="279">
        <f>BBM!M23*$S$3</f>
        <v>0</v>
      </c>
      <c r="N23" s="279">
        <f>BBM!N23*$S$3</f>
        <v>0</v>
      </c>
      <c r="O23" s="279">
        <f>BBM!O23*$S$3</f>
        <v>0</v>
      </c>
      <c r="P23" s="85">
        <f t="shared" si="10"/>
        <v>43943.100000000006</v>
      </c>
      <c r="Q23" s="313">
        <f t="shared" si="11"/>
        <v>12079.5</v>
      </c>
      <c r="R23" s="314">
        <f t="shared" si="6"/>
        <v>22458.3</v>
      </c>
      <c r="S23" s="314">
        <f t="shared" si="0"/>
        <v>33237.300000000003</v>
      </c>
      <c r="T23" s="314">
        <f t="shared" si="0"/>
        <v>43943.100000000006</v>
      </c>
      <c r="U23" s="314">
        <f t="shared" si="0"/>
        <v>43943.100000000006</v>
      </c>
      <c r="V23" s="314">
        <f t="shared" si="0"/>
        <v>43943.100000000006</v>
      </c>
      <c r="W23" s="314">
        <f t="shared" si="0"/>
        <v>43943.100000000006</v>
      </c>
      <c r="X23" s="314">
        <f t="shared" si="0"/>
        <v>43943.100000000006</v>
      </c>
      <c r="Y23" s="314">
        <f t="shared" si="0"/>
        <v>43943.100000000006</v>
      </c>
      <c r="Z23" s="314">
        <f t="shared" si="0"/>
        <v>43943.100000000006</v>
      </c>
      <c r="AA23" s="314">
        <f t="shared" si="0"/>
        <v>43943.100000000006</v>
      </c>
      <c r="AB23" s="314">
        <f t="shared" si="0"/>
        <v>43943.100000000006</v>
      </c>
    </row>
    <row r="24" spans="1:28" ht="14.1" customHeight="1">
      <c r="A24" s="14"/>
      <c r="B24" s="109">
        <v>15</v>
      </c>
      <c r="C24" s="271" t="s">
        <v>159</v>
      </c>
      <c r="D24" s="279">
        <f>BBM!D24*$S$3</f>
        <v>10611.9</v>
      </c>
      <c r="E24" s="279">
        <f>BBM!E24*$S$3</f>
        <v>10665.3</v>
      </c>
      <c r="F24" s="279">
        <f>BBM!F24*$S$3</f>
        <v>11318.4</v>
      </c>
      <c r="G24" s="279">
        <f>BBM!G24*$S$3</f>
        <v>11365.5</v>
      </c>
      <c r="H24" s="279">
        <f>BBM!H24*$S$3</f>
        <v>0</v>
      </c>
      <c r="I24" s="279">
        <f>BBM!I24*$S$3</f>
        <v>0</v>
      </c>
      <c r="J24" s="279">
        <f>BBM!J24*$S$3</f>
        <v>0</v>
      </c>
      <c r="K24" s="279">
        <f>BBM!K24*$S$3</f>
        <v>0</v>
      </c>
      <c r="L24" s="279">
        <f>BBM!L24*$S$3</f>
        <v>0</v>
      </c>
      <c r="M24" s="279">
        <f>BBM!M24*$S$3</f>
        <v>0</v>
      </c>
      <c r="N24" s="279">
        <f>BBM!N24*$S$3</f>
        <v>0</v>
      </c>
      <c r="O24" s="279">
        <f>BBM!O24*$S$3</f>
        <v>0</v>
      </c>
      <c r="P24" s="85">
        <f t="shared" si="10"/>
        <v>43961.1</v>
      </c>
      <c r="Q24" s="313">
        <f t="shared" si="11"/>
        <v>10611.9</v>
      </c>
      <c r="R24" s="314">
        <f t="shared" si="6"/>
        <v>21277.199999999997</v>
      </c>
      <c r="S24" s="314">
        <f t="shared" si="0"/>
        <v>32595.599999999999</v>
      </c>
      <c r="T24" s="314">
        <f t="shared" si="0"/>
        <v>43961.1</v>
      </c>
      <c r="U24" s="314">
        <f t="shared" si="0"/>
        <v>43961.1</v>
      </c>
      <c r="V24" s="314">
        <f t="shared" si="0"/>
        <v>43961.1</v>
      </c>
      <c r="W24" s="314">
        <f t="shared" si="0"/>
        <v>43961.1</v>
      </c>
      <c r="X24" s="314">
        <f t="shared" si="0"/>
        <v>43961.1</v>
      </c>
      <c r="Y24" s="314">
        <f t="shared" si="0"/>
        <v>43961.1</v>
      </c>
      <c r="Z24" s="314">
        <f t="shared" si="0"/>
        <v>43961.1</v>
      </c>
      <c r="AA24" s="314">
        <f t="shared" si="0"/>
        <v>43961.1</v>
      </c>
      <c r="AB24" s="314">
        <f t="shared" si="0"/>
        <v>43961.1</v>
      </c>
    </row>
    <row r="25" spans="1:28" ht="14.1" customHeight="1">
      <c r="B25" s="109">
        <v>16</v>
      </c>
      <c r="C25" s="271" t="s">
        <v>160</v>
      </c>
      <c r="D25" s="279">
        <f>BBM!D25*$S$3</f>
        <v>1700.7</v>
      </c>
      <c r="E25" s="279">
        <f>BBM!E25*$S$3</f>
        <v>1511.7</v>
      </c>
      <c r="F25" s="279">
        <f>BBM!F25*$S$3</f>
        <v>1522.8</v>
      </c>
      <c r="G25" s="279">
        <f>BBM!G25*$S$3</f>
        <v>450.3</v>
      </c>
      <c r="H25" s="279">
        <f>BBM!H25*$S$3</f>
        <v>0</v>
      </c>
      <c r="I25" s="279">
        <f>BBM!I25*$S$3</f>
        <v>0</v>
      </c>
      <c r="J25" s="279">
        <f>BBM!J25*$S$3</f>
        <v>0</v>
      </c>
      <c r="K25" s="279">
        <f>BBM!K25*$S$3</f>
        <v>0</v>
      </c>
      <c r="L25" s="279">
        <f>BBM!L25*$S$3</f>
        <v>0</v>
      </c>
      <c r="M25" s="279">
        <f>BBM!M25*$S$3</f>
        <v>0</v>
      </c>
      <c r="N25" s="279">
        <f>BBM!N25*$S$3</f>
        <v>0</v>
      </c>
      <c r="O25" s="279">
        <f>BBM!O25*$S$3</f>
        <v>0</v>
      </c>
      <c r="P25" s="85">
        <f t="shared" si="10"/>
        <v>5185.5</v>
      </c>
      <c r="Q25" s="313">
        <f t="shared" si="11"/>
        <v>1700.7</v>
      </c>
      <c r="R25" s="314">
        <f t="shared" si="6"/>
        <v>3212.4</v>
      </c>
      <c r="S25" s="314">
        <f t="shared" si="6"/>
        <v>4735.2</v>
      </c>
      <c r="T25" s="314">
        <f t="shared" si="6"/>
        <v>5185.5</v>
      </c>
      <c r="U25" s="314">
        <f t="shared" si="6"/>
        <v>5185.5</v>
      </c>
      <c r="V25" s="314">
        <f t="shared" si="6"/>
        <v>5185.5</v>
      </c>
      <c r="W25" s="314">
        <f t="shared" si="6"/>
        <v>5185.5</v>
      </c>
      <c r="X25" s="314">
        <f t="shared" si="6"/>
        <v>5185.5</v>
      </c>
      <c r="Y25" s="314">
        <f t="shared" si="6"/>
        <v>5185.5</v>
      </c>
      <c r="Z25" s="314">
        <f t="shared" si="6"/>
        <v>5185.5</v>
      </c>
      <c r="AA25" s="314">
        <f t="shared" si="6"/>
        <v>5185.5</v>
      </c>
      <c r="AB25" s="314">
        <f t="shared" si="6"/>
        <v>5185.5</v>
      </c>
    </row>
    <row r="26" spans="1:28" ht="14.1" customHeight="1">
      <c r="A26" s="14"/>
      <c r="B26" s="109">
        <v>17</v>
      </c>
      <c r="C26" s="271" t="s">
        <v>161</v>
      </c>
      <c r="D26" s="279">
        <f>BBM!D26*$S$3</f>
        <v>3735.2999999999997</v>
      </c>
      <c r="E26" s="279">
        <f>BBM!E26*$S$3</f>
        <v>3467.4</v>
      </c>
      <c r="F26" s="279">
        <f>BBM!F26*$S$3</f>
        <v>3656.1</v>
      </c>
      <c r="G26" s="279">
        <f>BBM!G26*$S$3</f>
        <v>3715.7999999999997</v>
      </c>
      <c r="H26" s="279">
        <f>BBM!H26*$S$3</f>
        <v>0</v>
      </c>
      <c r="I26" s="279">
        <f>BBM!I26*$S$3</f>
        <v>0</v>
      </c>
      <c r="J26" s="279">
        <f>BBM!J26*$S$3</f>
        <v>0</v>
      </c>
      <c r="K26" s="279">
        <f>BBM!K26*$S$3</f>
        <v>0</v>
      </c>
      <c r="L26" s="279">
        <f>BBM!L26*$S$3</f>
        <v>0</v>
      </c>
      <c r="M26" s="279">
        <f>BBM!M26*$S$3</f>
        <v>0</v>
      </c>
      <c r="N26" s="279">
        <f>BBM!N26*$S$3</f>
        <v>0</v>
      </c>
      <c r="O26" s="279">
        <f>BBM!O26*$S$3</f>
        <v>0</v>
      </c>
      <c r="P26" s="85">
        <f t="shared" si="10"/>
        <v>14574.599999999999</v>
      </c>
      <c r="Q26" s="313">
        <f t="shared" si="11"/>
        <v>3735.2999999999997</v>
      </c>
      <c r="R26" s="314">
        <f t="shared" si="6"/>
        <v>7202.7</v>
      </c>
      <c r="S26" s="314">
        <f t="shared" si="6"/>
        <v>10858.8</v>
      </c>
      <c r="T26" s="314">
        <f t="shared" si="6"/>
        <v>14574.599999999999</v>
      </c>
      <c r="U26" s="314">
        <f t="shared" si="6"/>
        <v>14574.599999999999</v>
      </c>
      <c r="V26" s="314">
        <f t="shared" si="6"/>
        <v>14574.599999999999</v>
      </c>
      <c r="W26" s="314">
        <f t="shared" si="6"/>
        <v>14574.599999999999</v>
      </c>
      <c r="X26" s="314">
        <f t="shared" si="6"/>
        <v>14574.599999999999</v>
      </c>
      <c r="Y26" s="314">
        <f t="shared" si="6"/>
        <v>14574.599999999999</v>
      </c>
      <c r="Z26" s="314">
        <f t="shared" si="6"/>
        <v>14574.599999999999</v>
      </c>
      <c r="AA26" s="314">
        <f t="shared" si="6"/>
        <v>14574.599999999999</v>
      </c>
      <c r="AB26" s="314">
        <f t="shared" si="6"/>
        <v>14574.599999999999</v>
      </c>
    </row>
    <row r="27" spans="1:28" s="7" customFormat="1" ht="14.1" customHeight="1">
      <c r="B27" s="110"/>
      <c r="C27" s="272" t="s">
        <v>47</v>
      </c>
      <c r="D27" s="280">
        <f t="shared" ref="D27:P27" si="24">SUM(D19:D26)</f>
        <v>46515</v>
      </c>
      <c r="E27" s="280">
        <f t="shared" si="24"/>
        <v>43269.599999999999</v>
      </c>
      <c r="F27" s="280">
        <f t="shared" si="24"/>
        <v>54049.5</v>
      </c>
      <c r="G27" s="280">
        <f t="shared" si="24"/>
        <v>49304.7</v>
      </c>
      <c r="H27" s="280">
        <f t="shared" si="24"/>
        <v>0</v>
      </c>
      <c r="I27" s="280">
        <f t="shared" si="24"/>
        <v>0</v>
      </c>
      <c r="J27" s="280">
        <f t="shared" si="24"/>
        <v>0</v>
      </c>
      <c r="K27" s="280">
        <f t="shared" si="24"/>
        <v>0</v>
      </c>
      <c r="L27" s="280">
        <f t="shared" si="24"/>
        <v>0</v>
      </c>
      <c r="M27" s="280">
        <f t="shared" si="24"/>
        <v>0</v>
      </c>
      <c r="N27" s="280">
        <f t="shared" si="24"/>
        <v>0</v>
      </c>
      <c r="O27" s="280">
        <f t="shared" si="24"/>
        <v>0</v>
      </c>
      <c r="P27" s="103">
        <f t="shared" si="24"/>
        <v>193138.80000000002</v>
      </c>
      <c r="Q27" s="315">
        <f t="shared" si="11"/>
        <v>46515</v>
      </c>
      <c r="R27" s="316">
        <f t="shared" si="6"/>
        <v>89784.6</v>
      </c>
      <c r="S27" s="316">
        <f t="shared" si="6"/>
        <v>143834.1</v>
      </c>
      <c r="T27" s="316">
        <f t="shared" si="6"/>
        <v>193138.8</v>
      </c>
      <c r="U27" s="316">
        <f t="shared" si="6"/>
        <v>193138.8</v>
      </c>
      <c r="V27" s="316">
        <f t="shared" si="6"/>
        <v>193138.8</v>
      </c>
      <c r="W27" s="316">
        <f t="shared" si="6"/>
        <v>193138.8</v>
      </c>
      <c r="X27" s="316">
        <f t="shared" si="6"/>
        <v>193138.8</v>
      </c>
      <c r="Y27" s="316">
        <f t="shared" si="6"/>
        <v>193138.8</v>
      </c>
      <c r="Z27" s="316">
        <f t="shared" si="6"/>
        <v>193138.8</v>
      </c>
      <c r="AA27" s="316">
        <f t="shared" si="6"/>
        <v>193138.8</v>
      </c>
      <c r="AB27" s="316">
        <f t="shared" si="6"/>
        <v>193138.8</v>
      </c>
    </row>
    <row r="28" spans="1:28" s="7" customFormat="1" ht="14.1" customHeight="1">
      <c r="B28" s="110"/>
      <c r="C28" s="273" t="s">
        <v>128</v>
      </c>
      <c r="D28" s="300">
        <f t="shared" ref="D28:O28" si="25">SUM(D10,D18,D27)</f>
        <v>82580.100000000006</v>
      </c>
      <c r="E28" s="300">
        <f t="shared" si="25"/>
        <v>75262.886279999992</v>
      </c>
      <c r="F28" s="300">
        <f t="shared" si="25"/>
        <v>89517</v>
      </c>
      <c r="G28" s="300">
        <f t="shared" si="25"/>
        <v>85579.199999999997</v>
      </c>
      <c r="H28" s="300">
        <f t="shared" si="25"/>
        <v>0</v>
      </c>
      <c r="I28" s="300">
        <f t="shared" si="25"/>
        <v>0</v>
      </c>
      <c r="J28" s="300">
        <f t="shared" si="25"/>
        <v>0</v>
      </c>
      <c r="K28" s="300">
        <f t="shared" si="25"/>
        <v>0</v>
      </c>
      <c r="L28" s="300">
        <f t="shared" si="25"/>
        <v>0</v>
      </c>
      <c r="M28" s="300">
        <f t="shared" si="25"/>
        <v>0</v>
      </c>
      <c r="N28" s="300">
        <f t="shared" si="25"/>
        <v>0</v>
      </c>
      <c r="O28" s="300">
        <f t="shared" si="25"/>
        <v>0</v>
      </c>
      <c r="P28" s="205">
        <f>SUM(P27,P18,P10)</f>
        <v>332939.18627999997</v>
      </c>
      <c r="Q28" s="317">
        <f t="shared" si="11"/>
        <v>82580.100000000006</v>
      </c>
      <c r="R28" s="316">
        <f t="shared" ref="R28:AB36" si="26">Q28+E28</f>
        <v>157842.98628000001</v>
      </c>
      <c r="S28" s="316">
        <f t="shared" si="26"/>
        <v>247359.98628000001</v>
      </c>
      <c r="T28" s="316">
        <f t="shared" si="26"/>
        <v>332939.18628000002</v>
      </c>
      <c r="U28" s="316">
        <f t="shared" si="26"/>
        <v>332939.18628000002</v>
      </c>
      <c r="V28" s="316">
        <f t="shared" si="26"/>
        <v>332939.18628000002</v>
      </c>
      <c r="W28" s="316">
        <f t="shared" si="26"/>
        <v>332939.18628000002</v>
      </c>
      <c r="X28" s="316">
        <f t="shared" si="26"/>
        <v>332939.18628000002</v>
      </c>
      <c r="Y28" s="316">
        <f t="shared" si="26"/>
        <v>332939.18628000002</v>
      </c>
      <c r="Z28" s="316">
        <f t="shared" si="26"/>
        <v>332939.18628000002</v>
      </c>
      <c r="AA28" s="316">
        <f t="shared" si="26"/>
        <v>332939.18628000002</v>
      </c>
      <c r="AB28" s="316">
        <f t="shared" si="26"/>
        <v>332939.18628000002</v>
      </c>
    </row>
    <row r="29" spans="1:28" ht="14.1" customHeight="1">
      <c r="B29" s="109">
        <v>18</v>
      </c>
      <c r="C29" s="271" t="s">
        <v>129</v>
      </c>
      <c r="D29" s="279">
        <f>BBM!D29*$S$3</f>
        <v>18156</v>
      </c>
      <c r="E29" s="279">
        <f>BBM!E29*$S$3</f>
        <v>14047.5</v>
      </c>
      <c r="F29" s="279">
        <f>BBM!F29*$S$3</f>
        <v>10113</v>
      </c>
      <c r="G29" s="279">
        <f>BBM!G29*$S$3</f>
        <v>2461.5</v>
      </c>
      <c r="H29" s="279">
        <f>BBM!H29*$S$3</f>
        <v>0</v>
      </c>
      <c r="I29" s="279">
        <f>BBM!I29*$S$3</f>
        <v>0</v>
      </c>
      <c r="J29" s="279">
        <f>BBM!J29*$S$3</f>
        <v>0</v>
      </c>
      <c r="K29" s="279">
        <f>BBM!K29*$S$3</f>
        <v>0</v>
      </c>
      <c r="L29" s="279">
        <f>BBM!L29*$S$3</f>
        <v>0</v>
      </c>
      <c r="M29" s="279">
        <f>BBM!M29*$S$3</f>
        <v>0</v>
      </c>
      <c r="N29" s="279">
        <f>BBM!N29*$S$3</f>
        <v>0</v>
      </c>
      <c r="O29" s="279">
        <f>BBM!O29*$S$3</f>
        <v>0</v>
      </c>
      <c r="P29" s="85">
        <f>SUM(D29:O29)</f>
        <v>44778</v>
      </c>
      <c r="Q29" s="313">
        <f t="shared" si="11"/>
        <v>18156</v>
      </c>
      <c r="R29" s="314">
        <f t="shared" si="26"/>
        <v>32203.5</v>
      </c>
      <c r="S29" s="314">
        <f t="shared" si="26"/>
        <v>42316.5</v>
      </c>
      <c r="T29" s="314">
        <f t="shared" si="26"/>
        <v>44778</v>
      </c>
      <c r="U29" s="314">
        <f t="shared" si="26"/>
        <v>44778</v>
      </c>
      <c r="V29" s="314">
        <f t="shared" si="26"/>
        <v>44778</v>
      </c>
      <c r="W29" s="314">
        <f t="shared" si="26"/>
        <v>44778</v>
      </c>
      <c r="X29" s="314">
        <f t="shared" si="26"/>
        <v>44778</v>
      </c>
      <c r="Y29" s="314">
        <f t="shared" si="26"/>
        <v>44778</v>
      </c>
      <c r="Z29" s="314">
        <f t="shared" si="26"/>
        <v>44778</v>
      </c>
      <c r="AA29" s="314">
        <f t="shared" si="26"/>
        <v>44778</v>
      </c>
      <c r="AB29" s="314">
        <f t="shared" si="26"/>
        <v>44778</v>
      </c>
    </row>
    <row r="30" spans="1:28" ht="14.1" customHeight="1">
      <c r="B30" s="109">
        <v>19</v>
      </c>
      <c r="C30" s="271" t="s">
        <v>149</v>
      </c>
      <c r="D30" s="279">
        <f>BBM!D30*$S$3</f>
        <v>8161.5</v>
      </c>
      <c r="E30" s="279">
        <f>BBM!E30*$S$3</f>
        <v>8385</v>
      </c>
      <c r="F30" s="279">
        <f>BBM!F30*$S$3</f>
        <v>7379.7</v>
      </c>
      <c r="G30" s="279">
        <f>BBM!G30*$S$3</f>
        <v>7963.5</v>
      </c>
      <c r="H30" s="279">
        <f>BBM!H30*$S$3</f>
        <v>0</v>
      </c>
      <c r="I30" s="279">
        <f>BBM!I30*$S$3</f>
        <v>0</v>
      </c>
      <c r="J30" s="279">
        <f>BBM!J30*$S$3</f>
        <v>0</v>
      </c>
      <c r="K30" s="279">
        <f>BBM!K30*$S$3</f>
        <v>0</v>
      </c>
      <c r="L30" s="279">
        <f>BBM!L30*$S$3</f>
        <v>0</v>
      </c>
      <c r="M30" s="279">
        <f>BBM!M30*$S$3</f>
        <v>0</v>
      </c>
      <c r="N30" s="279">
        <f>BBM!N30*$S$3</f>
        <v>0</v>
      </c>
      <c r="O30" s="279">
        <f>BBM!O30*$S$3</f>
        <v>0</v>
      </c>
      <c r="P30" s="85">
        <f>SUM(D30:O30)</f>
        <v>31889.7</v>
      </c>
      <c r="Q30" s="313">
        <f t="shared" si="11"/>
        <v>8161.5</v>
      </c>
      <c r="R30" s="314">
        <f t="shared" si="26"/>
        <v>16546.5</v>
      </c>
      <c r="S30" s="314">
        <f t="shared" si="26"/>
        <v>23926.2</v>
      </c>
      <c r="T30" s="314">
        <f t="shared" si="26"/>
        <v>31889.7</v>
      </c>
      <c r="U30" s="314">
        <f t="shared" si="26"/>
        <v>31889.7</v>
      </c>
      <c r="V30" s="314">
        <f t="shared" si="26"/>
        <v>31889.7</v>
      </c>
      <c r="W30" s="314">
        <f t="shared" si="26"/>
        <v>31889.7</v>
      </c>
      <c r="X30" s="314">
        <f t="shared" si="26"/>
        <v>31889.7</v>
      </c>
      <c r="Y30" s="314">
        <f t="shared" si="26"/>
        <v>31889.7</v>
      </c>
      <c r="Z30" s="314">
        <f t="shared" si="26"/>
        <v>31889.7</v>
      </c>
      <c r="AA30" s="314">
        <f t="shared" si="26"/>
        <v>31889.7</v>
      </c>
      <c r="AB30" s="314">
        <f t="shared" si="26"/>
        <v>31889.7</v>
      </c>
    </row>
    <row r="31" spans="1:28" s="7" customFormat="1" ht="14.1" customHeight="1">
      <c r="B31" s="110"/>
      <c r="C31" s="273" t="s">
        <v>130</v>
      </c>
      <c r="D31" s="300">
        <f t="shared" ref="D31:I31" si="27">SUM(D29:D30)</f>
        <v>26317.5</v>
      </c>
      <c r="E31" s="300">
        <f t="shared" si="27"/>
        <v>22432.5</v>
      </c>
      <c r="F31" s="300">
        <f t="shared" si="27"/>
        <v>17492.7</v>
      </c>
      <c r="G31" s="300">
        <f t="shared" si="27"/>
        <v>10425</v>
      </c>
      <c r="H31" s="300">
        <f t="shared" si="27"/>
        <v>0</v>
      </c>
      <c r="I31" s="300">
        <f t="shared" si="27"/>
        <v>0</v>
      </c>
      <c r="J31" s="300">
        <f t="shared" ref="J31:K31" si="28">SUM(J29:J30)</f>
        <v>0</v>
      </c>
      <c r="K31" s="300">
        <f t="shared" si="28"/>
        <v>0</v>
      </c>
      <c r="L31" s="300">
        <f t="shared" ref="L31:O31" si="29">SUM(L29:L30)</f>
        <v>0</v>
      </c>
      <c r="M31" s="300">
        <f t="shared" si="29"/>
        <v>0</v>
      </c>
      <c r="N31" s="300">
        <f t="shared" si="29"/>
        <v>0</v>
      </c>
      <c r="O31" s="300">
        <f t="shared" si="29"/>
        <v>0</v>
      </c>
      <c r="P31" s="205">
        <f>SUM(P29:P30)</f>
        <v>76667.7</v>
      </c>
      <c r="Q31" s="317">
        <f t="shared" si="11"/>
        <v>26317.5</v>
      </c>
      <c r="R31" s="326">
        <f t="shared" si="26"/>
        <v>48750</v>
      </c>
      <c r="S31" s="326">
        <f t="shared" si="26"/>
        <v>66242.7</v>
      </c>
      <c r="T31" s="326">
        <f t="shared" si="26"/>
        <v>76667.7</v>
      </c>
      <c r="U31" s="326">
        <f t="shared" si="26"/>
        <v>76667.7</v>
      </c>
      <c r="V31" s="326">
        <f t="shared" si="26"/>
        <v>76667.7</v>
      </c>
      <c r="W31" s="326">
        <f t="shared" si="26"/>
        <v>76667.7</v>
      </c>
      <c r="X31" s="326">
        <f t="shared" si="26"/>
        <v>76667.7</v>
      </c>
      <c r="Y31" s="326">
        <f t="shared" si="26"/>
        <v>76667.7</v>
      </c>
      <c r="Z31" s="326">
        <f t="shared" si="26"/>
        <v>76667.7</v>
      </c>
      <c r="AA31" s="326">
        <f t="shared" si="26"/>
        <v>76667.7</v>
      </c>
      <c r="AB31" s="326">
        <f t="shared" si="26"/>
        <v>76667.7</v>
      </c>
    </row>
    <row r="32" spans="1:28" ht="14.1" customHeight="1">
      <c r="B32" s="110"/>
      <c r="C32" s="274" t="s">
        <v>131</v>
      </c>
      <c r="D32" s="283">
        <f t="shared" ref="D32:I32" si="30">SUM(D28,D31)</f>
        <v>108897.60000000001</v>
      </c>
      <c r="E32" s="283">
        <f t="shared" si="30"/>
        <v>97695.386279999992</v>
      </c>
      <c r="F32" s="283">
        <f t="shared" si="30"/>
        <v>107009.7</v>
      </c>
      <c r="G32" s="283">
        <f t="shared" si="30"/>
        <v>96004.2</v>
      </c>
      <c r="H32" s="283">
        <f t="shared" si="30"/>
        <v>0</v>
      </c>
      <c r="I32" s="283">
        <f t="shared" si="30"/>
        <v>0</v>
      </c>
      <c r="J32" s="283">
        <f t="shared" ref="J32:K32" si="31">SUM(J28,J31)</f>
        <v>0</v>
      </c>
      <c r="K32" s="283">
        <f t="shared" si="31"/>
        <v>0</v>
      </c>
      <c r="L32" s="283">
        <f t="shared" ref="L32:O32" si="32">SUM(L28,L31)</f>
        <v>0</v>
      </c>
      <c r="M32" s="283">
        <f t="shared" si="32"/>
        <v>0</v>
      </c>
      <c r="N32" s="283">
        <f t="shared" si="32"/>
        <v>0</v>
      </c>
      <c r="O32" s="283">
        <f t="shared" si="32"/>
        <v>0</v>
      </c>
      <c r="P32" s="252">
        <f>SUM(P31,P28)</f>
        <v>409606.88627999998</v>
      </c>
      <c r="Q32" s="318">
        <f t="shared" si="11"/>
        <v>108897.60000000001</v>
      </c>
      <c r="R32" s="326">
        <f t="shared" si="26"/>
        <v>206592.98628000001</v>
      </c>
      <c r="S32" s="326">
        <f t="shared" si="26"/>
        <v>313602.68628000002</v>
      </c>
      <c r="T32" s="326">
        <f t="shared" si="26"/>
        <v>409606.88628000004</v>
      </c>
      <c r="U32" s="326">
        <f t="shared" si="26"/>
        <v>409606.88628000004</v>
      </c>
      <c r="V32" s="326">
        <f t="shared" si="26"/>
        <v>409606.88628000004</v>
      </c>
      <c r="W32" s="326">
        <f t="shared" si="26"/>
        <v>409606.88628000004</v>
      </c>
      <c r="X32" s="326">
        <f t="shared" si="26"/>
        <v>409606.88628000004</v>
      </c>
      <c r="Y32" s="326">
        <f t="shared" si="26"/>
        <v>409606.88628000004</v>
      </c>
      <c r="Z32" s="326">
        <f t="shared" si="26"/>
        <v>409606.88628000004</v>
      </c>
      <c r="AA32" s="326">
        <f t="shared" si="26"/>
        <v>409606.88628000004</v>
      </c>
      <c r="AB32" s="326">
        <f t="shared" si="26"/>
        <v>409606.88628000004</v>
      </c>
    </row>
    <row r="33" spans="1:28" ht="14.1" customHeight="1">
      <c r="B33" s="111">
        <v>20</v>
      </c>
      <c r="C33" s="270" t="s">
        <v>132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N33" s="284">
        <v>0</v>
      </c>
      <c r="O33" s="284">
        <v>0</v>
      </c>
      <c r="P33" s="247">
        <f>SUM(D33:O33)</f>
        <v>0</v>
      </c>
      <c r="Q33" s="319">
        <f t="shared" si="11"/>
        <v>0</v>
      </c>
      <c r="R33" s="320">
        <f t="shared" si="26"/>
        <v>0</v>
      </c>
      <c r="S33" s="320">
        <f t="shared" si="26"/>
        <v>0</v>
      </c>
      <c r="T33" s="320">
        <f t="shared" si="26"/>
        <v>0</v>
      </c>
      <c r="U33" s="320">
        <f t="shared" si="26"/>
        <v>0</v>
      </c>
      <c r="V33" s="320">
        <f t="shared" si="26"/>
        <v>0</v>
      </c>
      <c r="W33" s="320">
        <f t="shared" si="26"/>
        <v>0</v>
      </c>
      <c r="X33" s="320">
        <f t="shared" si="26"/>
        <v>0</v>
      </c>
      <c r="Y33" s="320">
        <f t="shared" si="26"/>
        <v>0</v>
      </c>
      <c r="Z33" s="320">
        <f t="shared" si="26"/>
        <v>0</v>
      </c>
      <c r="AA33" s="320">
        <f t="shared" si="26"/>
        <v>0</v>
      </c>
      <c r="AB33" s="320">
        <f t="shared" si="26"/>
        <v>0</v>
      </c>
    </row>
    <row r="34" spans="1:28" ht="14.1" customHeight="1">
      <c r="B34" s="111">
        <v>21</v>
      </c>
      <c r="C34" s="270" t="s">
        <v>210</v>
      </c>
      <c r="D34" s="284">
        <v>0</v>
      </c>
      <c r="E34" s="284">
        <v>0</v>
      </c>
      <c r="F34" s="284"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v>0</v>
      </c>
      <c r="M34" s="284">
        <v>0</v>
      </c>
      <c r="N34" s="284">
        <v>0</v>
      </c>
      <c r="O34" s="284">
        <v>0</v>
      </c>
      <c r="P34" s="247">
        <f>SUM(D34:O34)</f>
        <v>0</v>
      </c>
      <c r="Q34" s="319">
        <f t="shared" ref="Q34" si="33">D34</f>
        <v>0</v>
      </c>
      <c r="R34" s="320">
        <f t="shared" ref="R34" si="34">Q34+E34</f>
        <v>0</v>
      </c>
      <c r="S34" s="320">
        <f t="shared" ref="S34" si="35">R34+F34</f>
        <v>0</v>
      </c>
      <c r="T34" s="320">
        <f t="shared" ref="T34" si="36">S34+G34</f>
        <v>0</v>
      </c>
      <c r="U34" s="320">
        <f t="shared" ref="U34" si="37">T34+H34</f>
        <v>0</v>
      </c>
      <c r="V34" s="320">
        <f t="shared" ref="V34" si="38">U34+I34</f>
        <v>0</v>
      </c>
      <c r="W34" s="320">
        <f t="shared" ref="W34" si="39">V34+J34</f>
        <v>0</v>
      </c>
      <c r="X34" s="320">
        <f t="shared" ref="X34" si="40">W34+K34</f>
        <v>0</v>
      </c>
      <c r="Y34" s="320">
        <f t="shared" ref="Y34" si="41">X34+L34</f>
        <v>0</v>
      </c>
      <c r="Z34" s="320">
        <f t="shared" ref="Z34" si="42">Y34+M34</f>
        <v>0</v>
      </c>
      <c r="AA34" s="320">
        <f t="shared" ref="AA34" si="43">Z34+N34</f>
        <v>0</v>
      </c>
      <c r="AB34" s="320">
        <f t="shared" ref="AB34" si="44">AA34+O34</f>
        <v>0</v>
      </c>
    </row>
    <row r="35" spans="1:28" ht="14.1" customHeight="1">
      <c r="B35" s="250"/>
      <c r="C35" s="274" t="s">
        <v>133</v>
      </c>
      <c r="D35" s="285">
        <f t="shared" ref="D35:I35" si="45">SUM(D33)</f>
        <v>0</v>
      </c>
      <c r="E35" s="285">
        <f t="shared" si="45"/>
        <v>0</v>
      </c>
      <c r="F35" s="285">
        <f t="shared" si="45"/>
        <v>0</v>
      </c>
      <c r="G35" s="285">
        <f t="shared" si="45"/>
        <v>0</v>
      </c>
      <c r="H35" s="285">
        <f t="shared" si="45"/>
        <v>0</v>
      </c>
      <c r="I35" s="285">
        <f t="shared" si="45"/>
        <v>0</v>
      </c>
      <c r="J35" s="285">
        <f t="shared" ref="J35:K35" si="46">SUM(J33)</f>
        <v>0</v>
      </c>
      <c r="K35" s="285">
        <f t="shared" si="46"/>
        <v>0</v>
      </c>
      <c r="L35" s="285">
        <f t="shared" ref="L35:O35" si="47">SUM(L33)</f>
        <v>0</v>
      </c>
      <c r="M35" s="285">
        <f t="shared" si="47"/>
        <v>0</v>
      </c>
      <c r="N35" s="285">
        <f t="shared" si="47"/>
        <v>0</v>
      </c>
      <c r="O35" s="285">
        <f t="shared" si="47"/>
        <v>0</v>
      </c>
      <c r="P35" s="276">
        <f>SUM(P33)</f>
        <v>0</v>
      </c>
      <c r="Q35" s="321">
        <f t="shared" si="11"/>
        <v>0</v>
      </c>
      <c r="R35" s="326">
        <f t="shared" si="26"/>
        <v>0</v>
      </c>
      <c r="S35" s="326">
        <f t="shared" si="26"/>
        <v>0</v>
      </c>
      <c r="T35" s="326">
        <f t="shared" si="26"/>
        <v>0</v>
      </c>
      <c r="U35" s="326">
        <f t="shared" si="26"/>
        <v>0</v>
      </c>
      <c r="V35" s="326">
        <f t="shared" si="26"/>
        <v>0</v>
      </c>
      <c r="W35" s="326">
        <f t="shared" si="26"/>
        <v>0</v>
      </c>
      <c r="X35" s="326">
        <f t="shared" si="26"/>
        <v>0</v>
      </c>
      <c r="Y35" s="326">
        <f t="shared" si="26"/>
        <v>0</v>
      </c>
      <c r="Z35" s="326">
        <f t="shared" si="26"/>
        <v>0</v>
      </c>
      <c r="AA35" s="326">
        <f t="shared" si="26"/>
        <v>0</v>
      </c>
      <c r="AB35" s="326">
        <f t="shared" si="26"/>
        <v>0</v>
      </c>
    </row>
    <row r="36" spans="1:28" s="7" customFormat="1" ht="14.1" customHeight="1">
      <c r="B36" s="256"/>
      <c r="C36" s="293" t="s">
        <v>29</v>
      </c>
      <c r="D36" s="286">
        <f t="shared" ref="D36:I36" si="48">SUM(D32,D35)</f>
        <v>108897.60000000001</v>
      </c>
      <c r="E36" s="286">
        <f t="shared" si="48"/>
        <v>97695.386279999992</v>
      </c>
      <c r="F36" s="286">
        <f t="shared" si="48"/>
        <v>107009.7</v>
      </c>
      <c r="G36" s="286">
        <f t="shared" si="48"/>
        <v>96004.2</v>
      </c>
      <c r="H36" s="286">
        <f t="shared" si="48"/>
        <v>0</v>
      </c>
      <c r="I36" s="286">
        <f t="shared" si="48"/>
        <v>0</v>
      </c>
      <c r="J36" s="286">
        <f t="shared" ref="J36:K36" si="49">SUM(J32,J35)</f>
        <v>0</v>
      </c>
      <c r="K36" s="286">
        <f t="shared" si="49"/>
        <v>0</v>
      </c>
      <c r="L36" s="286">
        <f t="shared" ref="L36:O36" si="50">SUM(L32,L35)</f>
        <v>0</v>
      </c>
      <c r="M36" s="286">
        <f t="shared" si="50"/>
        <v>0</v>
      </c>
      <c r="N36" s="286">
        <f t="shared" si="50"/>
        <v>0</v>
      </c>
      <c r="O36" s="286">
        <f t="shared" si="50"/>
        <v>0</v>
      </c>
      <c r="P36" s="257">
        <f>SUM(P35,P32)</f>
        <v>409606.88627999998</v>
      </c>
      <c r="Q36" s="322">
        <f t="shared" si="11"/>
        <v>108897.60000000001</v>
      </c>
      <c r="R36" s="326">
        <f t="shared" si="26"/>
        <v>206592.98628000001</v>
      </c>
      <c r="S36" s="326">
        <f t="shared" si="26"/>
        <v>313602.68628000002</v>
      </c>
      <c r="T36" s="326">
        <f t="shared" si="26"/>
        <v>409606.88628000004</v>
      </c>
      <c r="U36" s="326">
        <f t="shared" si="26"/>
        <v>409606.88628000004</v>
      </c>
      <c r="V36" s="326">
        <f t="shared" si="26"/>
        <v>409606.88628000004</v>
      </c>
      <c r="W36" s="326">
        <f t="shared" si="26"/>
        <v>409606.88628000004</v>
      </c>
      <c r="X36" s="326">
        <f t="shared" si="26"/>
        <v>409606.88628000004</v>
      </c>
      <c r="Y36" s="326">
        <f t="shared" si="26"/>
        <v>409606.88628000004</v>
      </c>
      <c r="Z36" s="326">
        <f t="shared" si="26"/>
        <v>409606.88628000004</v>
      </c>
      <c r="AA36" s="326">
        <f t="shared" si="26"/>
        <v>409606.88628000004</v>
      </c>
      <c r="AB36" s="326">
        <f t="shared" si="26"/>
        <v>409606.88628000004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63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7" s="47" customFormat="1" ht="14.1" customHeight="1">
      <c r="A98" s="88"/>
      <c r="Q98" s="325"/>
    </row>
    <row r="99" spans="1:1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6">
    <mergeCell ref="B1:P1"/>
    <mergeCell ref="B2:P2"/>
    <mergeCell ref="B3:P3"/>
    <mergeCell ref="D5:O5"/>
    <mergeCell ref="Q5:AB5"/>
    <mergeCell ref="Q4:AB4"/>
  </mergeCells>
  <printOptions horizontalCentered="1"/>
  <pageMargins left="0.62992125984251968" right="0.27559055118110237" top="0.68" bottom="0.15748031496062992" header="0.23622047244094491" footer="0.19685039370078741"/>
  <pageSetup paperSize="122" scale="8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>
    <tabColor indexed="29"/>
    <pageSetUpPr fitToPage="1"/>
  </sheetPr>
  <dimension ref="A1:AB54"/>
  <sheetViews>
    <sheetView showGridLines="0" view="pageBreakPreview" topLeftCell="D1" zoomScale="85" zoomScaleNormal="75" zoomScaleSheetLayoutView="85" workbookViewId="0">
      <selection activeCell="S47" sqref="S47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28515625" style="13" customWidth="1"/>
    <col min="4" max="4" width="6" style="10" bestFit="1" customWidth="1"/>
    <col min="5" max="5" width="5.85546875" style="10" bestFit="1" customWidth="1"/>
    <col min="6" max="6" width="6.7109375" style="10" bestFit="1" customWidth="1"/>
    <col min="7" max="7" width="6.140625" style="10" bestFit="1" customWidth="1"/>
    <col min="8" max="8" width="5.7109375" style="10" bestFit="1" customWidth="1"/>
    <col min="9" max="10" width="5.85546875" style="10" bestFit="1" customWidth="1"/>
    <col min="11" max="11" width="6.42578125" style="10" bestFit="1" customWidth="1"/>
    <col min="12" max="12" width="5.85546875" style="10" bestFit="1" customWidth="1"/>
    <col min="13" max="14" width="6.140625" style="10" bestFit="1" customWidth="1"/>
    <col min="15" max="15" width="5.85546875" style="10" bestFit="1" customWidth="1"/>
    <col min="16" max="16" width="13.140625" style="10" customWidth="1"/>
    <col min="17" max="17" width="10" style="2" customWidth="1"/>
    <col min="18" max="18" width="10.85546875" style="2" customWidth="1"/>
    <col min="19" max="19" width="9.42578125" style="2" customWidth="1"/>
    <col min="20" max="28" width="8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8" t="s">
        <v>31</v>
      </c>
      <c r="D4" s="8"/>
      <c r="Q4" s="494" t="s">
        <v>69</v>
      </c>
      <c r="R4" s="494"/>
      <c r="S4" s="494"/>
      <c r="T4" s="494"/>
      <c r="U4" s="494"/>
      <c r="V4" s="494"/>
      <c r="W4" s="494"/>
      <c r="X4" s="494"/>
      <c r="Y4" s="494"/>
      <c r="Z4" s="494"/>
      <c r="AA4" s="494"/>
      <c r="AB4" s="494"/>
    </row>
    <row r="5" spans="1:28" s="11" customFormat="1">
      <c r="B5" s="116"/>
      <c r="C5" s="117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83" t="s">
        <v>30</v>
      </c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5"/>
    </row>
    <row r="6" spans="1:28" s="11" customFormat="1">
      <c r="B6" s="106" t="s">
        <v>2</v>
      </c>
      <c r="C6" s="11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69" t="s">
        <v>18</v>
      </c>
      <c r="R6" s="70" t="s">
        <v>19</v>
      </c>
      <c r="S6" s="70" t="s">
        <v>20</v>
      </c>
      <c r="T6" s="71" t="s">
        <v>21</v>
      </c>
      <c r="U6" s="71" t="s">
        <v>9</v>
      </c>
      <c r="V6" s="71" t="s">
        <v>22</v>
      </c>
      <c r="W6" s="72" t="s">
        <v>23</v>
      </c>
      <c r="X6" s="72" t="s">
        <v>24</v>
      </c>
      <c r="Y6" s="72" t="s">
        <v>25</v>
      </c>
      <c r="Z6" s="73" t="s">
        <v>26</v>
      </c>
      <c r="AA6" s="73" t="s">
        <v>27</v>
      </c>
      <c r="AB6" s="73" t="s">
        <v>28</v>
      </c>
    </row>
    <row r="7" spans="1:28" s="11" customFormat="1">
      <c r="B7" s="107"/>
      <c r="C7" s="119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76"/>
      <c r="R7" s="77"/>
      <c r="S7" s="77"/>
      <c r="T7" s="78"/>
      <c r="U7" s="78"/>
      <c r="V7" s="78"/>
      <c r="W7" s="79"/>
      <c r="X7" s="79"/>
      <c r="Y7" s="79"/>
      <c r="Z7" s="80"/>
      <c r="AA7" s="80"/>
      <c r="AB7" s="80"/>
    </row>
    <row r="8" spans="1:28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83"/>
      <c r="R8" s="83"/>
      <c r="S8" s="83"/>
      <c r="T8" s="83"/>
      <c r="U8" s="83"/>
      <c r="V8" s="84"/>
      <c r="W8" s="84"/>
      <c r="X8" s="84"/>
      <c r="Y8" s="84"/>
      <c r="Z8" s="84"/>
      <c r="AA8" s="84"/>
      <c r="AB8" s="84"/>
    </row>
    <row r="9" spans="1:28" ht="14.1" customHeight="1">
      <c r="B9" s="109">
        <v>1</v>
      </c>
      <c r="C9" s="267" t="s">
        <v>148</v>
      </c>
      <c r="D9" s="279">
        <f>[2]MISIP_CAB!$F$71</f>
        <v>175</v>
      </c>
      <c r="E9" s="279">
        <f>[2]MISIP_CAB!$F$72</f>
        <v>126</v>
      </c>
      <c r="F9" s="279">
        <f>[2]MISIP_CAB!$F$73</f>
        <v>132</v>
      </c>
      <c r="G9" s="279">
        <f>[2]MISIP_CAB!$F$74</f>
        <v>132</v>
      </c>
      <c r="H9" s="279">
        <f>[2]MISIP_CAB!$F$75</f>
        <v>0</v>
      </c>
      <c r="I9" s="279">
        <f>[2]MISIP_CAB!$F$76</f>
        <v>0</v>
      </c>
      <c r="J9" s="279">
        <f>[2]MISIP_CAB!$F$77</f>
        <v>0</v>
      </c>
      <c r="K9" s="91">
        <f>[2]MISIP_CAB!$F$78</f>
        <v>0</v>
      </c>
      <c r="L9" s="91">
        <f>[2]MISIP_CAB!$F$79</f>
        <v>0</v>
      </c>
      <c r="M9" s="91">
        <f>[2]MISIP_CAB!$F$80</f>
        <v>0</v>
      </c>
      <c r="N9" s="91">
        <f>[2]MISIP_CAB!$F$81</f>
        <v>0</v>
      </c>
      <c r="O9" s="91">
        <f>[2]MISIP_CAB!$F$82</f>
        <v>0</v>
      </c>
      <c r="P9" s="85">
        <f>SUM(D9:O9)</f>
        <v>565</v>
      </c>
      <c r="Q9" s="279">
        <f>D9</f>
        <v>175</v>
      </c>
      <c r="R9" s="91">
        <f>Q9+E9</f>
        <v>301</v>
      </c>
      <c r="S9" s="91">
        <f t="shared" ref="S9:AB9" si="0">R9+F9</f>
        <v>433</v>
      </c>
      <c r="T9" s="91">
        <f t="shared" si="0"/>
        <v>565</v>
      </c>
      <c r="U9" s="91">
        <f t="shared" si="0"/>
        <v>565</v>
      </c>
      <c r="V9" s="91">
        <f t="shared" si="0"/>
        <v>565</v>
      </c>
      <c r="W9" s="91">
        <f t="shared" si="0"/>
        <v>565</v>
      </c>
      <c r="X9" s="91">
        <f t="shared" si="0"/>
        <v>565</v>
      </c>
      <c r="Y9" s="91">
        <f t="shared" si="0"/>
        <v>565</v>
      </c>
      <c r="Z9" s="91">
        <f t="shared" si="0"/>
        <v>565</v>
      </c>
      <c r="AA9" s="91">
        <f t="shared" si="0"/>
        <v>565</v>
      </c>
      <c r="AB9" s="91">
        <f t="shared" si="0"/>
        <v>565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175</v>
      </c>
      <c r="E10" s="280">
        <f t="shared" si="1"/>
        <v>126</v>
      </c>
      <c r="F10" s="280">
        <f t="shared" si="1"/>
        <v>132</v>
      </c>
      <c r="G10" s="280">
        <f t="shared" si="1"/>
        <v>132</v>
      </c>
      <c r="H10" s="280">
        <f t="shared" si="1"/>
        <v>0</v>
      </c>
      <c r="I10" s="280">
        <f t="shared" si="1"/>
        <v>0</v>
      </c>
      <c r="J10" s="280">
        <f t="shared" ref="J10:O10" si="2">SUM(J9)</f>
        <v>0</v>
      </c>
      <c r="K10" s="280">
        <f t="shared" si="2"/>
        <v>0</v>
      </c>
      <c r="L10" s="280">
        <f t="shared" si="2"/>
        <v>0</v>
      </c>
      <c r="M10" s="280">
        <f t="shared" si="2"/>
        <v>0</v>
      </c>
      <c r="N10" s="280">
        <f t="shared" si="2"/>
        <v>0</v>
      </c>
      <c r="O10" s="280">
        <f t="shared" si="2"/>
        <v>0</v>
      </c>
      <c r="P10" s="103">
        <f>SUM(P9)</f>
        <v>565</v>
      </c>
      <c r="Q10" s="280">
        <f>D10</f>
        <v>175</v>
      </c>
      <c r="R10" s="102">
        <f>Q10+E10</f>
        <v>301</v>
      </c>
      <c r="S10" s="102">
        <f t="shared" ref="S10:AB17" si="3">R10+F10</f>
        <v>433</v>
      </c>
      <c r="T10" s="102">
        <f t="shared" si="3"/>
        <v>565</v>
      </c>
      <c r="U10" s="102">
        <f t="shared" si="3"/>
        <v>565</v>
      </c>
      <c r="V10" s="102">
        <f t="shared" si="3"/>
        <v>565</v>
      </c>
      <c r="W10" s="102">
        <f t="shared" si="3"/>
        <v>565</v>
      </c>
      <c r="X10" s="102">
        <f t="shared" si="3"/>
        <v>565</v>
      </c>
      <c r="Y10" s="102">
        <f t="shared" si="3"/>
        <v>565</v>
      </c>
      <c r="Z10" s="102">
        <f t="shared" si="3"/>
        <v>565</v>
      </c>
      <c r="AA10" s="102">
        <f t="shared" si="3"/>
        <v>565</v>
      </c>
      <c r="AB10" s="102">
        <f t="shared" si="3"/>
        <v>565</v>
      </c>
    </row>
    <row r="11" spans="1:28" ht="14.1" customHeight="1">
      <c r="A11" s="14"/>
      <c r="B11" s="109">
        <v>2</v>
      </c>
      <c r="C11" s="267" t="s">
        <v>149</v>
      </c>
      <c r="D11" s="443">
        <f>[2]MISIP_MLK!$E$71</f>
        <v>99</v>
      </c>
      <c r="E11" s="443">
        <f>[2]MISIP_MLK!$E$72</f>
        <v>52</v>
      </c>
      <c r="F11" s="443">
        <f>[2]MISIP_MLK!$E$73</f>
        <v>102</v>
      </c>
      <c r="G11" s="443">
        <f>[2]MISIP_MLK!$E$74</f>
        <v>99</v>
      </c>
      <c r="H11" s="443">
        <f>[2]MISIP_MLK!$E$75</f>
        <v>0</v>
      </c>
      <c r="I11" s="443">
        <f>[2]MISIP_MLK!$E$76</f>
        <v>0</v>
      </c>
      <c r="J11" s="443">
        <f>[2]MISIP_MLK!$E$77</f>
        <v>0</v>
      </c>
      <c r="K11" s="420">
        <f>[2]MISIP_MLK!$E$78</f>
        <v>0</v>
      </c>
      <c r="L11" s="420">
        <f>[2]MISIP_MLK!$E$79</f>
        <v>0</v>
      </c>
      <c r="M11" s="420">
        <f>[2]MISIP_MLK!$E$80</f>
        <v>0</v>
      </c>
      <c r="N11" s="420">
        <f>[2]MISIP_MLK!$E$81</f>
        <v>0</v>
      </c>
      <c r="O11" s="420">
        <f>[2]MISIP_MLK!$E$82</f>
        <v>0</v>
      </c>
      <c r="P11" s="85">
        <f>SUM(D11:O11)</f>
        <v>352</v>
      </c>
      <c r="Q11" s="279">
        <f>D11</f>
        <v>99</v>
      </c>
      <c r="R11" s="91">
        <f>Q11+E11</f>
        <v>151</v>
      </c>
      <c r="S11" s="91">
        <f t="shared" ref="S11:X11" si="4">R11+F11</f>
        <v>253</v>
      </c>
      <c r="T11" s="91">
        <f t="shared" si="4"/>
        <v>352</v>
      </c>
      <c r="U11" s="91">
        <f t="shared" si="4"/>
        <v>352</v>
      </c>
      <c r="V11" s="91">
        <f t="shared" si="4"/>
        <v>352</v>
      </c>
      <c r="W11" s="91">
        <f t="shared" si="4"/>
        <v>352</v>
      </c>
      <c r="X11" s="91">
        <f t="shared" si="4"/>
        <v>352</v>
      </c>
      <c r="Y11" s="91">
        <f t="shared" si="3"/>
        <v>352</v>
      </c>
      <c r="Z11" s="91">
        <f t="shared" si="3"/>
        <v>352</v>
      </c>
      <c r="AA11" s="91">
        <f t="shared" si="3"/>
        <v>352</v>
      </c>
      <c r="AB11" s="91">
        <f t="shared" si="3"/>
        <v>352</v>
      </c>
    </row>
    <row r="12" spans="1:28" ht="14.1" customHeight="1">
      <c r="A12" s="14"/>
      <c r="B12" s="109">
        <v>3</v>
      </c>
      <c r="C12" s="267" t="s">
        <v>150</v>
      </c>
      <c r="D12" s="279">
        <f>[2]MISIP_MLK!$F$71</f>
        <v>299</v>
      </c>
      <c r="E12" s="279">
        <f>[2]MISIP_MLK!$F$72</f>
        <v>250</v>
      </c>
      <c r="F12" s="279">
        <f>[2]MISIP_MLK!$F$73</f>
        <v>432</v>
      </c>
      <c r="G12" s="279">
        <f>[2]MISIP_MLK!$F$74</f>
        <v>140</v>
      </c>
      <c r="H12" s="279">
        <f>[2]MISIP_MLK!$F$75</f>
        <v>0</v>
      </c>
      <c r="I12" s="279">
        <f>[2]MISIP_MLK!$F$76</f>
        <v>0</v>
      </c>
      <c r="J12" s="279">
        <f>[2]MISIP_MLK!$F$77</f>
        <v>0</v>
      </c>
      <c r="K12" s="91">
        <f>[2]MISIP_MLK!$F$78</f>
        <v>0</v>
      </c>
      <c r="L12" s="91">
        <f>[2]MISIP_MLK!$F$79</f>
        <v>0</v>
      </c>
      <c r="M12" s="91">
        <f>[2]MISIP_MLK!$F$80</f>
        <v>0</v>
      </c>
      <c r="N12" s="91">
        <f>[2]MISIP_MLK!$F$81</f>
        <v>0</v>
      </c>
      <c r="O12" s="91">
        <f>[2]MISIP_MLK!$F$82</f>
        <v>0</v>
      </c>
      <c r="P12" s="85">
        <f t="shared" ref="P12:P17" si="5">SUM(D12:O12)</f>
        <v>1121</v>
      </c>
      <c r="Q12" s="279">
        <f t="shared" ref="Q12:Q17" si="6">D12</f>
        <v>299</v>
      </c>
      <c r="R12" s="91">
        <f t="shared" ref="R12:R17" si="7">Q12+E12</f>
        <v>549</v>
      </c>
      <c r="S12" s="91">
        <f t="shared" ref="S12:S18" si="8">R12+F12</f>
        <v>981</v>
      </c>
      <c r="T12" s="91">
        <f t="shared" ref="T12:T18" si="9">S12+G12</f>
        <v>1121</v>
      </c>
      <c r="U12" s="91">
        <f t="shared" ref="U12:U18" si="10">T12+H12</f>
        <v>1121</v>
      </c>
      <c r="V12" s="91">
        <f t="shared" ref="V12:V18" si="11">U12+I12</f>
        <v>1121</v>
      </c>
      <c r="W12" s="91">
        <f t="shared" ref="W12:W18" si="12">V12+J12</f>
        <v>1121</v>
      </c>
      <c r="X12" s="91">
        <f t="shared" ref="X12:X18" si="13">W12+K12</f>
        <v>1121</v>
      </c>
      <c r="Y12" s="91">
        <f t="shared" si="3"/>
        <v>1121</v>
      </c>
      <c r="Z12" s="91">
        <f t="shared" si="3"/>
        <v>1121</v>
      </c>
      <c r="AA12" s="91">
        <f t="shared" si="3"/>
        <v>1121</v>
      </c>
      <c r="AB12" s="91">
        <f t="shared" si="3"/>
        <v>1121</v>
      </c>
    </row>
    <row r="13" spans="1:28" ht="14.1" customHeight="1">
      <c r="A13" s="14"/>
      <c r="B13" s="109">
        <v>4</v>
      </c>
      <c r="C13" s="267" t="s">
        <v>151</v>
      </c>
      <c r="D13" s="279">
        <f>[2]MISIP_MLK!$G$71</f>
        <v>108</v>
      </c>
      <c r="E13" s="279">
        <f>[2]MISIP_MLK!$G$72</f>
        <v>36</v>
      </c>
      <c r="F13" s="279">
        <f>[2]MISIP_MLK!$G$73</f>
        <v>38</v>
      </c>
      <c r="G13" s="279">
        <f>[2]MISIP_MLK!$G$74</f>
        <v>36</v>
      </c>
      <c r="H13" s="279">
        <f>[2]MISIP_MLK!$G$75</f>
        <v>0</v>
      </c>
      <c r="I13" s="279">
        <f>[2]MISIP_MLK!$G$76</f>
        <v>0</v>
      </c>
      <c r="J13" s="279">
        <f>[2]MISIP_MLK!$G$77</f>
        <v>0</v>
      </c>
      <c r="K13" s="91">
        <f>[2]MISIP_MLK!$G$78</f>
        <v>0</v>
      </c>
      <c r="L13" s="91">
        <f>[2]MISIP_MLK!$G$79</f>
        <v>0</v>
      </c>
      <c r="M13" s="91">
        <f>[2]MISIP_MLK!$G$80</f>
        <v>0</v>
      </c>
      <c r="N13" s="91">
        <f>[2]MISIP_MLK!$G$81</f>
        <v>0</v>
      </c>
      <c r="O13" s="91">
        <f>[2]MISIP_MLK!$G$82</f>
        <v>0</v>
      </c>
      <c r="P13" s="85">
        <f t="shared" si="5"/>
        <v>218</v>
      </c>
      <c r="Q13" s="279">
        <f t="shared" si="6"/>
        <v>108</v>
      </c>
      <c r="R13" s="91">
        <f t="shared" si="7"/>
        <v>144</v>
      </c>
      <c r="S13" s="91">
        <f t="shared" si="8"/>
        <v>182</v>
      </c>
      <c r="T13" s="91">
        <f t="shared" si="9"/>
        <v>218</v>
      </c>
      <c r="U13" s="91">
        <f t="shared" si="10"/>
        <v>218</v>
      </c>
      <c r="V13" s="91">
        <f t="shared" si="11"/>
        <v>218</v>
      </c>
      <c r="W13" s="91">
        <f t="shared" si="12"/>
        <v>218</v>
      </c>
      <c r="X13" s="91">
        <f t="shared" si="13"/>
        <v>218</v>
      </c>
      <c r="Y13" s="91">
        <f t="shared" si="3"/>
        <v>218</v>
      </c>
      <c r="Z13" s="91">
        <f t="shared" si="3"/>
        <v>218</v>
      </c>
      <c r="AA13" s="91">
        <f t="shared" si="3"/>
        <v>218</v>
      </c>
      <c r="AB13" s="91">
        <f t="shared" si="3"/>
        <v>218</v>
      </c>
    </row>
    <row r="14" spans="1:28" ht="14.1" customHeight="1">
      <c r="A14" s="14"/>
      <c r="B14" s="109">
        <v>5</v>
      </c>
      <c r="C14" s="267" t="s">
        <v>152</v>
      </c>
      <c r="D14" s="279">
        <f>[2]MISIP_MLK!$H$71</f>
        <v>88</v>
      </c>
      <c r="E14" s="279">
        <f>[2]MISIP_MLK!$H$72</f>
        <v>179</v>
      </c>
      <c r="F14" s="279">
        <f>[2]MISIP_MLK!$H$73</f>
        <v>260</v>
      </c>
      <c r="G14" s="279">
        <f>[2]MISIP_MLK!$H$74</f>
        <v>194</v>
      </c>
      <c r="H14" s="279">
        <f>[2]MISIP_MLK!$H$75</f>
        <v>0</v>
      </c>
      <c r="I14" s="279">
        <f>[2]MISIP_MLK!$H$76</f>
        <v>0</v>
      </c>
      <c r="J14" s="279">
        <f>[2]MISIP_MLK!$H$77</f>
        <v>0</v>
      </c>
      <c r="K14" s="91">
        <f>[2]MISIP_MLK!$H$78</f>
        <v>0</v>
      </c>
      <c r="L14" s="91">
        <f>[2]MISIP_MLK!$H$79</f>
        <v>0</v>
      </c>
      <c r="M14" s="91">
        <f>[2]MISIP_MLK!$H$80</f>
        <v>0</v>
      </c>
      <c r="N14" s="91">
        <f>[2]MISIP_MLK!$H$81</f>
        <v>0</v>
      </c>
      <c r="O14" s="91">
        <f>[2]MISIP_MLK!$H$82</f>
        <v>0</v>
      </c>
      <c r="P14" s="85">
        <f t="shared" si="5"/>
        <v>721</v>
      </c>
      <c r="Q14" s="279">
        <f t="shared" si="6"/>
        <v>88</v>
      </c>
      <c r="R14" s="91">
        <f t="shared" si="7"/>
        <v>267</v>
      </c>
      <c r="S14" s="91">
        <f t="shared" si="8"/>
        <v>527</v>
      </c>
      <c r="T14" s="91">
        <f t="shared" si="9"/>
        <v>721</v>
      </c>
      <c r="U14" s="91">
        <f t="shared" si="10"/>
        <v>721</v>
      </c>
      <c r="V14" s="91">
        <f t="shared" si="11"/>
        <v>721</v>
      </c>
      <c r="W14" s="91">
        <f t="shared" si="12"/>
        <v>721</v>
      </c>
      <c r="X14" s="91">
        <f t="shared" si="13"/>
        <v>721</v>
      </c>
      <c r="Y14" s="91">
        <f t="shared" si="3"/>
        <v>721</v>
      </c>
      <c r="Z14" s="91">
        <f t="shared" si="3"/>
        <v>721</v>
      </c>
      <c r="AA14" s="91">
        <f t="shared" si="3"/>
        <v>721</v>
      </c>
      <c r="AB14" s="91">
        <f t="shared" si="3"/>
        <v>721</v>
      </c>
    </row>
    <row r="15" spans="1:28" ht="14.1" customHeight="1">
      <c r="A15" s="14"/>
      <c r="B15" s="109">
        <v>6</v>
      </c>
      <c r="C15" s="267" t="s">
        <v>153</v>
      </c>
      <c r="D15" s="279">
        <f>[2]MISIP_MLK!$I$71</f>
        <v>9</v>
      </c>
      <c r="E15" s="279">
        <f>[2]MISIP_MLK!$I$72</f>
        <v>28</v>
      </c>
      <c r="F15" s="279">
        <f>[2]MISIP_MLK!$I$73</f>
        <v>54</v>
      </c>
      <c r="G15" s="279">
        <f>[2]MISIP_MLK!$I$74</f>
        <v>52</v>
      </c>
      <c r="H15" s="279">
        <f>[2]MISIP_MLK!$I$75</f>
        <v>0</v>
      </c>
      <c r="I15" s="279">
        <f>[2]MISIP_MLK!$I$76</f>
        <v>0</v>
      </c>
      <c r="J15" s="279">
        <f>[2]MISIP_MLK!$I$77</f>
        <v>0</v>
      </c>
      <c r="K15" s="91">
        <f>[2]MISIP_MLK!$I$78</f>
        <v>0</v>
      </c>
      <c r="L15" s="91">
        <f>[2]MISIP_MLK!$I$79</f>
        <v>0</v>
      </c>
      <c r="M15" s="91">
        <f>[2]MISIP_MLK!$I$80</f>
        <v>0</v>
      </c>
      <c r="N15" s="91">
        <f>[2]MISIP_MLK!$I$81</f>
        <v>0</v>
      </c>
      <c r="O15" s="91">
        <f>[2]MISIP_MLK!$I$82</f>
        <v>0</v>
      </c>
      <c r="P15" s="85">
        <f t="shared" si="5"/>
        <v>143</v>
      </c>
      <c r="Q15" s="279">
        <f t="shared" si="6"/>
        <v>9</v>
      </c>
      <c r="R15" s="91">
        <f t="shared" si="7"/>
        <v>37</v>
      </c>
      <c r="S15" s="91">
        <f t="shared" si="8"/>
        <v>91</v>
      </c>
      <c r="T15" s="91">
        <f t="shared" si="9"/>
        <v>143</v>
      </c>
      <c r="U15" s="91">
        <f t="shared" si="10"/>
        <v>143</v>
      </c>
      <c r="V15" s="91">
        <f t="shared" si="11"/>
        <v>143</v>
      </c>
      <c r="W15" s="91">
        <f t="shared" si="12"/>
        <v>143</v>
      </c>
      <c r="X15" s="91">
        <f t="shared" si="13"/>
        <v>143</v>
      </c>
      <c r="Y15" s="91">
        <f t="shared" si="3"/>
        <v>143</v>
      </c>
      <c r="Z15" s="91">
        <f t="shared" si="3"/>
        <v>143</v>
      </c>
      <c r="AA15" s="91">
        <f t="shared" si="3"/>
        <v>143</v>
      </c>
      <c r="AB15" s="91">
        <f t="shared" si="3"/>
        <v>143</v>
      </c>
    </row>
    <row r="16" spans="1:28" ht="14.1" customHeight="1">
      <c r="A16" s="14"/>
      <c r="B16" s="109">
        <v>7</v>
      </c>
      <c r="C16" s="267" t="s">
        <v>154</v>
      </c>
      <c r="D16" s="279">
        <f>[2]MISIP_MLK!$J$71</f>
        <v>2</v>
      </c>
      <c r="E16" s="279">
        <f>[2]MISIP_MLK!$J$72</f>
        <v>42</v>
      </c>
      <c r="F16" s="279">
        <f>[2]MISIP_MLK!$J$73</f>
        <v>22</v>
      </c>
      <c r="G16" s="279">
        <f>[2]MISIP_MLK!$J$74</f>
        <v>66</v>
      </c>
      <c r="H16" s="279">
        <f>[2]MISIP_MLK!$J$75</f>
        <v>0</v>
      </c>
      <c r="I16" s="279">
        <f>[2]MISIP_MLK!$J$76</f>
        <v>0</v>
      </c>
      <c r="J16" s="279">
        <f>[2]MISIP_MLK!$J$77</f>
        <v>0</v>
      </c>
      <c r="K16" s="91">
        <f>[2]MISIP_MLK!$J$78</f>
        <v>0</v>
      </c>
      <c r="L16" s="91">
        <f>[2]MISIP_MLK!$J$79</f>
        <v>0</v>
      </c>
      <c r="M16" s="91">
        <f>[2]MISIP_MLK!$J$80</f>
        <v>0</v>
      </c>
      <c r="N16" s="91">
        <f>[2]MISIP_MLK!$J$81</f>
        <v>0</v>
      </c>
      <c r="O16" s="91">
        <f>[2]MISIP_MLK!$J$82</f>
        <v>0</v>
      </c>
      <c r="P16" s="85">
        <f t="shared" si="5"/>
        <v>132</v>
      </c>
      <c r="Q16" s="279">
        <f t="shared" si="6"/>
        <v>2</v>
      </c>
      <c r="R16" s="91">
        <f t="shared" si="7"/>
        <v>44</v>
      </c>
      <c r="S16" s="91">
        <f t="shared" si="8"/>
        <v>66</v>
      </c>
      <c r="T16" s="91">
        <f t="shared" si="9"/>
        <v>132</v>
      </c>
      <c r="U16" s="91">
        <f t="shared" si="10"/>
        <v>132</v>
      </c>
      <c r="V16" s="91">
        <f t="shared" si="11"/>
        <v>132</v>
      </c>
      <c r="W16" s="91">
        <f t="shared" si="12"/>
        <v>132</v>
      </c>
      <c r="X16" s="91">
        <f t="shared" si="13"/>
        <v>132</v>
      </c>
      <c r="Y16" s="91">
        <f t="shared" si="3"/>
        <v>132</v>
      </c>
      <c r="Z16" s="91">
        <f t="shared" si="3"/>
        <v>132</v>
      </c>
      <c r="AA16" s="91">
        <f t="shared" si="3"/>
        <v>132</v>
      </c>
      <c r="AB16" s="91">
        <f t="shared" si="3"/>
        <v>132</v>
      </c>
    </row>
    <row r="17" spans="1:28" ht="14.1" customHeight="1">
      <c r="A17" s="14"/>
      <c r="B17" s="109">
        <v>8</v>
      </c>
      <c r="C17" s="267" t="s">
        <v>127</v>
      </c>
      <c r="D17" s="279">
        <f>[2]MISIP_MLK!$K$71</f>
        <v>0</v>
      </c>
      <c r="E17" s="279">
        <f>[2]MISIP_MLK!$K$72</f>
        <v>20</v>
      </c>
      <c r="F17" s="279">
        <f>[2]MISIP_MLK!$K$73</f>
        <v>20</v>
      </c>
      <c r="G17" s="279">
        <f>[2]MISIP_MLK!$K$74</f>
        <v>20</v>
      </c>
      <c r="H17" s="279">
        <f>[2]MISIP_MLK!$K$75</f>
        <v>0</v>
      </c>
      <c r="I17" s="279">
        <f>[2]MISIP_MLK!$K$76</f>
        <v>0</v>
      </c>
      <c r="J17" s="279">
        <f>[2]MISIP_MLK!$K$77</f>
        <v>0</v>
      </c>
      <c r="K17" s="91">
        <f>[2]MISIP_MLK!$K$78</f>
        <v>0</v>
      </c>
      <c r="L17" s="91">
        <f>[2]MISIP_MLK!$K$79</f>
        <v>0</v>
      </c>
      <c r="M17" s="91">
        <f>[2]MISIP_MLK!$K$80</f>
        <v>0</v>
      </c>
      <c r="N17" s="91">
        <f>[2]MISIP_MLK!$K$81</f>
        <v>0</v>
      </c>
      <c r="O17" s="91">
        <f>[2]MISIP_MLK!$K$82</f>
        <v>0</v>
      </c>
      <c r="P17" s="85">
        <f t="shared" si="5"/>
        <v>60</v>
      </c>
      <c r="Q17" s="279">
        <f t="shared" si="6"/>
        <v>0</v>
      </c>
      <c r="R17" s="91">
        <f t="shared" si="7"/>
        <v>20</v>
      </c>
      <c r="S17" s="91">
        <f t="shared" si="8"/>
        <v>40</v>
      </c>
      <c r="T17" s="91">
        <f t="shared" si="9"/>
        <v>60</v>
      </c>
      <c r="U17" s="91">
        <f t="shared" si="10"/>
        <v>60</v>
      </c>
      <c r="V17" s="91">
        <f t="shared" si="11"/>
        <v>60</v>
      </c>
      <c r="W17" s="91">
        <f t="shared" si="12"/>
        <v>60</v>
      </c>
      <c r="X17" s="91">
        <f t="shared" si="13"/>
        <v>60</v>
      </c>
      <c r="Y17" s="91">
        <f t="shared" si="3"/>
        <v>60</v>
      </c>
      <c r="Z17" s="91">
        <f t="shared" si="3"/>
        <v>60</v>
      </c>
      <c r="AA17" s="91">
        <f t="shared" si="3"/>
        <v>60</v>
      </c>
      <c r="AB17" s="91">
        <f t="shared" si="3"/>
        <v>60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14">SUM(D11:D17)</f>
        <v>605</v>
      </c>
      <c r="E18" s="280">
        <f t="shared" si="14"/>
        <v>607</v>
      </c>
      <c r="F18" s="280">
        <f t="shared" si="14"/>
        <v>928</v>
      </c>
      <c r="G18" s="280">
        <f t="shared" si="14"/>
        <v>607</v>
      </c>
      <c r="H18" s="280">
        <f t="shared" si="14"/>
        <v>0</v>
      </c>
      <c r="I18" s="280">
        <f t="shared" si="14"/>
        <v>0</v>
      </c>
      <c r="J18" s="280">
        <f t="shared" ref="J18:O18" si="15">SUM(J11:J17)</f>
        <v>0</v>
      </c>
      <c r="K18" s="280">
        <f t="shared" si="15"/>
        <v>0</v>
      </c>
      <c r="L18" s="280">
        <f t="shared" si="15"/>
        <v>0</v>
      </c>
      <c r="M18" s="280">
        <f t="shared" si="15"/>
        <v>0</v>
      </c>
      <c r="N18" s="280">
        <f t="shared" si="15"/>
        <v>0</v>
      </c>
      <c r="O18" s="280">
        <f t="shared" si="15"/>
        <v>0</v>
      </c>
      <c r="P18" s="103">
        <f>SUM(P11:P17)</f>
        <v>2747</v>
      </c>
      <c r="Q18" s="280">
        <f>D18</f>
        <v>605</v>
      </c>
      <c r="R18" s="102">
        <f>Q18+E18</f>
        <v>1212</v>
      </c>
      <c r="S18" s="102">
        <f t="shared" si="8"/>
        <v>2140</v>
      </c>
      <c r="T18" s="102">
        <f t="shared" si="9"/>
        <v>2747</v>
      </c>
      <c r="U18" s="102">
        <f t="shared" si="10"/>
        <v>2747</v>
      </c>
      <c r="V18" s="102">
        <f t="shared" si="11"/>
        <v>2747</v>
      </c>
      <c r="W18" s="102">
        <f t="shared" si="12"/>
        <v>2747</v>
      </c>
      <c r="X18" s="102">
        <f t="shared" si="13"/>
        <v>2747</v>
      </c>
      <c r="Y18" s="102">
        <f t="shared" ref="Y18:Y26" si="16">X18+L18</f>
        <v>2747</v>
      </c>
      <c r="Z18" s="102">
        <f t="shared" ref="Z18:Z26" si="17">Y18+M18</f>
        <v>2747</v>
      </c>
      <c r="AA18" s="102">
        <f t="shared" ref="AA18:AA26" si="18">Z18+N18</f>
        <v>2747</v>
      </c>
      <c r="AB18" s="102">
        <f t="shared" ref="AB18:AB26" si="19">AA18+O18</f>
        <v>2747</v>
      </c>
    </row>
    <row r="19" spans="1:28" ht="14.1" customHeight="1">
      <c r="A19" s="14"/>
      <c r="B19" s="109">
        <v>10</v>
      </c>
      <c r="C19" s="267" t="s">
        <v>155</v>
      </c>
      <c r="D19" s="279">
        <f>[2]MISIP_KTB!$E$71</f>
        <v>95</v>
      </c>
      <c r="E19" s="279">
        <f>[2]MISIP_KTB!$E$72</f>
        <v>143</v>
      </c>
      <c r="F19" s="279">
        <f>[2]MISIP_KTB!$E$73</f>
        <v>150</v>
      </c>
      <c r="G19" s="279">
        <f>[2]MISIP_KTB!$E$74</f>
        <v>148</v>
      </c>
      <c r="H19" s="279">
        <f>[2]MISIP_KTB!$E$75</f>
        <v>0</v>
      </c>
      <c r="I19" s="279">
        <f>[2]MISIP_KTB!$E$76</f>
        <v>0</v>
      </c>
      <c r="J19" s="279">
        <f>[2]MISIP_KTB!$E$77</f>
        <v>0</v>
      </c>
      <c r="K19" s="91">
        <f>[2]MISIP_KTB!$E$78</f>
        <v>0</v>
      </c>
      <c r="L19" s="91">
        <f>[2]MISIP_KTB!$E$79</f>
        <v>0</v>
      </c>
      <c r="M19" s="91">
        <f>[2]MISIP_KTB!$E$80</f>
        <v>0</v>
      </c>
      <c r="N19" s="91">
        <f>[2]MISIP_KTB!$E$81</f>
        <v>0</v>
      </c>
      <c r="O19" s="91">
        <f>[2]MISIP_KTB!$E$82</f>
        <v>0</v>
      </c>
      <c r="P19" s="85">
        <f t="shared" ref="P19:P26" si="20">SUM(D19:O19)</f>
        <v>536</v>
      </c>
      <c r="Q19" s="279">
        <f t="shared" ref="Q19:Q26" si="21">D19</f>
        <v>95</v>
      </c>
      <c r="R19" s="91">
        <f t="shared" ref="R19:R26" si="22">Q19+E19</f>
        <v>238</v>
      </c>
      <c r="S19" s="91">
        <f t="shared" ref="S19:S29" si="23">R19+F19</f>
        <v>388</v>
      </c>
      <c r="T19" s="91">
        <f t="shared" ref="T19:T29" si="24">S19+G19</f>
        <v>536</v>
      </c>
      <c r="U19" s="91">
        <f t="shared" ref="U19:U29" si="25">T19+H19</f>
        <v>536</v>
      </c>
      <c r="V19" s="91">
        <f t="shared" ref="V19:V29" si="26">U19+I19</f>
        <v>536</v>
      </c>
      <c r="W19" s="91">
        <f t="shared" ref="W19:W29" si="27">V19+J19</f>
        <v>536</v>
      </c>
      <c r="X19" s="91">
        <f t="shared" ref="X19:X29" si="28">W19+K19</f>
        <v>536</v>
      </c>
      <c r="Y19" s="91">
        <f t="shared" si="16"/>
        <v>536</v>
      </c>
      <c r="Z19" s="91">
        <f t="shared" si="17"/>
        <v>536</v>
      </c>
      <c r="AA19" s="91">
        <f t="shared" si="18"/>
        <v>536</v>
      </c>
      <c r="AB19" s="91">
        <f t="shared" si="19"/>
        <v>536</v>
      </c>
    </row>
    <row r="20" spans="1:28" ht="14.1" customHeight="1">
      <c r="A20" s="14"/>
      <c r="B20" s="109">
        <v>11</v>
      </c>
      <c r="C20" s="270" t="s">
        <v>156</v>
      </c>
      <c r="D20" s="279">
        <f>[2]MISIP_KTB!$F$71</f>
        <v>118</v>
      </c>
      <c r="E20" s="279">
        <f>[2]MISIP_KTB!$F$72</f>
        <v>157</v>
      </c>
      <c r="F20" s="279">
        <f>[2]MISIP_KTB!$F$73</f>
        <v>161</v>
      </c>
      <c r="G20" s="279">
        <f>[2]MISIP_KTB!$F$74</f>
        <v>102</v>
      </c>
      <c r="H20" s="279">
        <f>[2]MISIP_KTB!$F$75</f>
        <v>0</v>
      </c>
      <c r="I20" s="279">
        <f>[2]MISIP_KTB!$F$76</f>
        <v>0</v>
      </c>
      <c r="J20" s="279">
        <f>[2]MISIP_KTB!$F$77</f>
        <v>0</v>
      </c>
      <c r="K20" s="91">
        <f>[2]MISIP_KTB!$F$78</f>
        <v>0</v>
      </c>
      <c r="L20" s="91">
        <f>[2]MISIP_KTB!$F$79</f>
        <v>0</v>
      </c>
      <c r="M20" s="91">
        <f>[2]MISIP_KTB!$F$80</f>
        <v>0</v>
      </c>
      <c r="N20" s="91">
        <f>[2]MISIP_KTB!$F$81</f>
        <v>0</v>
      </c>
      <c r="O20" s="91">
        <f>[2]MISIP_KTB!$F$82</f>
        <v>0</v>
      </c>
      <c r="P20" s="85">
        <f t="shared" si="20"/>
        <v>538</v>
      </c>
      <c r="Q20" s="279">
        <f t="shared" si="21"/>
        <v>118</v>
      </c>
      <c r="R20" s="91">
        <f t="shared" si="22"/>
        <v>275</v>
      </c>
      <c r="S20" s="91">
        <f t="shared" si="23"/>
        <v>436</v>
      </c>
      <c r="T20" s="91">
        <f t="shared" si="24"/>
        <v>538</v>
      </c>
      <c r="U20" s="91">
        <f t="shared" si="25"/>
        <v>538</v>
      </c>
      <c r="V20" s="91">
        <f t="shared" si="26"/>
        <v>538</v>
      </c>
      <c r="W20" s="91">
        <f t="shared" si="27"/>
        <v>538</v>
      </c>
      <c r="X20" s="91">
        <f t="shared" si="28"/>
        <v>538</v>
      </c>
      <c r="Y20" s="91">
        <f t="shared" si="16"/>
        <v>538</v>
      </c>
      <c r="Z20" s="91">
        <f t="shared" si="17"/>
        <v>538</v>
      </c>
      <c r="AA20" s="91">
        <f t="shared" si="18"/>
        <v>538</v>
      </c>
      <c r="AB20" s="91">
        <f t="shared" si="19"/>
        <v>538</v>
      </c>
    </row>
    <row r="21" spans="1:28" ht="14.1" customHeight="1">
      <c r="A21" s="14"/>
      <c r="B21" s="109">
        <v>12</v>
      </c>
      <c r="C21" s="270" t="s">
        <v>129</v>
      </c>
      <c r="D21" s="279">
        <f>[2]MISIP_KTB!$G$71</f>
        <v>0</v>
      </c>
      <c r="E21" s="279">
        <f>[2]MISIP_KTB!$G$72</f>
        <v>0</v>
      </c>
      <c r="F21" s="279">
        <f>[2]MISIP_KTB!$G$73</f>
        <v>40</v>
      </c>
      <c r="G21" s="279">
        <f>[2]MISIP_KTB!$G$74</f>
        <v>2</v>
      </c>
      <c r="H21" s="279">
        <f>[2]MISIP_KTB!$G$75</f>
        <v>0</v>
      </c>
      <c r="I21" s="279">
        <f>[2]MISIP_KTB!$G$76</f>
        <v>0</v>
      </c>
      <c r="J21" s="279">
        <f>[2]MISIP_KTB!$G$77</f>
        <v>0</v>
      </c>
      <c r="K21" s="91">
        <f>[2]MISIP_KTB!$G$78</f>
        <v>0</v>
      </c>
      <c r="L21" s="91">
        <f>[2]MISIP_KTB!$G$79</f>
        <v>0</v>
      </c>
      <c r="M21" s="91">
        <f>[2]MISIP_KTB!$G$80</f>
        <v>0</v>
      </c>
      <c r="N21" s="91">
        <f>[2]MISIP_KTB!$G$81</f>
        <v>0</v>
      </c>
      <c r="O21" s="91">
        <f>[2]MISIP_KTB!$G$82</f>
        <v>0</v>
      </c>
      <c r="P21" s="85">
        <f t="shared" si="20"/>
        <v>42</v>
      </c>
      <c r="Q21" s="279">
        <f t="shared" ref="Q21" si="29">D21</f>
        <v>0</v>
      </c>
      <c r="R21" s="91">
        <f t="shared" ref="R21" si="30">Q21+E21</f>
        <v>0</v>
      </c>
      <c r="S21" s="91">
        <f t="shared" ref="S21" si="31">R21+F21</f>
        <v>40</v>
      </c>
      <c r="T21" s="91">
        <f t="shared" ref="T21" si="32">S21+G21</f>
        <v>42</v>
      </c>
      <c r="U21" s="91">
        <f t="shared" ref="U21" si="33">T21+H21</f>
        <v>42</v>
      </c>
      <c r="V21" s="91">
        <f t="shared" ref="V21" si="34">U21+I21</f>
        <v>42</v>
      </c>
      <c r="W21" s="91">
        <f t="shared" ref="W21" si="35">V21+J21</f>
        <v>42</v>
      </c>
      <c r="X21" s="91">
        <f t="shared" ref="X21" si="36">W21+K21</f>
        <v>42</v>
      </c>
      <c r="Y21" s="91">
        <f t="shared" si="16"/>
        <v>42</v>
      </c>
      <c r="Z21" s="91">
        <f t="shared" si="17"/>
        <v>42</v>
      </c>
      <c r="AA21" s="91">
        <f t="shared" si="18"/>
        <v>42</v>
      </c>
      <c r="AB21" s="91">
        <f t="shared" si="19"/>
        <v>42</v>
      </c>
    </row>
    <row r="22" spans="1:28" ht="14.1" customHeight="1">
      <c r="B22" s="109">
        <v>13</v>
      </c>
      <c r="C22" s="271" t="s">
        <v>157</v>
      </c>
      <c r="D22" s="279">
        <f>[2]MISIP_KTB!$H$71</f>
        <v>127</v>
      </c>
      <c r="E22" s="279">
        <f>[2]MISIP_KTB!$H$72</f>
        <v>125</v>
      </c>
      <c r="F22" s="279">
        <f>[2]MISIP_KTB!$H$73</f>
        <v>94</v>
      </c>
      <c r="G22" s="279">
        <f>[2]MISIP_KTB!$H$74</f>
        <v>123</v>
      </c>
      <c r="H22" s="279">
        <f>[2]MISIP_KTB!$H$75</f>
        <v>0</v>
      </c>
      <c r="I22" s="279">
        <f>[2]MISIP_KTB!$H$76</f>
        <v>0</v>
      </c>
      <c r="J22" s="279">
        <f>[2]MISIP_KTB!$H$77</f>
        <v>0</v>
      </c>
      <c r="K22" s="91">
        <f>[2]MISIP_KTB!$H$78</f>
        <v>0</v>
      </c>
      <c r="L22" s="91">
        <f>[2]MISIP_KTB!$H$79</f>
        <v>0</v>
      </c>
      <c r="M22" s="91">
        <f>[2]MISIP_KTB!$H$80</f>
        <v>0</v>
      </c>
      <c r="N22" s="91">
        <f>[2]MISIP_KTB!$H$81</f>
        <v>0</v>
      </c>
      <c r="O22" s="91">
        <f>[2]MISIP_KTB!$H$82</f>
        <v>0</v>
      </c>
      <c r="P22" s="85">
        <f t="shared" si="20"/>
        <v>469</v>
      </c>
      <c r="Q22" s="279">
        <f t="shared" si="21"/>
        <v>127</v>
      </c>
      <c r="R22" s="91">
        <f t="shared" si="22"/>
        <v>252</v>
      </c>
      <c r="S22" s="91">
        <f t="shared" si="23"/>
        <v>346</v>
      </c>
      <c r="T22" s="91">
        <f t="shared" si="24"/>
        <v>469</v>
      </c>
      <c r="U22" s="91">
        <f t="shared" si="25"/>
        <v>469</v>
      </c>
      <c r="V22" s="91">
        <f t="shared" si="26"/>
        <v>469</v>
      </c>
      <c r="W22" s="91">
        <f t="shared" si="27"/>
        <v>469</v>
      </c>
      <c r="X22" s="91">
        <f t="shared" si="28"/>
        <v>469</v>
      </c>
      <c r="Y22" s="91">
        <f t="shared" si="16"/>
        <v>469</v>
      </c>
      <c r="Z22" s="91">
        <f t="shared" si="17"/>
        <v>469</v>
      </c>
      <c r="AA22" s="91">
        <f t="shared" si="18"/>
        <v>469</v>
      </c>
      <c r="AB22" s="91">
        <f t="shared" si="19"/>
        <v>469</v>
      </c>
    </row>
    <row r="23" spans="1:28" ht="14.1" customHeight="1">
      <c r="B23" s="109">
        <v>14</v>
      </c>
      <c r="C23" s="271" t="s">
        <v>158</v>
      </c>
      <c r="D23" s="279">
        <f>[2]MISIP_KTB!$I$71</f>
        <v>297</v>
      </c>
      <c r="E23" s="279">
        <f>[2]MISIP_KTB!$I$72</f>
        <v>128</v>
      </c>
      <c r="F23" s="279">
        <f>[2]MISIP_KTB!$I$73</f>
        <v>113</v>
      </c>
      <c r="G23" s="279">
        <f>[2]MISIP_KTB!$I$74</f>
        <v>124</v>
      </c>
      <c r="H23" s="279">
        <f>[2]MISIP_KTB!$I$75</f>
        <v>0</v>
      </c>
      <c r="I23" s="279">
        <f>[2]MISIP_KTB!$I$76</f>
        <v>0</v>
      </c>
      <c r="J23" s="279">
        <f>[2]MISIP_KTB!$I$77</f>
        <v>0</v>
      </c>
      <c r="K23" s="91">
        <f>[2]MISIP_KTB!$I$78</f>
        <v>0</v>
      </c>
      <c r="L23" s="91">
        <f>[2]MISIP_KTB!$I$79</f>
        <v>0</v>
      </c>
      <c r="M23" s="91">
        <f>[2]MISIP_KTB!$I$80</f>
        <v>0</v>
      </c>
      <c r="N23" s="91">
        <f>[2]MISIP_KTB!$I$81</f>
        <v>0</v>
      </c>
      <c r="O23" s="91">
        <f>[2]MISIP_KTB!$I$82</f>
        <v>0</v>
      </c>
      <c r="P23" s="85">
        <f t="shared" si="20"/>
        <v>662</v>
      </c>
      <c r="Q23" s="279">
        <f t="shared" si="21"/>
        <v>297</v>
      </c>
      <c r="R23" s="91">
        <f t="shared" si="22"/>
        <v>425</v>
      </c>
      <c r="S23" s="91">
        <f t="shared" si="23"/>
        <v>538</v>
      </c>
      <c r="T23" s="91">
        <f t="shared" si="24"/>
        <v>662</v>
      </c>
      <c r="U23" s="91">
        <f t="shared" si="25"/>
        <v>662</v>
      </c>
      <c r="V23" s="91">
        <f t="shared" si="26"/>
        <v>662</v>
      </c>
      <c r="W23" s="91">
        <f t="shared" si="27"/>
        <v>662</v>
      </c>
      <c r="X23" s="91">
        <f t="shared" si="28"/>
        <v>662</v>
      </c>
      <c r="Y23" s="91">
        <f t="shared" si="16"/>
        <v>662</v>
      </c>
      <c r="Z23" s="91">
        <f t="shared" si="17"/>
        <v>662</v>
      </c>
      <c r="AA23" s="91">
        <f t="shared" si="18"/>
        <v>662</v>
      </c>
      <c r="AB23" s="91">
        <f t="shared" si="19"/>
        <v>662</v>
      </c>
    </row>
    <row r="24" spans="1:28" ht="14.1" customHeight="1">
      <c r="B24" s="109">
        <v>15</v>
      </c>
      <c r="C24" s="271" t="s">
        <v>159</v>
      </c>
      <c r="D24" s="279">
        <f>[2]MISIP_KTB!$J$71</f>
        <v>258</v>
      </c>
      <c r="E24" s="279">
        <f>[2]MISIP_KTB!$J$72</f>
        <v>176</v>
      </c>
      <c r="F24" s="279">
        <f>[2]MISIP_KTB!$J$73</f>
        <v>303</v>
      </c>
      <c r="G24" s="279">
        <f>[2]MISIP_KTB!$J$74</f>
        <v>209</v>
      </c>
      <c r="H24" s="279">
        <f>[2]MISIP_KTB!$J$75</f>
        <v>0</v>
      </c>
      <c r="I24" s="279">
        <f>[2]MISIP_KTB!$J$76</f>
        <v>0</v>
      </c>
      <c r="J24" s="279">
        <f>[2]MISIP_KTB!$J$77</f>
        <v>0</v>
      </c>
      <c r="K24" s="91">
        <f>[2]MISIP_KTB!$J$78</f>
        <v>0</v>
      </c>
      <c r="L24" s="91">
        <f>[2]MISIP_KTB!$J$79</f>
        <v>0</v>
      </c>
      <c r="M24" s="91">
        <f>[2]MISIP_KTB!$J$80</f>
        <v>0</v>
      </c>
      <c r="N24" s="91">
        <f>[2]MISIP_KTB!$J$81</f>
        <v>0</v>
      </c>
      <c r="O24" s="91">
        <f>[2]MISIP_KTB!$J$82</f>
        <v>0</v>
      </c>
      <c r="P24" s="85">
        <f t="shared" si="20"/>
        <v>946</v>
      </c>
      <c r="Q24" s="279">
        <f t="shared" si="21"/>
        <v>258</v>
      </c>
      <c r="R24" s="91">
        <f t="shared" si="22"/>
        <v>434</v>
      </c>
      <c r="S24" s="91">
        <f t="shared" si="23"/>
        <v>737</v>
      </c>
      <c r="T24" s="91">
        <f t="shared" si="24"/>
        <v>946</v>
      </c>
      <c r="U24" s="91">
        <f t="shared" si="25"/>
        <v>946</v>
      </c>
      <c r="V24" s="91">
        <f t="shared" si="26"/>
        <v>946</v>
      </c>
      <c r="W24" s="91">
        <f t="shared" si="27"/>
        <v>946</v>
      </c>
      <c r="X24" s="91">
        <f t="shared" si="28"/>
        <v>946</v>
      </c>
      <c r="Y24" s="91">
        <f t="shared" si="16"/>
        <v>946</v>
      </c>
      <c r="Z24" s="91">
        <f t="shared" si="17"/>
        <v>946</v>
      </c>
      <c r="AA24" s="91">
        <f t="shared" si="18"/>
        <v>946</v>
      </c>
      <c r="AB24" s="91">
        <f t="shared" si="19"/>
        <v>946</v>
      </c>
    </row>
    <row r="25" spans="1:28" ht="14.1" customHeight="1">
      <c r="B25" s="109">
        <v>16</v>
      </c>
      <c r="C25" s="271" t="s">
        <v>160</v>
      </c>
      <c r="D25" s="279">
        <f>[2]MISIP_KTB!$K$71</f>
        <v>194</v>
      </c>
      <c r="E25" s="279">
        <f>[2]MISIP_KTB!$K$72</f>
        <v>138</v>
      </c>
      <c r="F25" s="279">
        <f>[2]MISIP_KTB!$K$73</f>
        <v>80</v>
      </c>
      <c r="G25" s="279">
        <f>[2]MISIP_KTB!$K$74</f>
        <v>20</v>
      </c>
      <c r="H25" s="279">
        <f>[2]MISIP_KTB!$K$75</f>
        <v>0</v>
      </c>
      <c r="I25" s="279">
        <f>[2]MISIP_KTB!$K$76</f>
        <v>0</v>
      </c>
      <c r="J25" s="279">
        <f>[2]MISIP_KTB!$K$77</f>
        <v>0</v>
      </c>
      <c r="K25" s="91">
        <f>[2]MISIP_KTB!$K$78</f>
        <v>0</v>
      </c>
      <c r="L25" s="91">
        <f>[2]MISIP_KTB!$K$79</f>
        <v>0</v>
      </c>
      <c r="M25" s="91">
        <f>[2]MISIP_KTB!$K$80</f>
        <v>0</v>
      </c>
      <c r="N25" s="91">
        <f>[2]MISIP_KTB!$K$81</f>
        <v>0</v>
      </c>
      <c r="O25" s="91">
        <f>[2]MISIP_KTB!$K$82</f>
        <v>0</v>
      </c>
      <c r="P25" s="85">
        <f t="shared" si="20"/>
        <v>432</v>
      </c>
      <c r="Q25" s="279">
        <f t="shared" si="21"/>
        <v>194</v>
      </c>
      <c r="R25" s="91">
        <f t="shared" si="22"/>
        <v>332</v>
      </c>
      <c r="S25" s="91">
        <f t="shared" si="23"/>
        <v>412</v>
      </c>
      <c r="T25" s="91">
        <f t="shared" si="24"/>
        <v>432</v>
      </c>
      <c r="U25" s="91">
        <f t="shared" si="25"/>
        <v>432</v>
      </c>
      <c r="V25" s="91">
        <f t="shared" si="26"/>
        <v>432</v>
      </c>
      <c r="W25" s="91">
        <f t="shared" si="27"/>
        <v>432</v>
      </c>
      <c r="X25" s="91">
        <f t="shared" si="28"/>
        <v>432</v>
      </c>
      <c r="Y25" s="91">
        <f t="shared" si="16"/>
        <v>432</v>
      </c>
      <c r="Z25" s="91">
        <f t="shared" si="17"/>
        <v>432</v>
      </c>
      <c r="AA25" s="91">
        <f t="shared" si="18"/>
        <v>432</v>
      </c>
      <c r="AB25" s="91">
        <f t="shared" si="19"/>
        <v>432</v>
      </c>
    </row>
    <row r="26" spans="1:28" ht="14.1" customHeight="1">
      <c r="A26" s="14"/>
      <c r="B26" s="109">
        <v>17</v>
      </c>
      <c r="C26" s="271" t="s">
        <v>161</v>
      </c>
      <c r="D26" s="279">
        <f>[2]MISIP_KTB!$L$71</f>
        <v>123</v>
      </c>
      <c r="E26" s="279">
        <f>[2]MISIP_KTB!$L$72</f>
        <v>63</v>
      </c>
      <c r="F26" s="279">
        <f>[2]MISIP_KTB!$L$73</f>
        <v>112</v>
      </c>
      <c r="G26" s="279">
        <f>[2]MISIP_KTB!$L$74</f>
        <v>138</v>
      </c>
      <c r="H26" s="279">
        <f>[2]MISIP_KTB!$L$75</f>
        <v>0</v>
      </c>
      <c r="I26" s="279">
        <f>[2]MISIP_KTB!$L$76</f>
        <v>0</v>
      </c>
      <c r="J26" s="279">
        <f>[2]MISIP_KTB!$L$77</f>
        <v>0</v>
      </c>
      <c r="K26" s="91">
        <f>[2]MISIP_KTB!$L$78</f>
        <v>0</v>
      </c>
      <c r="L26" s="91">
        <f>[2]MISIP_KTB!$L$79</f>
        <v>0</v>
      </c>
      <c r="M26" s="91">
        <f>[2]MISIP_KTB!$L$80</f>
        <v>0</v>
      </c>
      <c r="N26" s="91">
        <f>[2]MISIP_KTB!$L$81</f>
        <v>0</v>
      </c>
      <c r="O26" s="91">
        <f>[2]MISIP_KTB!$L$82</f>
        <v>0</v>
      </c>
      <c r="P26" s="85">
        <f t="shared" si="20"/>
        <v>436</v>
      </c>
      <c r="Q26" s="279">
        <f t="shared" si="21"/>
        <v>123</v>
      </c>
      <c r="R26" s="91">
        <f t="shared" si="22"/>
        <v>186</v>
      </c>
      <c r="S26" s="91">
        <f t="shared" si="23"/>
        <v>298</v>
      </c>
      <c r="T26" s="91">
        <f t="shared" si="24"/>
        <v>436</v>
      </c>
      <c r="U26" s="91">
        <f t="shared" si="25"/>
        <v>436</v>
      </c>
      <c r="V26" s="91">
        <f t="shared" si="26"/>
        <v>436</v>
      </c>
      <c r="W26" s="91">
        <f t="shared" si="27"/>
        <v>436</v>
      </c>
      <c r="X26" s="91">
        <f t="shared" si="28"/>
        <v>436</v>
      </c>
      <c r="Y26" s="91">
        <f t="shared" si="16"/>
        <v>436</v>
      </c>
      <c r="Z26" s="91">
        <f t="shared" si="17"/>
        <v>436</v>
      </c>
      <c r="AA26" s="91">
        <f t="shared" si="18"/>
        <v>436</v>
      </c>
      <c r="AB26" s="91">
        <f t="shared" si="19"/>
        <v>436</v>
      </c>
    </row>
    <row r="27" spans="1:28" s="7" customFormat="1" ht="14.1" customHeight="1">
      <c r="B27" s="110"/>
      <c r="C27" s="272" t="s">
        <v>47</v>
      </c>
      <c r="D27" s="280">
        <f t="shared" ref="D27:P27" si="37">SUM(D19:D26)</f>
        <v>1212</v>
      </c>
      <c r="E27" s="280">
        <f t="shared" si="37"/>
        <v>930</v>
      </c>
      <c r="F27" s="280">
        <f t="shared" si="37"/>
        <v>1053</v>
      </c>
      <c r="G27" s="280">
        <f t="shared" si="37"/>
        <v>866</v>
      </c>
      <c r="H27" s="280">
        <f t="shared" si="37"/>
        <v>0</v>
      </c>
      <c r="I27" s="280">
        <f t="shared" si="37"/>
        <v>0</v>
      </c>
      <c r="J27" s="280">
        <f t="shared" si="37"/>
        <v>0</v>
      </c>
      <c r="K27" s="280">
        <f t="shared" si="37"/>
        <v>0</v>
      </c>
      <c r="L27" s="280">
        <f t="shared" si="37"/>
        <v>0</v>
      </c>
      <c r="M27" s="280">
        <f t="shared" si="37"/>
        <v>0</v>
      </c>
      <c r="N27" s="280">
        <f t="shared" si="37"/>
        <v>0</v>
      </c>
      <c r="O27" s="280">
        <f t="shared" si="37"/>
        <v>0</v>
      </c>
      <c r="P27" s="103">
        <f t="shared" si="37"/>
        <v>4061</v>
      </c>
      <c r="Q27" s="280">
        <f t="shared" ref="Q27:Q36" si="38">D27</f>
        <v>1212</v>
      </c>
      <c r="R27" s="102">
        <f t="shared" ref="R27:R36" si="39">Q27+E27</f>
        <v>2142</v>
      </c>
      <c r="S27" s="102">
        <f t="shared" si="23"/>
        <v>3195</v>
      </c>
      <c r="T27" s="102">
        <f t="shared" si="24"/>
        <v>4061</v>
      </c>
      <c r="U27" s="102">
        <f t="shared" si="25"/>
        <v>4061</v>
      </c>
      <c r="V27" s="102">
        <f t="shared" si="26"/>
        <v>4061</v>
      </c>
      <c r="W27" s="102">
        <f t="shared" si="27"/>
        <v>4061</v>
      </c>
      <c r="X27" s="102">
        <f t="shared" si="28"/>
        <v>4061</v>
      </c>
      <c r="Y27" s="102">
        <f t="shared" ref="Y27:Y29" si="40">X27+L27</f>
        <v>4061</v>
      </c>
      <c r="Z27" s="102">
        <f t="shared" ref="Z27:Z29" si="41">Y27+M27</f>
        <v>4061</v>
      </c>
      <c r="AA27" s="102">
        <f t="shared" ref="AA27:AA29" si="42">Z27+N27</f>
        <v>4061</v>
      </c>
      <c r="AB27" s="102">
        <f t="shared" ref="AB27:AB29" si="43">AA27+O27</f>
        <v>4061</v>
      </c>
    </row>
    <row r="28" spans="1:28" s="7" customFormat="1" ht="14.1" customHeight="1">
      <c r="B28" s="110"/>
      <c r="C28" s="273" t="s">
        <v>128</v>
      </c>
      <c r="D28" s="282">
        <f t="shared" ref="D28:O28" si="44">SUM(D10,D18,D27)</f>
        <v>1992</v>
      </c>
      <c r="E28" s="282">
        <f t="shared" si="44"/>
        <v>1663</v>
      </c>
      <c r="F28" s="282">
        <f t="shared" si="44"/>
        <v>2113</v>
      </c>
      <c r="G28" s="282">
        <f t="shared" si="44"/>
        <v>1605</v>
      </c>
      <c r="H28" s="282">
        <f t="shared" si="44"/>
        <v>0</v>
      </c>
      <c r="I28" s="282">
        <f t="shared" si="44"/>
        <v>0</v>
      </c>
      <c r="J28" s="282">
        <f t="shared" si="44"/>
        <v>0</v>
      </c>
      <c r="K28" s="282">
        <f t="shared" si="44"/>
        <v>0</v>
      </c>
      <c r="L28" s="282">
        <f t="shared" si="44"/>
        <v>0</v>
      </c>
      <c r="M28" s="282">
        <f t="shared" si="44"/>
        <v>0</v>
      </c>
      <c r="N28" s="282">
        <f t="shared" si="44"/>
        <v>0</v>
      </c>
      <c r="O28" s="282">
        <f t="shared" si="44"/>
        <v>0</v>
      </c>
      <c r="P28" s="254">
        <f>SUM(P27,P18,P10)</f>
        <v>7373</v>
      </c>
      <c r="Q28" s="282">
        <f t="shared" si="38"/>
        <v>1992</v>
      </c>
      <c r="R28" s="253">
        <f t="shared" si="39"/>
        <v>3655</v>
      </c>
      <c r="S28" s="253">
        <f t="shared" si="23"/>
        <v>5768</v>
      </c>
      <c r="T28" s="253">
        <f t="shared" si="24"/>
        <v>7373</v>
      </c>
      <c r="U28" s="253">
        <f t="shared" si="25"/>
        <v>7373</v>
      </c>
      <c r="V28" s="253">
        <f t="shared" si="26"/>
        <v>7373</v>
      </c>
      <c r="W28" s="253">
        <f t="shared" si="27"/>
        <v>7373</v>
      </c>
      <c r="X28" s="253">
        <f t="shared" si="28"/>
        <v>7373</v>
      </c>
      <c r="Y28" s="253">
        <f t="shared" si="40"/>
        <v>7373</v>
      </c>
      <c r="Z28" s="253">
        <f t="shared" si="41"/>
        <v>7373</v>
      </c>
      <c r="AA28" s="253">
        <f t="shared" si="42"/>
        <v>7373</v>
      </c>
      <c r="AB28" s="253">
        <f t="shared" si="43"/>
        <v>7373</v>
      </c>
    </row>
    <row r="29" spans="1:28" ht="14.1" customHeight="1">
      <c r="B29" s="109">
        <v>18</v>
      </c>
      <c r="C29" s="271" t="s">
        <v>129</v>
      </c>
      <c r="D29" s="279">
        <f>[2]SEWA!$E$71</f>
        <v>461</v>
      </c>
      <c r="E29" s="279">
        <f>[2]SEWA!$E$72</f>
        <v>236</v>
      </c>
      <c r="F29" s="279">
        <f>[2]SEWA!$E$73</f>
        <v>154</v>
      </c>
      <c r="G29" s="279">
        <f>[2]SEWA!$E$74</f>
        <v>52</v>
      </c>
      <c r="H29" s="279">
        <f>[2]SEWA!$E$75</f>
        <v>0</v>
      </c>
      <c r="I29" s="279">
        <f>[2]SEWA!$E$76</f>
        <v>0</v>
      </c>
      <c r="J29" s="279">
        <f>[2]SEWA!$E$77</f>
        <v>0</v>
      </c>
      <c r="K29" s="91">
        <f>[2]SEWA!$E$78</f>
        <v>0</v>
      </c>
      <c r="L29" s="91">
        <f>[2]SEWA!$E$79</f>
        <v>0</v>
      </c>
      <c r="M29" s="91">
        <f>[2]SEWA!$E$80</f>
        <v>0</v>
      </c>
      <c r="N29" s="91">
        <f>[2]SEWA!$E$81</f>
        <v>0</v>
      </c>
      <c r="O29" s="91">
        <f>[2]SEWA!$E$82</f>
        <v>0</v>
      </c>
      <c r="P29" s="85">
        <f>SUM(D29:O29)</f>
        <v>903</v>
      </c>
      <c r="Q29" s="279">
        <f t="shared" si="38"/>
        <v>461</v>
      </c>
      <c r="R29" s="91">
        <f t="shared" si="39"/>
        <v>697</v>
      </c>
      <c r="S29" s="91">
        <f t="shared" si="23"/>
        <v>851</v>
      </c>
      <c r="T29" s="91">
        <f t="shared" si="24"/>
        <v>903</v>
      </c>
      <c r="U29" s="91">
        <f t="shared" si="25"/>
        <v>903</v>
      </c>
      <c r="V29" s="91">
        <f t="shared" si="26"/>
        <v>903</v>
      </c>
      <c r="W29" s="91">
        <f t="shared" si="27"/>
        <v>903</v>
      </c>
      <c r="X29" s="91">
        <f t="shared" si="28"/>
        <v>903</v>
      </c>
      <c r="Y29" s="91">
        <f t="shared" si="40"/>
        <v>903</v>
      </c>
      <c r="Z29" s="91">
        <f t="shared" si="41"/>
        <v>903</v>
      </c>
      <c r="AA29" s="91">
        <f t="shared" si="42"/>
        <v>903</v>
      </c>
      <c r="AB29" s="91">
        <f t="shared" si="43"/>
        <v>903</v>
      </c>
    </row>
    <row r="30" spans="1:28" ht="14.1" customHeight="1">
      <c r="B30" s="109">
        <v>19</v>
      </c>
      <c r="C30" s="271" t="s">
        <v>149</v>
      </c>
      <c r="D30" s="279">
        <f>[2]SEWA!$F$71</f>
        <v>57</v>
      </c>
      <c r="E30" s="279">
        <f>[2]SEWA!$F$72</f>
        <v>104</v>
      </c>
      <c r="F30" s="279">
        <f>[2]SEWA!$F$73</f>
        <v>57</v>
      </c>
      <c r="G30" s="279">
        <f>[2]SEWA!$F$74</f>
        <v>57</v>
      </c>
      <c r="H30" s="279">
        <f>[2]SEWA!$F$75</f>
        <v>0</v>
      </c>
      <c r="I30" s="279">
        <f>[2]SEWA!$F$76</f>
        <v>0</v>
      </c>
      <c r="J30" s="279">
        <f>[2]SEWA!$F$77</f>
        <v>0</v>
      </c>
      <c r="K30" s="91">
        <f>[2]SEWA!$F$78</f>
        <v>0</v>
      </c>
      <c r="L30" s="91">
        <f>[2]SEWA!$F$79</f>
        <v>0</v>
      </c>
      <c r="M30" s="91">
        <f>[2]SEWA!$F$80</f>
        <v>0</v>
      </c>
      <c r="N30" s="91">
        <f>[2]SEWA!$F$81</f>
        <v>0</v>
      </c>
      <c r="O30" s="91">
        <f>[2]SEWA!$F$82</f>
        <v>0</v>
      </c>
      <c r="P30" s="85">
        <f>SUM(D30:O30)</f>
        <v>275</v>
      </c>
      <c r="Q30" s="279">
        <f t="shared" si="38"/>
        <v>57</v>
      </c>
      <c r="R30" s="91">
        <f t="shared" si="39"/>
        <v>161</v>
      </c>
      <c r="S30" s="91">
        <f t="shared" ref="S30:S35" si="45">R30+F30</f>
        <v>218</v>
      </c>
      <c r="T30" s="91">
        <f t="shared" ref="T30:T35" si="46">S30+G30</f>
        <v>275</v>
      </c>
      <c r="U30" s="91">
        <f t="shared" ref="U30:U35" si="47">T30+H30</f>
        <v>275</v>
      </c>
      <c r="V30" s="91">
        <f t="shared" ref="V30:V35" si="48">U30+I30</f>
        <v>275</v>
      </c>
      <c r="W30" s="91">
        <f t="shared" ref="W30:W35" si="49">V30+J30</f>
        <v>275</v>
      </c>
      <c r="X30" s="91">
        <f t="shared" ref="X30:X35" si="50">W30+K30</f>
        <v>275</v>
      </c>
      <c r="Y30" s="91">
        <f t="shared" ref="Y30:Y35" si="51">X30+L30</f>
        <v>275</v>
      </c>
      <c r="Z30" s="91">
        <f t="shared" ref="Z30:Z35" si="52">Y30+M30</f>
        <v>275</v>
      </c>
      <c r="AA30" s="91">
        <f t="shared" ref="AA30:AA35" si="53">Z30+N30</f>
        <v>275</v>
      </c>
      <c r="AB30" s="91">
        <f t="shared" ref="AB30:AB35" si="54">AA30+O30</f>
        <v>275</v>
      </c>
    </row>
    <row r="31" spans="1:28" s="7" customFormat="1" ht="14.1" customHeight="1">
      <c r="B31" s="110"/>
      <c r="C31" s="273" t="s">
        <v>130</v>
      </c>
      <c r="D31" s="282">
        <f t="shared" ref="D31:I31" si="55">SUM(D29:D30)</f>
        <v>518</v>
      </c>
      <c r="E31" s="282">
        <f t="shared" si="55"/>
        <v>340</v>
      </c>
      <c r="F31" s="282">
        <f t="shared" si="55"/>
        <v>211</v>
      </c>
      <c r="G31" s="282">
        <f t="shared" si="55"/>
        <v>109</v>
      </c>
      <c r="H31" s="282">
        <f t="shared" si="55"/>
        <v>0</v>
      </c>
      <c r="I31" s="282">
        <f t="shared" si="55"/>
        <v>0</v>
      </c>
      <c r="J31" s="282">
        <f t="shared" ref="J31:K31" si="56">SUM(J29:J30)</f>
        <v>0</v>
      </c>
      <c r="K31" s="282">
        <f t="shared" si="56"/>
        <v>0</v>
      </c>
      <c r="L31" s="282">
        <f t="shared" ref="L31:O31" si="57">SUM(L29:L30)</f>
        <v>0</v>
      </c>
      <c r="M31" s="282">
        <f t="shared" si="57"/>
        <v>0</v>
      </c>
      <c r="N31" s="282">
        <f t="shared" si="57"/>
        <v>0</v>
      </c>
      <c r="O31" s="282">
        <f t="shared" si="57"/>
        <v>0</v>
      </c>
      <c r="P31" s="254">
        <f>SUM(P29:P30)</f>
        <v>1178</v>
      </c>
      <c r="Q31" s="282">
        <f t="shared" si="38"/>
        <v>518</v>
      </c>
      <c r="R31" s="253">
        <f t="shared" si="39"/>
        <v>858</v>
      </c>
      <c r="S31" s="253">
        <f t="shared" si="45"/>
        <v>1069</v>
      </c>
      <c r="T31" s="253">
        <f t="shared" si="46"/>
        <v>1178</v>
      </c>
      <c r="U31" s="253">
        <f t="shared" si="47"/>
        <v>1178</v>
      </c>
      <c r="V31" s="253">
        <f t="shared" si="48"/>
        <v>1178</v>
      </c>
      <c r="W31" s="253">
        <f t="shared" si="49"/>
        <v>1178</v>
      </c>
      <c r="X31" s="253">
        <f t="shared" si="50"/>
        <v>1178</v>
      </c>
      <c r="Y31" s="253">
        <f t="shared" si="51"/>
        <v>1178</v>
      </c>
      <c r="Z31" s="253">
        <f t="shared" si="52"/>
        <v>1178</v>
      </c>
      <c r="AA31" s="253">
        <f t="shared" si="53"/>
        <v>1178</v>
      </c>
      <c r="AB31" s="253">
        <f t="shared" si="54"/>
        <v>1178</v>
      </c>
    </row>
    <row r="32" spans="1:28" ht="14.1" customHeight="1">
      <c r="B32" s="110"/>
      <c r="C32" s="274" t="s">
        <v>131</v>
      </c>
      <c r="D32" s="283">
        <f t="shared" ref="D32:I32" si="58">SUM(D28,D31)</f>
        <v>2510</v>
      </c>
      <c r="E32" s="283">
        <f t="shared" si="58"/>
        <v>2003</v>
      </c>
      <c r="F32" s="283">
        <f t="shared" si="58"/>
        <v>2324</v>
      </c>
      <c r="G32" s="283">
        <f t="shared" si="58"/>
        <v>1714</v>
      </c>
      <c r="H32" s="283">
        <f t="shared" si="58"/>
        <v>0</v>
      </c>
      <c r="I32" s="283">
        <f t="shared" si="58"/>
        <v>0</v>
      </c>
      <c r="J32" s="283">
        <f t="shared" ref="J32:K32" si="59">SUM(J28,J31)</f>
        <v>0</v>
      </c>
      <c r="K32" s="283">
        <f t="shared" si="59"/>
        <v>0</v>
      </c>
      <c r="L32" s="283">
        <f t="shared" ref="L32:O32" si="60">SUM(L28,L31)</f>
        <v>0</v>
      </c>
      <c r="M32" s="283">
        <f t="shared" si="60"/>
        <v>0</v>
      </c>
      <c r="N32" s="283">
        <f t="shared" si="60"/>
        <v>0</v>
      </c>
      <c r="O32" s="283">
        <f t="shared" si="60"/>
        <v>0</v>
      </c>
      <c r="P32" s="252">
        <f>SUM(P31,P28)</f>
        <v>8551</v>
      </c>
      <c r="Q32" s="283">
        <f t="shared" si="38"/>
        <v>2510</v>
      </c>
      <c r="R32" s="251">
        <f t="shared" si="39"/>
        <v>4513</v>
      </c>
      <c r="S32" s="251">
        <f t="shared" si="45"/>
        <v>6837</v>
      </c>
      <c r="T32" s="251">
        <f t="shared" si="46"/>
        <v>8551</v>
      </c>
      <c r="U32" s="251">
        <f t="shared" si="47"/>
        <v>8551</v>
      </c>
      <c r="V32" s="251">
        <f t="shared" si="48"/>
        <v>8551</v>
      </c>
      <c r="W32" s="251">
        <f t="shared" si="49"/>
        <v>8551</v>
      </c>
      <c r="X32" s="251">
        <f t="shared" si="50"/>
        <v>8551</v>
      </c>
      <c r="Y32" s="251">
        <f t="shared" si="51"/>
        <v>8551</v>
      </c>
      <c r="Z32" s="251">
        <f t="shared" si="52"/>
        <v>8551</v>
      </c>
      <c r="AA32" s="251">
        <f t="shared" si="53"/>
        <v>8551</v>
      </c>
      <c r="AB32" s="251">
        <f t="shared" si="54"/>
        <v>8551</v>
      </c>
    </row>
    <row r="33" spans="1:28" ht="14.1" customHeight="1">
      <c r="B33" s="111">
        <v>20</v>
      </c>
      <c r="C33" s="270" t="s">
        <v>132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N33" s="284">
        <v>0</v>
      </c>
      <c r="O33" s="284">
        <v>0</v>
      </c>
      <c r="P33" s="247">
        <f>SUM(D33:O33)</f>
        <v>0</v>
      </c>
      <c r="Q33" s="284">
        <f t="shared" si="38"/>
        <v>0</v>
      </c>
      <c r="R33" s="93">
        <f t="shared" si="39"/>
        <v>0</v>
      </c>
      <c r="S33" s="93">
        <f t="shared" si="45"/>
        <v>0</v>
      </c>
      <c r="T33" s="93">
        <f t="shared" si="46"/>
        <v>0</v>
      </c>
      <c r="U33" s="93">
        <f t="shared" si="47"/>
        <v>0</v>
      </c>
      <c r="V33" s="93">
        <f t="shared" si="48"/>
        <v>0</v>
      </c>
      <c r="W33" s="93">
        <f t="shared" si="49"/>
        <v>0</v>
      </c>
      <c r="X33" s="93">
        <f t="shared" si="50"/>
        <v>0</v>
      </c>
      <c r="Y33" s="93">
        <f t="shared" si="51"/>
        <v>0</v>
      </c>
      <c r="Z33" s="93">
        <f t="shared" si="52"/>
        <v>0</v>
      </c>
      <c r="AA33" s="93">
        <f t="shared" si="53"/>
        <v>0</v>
      </c>
      <c r="AB33" s="93">
        <f t="shared" si="54"/>
        <v>0</v>
      </c>
    </row>
    <row r="34" spans="1:28" ht="14.1" customHeight="1">
      <c r="B34" s="111">
        <v>21</v>
      </c>
      <c r="C34" s="270" t="s">
        <v>210</v>
      </c>
      <c r="D34" s="284">
        <v>0</v>
      </c>
      <c r="E34" s="284">
        <v>0</v>
      </c>
      <c r="F34" s="284"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v>0</v>
      </c>
      <c r="M34" s="284">
        <v>0</v>
      </c>
      <c r="N34" s="284">
        <v>0</v>
      </c>
      <c r="O34" s="284">
        <v>0</v>
      </c>
      <c r="P34" s="247">
        <f>SUM(D34:O34)</f>
        <v>0</v>
      </c>
      <c r="Q34" s="284">
        <f t="shared" ref="Q34" si="61">D34</f>
        <v>0</v>
      </c>
      <c r="R34" s="93">
        <f t="shared" ref="R34" si="62">Q34+E34</f>
        <v>0</v>
      </c>
      <c r="S34" s="93">
        <f t="shared" ref="S34" si="63">R34+F34</f>
        <v>0</v>
      </c>
      <c r="T34" s="93">
        <f t="shared" ref="T34" si="64">S34+G34</f>
        <v>0</v>
      </c>
      <c r="U34" s="93">
        <f t="shared" ref="U34" si="65">T34+H34</f>
        <v>0</v>
      </c>
      <c r="V34" s="93">
        <f t="shared" ref="V34" si="66">U34+I34</f>
        <v>0</v>
      </c>
      <c r="W34" s="93">
        <f t="shared" ref="W34" si="67">V34+J34</f>
        <v>0</v>
      </c>
      <c r="X34" s="93">
        <f t="shared" ref="X34" si="68">W34+K34</f>
        <v>0</v>
      </c>
      <c r="Y34" s="93">
        <f t="shared" ref="Y34" si="69">X34+L34</f>
        <v>0</v>
      </c>
      <c r="Z34" s="93">
        <f t="shared" ref="Z34" si="70">Y34+M34</f>
        <v>0</v>
      </c>
      <c r="AA34" s="93">
        <f t="shared" ref="AA34" si="71">Z34+N34</f>
        <v>0</v>
      </c>
      <c r="AB34" s="93">
        <f t="shared" ref="AB34" si="72">AA34+O34</f>
        <v>0</v>
      </c>
    </row>
    <row r="35" spans="1:28" ht="14.1" customHeight="1">
      <c r="B35" s="250"/>
      <c r="C35" s="274" t="s">
        <v>133</v>
      </c>
      <c r="D35" s="285">
        <f t="shared" ref="D35:I35" si="73">SUM(D33)</f>
        <v>0</v>
      </c>
      <c r="E35" s="285">
        <f t="shared" si="73"/>
        <v>0</v>
      </c>
      <c r="F35" s="285">
        <f t="shared" si="73"/>
        <v>0</v>
      </c>
      <c r="G35" s="285">
        <f t="shared" si="73"/>
        <v>0</v>
      </c>
      <c r="H35" s="285">
        <f t="shared" si="73"/>
        <v>0</v>
      </c>
      <c r="I35" s="285">
        <f t="shared" si="73"/>
        <v>0</v>
      </c>
      <c r="J35" s="285">
        <f t="shared" ref="J35:K35" si="74">SUM(J33)</f>
        <v>0</v>
      </c>
      <c r="K35" s="285">
        <f t="shared" si="74"/>
        <v>0</v>
      </c>
      <c r="L35" s="285">
        <f t="shared" ref="L35:O35" si="75">SUM(L33)</f>
        <v>0</v>
      </c>
      <c r="M35" s="285">
        <f t="shared" si="75"/>
        <v>0</v>
      </c>
      <c r="N35" s="285">
        <f t="shared" si="75"/>
        <v>0</v>
      </c>
      <c r="O35" s="285">
        <f t="shared" si="75"/>
        <v>0</v>
      </c>
      <c r="P35" s="276">
        <f>SUM(P33)</f>
        <v>0</v>
      </c>
      <c r="Q35" s="285">
        <f t="shared" si="38"/>
        <v>0</v>
      </c>
      <c r="R35" s="277">
        <f t="shared" si="39"/>
        <v>0</v>
      </c>
      <c r="S35" s="277">
        <f t="shared" si="45"/>
        <v>0</v>
      </c>
      <c r="T35" s="277">
        <f t="shared" si="46"/>
        <v>0</v>
      </c>
      <c r="U35" s="277">
        <f t="shared" si="47"/>
        <v>0</v>
      </c>
      <c r="V35" s="277">
        <f t="shared" si="48"/>
        <v>0</v>
      </c>
      <c r="W35" s="277">
        <f t="shared" si="49"/>
        <v>0</v>
      </c>
      <c r="X35" s="277">
        <f t="shared" si="50"/>
        <v>0</v>
      </c>
      <c r="Y35" s="277">
        <f t="shared" si="51"/>
        <v>0</v>
      </c>
      <c r="Z35" s="277">
        <f t="shared" si="52"/>
        <v>0</v>
      </c>
      <c r="AA35" s="277">
        <f t="shared" si="53"/>
        <v>0</v>
      </c>
      <c r="AB35" s="277">
        <f t="shared" si="54"/>
        <v>0</v>
      </c>
    </row>
    <row r="36" spans="1:28" s="7" customFormat="1" ht="14.1" customHeight="1">
      <c r="B36" s="256"/>
      <c r="C36" s="293" t="s">
        <v>29</v>
      </c>
      <c r="D36" s="327">
        <f t="shared" ref="D36:I36" si="76">SUM(D32,D35)</f>
        <v>2510</v>
      </c>
      <c r="E36" s="327">
        <f t="shared" si="76"/>
        <v>2003</v>
      </c>
      <c r="F36" s="327">
        <f t="shared" si="76"/>
        <v>2324</v>
      </c>
      <c r="G36" s="327">
        <f t="shared" si="76"/>
        <v>1714</v>
      </c>
      <c r="H36" s="327">
        <f t="shared" si="76"/>
        <v>0</v>
      </c>
      <c r="I36" s="327">
        <f t="shared" si="76"/>
        <v>0</v>
      </c>
      <c r="J36" s="327">
        <f t="shared" ref="J36:K36" si="77">SUM(J32,J35)</f>
        <v>0</v>
      </c>
      <c r="K36" s="327">
        <f t="shared" si="77"/>
        <v>0</v>
      </c>
      <c r="L36" s="327">
        <f t="shared" ref="L36:O36" si="78">SUM(L32,L35)</f>
        <v>0</v>
      </c>
      <c r="M36" s="327">
        <f t="shared" si="78"/>
        <v>0</v>
      </c>
      <c r="N36" s="327">
        <f t="shared" si="78"/>
        <v>0</v>
      </c>
      <c r="O36" s="327">
        <f t="shared" si="78"/>
        <v>0</v>
      </c>
      <c r="P36" s="257">
        <f>SUM(P35,P32)</f>
        <v>8551</v>
      </c>
      <c r="Q36" s="327">
        <f t="shared" si="38"/>
        <v>2510</v>
      </c>
      <c r="R36" s="255">
        <f t="shared" si="39"/>
        <v>4513</v>
      </c>
      <c r="S36" s="255">
        <f t="shared" ref="S36" si="79">R36+F36</f>
        <v>6837</v>
      </c>
      <c r="T36" s="255">
        <f t="shared" ref="T36" si="80">S36+G36</f>
        <v>8551</v>
      </c>
      <c r="U36" s="255">
        <f t="shared" ref="U36" si="81">T36+H36</f>
        <v>8551</v>
      </c>
      <c r="V36" s="255">
        <f t="shared" ref="V36" si="82">U36+I36</f>
        <v>8551</v>
      </c>
      <c r="W36" s="255">
        <f t="shared" ref="W36" si="83">V36+J36</f>
        <v>8551</v>
      </c>
      <c r="X36" s="255">
        <f t="shared" ref="X36" si="84">W36+K36</f>
        <v>8551</v>
      </c>
      <c r="Y36" s="255">
        <f t="shared" ref="Y36" si="85">X36+L36</f>
        <v>8551</v>
      </c>
      <c r="Z36" s="255">
        <f t="shared" ref="Z36" si="86">Y36+M36</f>
        <v>8551</v>
      </c>
      <c r="AA36" s="255">
        <f t="shared" ref="AA36" si="87">Z36+N36</f>
        <v>8551</v>
      </c>
      <c r="AB36" s="255">
        <f t="shared" ref="AB36" si="88">AA36+O36</f>
        <v>8551</v>
      </c>
    </row>
    <row r="37" spans="1:28" ht="14.1" customHeight="1">
      <c r="B37" s="261"/>
      <c r="C37" s="262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  <c r="R37" s="204"/>
    </row>
    <row r="38" spans="1:28" ht="14.1" customHeight="1">
      <c r="A38" s="14"/>
      <c r="B38" s="112"/>
      <c r="C38" s="240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4.1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86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101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5.95" customHeight="1"/>
    <row r="45" spans="1:28" ht="15.95" customHeight="1">
      <c r="C45" s="13" t="s">
        <v>211</v>
      </c>
      <c r="N45" s="2"/>
      <c r="O45" s="2"/>
      <c r="P45" s="2"/>
    </row>
    <row r="46" spans="1:28" ht="15.95" customHeight="1">
      <c r="C46" s="13" t="s">
        <v>149</v>
      </c>
      <c r="D46" s="10">
        <f>D11+D30</f>
        <v>156</v>
      </c>
      <c r="E46" s="10">
        <f t="shared" ref="E46:O46" si="89">E11+E30</f>
        <v>156</v>
      </c>
      <c r="F46" s="10">
        <f t="shared" si="89"/>
        <v>159</v>
      </c>
      <c r="G46" s="10">
        <f t="shared" si="89"/>
        <v>156</v>
      </c>
      <c r="H46" s="10">
        <f t="shared" si="89"/>
        <v>0</v>
      </c>
      <c r="I46" s="10">
        <f t="shared" si="89"/>
        <v>0</v>
      </c>
      <c r="J46" s="10">
        <f t="shared" si="89"/>
        <v>0</v>
      </c>
      <c r="K46" s="10">
        <f t="shared" si="89"/>
        <v>0</v>
      </c>
      <c r="L46" s="10">
        <f t="shared" si="89"/>
        <v>0</v>
      </c>
      <c r="M46" s="10">
        <f t="shared" si="89"/>
        <v>0</v>
      </c>
      <c r="N46" s="10">
        <f t="shared" si="89"/>
        <v>0</v>
      </c>
      <c r="O46" s="10">
        <f t="shared" si="89"/>
        <v>0</v>
      </c>
      <c r="Q46" s="2">
        <f t="shared" ref="Q46" si="90">D46</f>
        <v>156</v>
      </c>
      <c r="R46" s="2">
        <f t="shared" ref="R46" si="91">Q46+E46</f>
        <v>312</v>
      </c>
      <c r="S46" s="2">
        <f t="shared" ref="S46" si="92">R46+F46</f>
        <v>471</v>
      </c>
      <c r="T46" s="2">
        <f t="shared" ref="T46" si="93">S46+G46</f>
        <v>627</v>
      </c>
      <c r="U46" s="2">
        <f t="shared" ref="U46" si="94">T46+H46</f>
        <v>627</v>
      </c>
      <c r="V46" s="2">
        <f t="shared" ref="V46" si="95">U46+I46</f>
        <v>627</v>
      </c>
      <c r="W46" s="2">
        <f t="shared" ref="W46" si="96">V46+J46</f>
        <v>627</v>
      </c>
      <c r="X46" s="2">
        <f t="shared" ref="X46" si="97">W46+K46</f>
        <v>627</v>
      </c>
      <c r="Y46" s="2">
        <f t="shared" ref="Y46" si="98">X46+L46</f>
        <v>627</v>
      </c>
      <c r="Z46" s="2">
        <f t="shared" ref="Z46" si="99">Y46+M46</f>
        <v>627</v>
      </c>
      <c r="AA46" s="2">
        <f t="shared" ref="AA46" si="100">Z46+N46</f>
        <v>627</v>
      </c>
      <c r="AB46" s="2">
        <f t="shared" ref="AB46" si="101">AA46+O46</f>
        <v>627</v>
      </c>
    </row>
    <row r="47" spans="1:28" ht="15.95" customHeight="1">
      <c r="C47" s="13" t="s">
        <v>129</v>
      </c>
      <c r="D47" s="10">
        <f>D21+D29</f>
        <v>461</v>
      </c>
      <c r="E47" s="10">
        <f t="shared" ref="E47:O47" si="102">E21+E29</f>
        <v>236</v>
      </c>
      <c r="F47" s="10">
        <f t="shared" si="102"/>
        <v>194</v>
      </c>
      <c r="G47" s="10">
        <f t="shared" si="102"/>
        <v>54</v>
      </c>
      <c r="H47" s="10">
        <f t="shared" si="102"/>
        <v>0</v>
      </c>
      <c r="I47" s="10">
        <f t="shared" si="102"/>
        <v>0</v>
      </c>
      <c r="J47" s="10">
        <f t="shared" si="102"/>
        <v>0</v>
      </c>
      <c r="K47" s="10">
        <f t="shared" si="102"/>
        <v>0</v>
      </c>
      <c r="L47" s="10">
        <f t="shared" si="102"/>
        <v>0</v>
      </c>
      <c r="M47" s="10">
        <f t="shared" si="102"/>
        <v>0</v>
      </c>
      <c r="N47" s="10">
        <f t="shared" si="102"/>
        <v>0</v>
      </c>
      <c r="O47" s="10">
        <f t="shared" si="102"/>
        <v>0</v>
      </c>
      <c r="Q47" s="2">
        <f t="shared" ref="Q47:Q48" si="103">D47</f>
        <v>461</v>
      </c>
      <c r="R47" s="2">
        <f t="shared" ref="R47:R48" si="104">Q47+E47</f>
        <v>697</v>
      </c>
      <c r="S47" s="2">
        <f t="shared" ref="S47:S48" si="105">R47+F47</f>
        <v>891</v>
      </c>
      <c r="T47" s="2">
        <f t="shared" ref="T47:T48" si="106">S47+G47</f>
        <v>945</v>
      </c>
      <c r="U47" s="2">
        <f t="shared" ref="U47:U48" si="107">T47+H47</f>
        <v>945</v>
      </c>
      <c r="V47" s="2">
        <f t="shared" ref="V47:V48" si="108">U47+I47</f>
        <v>945</v>
      </c>
      <c r="W47" s="2">
        <f t="shared" ref="W47:W48" si="109">V47+J47</f>
        <v>945</v>
      </c>
      <c r="X47" s="2">
        <f t="shared" ref="X47:X48" si="110">W47+K47</f>
        <v>945</v>
      </c>
      <c r="Y47" s="2">
        <f t="shared" ref="Y47:Y48" si="111">X47+L47</f>
        <v>945</v>
      </c>
      <c r="Z47" s="2">
        <f t="shared" ref="Z47:Z48" si="112">Y47+M47</f>
        <v>945</v>
      </c>
      <c r="AA47" s="2">
        <f t="shared" ref="AA47:AA48" si="113">Z47+N47</f>
        <v>945</v>
      </c>
      <c r="AB47" s="2">
        <f t="shared" ref="AB47:AB48" si="114">AA47+O47</f>
        <v>945</v>
      </c>
    </row>
    <row r="48" spans="1:28">
      <c r="L48" s="2"/>
      <c r="M48" s="2"/>
      <c r="N48" s="2"/>
      <c r="O48" s="2"/>
      <c r="Q48" s="2">
        <f t="shared" si="103"/>
        <v>0</v>
      </c>
      <c r="R48" s="2">
        <f t="shared" si="104"/>
        <v>0</v>
      </c>
      <c r="S48" s="2">
        <f t="shared" si="105"/>
        <v>0</v>
      </c>
      <c r="T48" s="2">
        <f t="shared" si="106"/>
        <v>0</v>
      </c>
      <c r="U48" s="2">
        <f t="shared" si="107"/>
        <v>0</v>
      </c>
      <c r="V48" s="2">
        <f t="shared" si="108"/>
        <v>0</v>
      </c>
      <c r="W48" s="2">
        <f t="shared" si="109"/>
        <v>0</v>
      </c>
      <c r="X48" s="2">
        <f t="shared" si="110"/>
        <v>0</v>
      </c>
      <c r="Y48" s="2">
        <f t="shared" si="111"/>
        <v>0</v>
      </c>
      <c r="Z48" s="2">
        <f t="shared" si="112"/>
        <v>0</v>
      </c>
      <c r="AA48" s="2">
        <f t="shared" si="113"/>
        <v>0</v>
      </c>
      <c r="AB48" s="2">
        <f t="shared" si="114"/>
        <v>0</v>
      </c>
    </row>
    <row r="49" spans="12:15">
      <c r="L49" s="2"/>
      <c r="M49" s="2"/>
      <c r="N49" s="2"/>
      <c r="O49" s="2"/>
    </row>
    <row r="50" spans="12:15">
      <c r="L50" s="2"/>
      <c r="M50" s="2"/>
      <c r="N50" s="2"/>
      <c r="O50" s="2"/>
    </row>
    <row r="51" spans="12:15">
      <c r="L51" s="2"/>
      <c r="M51" s="2"/>
      <c r="N51" s="2"/>
      <c r="O51" s="2"/>
    </row>
    <row r="52" spans="12:15">
      <c r="L52" s="2"/>
      <c r="M52" s="2"/>
      <c r="N52" s="2"/>
      <c r="O52" s="2"/>
    </row>
    <row r="53" spans="12:15">
      <c r="L53" s="2"/>
      <c r="N53" s="2"/>
      <c r="O53" s="2"/>
    </row>
    <row r="54" spans="12:15">
      <c r="L54" s="2"/>
      <c r="N54" s="2"/>
      <c r="O54" s="2"/>
    </row>
  </sheetData>
  <mergeCells count="6">
    <mergeCell ref="B1:P1"/>
    <mergeCell ref="B2:P2"/>
    <mergeCell ref="B3:P3"/>
    <mergeCell ref="D5:O5"/>
    <mergeCell ref="Q5:AB5"/>
    <mergeCell ref="Q4:AB4"/>
  </mergeCells>
  <phoneticPr fontId="0" type="noConversion"/>
  <printOptions horizontalCentered="1"/>
  <pageMargins left="0.78740157480314965" right="0.19685039370078741" top="0.55118110236220474" bottom="0.39370078740157483" header="0.23622047244094491" footer="0.19685039370078741"/>
  <pageSetup paperSize="122" scale="8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tabColor theme="6" tint="0.39997558519241921"/>
    <pageSetUpPr fitToPage="1"/>
  </sheetPr>
  <dimension ref="A1:AB47"/>
  <sheetViews>
    <sheetView showGridLines="0" tabSelected="1" view="pageBreakPreview" zoomScale="80" zoomScaleNormal="75" zoomScaleSheetLayoutView="80" workbookViewId="0">
      <selection activeCell="Q19" sqref="Q19:T19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28515625" style="13" customWidth="1"/>
    <col min="4" max="15" width="7.42578125" style="10" bestFit="1" customWidth="1"/>
    <col min="16" max="16" width="13.140625" style="10" customWidth="1"/>
    <col min="17" max="17" width="10" style="2" customWidth="1"/>
    <col min="18" max="18" width="10.85546875" style="2" customWidth="1"/>
    <col min="19" max="19" width="9.42578125" style="2" customWidth="1"/>
    <col min="20" max="28" width="8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8" t="s">
        <v>209</v>
      </c>
      <c r="D4" s="8"/>
      <c r="Q4" s="494" t="s">
        <v>69</v>
      </c>
      <c r="R4" s="494"/>
      <c r="S4" s="494"/>
      <c r="T4" s="494"/>
      <c r="U4" s="494"/>
      <c r="V4" s="494"/>
      <c r="W4" s="494"/>
      <c r="X4" s="494"/>
      <c r="Y4" s="494"/>
      <c r="Z4" s="494"/>
      <c r="AA4" s="494"/>
      <c r="AB4" s="494"/>
    </row>
    <row r="5" spans="1:28" s="11" customFormat="1">
      <c r="B5" s="116"/>
      <c r="C5" s="117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83" t="s">
        <v>30</v>
      </c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5"/>
    </row>
    <row r="6" spans="1:28" s="11" customFormat="1">
      <c r="B6" s="106" t="s">
        <v>2</v>
      </c>
      <c r="C6" s="11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69" t="s">
        <v>18</v>
      </c>
      <c r="R6" s="70" t="s">
        <v>19</v>
      </c>
      <c r="S6" s="70" t="s">
        <v>20</v>
      </c>
      <c r="T6" s="71" t="s">
        <v>21</v>
      </c>
      <c r="U6" s="71" t="s">
        <v>9</v>
      </c>
      <c r="V6" s="71" t="s">
        <v>22</v>
      </c>
      <c r="W6" s="72" t="s">
        <v>23</v>
      </c>
      <c r="X6" s="72" t="s">
        <v>24</v>
      </c>
      <c r="Y6" s="72" t="s">
        <v>25</v>
      </c>
      <c r="Z6" s="73" t="s">
        <v>26</v>
      </c>
      <c r="AA6" s="73" t="s">
        <v>27</v>
      </c>
      <c r="AB6" s="73" t="s">
        <v>28</v>
      </c>
    </row>
    <row r="7" spans="1:28" s="11" customFormat="1">
      <c r="B7" s="107"/>
      <c r="C7" s="119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76"/>
      <c r="R7" s="77"/>
      <c r="S7" s="77"/>
      <c r="T7" s="78"/>
      <c r="U7" s="78"/>
      <c r="V7" s="78"/>
      <c r="W7" s="79"/>
      <c r="X7" s="79"/>
      <c r="Y7" s="79"/>
      <c r="Z7" s="80"/>
      <c r="AA7" s="80"/>
      <c r="AB7" s="80"/>
    </row>
    <row r="8" spans="1:28" ht="11.25" customHeight="1">
      <c r="B8" s="108"/>
      <c r="C8" s="425" t="s">
        <v>208</v>
      </c>
      <c r="D8" s="426">
        <v>0.315</v>
      </c>
      <c r="E8" s="426">
        <v>0.315</v>
      </c>
      <c r="F8" s="426">
        <v>0.315</v>
      </c>
      <c r="G8" s="426">
        <v>0.315</v>
      </c>
      <c r="H8" s="426">
        <v>0.315</v>
      </c>
      <c r="I8" s="427">
        <v>0.315</v>
      </c>
      <c r="J8" s="427">
        <v>0.315</v>
      </c>
      <c r="K8" s="427">
        <v>0.315</v>
      </c>
      <c r="L8" s="427">
        <v>0.315</v>
      </c>
      <c r="M8" s="427">
        <v>0.315</v>
      </c>
      <c r="N8" s="427">
        <v>0.315</v>
      </c>
      <c r="O8" s="427">
        <v>0.315</v>
      </c>
      <c r="P8" s="85"/>
      <c r="Q8" s="83"/>
      <c r="R8" s="83"/>
      <c r="S8" s="83"/>
      <c r="T8" s="83"/>
      <c r="U8" s="83"/>
      <c r="V8" s="84"/>
      <c r="W8" s="84"/>
      <c r="X8" s="84"/>
      <c r="Y8" s="84"/>
      <c r="Z8" s="84"/>
      <c r="AA8" s="84"/>
      <c r="AB8" s="84"/>
    </row>
    <row r="9" spans="1:28" ht="14.1" customHeight="1">
      <c r="B9" s="109">
        <v>1</v>
      </c>
      <c r="C9" s="267" t="s">
        <v>148</v>
      </c>
      <c r="D9" s="328">
        <f>IFERROR(BBM!D9/Produksi_NET!D9,0)</f>
        <v>0.35046820900220332</v>
      </c>
      <c r="E9" s="328">
        <f>IFERROR(BBM!E9/Produksi_NET!E9,0)</f>
        <v>0.34917394909740385</v>
      </c>
      <c r="F9" s="328">
        <f>IFERROR(BBM!F9/Produksi_NET!F9,0)</f>
        <v>0.35249006048501064</v>
      </c>
      <c r="G9" s="328">
        <f>IFERROR(BBM!G9/Produksi_NET!G9,0)</f>
        <v>0.3694258639910814</v>
      </c>
      <c r="H9" s="328">
        <f>IFERROR(BBM!H9/Produksi_NET!H9,0)</f>
        <v>0</v>
      </c>
      <c r="I9" s="328">
        <f>IFERROR(BBM!I9/Produksi_NET!I9,0)</f>
        <v>0</v>
      </c>
      <c r="J9" s="328">
        <f>IFERROR(BBM!J9/Produksi_NET!J9,0)</f>
        <v>0</v>
      </c>
      <c r="K9" s="328">
        <f>IFERROR(BBM!K9/Produksi_NET!K9,0)</f>
        <v>0</v>
      </c>
      <c r="L9" s="328">
        <f>IFERROR(BBM!L9/Produksi_NET!L9,0)</f>
        <v>0</v>
      </c>
      <c r="M9" s="328">
        <f>IFERROR(BBM!M9/Produksi_NET!M9,0)</f>
        <v>0</v>
      </c>
      <c r="N9" s="328">
        <f>IFERROR(BBM!N9/Produksi_NET!N9,0)</f>
        <v>0</v>
      </c>
      <c r="O9" s="328">
        <f>IFERROR(BBM!O9/Produksi_NET!O9,0)</f>
        <v>0</v>
      </c>
      <c r="P9" s="328">
        <f>IFERROR(BBM!P9/Produksi_NET!P9,0)</f>
        <v>0.35543282662080072</v>
      </c>
      <c r="Q9" s="328">
        <f>IFERROR(BBM!Q9/Produksi_NET!Q9,0)</f>
        <v>0.35046820900220332</v>
      </c>
      <c r="R9" s="328">
        <f>IFERROR(BBM!R9/Produksi_NET!R9,0)</f>
        <v>0.34984621358429641</v>
      </c>
      <c r="S9" s="328">
        <f>IFERROR(BBM!S9/Produksi_NET!S9,0)</f>
        <v>0.35077583579577831</v>
      </c>
      <c r="T9" s="328">
        <f>IFERROR(BBM!T9/Produksi_NET!T9,0)</f>
        <v>0.35543282662080072</v>
      </c>
      <c r="U9" s="328">
        <f>IFERROR(BBM!U9/Produksi_NET!U9,0)</f>
        <v>0.35543282662080072</v>
      </c>
      <c r="V9" s="328">
        <f>IFERROR(BBM!V9/Produksi_NET!V9,0)</f>
        <v>0.35543282662080072</v>
      </c>
      <c r="W9" s="328">
        <f>IFERROR(BBM!W9/Produksi_NET!W9,0)</f>
        <v>0.35543282662080072</v>
      </c>
      <c r="X9" s="328">
        <f>IFERROR(BBM!X9/Produksi_NET!X9,0)</f>
        <v>0.35543282662080072</v>
      </c>
      <c r="Y9" s="328">
        <f>IFERROR(BBM!Y9/Produksi_NET!Y9,0)</f>
        <v>0.35543282662080072</v>
      </c>
      <c r="Z9" s="328">
        <f>IFERROR(BBM!Z9/Produksi_NET!Z9,0)</f>
        <v>0.35543282662080072</v>
      </c>
      <c r="AA9" s="328">
        <f>IFERROR(BBM!AA9/Produksi_NET!AA9,0)</f>
        <v>0.35543282662080072</v>
      </c>
      <c r="AB9" s="328">
        <f>IFERROR(BBM!AB9/Produksi_NET!AB9,0)</f>
        <v>0.35543282662080072</v>
      </c>
    </row>
    <row r="10" spans="1:28" ht="14.1" customHeight="1">
      <c r="A10" s="14"/>
      <c r="B10" s="110"/>
      <c r="C10" s="268" t="s">
        <v>61</v>
      </c>
      <c r="D10" s="329">
        <f>IFERROR(BBM!D10/Produksi_NET!D10,0)</f>
        <v>0.35046820900220332</v>
      </c>
      <c r="E10" s="329">
        <f>IFERROR(BBM!E10/Produksi_NET!E10,0)</f>
        <v>0.34917394909740385</v>
      </c>
      <c r="F10" s="329">
        <f>IFERROR(BBM!F10/Produksi_NET!F10,0)</f>
        <v>0.35249006048501064</v>
      </c>
      <c r="G10" s="329">
        <f>IFERROR(BBM!G10/Produksi_NET!G10,0)</f>
        <v>0.3694258639910814</v>
      </c>
      <c r="H10" s="329">
        <f>IFERROR(BBM!H10/Produksi_NET!H10,0)</f>
        <v>0</v>
      </c>
      <c r="I10" s="329">
        <f>IFERROR(BBM!I10/Produksi_NET!I10,0)</f>
        <v>0</v>
      </c>
      <c r="J10" s="329">
        <f>IFERROR(BBM!J10/Produksi_NET!J10,0)</f>
        <v>0</v>
      </c>
      <c r="K10" s="329">
        <f>IFERROR(BBM!K10/Produksi_NET!K10,0)</f>
        <v>0</v>
      </c>
      <c r="L10" s="329">
        <f>IFERROR(BBM!L10/Produksi_NET!L10,0)</f>
        <v>0</v>
      </c>
      <c r="M10" s="329">
        <f>IFERROR(BBM!M10/Produksi_NET!M10,0)</f>
        <v>0</v>
      </c>
      <c r="N10" s="329">
        <f>IFERROR(BBM!N10/Produksi_NET!N10,0)</f>
        <v>0</v>
      </c>
      <c r="O10" s="329">
        <f>IFERROR(BBM!O10/Produksi_NET!O10,0)</f>
        <v>0</v>
      </c>
      <c r="P10" s="334">
        <f>IFERROR(BBM!P10/Produksi_NET!P10,0)</f>
        <v>0.35543282662080072</v>
      </c>
      <c r="Q10" s="329">
        <f>IFERROR(BBM!Q10/Produksi_NET!Q10,0)</f>
        <v>0.35046820900220332</v>
      </c>
      <c r="R10" s="329">
        <f>IFERROR(BBM!R10/Produksi_NET!R10,0)</f>
        <v>0.34984621358429641</v>
      </c>
      <c r="S10" s="329">
        <f>IFERROR(BBM!S10/Produksi_NET!S10,0)</f>
        <v>0.35077583579577831</v>
      </c>
      <c r="T10" s="329">
        <f>IFERROR(BBM!T10/Produksi_NET!T10,0)</f>
        <v>0.35543282662080072</v>
      </c>
      <c r="U10" s="329">
        <f>IFERROR(BBM!U10/Produksi_NET!U10,0)</f>
        <v>0.35543282662080072</v>
      </c>
      <c r="V10" s="329">
        <f>IFERROR(BBM!V10/Produksi_NET!V10,0)</f>
        <v>0.35543282662080072</v>
      </c>
      <c r="W10" s="329">
        <f>IFERROR(BBM!W10/Produksi_NET!W10,0)</f>
        <v>0.35543282662080072</v>
      </c>
      <c r="X10" s="329">
        <f>IFERROR(BBM!X10/Produksi_NET!X10,0)</f>
        <v>0.35543282662080072</v>
      </c>
      <c r="Y10" s="329">
        <f>IFERROR(BBM!Y10/Produksi_NET!Y10,0)</f>
        <v>0.35543282662080072</v>
      </c>
      <c r="Z10" s="329">
        <f>IFERROR(BBM!Z10/Produksi_NET!Z10,0)</f>
        <v>0.35543282662080072</v>
      </c>
      <c r="AA10" s="329">
        <f>IFERROR(BBM!AA10/Produksi_NET!AA10,0)</f>
        <v>0.35543282662080072</v>
      </c>
      <c r="AB10" s="329">
        <f>IFERROR(BBM!AB10/Produksi_NET!AB10,0)</f>
        <v>0.35543282662080072</v>
      </c>
    </row>
    <row r="11" spans="1:28" ht="14.1" customHeight="1">
      <c r="A11" s="14"/>
      <c r="B11" s="109">
        <v>2</v>
      </c>
      <c r="C11" s="267" t="s">
        <v>149</v>
      </c>
      <c r="D11" s="328">
        <f>IFERROR(BBM!D11/Produksi_NET!D11,0)</f>
        <v>0.28807775935932489</v>
      </c>
      <c r="E11" s="328">
        <f>IFERROR(BBM!E11/Produksi_NET!E11,0)</f>
        <v>0.2882368921488726</v>
      </c>
      <c r="F11" s="328">
        <f>IFERROR(BBM!F11/Produksi_NET!F11,0)</f>
        <v>0.27852721942246156</v>
      </c>
      <c r="G11" s="328">
        <f>IFERROR(BBM!G11/Produksi_NET!G11,0)</f>
        <v>0.27816923627032369</v>
      </c>
      <c r="H11" s="328">
        <f>IFERROR(BBM!H11/Produksi_NET!H11,0)</f>
        <v>0</v>
      </c>
      <c r="I11" s="328">
        <f>IFERROR(BBM!I11/Produksi_NET!I11,0)</f>
        <v>0</v>
      </c>
      <c r="J11" s="328">
        <f>IFERROR(BBM!J11/Produksi_NET!J11,0)</f>
        <v>0</v>
      </c>
      <c r="K11" s="328">
        <f>IFERROR(BBM!K11/Produksi_NET!K11,0)</f>
        <v>0</v>
      </c>
      <c r="L11" s="328">
        <f>IFERROR(BBM!L11/Produksi_NET!L11,0)</f>
        <v>0</v>
      </c>
      <c r="M11" s="328">
        <f>IFERROR(BBM!M11/Produksi_NET!M11,0)</f>
        <v>0</v>
      </c>
      <c r="N11" s="328">
        <f>IFERROR(BBM!N11/Produksi_NET!N11,0)</f>
        <v>0</v>
      </c>
      <c r="O11" s="328">
        <f>IFERROR(BBM!O11/Produksi_NET!O11,0)</f>
        <v>0</v>
      </c>
      <c r="P11" s="328">
        <f>IFERROR(BBM!P11/Produksi_NET!P11,0)</f>
        <v>0.28281172298091162</v>
      </c>
      <c r="Q11" s="328">
        <f>IFERROR(BBM!Q11/Produksi_NET!Q11,0)</f>
        <v>0.28807775935932489</v>
      </c>
      <c r="R11" s="328">
        <f>IFERROR(BBM!R11/Produksi_NET!R11,0)</f>
        <v>0.28814811256170358</v>
      </c>
      <c r="S11" s="328">
        <f>IFERROR(BBM!S11/Produksi_NET!S11,0)</f>
        <v>0.28444126159116412</v>
      </c>
      <c r="T11" s="328">
        <f>IFERROR(BBM!T11/Produksi_NET!T11,0)</f>
        <v>0.28281172298091162</v>
      </c>
      <c r="U11" s="328">
        <f>IFERROR(BBM!U11/Produksi_NET!U11,0)</f>
        <v>0.28281172298091162</v>
      </c>
      <c r="V11" s="328">
        <f>IFERROR(BBM!V11/Produksi_NET!V11,0)</f>
        <v>0.28281172298091162</v>
      </c>
      <c r="W11" s="328">
        <f>IFERROR(BBM!W11/Produksi_NET!W11,0)</f>
        <v>0.28281172298091162</v>
      </c>
      <c r="X11" s="328">
        <f>IFERROR(BBM!X11/Produksi_NET!X11,0)</f>
        <v>0.28281172298091162</v>
      </c>
      <c r="Y11" s="328">
        <f>IFERROR(BBM!Y11/Produksi_NET!Y11,0)</f>
        <v>0.28281172298091162</v>
      </c>
      <c r="Z11" s="328">
        <f>IFERROR(BBM!Z11/Produksi_NET!Z11,0)</f>
        <v>0.28281172298091162</v>
      </c>
      <c r="AA11" s="328">
        <f>IFERROR(BBM!AA11/Produksi_NET!AA11,0)</f>
        <v>0.28281172298091162</v>
      </c>
      <c r="AB11" s="328">
        <f>IFERROR(BBM!AB11/Produksi_NET!AB11,0)</f>
        <v>0.28281172298091162</v>
      </c>
    </row>
    <row r="12" spans="1:28" ht="14.1" customHeight="1">
      <c r="A12" s="14"/>
      <c r="B12" s="109">
        <v>3</v>
      </c>
      <c r="C12" s="267" t="s">
        <v>150</v>
      </c>
      <c r="D12" s="328">
        <f>IFERROR(BBM!D12/Produksi_NET!D12,0)</f>
        <v>0.32162527076513614</v>
      </c>
      <c r="E12" s="328">
        <f>IFERROR(BBM!E12/Produksi_NET!E12,0)</f>
        <v>0.32117789344102976</v>
      </c>
      <c r="F12" s="328">
        <f>IFERROR(BBM!F12/Produksi_NET!F12,0)</f>
        <v>0.32101386438616952</v>
      </c>
      <c r="G12" s="328">
        <f>IFERROR(BBM!G12/Produksi_NET!G12,0)</f>
        <v>0.32036302175191061</v>
      </c>
      <c r="H12" s="328">
        <f>IFERROR(BBM!H12/Produksi_NET!H12,0)</f>
        <v>0</v>
      </c>
      <c r="I12" s="328">
        <f>IFERROR(BBM!I12/Produksi_NET!I12,0)</f>
        <v>0</v>
      </c>
      <c r="J12" s="328">
        <f>IFERROR(BBM!J12/Produksi_NET!J12,0)</f>
        <v>0</v>
      </c>
      <c r="K12" s="328">
        <f>IFERROR(BBM!K12/Produksi_NET!K12,0)</f>
        <v>0</v>
      </c>
      <c r="L12" s="328">
        <f>IFERROR(BBM!L12/Produksi_NET!L12,0)</f>
        <v>0</v>
      </c>
      <c r="M12" s="328">
        <f>IFERROR(BBM!M12/Produksi_NET!M12,0)</f>
        <v>0</v>
      </c>
      <c r="N12" s="328">
        <f>IFERROR(BBM!N12/Produksi_NET!N12,0)</f>
        <v>0</v>
      </c>
      <c r="O12" s="328">
        <f>IFERROR(BBM!O12/Produksi_NET!O12,0)</f>
        <v>0</v>
      </c>
      <c r="P12" s="328">
        <f>IFERROR(BBM!P12/Produksi_NET!P12,0)</f>
        <v>0.32103185191773648</v>
      </c>
      <c r="Q12" s="328">
        <f>IFERROR(BBM!Q12/Produksi_NET!Q12,0)</f>
        <v>0.32162527076513614</v>
      </c>
      <c r="R12" s="328">
        <f>IFERROR(BBM!R12/Produksi_NET!R12,0)</f>
        <v>0.32141341310628724</v>
      </c>
      <c r="S12" s="328">
        <f>IFERROR(BBM!S12/Produksi_NET!S12,0)</f>
        <v>0.32127793324410919</v>
      </c>
      <c r="T12" s="328">
        <f>IFERROR(BBM!T12/Produksi_NET!T12,0)</f>
        <v>0.32103185191773648</v>
      </c>
      <c r="U12" s="328">
        <f>IFERROR(BBM!U12/Produksi_NET!U12,0)</f>
        <v>0.32103185191773648</v>
      </c>
      <c r="V12" s="328">
        <f>IFERROR(BBM!V12/Produksi_NET!V12,0)</f>
        <v>0.32103185191773648</v>
      </c>
      <c r="W12" s="328">
        <f>IFERROR(BBM!W12/Produksi_NET!W12,0)</f>
        <v>0.32103185191773648</v>
      </c>
      <c r="X12" s="328">
        <f>IFERROR(BBM!X12/Produksi_NET!X12,0)</f>
        <v>0.32103185191773648</v>
      </c>
      <c r="Y12" s="328">
        <f>IFERROR(BBM!Y12/Produksi_NET!Y12,0)</f>
        <v>0.32103185191773648</v>
      </c>
      <c r="Z12" s="328">
        <f>IFERROR(BBM!Z12/Produksi_NET!Z12,0)</f>
        <v>0.32103185191773648</v>
      </c>
      <c r="AA12" s="328">
        <f>IFERROR(BBM!AA12/Produksi_NET!AA12,0)</f>
        <v>0.32103185191773648</v>
      </c>
      <c r="AB12" s="328">
        <f>IFERROR(BBM!AB12/Produksi_NET!AB12,0)</f>
        <v>0.32103185191773648</v>
      </c>
    </row>
    <row r="13" spans="1:28" ht="14.1" customHeight="1">
      <c r="A13" s="14"/>
      <c r="B13" s="109">
        <v>4</v>
      </c>
      <c r="C13" s="267" t="s">
        <v>151</v>
      </c>
      <c r="D13" s="328">
        <f>IFERROR(BBM!D13/Produksi_NET!D13,0)</f>
        <v>0.33834905660377357</v>
      </c>
      <c r="E13" s="328">
        <f>IFERROR(BBM!E13/Produksi_NET!E13,0)</f>
        <v>0.34340551731856078</v>
      </c>
      <c r="F13" s="328">
        <f>IFERROR(BBM!F13/Produksi_NET!F13,0)</f>
        <v>0.35324309364464351</v>
      </c>
      <c r="G13" s="328">
        <f>IFERROR(BBM!G13/Produksi_NET!G13,0)</f>
        <v>0.35684232670663724</v>
      </c>
      <c r="H13" s="328">
        <f>IFERROR(BBM!H13/Produksi_NET!H13,0)</f>
        <v>0</v>
      </c>
      <c r="I13" s="328">
        <f>IFERROR(BBM!I13/Produksi_NET!I13,0)</f>
        <v>0</v>
      </c>
      <c r="J13" s="328">
        <f>IFERROR(BBM!J13/Produksi_NET!J13,0)</f>
        <v>0</v>
      </c>
      <c r="K13" s="328">
        <f>IFERROR(BBM!K13/Produksi_NET!K13,0)</f>
        <v>0</v>
      </c>
      <c r="L13" s="328">
        <f>IFERROR(BBM!L13/Produksi_NET!L13,0)</f>
        <v>0</v>
      </c>
      <c r="M13" s="328">
        <f>IFERROR(BBM!M13/Produksi_NET!M13,0)</f>
        <v>0</v>
      </c>
      <c r="N13" s="328">
        <f>IFERROR(BBM!N13/Produksi_NET!N13,0)</f>
        <v>0</v>
      </c>
      <c r="O13" s="328">
        <f>IFERROR(BBM!O13/Produksi_NET!O13,0)</f>
        <v>0</v>
      </c>
      <c r="P13" s="328">
        <f>IFERROR(BBM!P13/Produksi_NET!P13,0)</f>
        <v>0.34781549039226251</v>
      </c>
      <c r="Q13" s="328">
        <f>IFERROR(BBM!Q13/Produksi_NET!Q13,0)</f>
        <v>0.33834905660377357</v>
      </c>
      <c r="R13" s="328">
        <f>IFERROR(BBM!R13/Produksi_NET!R13,0)</f>
        <v>0.34066187197665787</v>
      </c>
      <c r="S13" s="328">
        <f>IFERROR(BBM!S13/Produksi_NET!S13,0)</f>
        <v>0.34490363735070573</v>
      </c>
      <c r="T13" s="328">
        <f>IFERROR(BBM!T13/Produksi_NET!T13,0)</f>
        <v>0.34781549039226251</v>
      </c>
      <c r="U13" s="328">
        <f>IFERROR(BBM!U13/Produksi_NET!U13,0)</f>
        <v>0.34781549039226251</v>
      </c>
      <c r="V13" s="328">
        <f>IFERROR(BBM!V13/Produksi_NET!V13,0)</f>
        <v>0.34781549039226251</v>
      </c>
      <c r="W13" s="328">
        <f>IFERROR(BBM!W13/Produksi_NET!W13,0)</f>
        <v>0.34781549039226251</v>
      </c>
      <c r="X13" s="328">
        <f>IFERROR(BBM!X13/Produksi_NET!X13,0)</f>
        <v>0.34781549039226251</v>
      </c>
      <c r="Y13" s="328">
        <f>IFERROR(BBM!Y13/Produksi_NET!Y13,0)</f>
        <v>0.34781549039226251</v>
      </c>
      <c r="Z13" s="328">
        <f>IFERROR(BBM!Z13/Produksi_NET!Z13,0)</f>
        <v>0.34781549039226251</v>
      </c>
      <c r="AA13" s="328">
        <f>IFERROR(BBM!AA13/Produksi_NET!AA13,0)</f>
        <v>0.34781549039226251</v>
      </c>
      <c r="AB13" s="328">
        <f>IFERROR(BBM!AB13/Produksi_NET!AB13,0)</f>
        <v>0.34781549039226251</v>
      </c>
    </row>
    <row r="14" spans="1:28" ht="14.1" customHeight="1">
      <c r="A14" s="14"/>
      <c r="B14" s="109">
        <v>5</v>
      </c>
      <c r="C14" s="267" t="s">
        <v>152</v>
      </c>
      <c r="D14" s="328">
        <f>IFERROR(BBM!D14/Produksi_NET!D14,0)</f>
        <v>0.36400876783211755</v>
      </c>
      <c r="E14" s="328">
        <f>IFERROR(BBM!E14/Produksi_NET!E14,0)</f>
        <v>0.39115962223254375</v>
      </c>
      <c r="F14" s="328">
        <f>IFERROR(BBM!F14/Produksi_NET!F14,0)</f>
        <v>0.38788934029792999</v>
      </c>
      <c r="G14" s="328">
        <f>IFERROR(BBM!G14/Produksi_NET!G14,0)</f>
        <v>0.37035123966942146</v>
      </c>
      <c r="H14" s="328">
        <f>IFERROR(BBM!H14/Produksi_NET!H14,0)</f>
        <v>0</v>
      </c>
      <c r="I14" s="328">
        <f>IFERROR(BBM!I14/Produksi_NET!I14,0)</f>
        <v>0</v>
      </c>
      <c r="J14" s="328">
        <f>IFERROR(BBM!J14/Produksi_NET!J14,0)</f>
        <v>0</v>
      </c>
      <c r="K14" s="328">
        <f>IFERROR(BBM!K14/Produksi_NET!K14,0)</f>
        <v>0</v>
      </c>
      <c r="L14" s="328">
        <f>IFERROR(BBM!L14/Produksi_NET!L14,0)</f>
        <v>0</v>
      </c>
      <c r="M14" s="328">
        <f>IFERROR(BBM!M14/Produksi_NET!M14,0)</f>
        <v>0</v>
      </c>
      <c r="N14" s="328">
        <f>IFERROR(BBM!N14/Produksi_NET!N14,0)</f>
        <v>0</v>
      </c>
      <c r="O14" s="328">
        <f>IFERROR(BBM!O14/Produksi_NET!O14,0)</f>
        <v>0</v>
      </c>
      <c r="P14" s="328">
        <f>IFERROR(BBM!P14/Produksi_NET!P14,0)</f>
        <v>0.3776955784901716</v>
      </c>
      <c r="Q14" s="328">
        <f>IFERROR(BBM!Q14/Produksi_NET!Q14,0)</f>
        <v>0.36400876783211755</v>
      </c>
      <c r="R14" s="328">
        <f>IFERROR(BBM!R14/Produksi_NET!R14,0)</f>
        <v>0.37708003354141434</v>
      </c>
      <c r="S14" s="328">
        <f>IFERROR(BBM!S14/Produksi_NET!S14,0)</f>
        <v>0.38008635880604241</v>
      </c>
      <c r="T14" s="328">
        <f>IFERROR(BBM!T14/Produksi_NET!T14,0)</f>
        <v>0.3776955784901716</v>
      </c>
      <c r="U14" s="328">
        <f>IFERROR(BBM!U14/Produksi_NET!U14,0)</f>
        <v>0.3776955784901716</v>
      </c>
      <c r="V14" s="328">
        <f>IFERROR(BBM!V14/Produksi_NET!V14,0)</f>
        <v>0.3776955784901716</v>
      </c>
      <c r="W14" s="328">
        <f>IFERROR(BBM!W14/Produksi_NET!W14,0)</f>
        <v>0.3776955784901716</v>
      </c>
      <c r="X14" s="328">
        <f>IFERROR(BBM!X14/Produksi_NET!X14,0)</f>
        <v>0.3776955784901716</v>
      </c>
      <c r="Y14" s="328">
        <f>IFERROR(BBM!Y14/Produksi_NET!Y14,0)</f>
        <v>0.3776955784901716</v>
      </c>
      <c r="Z14" s="328">
        <f>IFERROR(BBM!Z14/Produksi_NET!Z14,0)</f>
        <v>0.3776955784901716</v>
      </c>
      <c r="AA14" s="328">
        <f>IFERROR(BBM!AA14/Produksi_NET!AA14,0)</f>
        <v>0.3776955784901716</v>
      </c>
      <c r="AB14" s="328">
        <f>IFERROR(BBM!AB14/Produksi_NET!AB14,0)</f>
        <v>0.3776955784901716</v>
      </c>
    </row>
    <row r="15" spans="1:28" ht="14.1" customHeight="1">
      <c r="A15" s="14"/>
      <c r="B15" s="109">
        <v>6</v>
      </c>
      <c r="C15" s="267" t="s">
        <v>153</v>
      </c>
      <c r="D15" s="328">
        <f>IFERROR(BBM!D15/Produksi_NET!D15,0)</f>
        <v>0.3995039715789121</v>
      </c>
      <c r="E15" s="328">
        <f>IFERROR(BBM!E15/Produksi_NET!E15,0)</f>
        <v>0.40051177522949227</v>
      </c>
      <c r="F15" s="328">
        <f>IFERROR(BBM!F15/Produksi_NET!F15,0)</f>
        <v>0.40249743782482506</v>
      </c>
      <c r="G15" s="328">
        <f>IFERROR(BBM!G15/Produksi_NET!G15,0)</f>
        <v>0.40051246437893634</v>
      </c>
      <c r="H15" s="328">
        <f>IFERROR(BBM!H15/Produksi_NET!H15,0)</f>
        <v>0</v>
      </c>
      <c r="I15" s="328">
        <f>IFERROR(BBM!I15/Produksi_NET!I15,0)</f>
        <v>0</v>
      </c>
      <c r="J15" s="328">
        <f>IFERROR(BBM!J15/Produksi_NET!J15,0)</f>
        <v>0</v>
      </c>
      <c r="K15" s="328">
        <f>IFERROR(BBM!K15/Produksi_NET!K15,0)</f>
        <v>0</v>
      </c>
      <c r="L15" s="328">
        <f>IFERROR(BBM!L15/Produksi_NET!L15,0)</f>
        <v>0</v>
      </c>
      <c r="M15" s="328">
        <f>IFERROR(BBM!M15/Produksi_NET!M15,0)</f>
        <v>0</v>
      </c>
      <c r="N15" s="328">
        <f>IFERROR(BBM!N15/Produksi_NET!N15,0)</f>
        <v>0</v>
      </c>
      <c r="O15" s="328">
        <f>IFERROR(BBM!O15/Produksi_NET!O15,0)</f>
        <v>0</v>
      </c>
      <c r="P15" s="328">
        <f>IFERROR(BBM!P15/Produksi_NET!P15,0)</f>
        <v>0.40074361279760884</v>
      </c>
      <c r="Q15" s="328">
        <f>IFERROR(BBM!Q15/Produksi_NET!Q15,0)</f>
        <v>0.3995039715789121</v>
      </c>
      <c r="R15" s="328">
        <f>IFERROR(BBM!R15/Produksi_NET!R15,0)</f>
        <v>0.39998529272725364</v>
      </c>
      <c r="S15" s="328">
        <f>IFERROR(BBM!S15/Produksi_NET!S15,0)</f>
        <v>0.40085416295637966</v>
      </c>
      <c r="T15" s="328">
        <f>IFERROR(BBM!T15/Produksi_NET!T15,0)</f>
        <v>0.40074361279760884</v>
      </c>
      <c r="U15" s="328">
        <f>IFERROR(BBM!U15/Produksi_NET!U15,0)</f>
        <v>0.40074361279760884</v>
      </c>
      <c r="V15" s="328">
        <f>IFERROR(BBM!V15/Produksi_NET!V15,0)</f>
        <v>0.40074361279760884</v>
      </c>
      <c r="W15" s="328">
        <f>IFERROR(BBM!W15/Produksi_NET!W15,0)</f>
        <v>0.40074361279760884</v>
      </c>
      <c r="X15" s="328">
        <f>IFERROR(BBM!X15/Produksi_NET!X15,0)</f>
        <v>0.40074361279760884</v>
      </c>
      <c r="Y15" s="328">
        <f>IFERROR(BBM!Y15/Produksi_NET!Y15,0)</f>
        <v>0.40074361279760884</v>
      </c>
      <c r="Z15" s="328">
        <f>IFERROR(BBM!Z15/Produksi_NET!Z15,0)</f>
        <v>0.40074361279760884</v>
      </c>
      <c r="AA15" s="328">
        <f>IFERROR(BBM!AA15/Produksi_NET!AA15,0)</f>
        <v>0.40074361279760884</v>
      </c>
      <c r="AB15" s="328">
        <f>IFERROR(BBM!AB15/Produksi_NET!AB15,0)</f>
        <v>0.40074361279760884</v>
      </c>
    </row>
    <row r="16" spans="1:28" ht="14.1" customHeight="1">
      <c r="A16" s="14"/>
      <c r="B16" s="109">
        <v>7</v>
      </c>
      <c r="C16" s="267" t="s">
        <v>154</v>
      </c>
      <c r="D16" s="328">
        <f>IFERROR(BBM!D16/Produksi_NET!D16,0)</f>
        <v>0.32803236187470897</v>
      </c>
      <c r="E16" s="328">
        <f>IFERROR(BBM!E16/Produksi_NET!E16,0)</f>
        <v>0.32235638647846754</v>
      </c>
      <c r="F16" s="328">
        <f>IFERROR(BBM!F16/Produksi_NET!F16,0)</f>
        <v>0.32200370605333994</v>
      </c>
      <c r="G16" s="328">
        <f>IFERROR(BBM!G16/Produksi_NET!G16,0)</f>
        <v>0.32463396818428791</v>
      </c>
      <c r="H16" s="328">
        <f>IFERROR(BBM!H16/Produksi_NET!H16,0)</f>
        <v>0</v>
      </c>
      <c r="I16" s="328">
        <f>IFERROR(BBM!I16/Produksi_NET!I16,0)</f>
        <v>0</v>
      </c>
      <c r="J16" s="328">
        <f>IFERROR(BBM!J16/Produksi_NET!J16,0)</f>
        <v>0</v>
      </c>
      <c r="K16" s="328">
        <f>IFERROR(BBM!K16/Produksi_NET!K16,0)</f>
        <v>0</v>
      </c>
      <c r="L16" s="328">
        <f>IFERROR(BBM!L16/Produksi_NET!L16,0)</f>
        <v>0</v>
      </c>
      <c r="M16" s="328">
        <f>IFERROR(BBM!M16/Produksi_NET!M16,0)</f>
        <v>0</v>
      </c>
      <c r="N16" s="328">
        <f>IFERROR(BBM!N16/Produksi_NET!N16,0)</f>
        <v>0</v>
      </c>
      <c r="O16" s="328">
        <f>IFERROR(BBM!O16/Produksi_NET!O16,0)</f>
        <v>0</v>
      </c>
      <c r="P16" s="328">
        <f>IFERROR(BBM!P16/Produksi_NET!P16,0)</f>
        <v>0.32435193833130355</v>
      </c>
      <c r="Q16" s="328">
        <f>IFERROR(BBM!Q16/Produksi_NET!Q16,0)</f>
        <v>0.32803236187470897</v>
      </c>
      <c r="R16" s="328">
        <f>IFERROR(BBM!R16/Produksi_NET!R16,0)</f>
        <v>0.32544143330720338</v>
      </c>
      <c r="S16" s="328">
        <f>IFERROR(BBM!S16/Produksi_NET!S16,0)</f>
        <v>0.32425498263253211</v>
      </c>
      <c r="T16" s="328">
        <f>IFERROR(BBM!T16/Produksi_NET!T16,0)</f>
        <v>0.32435193833130355</v>
      </c>
      <c r="U16" s="328">
        <f>IFERROR(BBM!U16/Produksi_NET!U16,0)</f>
        <v>0.32435193833130355</v>
      </c>
      <c r="V16" s="328">
        <f>IFERROR(BBM!V16/Produksi_NET!V16,0)</f>
        <v>0.32435193833130355</v>
      </c>
      <c r="W16" s="328">
        <f>IFERROR(BBM!W16/Produksi_NET!W16,0)</f>
        <v>0.32435193833130355</v>
      </c>
      <c r="X16" s="328">
        <f>IFERROR(BBM!X16/Produksi_NET!X16,0)</f>
        <v>0.32435193833130355</v>
      </c>
      <c r="Y16" s="328">
        <f>IFERROR(BBM!Y16/Produksi_NET!Y16,0)</f>
        <v>0.32435193833130355</v>
      </c>
      <c r="Z16" s="328">
        <f>IFERROR(BBM!Z16/Produksi_NET!Z16,0)</f>
        <v>0.32435193833130355</v>
      </c>
      <c r="AA16" s="328">
        <f>IFERROR(BBM!AA16/Produksi_NET!AA16,0)</f>
        <v>0.32435193833130355</v>
      </c>
      <c r="AB16" s="328">
        <f>IFERROR(BBM!AB16/Produksi_NET!AB16,0)</f>
        <v>0.32435193833130355</v>
      </c>
    </row>
    <row r="17" spans="1:28" ht="14.1" customHeight="1">
      <c r="A17" s="14"/>
      <c r="B17" s="109">
        <v>8</v>
      </c>
      <c r="C17" s="267" t="s">
        <v>127</v>
      </c>
      <c r="D17" s="328">
        <f>IFERROR(BBM!D17/Produksi_NET!D17,0)</f>
        <v>0.32382894072703161</v>
      </c>
      <c r="E17" s="328">
        <f>IFERROR(BBM!E17/Produksi_NET!E17,0)</f>
        <v>0.32200000000000006</v>
      </c>
      <c r="F17" s="328">
        <f>IFERROR(BBM!F17/Produksi_NET!F17,0)</f>
        <v>0.32200128287363694</v>
      </c>
      <c r="G17" s="328">
        <f>IFERROR(BBM!G17/Produksi_NET!G17,0)</f>
        <v>0.32202382406344399</v>
      </c>
      <c r="H17" s="328">
        <f>IFERROR(BBM!H17/Produksi_NET!H17,0)</f>
        <v>0</v>
      </c>
      <c r="I17" s="328">
        <f>IFERROR(BBM!I17/Produksi_NET!I17,0)</f>
        <v>0</v>
      </c>
      <c r="J17" s="328">
        <f>IFERROR(BBM!J17/Produksi_NET!J17,0)</f>
        <v>0</v>
      </c>
      <c r="K17" s="328">
        <f>IFERROR(BBM!K17/Produksi_NET!K17,0)</f>
        <v>0</v>
      </c>
      <c r="L17" s="328">
        <f>IFERROR(BBM!L17/Produksi_NET!L17,0)</f>
        <v>0</v>
      </c>
      <c r="M17" s="328">
        <f>IFERROR(BBM!M17/Produksi_NET!M17,0)</f>
        <v>0</v>
      </c>
      <c r="N17" s="328">
        <f>IFERROR(BBM!N17/Produksi_NET!N17,0)</f>
        <v>0</v>
      </c>
      <c r="O17" s="328">
        <f>IFERROR(BBM!O17/Produksi_NET!O17,0)</f>
        <v>0</v>
      </c>
      <c r="P17" s="328">
        <f>IFERROR(BBM!P17/Produksi_NET!P17,0)</f>
        <v>0.32243495392878641</v>
      </c>
      <c r="Q17" s="328">
        <f>IFERROR(BBM!Q17/Produksi_NET!Q17,0)</f>
        <v>0.32382894072703161</v>
      </c>
      <c r="R17" s="328">
        <f>IFERROR(BBM!R17/Produksi_NET!R17,0)</f>
        <v>0.32296149803848123</v>
      </c>
      <c r="S17" s="328">
        <f>IFERROR(BBM!S17/Produksi_NET!S17,0)</f>
        <v>0.32259829905895071</v>
      </c>
      <c r="T17" s="328">
        <f>IFERROR(BBM!T17/Produksi_NET!T17,0)</f>
        <v>0.32243495392878641</v>
      </c>
      <c r="U17" s="328">
        <f>IFERROR(BBM!U17/Produksi_NET!U17,0)</f>
        <v>0.32243495392878641</v>
      </c>
      <c r="V17" s="328">
        <f>IFERROR(BBM!V17/Produksi_NET!V17,0)</f>
        <v>0.32243495392878641</v>
      </c>
      <c r="W17" s="328">
        <f>IFERROR(BBM!W17/Produksi_NET!W17,0)</f>
        <v>0.32243495392878641</v>
      </c>
      <c r="X17" s="328">
        <f>IFERROR(BBM!X17/Produksi_NET!X17,0)</f>
        <v>0.32243495392878641</v>
      </c>
      <c r="Y17" s="328">
        <f>IFERROR(BBM!Y17/Produksi_NET!Y17,0)</f>
        <v>0.32243495392878641</v>
      </c>
      <c r="Z17" s="328">
        <f>IFERROR(BBM!Z17/Produksi_NET!Z17,0)</f>
        <v>0.32243495392878641</v>
      </c>
      <c r="AA17" s="328">
        <f>IFERROR(BBM!AA17/Produksi_NET!AA17,0)</f>
        <v>0.32243495392878641</v>
      </c>
      <c r="AB17" s="328">
        <f>IFERROR(BBM!AB17/Produksi_NET!AB17,0)</f>
        <v>0.32243495392878641</v>
      </c>
    </row>
    <row r="18" spans="1:28" s="7" customFormat="1" ht="14.1" customHeight="1">
      <c r="A18" s="9"/>
      <c r="B18" s="110"/>
      <c r="C18" s="269" t="s">
        <v>48</v>
      </c>
      <c r="D18" s="329">
        <f>IFERROR(BBM!D18/Produksi_NET!D18,0)</f>
        <v>0.32247002173795986</v>
      </c>
      <c r="E18" s="329">
        <f>IFERROR(BBM!E18/Produksi_NET!E18,0)</f>
        <v>0.3286713155976268</v>
      </c>
      <c r="F18" s="329">
        <f>IFERROR(BBM!F18/Produksi_NET!F18,0)</f>
        <v>0.31941780569872463</v>
      </c>
      <c r="G18" s="329">
        <f>IFERROR(BBM!G18/Produksi_NET!G18,0)</f>
        <v>0.32008000280184923</v>
      </c>
      <c r="H18" s="329">
        <f>IFERROR(BBM!H18/Produksi_NET!H18,0)</f>
        <v>0</v>
      </c>
      <c r="I18" s="329">
        <f>IFERROR(BBM!I18/Produksi_NET!I18,0)</f>
        <v>0</v>
      </c>
      <c r="J18" s="329">
        <f>IFERROR(BBM!J18/Produksi_NET!J18,0)</f>
        <v>0</v>
      </c>
      <c r="K18" s="329">
        <f>IFERROR(BBM!K18/Produksi_NET!K18,0)</f>
        <v>0</v>
      </c>
      <c r="L18" s="329">
        <f>IFERROR(BBM!L18/Produksi_NET!L18,0)</f>
        <v>0</v>
      </c>
      <c r="M18" s="329">
        <f>IFERROR(BBM!M18/Produksi_NET!M18,0)</f>
        <v>0</v>
      </c>
      <c r="N18" s="329">
        <f>IFERROR(BBM!N18/Produksi_NET!N18,0)</f>
        <v>0</v>
      </c>
      <c r="O18" s="329">
        <f>IFERROR(BBM!O18/Produksi_NET!O18,0)</f>
        <v>0</v>
      </c>
      <c r="P18" s="334">
        <f>IFERROR(BBM!P18/Produksi_NET!P18,0)</f>
        <v>0.32245942970855884</v>
      </c>
      <c r="Q18" s="329">
        <f>IFERROR(BBM!Q18/Produksi_NET!Q18,0)</f>
        <v>0.32247002173795986</v>
      </c>
      <c r="R18" s="329">
        <f>IFERROR(BBM!R18/Produksi_NET!R18,0)</f>
        <v>0.32534521953658779</v>
      </c>
      <c r="S18" s="329">
        <f>IFERROR(BBM!S18/Produksi_NET!S18,0)</f>
        <v>0.32330150110033318</v>
      </c>
      <c r="T18" s="329">
        <f>IFERROR(BBM!T18/Produksi_NET!T18,0)</f>
        <v>0.32245942970855884</v>
      </c>
      <c r="U18" s="329">
        <f>IFERROR(BBM!U18/Produksi_NET!U18,0)</f>
        <v>0.32245942970855884</v>
      </c>
      <c r="V18" s="329">
        <f>IFERROR(BBM!V18/Produksi_NET!V18,0)</f>
        <v>0.32245942970855884</v>
      </c>
      <c r="W18" s="329">
        <f>IFERROR(BBM!W18/Produksi_NET!W18,0)</f>
        <v>0.32245942970855884</v>
      </c>
      <c r="X18" s="329">
        <f>IFERROR(BBM!X18/Produksi_NET!X18,0)</f>
        <v>0.32245942970855884</v>
      </c>
      <c r="Y18" s="329">
        <f>IFERROR(BBM!Y18/Produksi_NET!Y18,0)</f>
        <v>0.32245942970855884</v>
      </c>
      <c r="Z18" s="329">
        <f>IFERROR(BBM!Z18/Produksi_NET!Z18,0)</f>
        <v>0.32245942970855884</v>
      </c>
      <c r="AA18" s="329">
        <f>IFERROR(BBM!AA18/Produksi_NET!AA18,0)</f>
        <v>0.32245942970855884</v>
      </c>
      <c r="AB18" s="329">
        <f>IFERROR(BBM!AB18/Produksi_NET!AB18,0)</f>
        <v>0.32245942970855884</v>
      </c>
    </row>
    <row r="19" spans="1:28" ht="14.1" customHeight="1">
      <c r="A19" s="14"/>
      <c r="B19" s="109">
        <v>10</v>
      </c>
      <c r="C19" s="267" t="s">
        <v>155</v>
      </c>
      <c r="D19" s="328">
        <f>IFERROR(BBM!D19/Produksi_NET!D19,0)</f>
        <v>0.29935047542520421</v>
      </c>
      <c r="E19" s="328">
        <f>IFERROR(BBM!E19/Produksi_NET!E19,0)</f>
        <v>0.31165254237288137</v>
      </c>
      <c r="F19" s="328">
        <f>IFERROR(BBM!F19/Produksi_NET!F19,0)</f>
        <v>0.31559270516717325</v>
      </c>
      <c r="G19" s="328">
        <f>IFERROR(BBM!G19/Produksi_NET!G19,0)</f>
        <v>0.31525965880582035</v>
      </c>
      <c r="H19" s="328">
        <f>IFERROR(BBM!H19/Produksi_NET!H19,0)</f>
        <v>0</v>
      </c>
      <c r="I19" s="328">
        <f>IFERROR(BBM!I19/Produksi_NET!I19,0)</f>
        <v>0</v>
      </c>
      <c r="J19" s="328">
        <f>IFERROR(BBM!J19/Produksi_NET!J19,0)</f>
        <v>0</v>
      </c>
      <c r="K19" s="328">
        <f>IFERROR(BBM!K19/Produksi_NET!K19,0)</f>
        <v>0</v>
      </c>
      <c r="L19" s="328">
        <f>IFERROR(BBM!L19/Produksi_NET!L19,0)</f>
        <v>0</v>
      </c>
      <c r="M19" s="328">
        <f>IFERROR(BBM!M19/Produksi_NET!M19,0)</f>
        <v>0</v>
      </c>
      <c r="N19" s="328">
        <f>IFERROR(BBM!N19/Produksi_NET!N19,0)</f>
        <v>0</v>
      </c>
      <c r="O19" s="328">
        <f>IFERROR(BBM!O19/Produksi_NET!O19,0)</f>
        <v>0</v>
      </c>
      <c r="P19" s="328">
        <f>IFERROR(BBM!P19/Produksi_NET!P19,0)</f>
        <v>0.31065411137132448</v>
      </c>
      <c r="Q19" s="328">
        <f>IFERROR(BBM!Q19/Produksi_NET!Q19,0)</f>
        <v>0.29935047542520421</v>
      </c>
      <c r="R19" s="328">
        <f>IFERROR(BBM!R19/Produksi_NET!R19,0)</f>
        <v>0.30533787035127519</v>
      </c>
      <c r="S19" s="328">
        <f>IFERROR(BBM!S19/Produksi_NET!S19,0)</f>
        <v>0.30904180572633055</v>
      </c>
      <c r="T19" s="328">
        <f>IFERROR(BBM!T19/Produksi_NET!T19,0)</f>
        <v>0.31065411137132448</v>
      </c>
      <c r="U19" s="328">
        <f>IFERROR(BBM!U19/Produksi_NET!U19,0)</f>
        <v>0.31065411137132448</v>
      </c>
      <c r="V19" s="328">
        <f>IFERROR(BBM!V19/Produksi_NET!V19,0)</f>
        <v>0.31065411137132448</v>
      </c>
      <c r="W19" s="328">
        <f>IFERROR(BBM!W19/Produksi_NET!W19,0)</f>
        <v>0.31065411137132448</v>
      </c>
      <c r="X19" s="328">
        <f>IFERROR(BBM!X19/Produksi_NET!X19,0)</f>
        <v>0.31065411137132448</v>
      </c>
      <c r="Y19" s="328">
        <f>IFERROR(BBM!Y19/Produksi_NET!Y19,0)</f>
        <v>0.31065411137132448</v>
      </c>
      <c r="Z19" s="328">
        <f>IFERROR(BBM!Z19/Produksi_NET!Z19,0)</f>
        <v>0.31065411137132448</v>
      </c>
      <c r="AA19" s="328">
        <f>IFERROR(BBM!AA19/Produksi_NET!AA19,0)</f>
        <v>0.31065411137132448</v>
      </c>
      <c r="AB19" s="328">
        <f>IFERROR(BBM!AB19/Produksi_NET!AB19,0)</f>
        <v>0.31065411137132448</v>
      </c>
    </row>
    <row r="20" spans="1:28" ht="14.1" customHeight="1">
      <c r="A20" s="14"/>
      <c r="B20" s="109">
        <v>11</v>
      </c>
      <c r="C20" s="270" t="s">
        <v>156</v>
      </c>
      <c r="D20" s="328">
        <f>IFERROR(BBM!D20/Produksi_NET!D20,0)</f>
        <v>0.38244653410222751</v>
      </c>
      <c r="E20" s="328">
        <f>IFERROR(BBM!E20/Produksi_NET!E20,0)</f>
        <v>0.38227412436537356</v>
      </c>
      <c r="F20" s="328">
        <f>IFERROR(BBM!F20/Produksi_NET!F20,0)</f>
        <v>0.38163457022076092</v>
      </c>
      <c r="G20" s="328">
        <f>IFERROR(BBM!G20/Produksi_NET!G20,0)</f>
        <v>0.38151802147336328</v>
      </c>
      <c r="H20" s="328">
        <f>IFERROR(BBM!H20/Produksi_NET!H20,0)</f>
        <v>0</v>
      </c>
      <c r="I20" s="328">
        <f>IFERROR(BBM!I20/Produksi_NET!I20,0)</f>
        <v>0</v>
      </c>
      <c r="J20" s="328">
        <f>IFERROR(BBM!J20/Produksi_NET!J20,0)</f>
        <v>0</v>
      </c>
      <c r="K20" s="328">
        <f>IFERROR(BBM!K20/Produksi_NET!K20,0)</f>
        <v>0</v>
      </c>
      <c r="L20" s="328">
        <f>IFERROR(BBM!L20/Produksi_NET!L20,0)</f>
        <v>0</v>
      </c>
      <c r="M20" s="328">
        <f>IFERROR(BBM!M20/Produksi_NET!M20,0)</f>
        <v>0</v>
      </c>
      <c r="N20" s="328">
        <f>IFERROR(BBM!N20/Produksi_NET!N20,0)</f>
        <v>0</v>
      </c>
      <c r="O20" s="328">
        <f>IFERROR(BBM!O20/Produksi_NET!O20,0)</f>
        <v>0</v>
      </c>
      <c r="P20" s="328">
        <f>IFERROR(BBM!P20/Produksi_NET!P20,0)</f>
        <v>0.38195902657032321</v>
      </c>
      <c r="Q20" s="328">
        <f>IFERROR(BBM!Q20/Produksi_NET!Q20,0)</f>
        <v>0.38244653410222751</v>
      </c>
      <c r="R20" s="328">
        <f>IFERROR(BBM!R20/Produksi_NET!R20,0)</f>
        <v>0.38236511083466646</v>
      </c>
      <c r="S20" s="328">
        <f>IFERROR(BBM!S20/Produksi_NET!S20,0)</f>
        <v>0.38211268090151068</v>
      </c>
      <c r="T20" s="328">
        <f>IFERROR(BBM!T20/Produksi_NET!T20,0)</f>
        <v>0.38195902657032321</v>
      </c>
      <c r="U20" s="328">
        <f>IFERROR(BBM!U20/Produksi_NET!U20,0)</f>
        <v>0.38195902657032321</v>
      </c>
      <c r="V20" s="328">
        <f>IFERROR(BBM!V20/Produksi_NET!V20,0)</f>
        <v>0.38195902657032321</v>
      </c>
      <c r="W20" s="328">
        <f>IFERROR(BBM!W20/Produksi_NET!W20,0)</f>
        <v>0.38195902657032321</v>
      </c>
      <c r="X20" s="328">
        <f>IFERROR(BBM!X20/Produksi_NET!X20,0)</f>
        <v>0.38195902657032321</v>
      </c>
      <c r="Y20" s="328">
        <f>IFERROR(BBM!Y20/Produksi_NET!Y20,0)</f>
        <v>0.38195902657032321</v>
      </c>
      <c r="Z20" s="328">
        <f>IFERROR(BBM!Z20/Produksi_NET!Z20,0)</f>
        <v>0.38195902657032321</v>
      </c>
      <c r="AA20" s="328">
        <f>IFERROR(BBM!AA20/Produksi_NET!AA20,0)</f>
        <v>0.38195902657032321</v>
      </c>
      <c r="AB20" s="328">
        <f>IFERROR(BBM!AB20/Produksi_NET!AB20,0)</f>
        <v>0.38195902657032321</v>
      </c>
    </row>
    <row r="21" spans="1:28" ht="14.1" customHeight="1">
      <c r="A21" s="14"/>
      <c r="B21" s="109">
        <v>12</v>
      </c>
      <c r="C21" s="270" t="s">
        <v>129</v>
      </c>
      <c r="D21" s="328">
        <f>IFERROR(BBM!D21/Produksi_NET!D21,0)</f>
        <v>0</v>
      </c>
      <c r="E21" s="328">
        <f>IFERROR(BBM!E21/Produksi_NET!E21,0)</f>
        <v>0</v>
      </c>
      <c r="F21" s="328">
        <f>IFERROR(BBM!F21/Produksi_NET!F21,0)</f>
        <v>0.29285882241111044</v>
      </c>
      <c r="G21" s="328">
        <f>IFERROR(BBM!G21/Produksi_NET!G21,0)</f>
        <v>0.29277142196941019</v>
      </c>
      <c r="H21" s="328">
        <f>IFERROR(BBM!H21/Produksi_NET!H21,0)</f>
        <v>0</v>
      </c>
      <c r="I21" s="328">
        <f>IFERROR(BBM!I21/Produksi_NET!I21,0)</f>
        <v>0</v>
      </c>
      <c r="J21" s="328">
        <f>IFERROR(BBM!J21/Produksi_NET!J21,0)</f>
        <v>0</v>
      </c>
      <c r="K21" s="328">
        <f>IFERROR(BBM!K21/Produksi_NET!K21,0)</f>
        <v>0</v>
      </c>
      <c r="L21" s="328">
        <f>IFERROR(BBM!L21/Produksi_NET!L21,0)</f>
        <v>0</v>
      </c>
      <c r="M21" s="328">
        <f>IFERROR(BBM!M21/Produksi_NET!M21,0)</f>
        <v>0</v>
      </c>
      <c r="N21" s="328">
        <f>IFERROR(BBM!N21/Produksi_NET!N21,0)</f>
        <v>0</v>
      </c>
      <c r="O21" s="328">
        <f>IFERROR(BBM!O21/Produksi_NET!O21,0)</f>
        <v>0</v>
      </c>
      <c r="P21" s="328">
        <f>IFERROR(BBM!P21/Produksi_NET!P21,0)</f>
        <v>0.29282934908574237</v>
      </c>
      <c r="Q21" s="328">
        <f>IFERROR(BBM!Q21/Produksi_NET!Q21,0)</f>
        <v>0</v>
      </c>
      <c r="R21" s="328">
        <f>IFERROR(BBM!R21/Produksi_NET!R21,0)</f>
        <v>0</v>
      </c>
      <c r="S21" s="328">
        <f>IFERROR(BBM!S21/Produksi_NET!S21,0)</f>
        <v>0.29285882241111044</v>
      </c>
      <c r="T21" s="328">
        <f>IFERROR(BBM!T21/Produksi_NET!T21,0)</f>
        <v>0.29282934908574237</v>
      </c>
      <c r="U21" s="328">
        <f>IFERROR(BBM!U21/Produksi_NET!U21,0)</f>
        <v>0.29282934908574237</v>
      </c>
      <c r="V21" s="328">
        <f>IFERROR(BBM!V21/Produksi_NET!V21,0)</f>
        <v>0.29282934908574237</v>
      </c>
      <c r="W21" s="328">
        <f>IFERROR(BBM!W21/Produksi_NET!W21,0)</f>
        <v>0.29282934908574237</v>
      </c>
      <c r="X21" s="328">
        <f>IFERROR(BBM!X21/Produksi_NET!X21,0)</f>
        <v>0.29282934908574237</v>
      </c>
      <c r="Y21" s="328">
        <f>IFERROR(BBM!Y21/Produksi_NET!Y21,0)</f>
        <v>0.29282934908574237</v>
      </c>
      <c r="Z21" s="328">
        <f>IFERROR(BBM!Z21/Produksi_NET!Z21,0)</f>
        <v>0.29282934908574237</v>
      </c>
      <c r="AA21" s="328">
        <f>IFERROR(BBM!AA21/Produksi_NET!AA21,0)</f>
        <v>0.29282934908574237</v>
      </c>
      <c r="AB21" s="328">
        <f>IFERROR(BBM!AB21/Produksi_NET!AB21,0)</f>
        <v>0.29282934908574237</v>
      </c>
    </row>
    <row r="22" spans="1:28" ht="14.1" customHeight="1">
      <c r="B22" s="109">
        <v>13</v>
      </c>
      <c r="C22" s="271" t="s">
        <v>157</v>
      </c>
      <c r="D22" s="328">
        <f>IFERROR(BBM!D22/Produksi_NET!D22,0)</f>
        <v>0.33162649065205929</v>
      </c>
      <c r="E22" s="328">
        <f>IFERROR(BBM!E22/Produksi_NET!E22,0)</f>
        <v>0.33228952481560431</v>
      </c>
      <c r="F22" s="328">
        <f>IFERROR(BBM!F22/Produksi_NET!F22,0)</f>
        <v>0.33159663865546218</v>
      </c>
      <c r="G22" s="328">
        <f>IFERROR(BBM!G22/Produksi_NET!G22,0)</f>
        <v>0.33161526450984674</v>
      </c>
      <c r="H22" s="328">
        <f>IFERROR(BBM!H22/Produksi_NET!H22,0)</f>
        <v>0</v>
      </c>
      <c r="I22" s="328">
        <f>IFERROR(BBM!I22/Produksi_NET!I22,0)</f>
        <v>0</v>
      </c>
      <c r="J22" s="328">
        <f>IFERROR(BBM!J22/Produksi_NET!J22,0)</f>
        <v>0</v>
      </c>
      <c r="K22" s="328">
        <f>IFERROR(BBM!K22/Produksi_NET!K22,0)</f>
        <v>0</v>
      </c>
      <c r="L22" s="328">
        <f>IFERROR(BBM!L22/Produksi_NET!L22,0)</f>
        <v>0</v>
      </c>
      <c r="M22" s="328">
        <f>IFERROR(BBM!M22/Produksi_NET!M22,0)</f>
        <v>0</v>
      </c>
      <c r="N22" s="328">
        <f>IFERROR(BBM!N22/Produksi_NET!N22,0)</f>
        <v>0</v>
      </c>
      <c r="O22" s="328">
        <f>IFERROR(BBM!O22/Produksi_NET!O22,0)</f>
        <v>0</v>
      </c>
      <c r="P22" s="328">
        <f>IFERROR(BBM!P22/Produksi_NET!P22,0)</f>
        <v>0.33176815084662797</v>
      </c>
      <c r="Q22" s="328">
        <f>IFERROR(BBM!Q22/Produksi_NET!Q22,0)</f>
        <v>0.33162649065205929</v>
      </c>
      <c r="R22" s="328">
        <f>IFERROR(BBM!R22/Produksi_NET!R22,0)</f>
        <v>0.33194089128217974</v>
      </c>
      <c r="S22" s="328">
        <f>IFERROR(BBM!S22/Produksi_NET!S22,0)</f>
        <v>0.33182131306408863</v>
      </c>
      <c r="T22" s="328">
        <f>IFERROR(BBM!T22/Produksi_NET!T22,0)</f>
        <v>0.33176815084662797</v>
      </c>
      <c r="U22" s="328">
        <f>IFERROR(BBM!U22/Produksi_NET!U22,0)</f>
        <v>0.33176815084662797</v>
      </c>
      <c r="V22" s="328">
        <f>IFERROR(BBM!V22/Produksi_NET!V22,0)</f>
        <v>0.33176815084662797</v>
      </c>
      <c r="W22" s="328">
        <f>IFERROR(BBM!W22/Produksi_NET!W22,0)</f>
        <v>0.33176815084662797</v>
      </c>
      <c r="X22" s="328">
        <f>IFERROR(BBM!X22/Produksi_NET!X22,0)</f>
        <v>0.33176815084662797</v>
      </c>
      <c r="Y22" s="328">
        <f>IFERROR(BBM!Y22/Produksi_NET!Y22,0)</f>
        <v>0.33176815084662797</v>
      </c>
      <c r="Z22" s="328">
        <f>IFERROR(BBM!Z22/Produksi_NET!Z22,0)</f>
        <v>0.33176815084662797</v>
      </c>
      <c r="AA22" s="328">
        <f>IFERROR(BBM!AA22/Produksi_NET!AA22,0)</f>
        <v>0.33176815084662797</v>
      </c>
      <c r="AB22" s="328">
        <f>IFERROR(BBM!AB22/Produksi_NET!AB22,0)</f>
        <v>0.33176815084662797</v>
      </c>
    </row>
    <row r="23" spans="1:28" ht="14.1" customHeight="1">
      <c r="B23" s="109">
        <v>14</v>
      </c>
      <c r="C23" s="271" t="s">
        <v>158</v>
      </c>
      <c r="D23" s="328">
        <f>IFERROR(BBM!D23/Produksi_NET!D23,0)</f>
        <v>0.32185736439065721</v>
      </c>
      <c r="E23" s="328">
        <f>IFERROR(BBM!E23/Produksi_NET!E23,0)</f>
        <v>0.30966702470461871</v>
      </c>
      <c r="F23" s="328">
        <f>IFERROR(BBM!F23/Produksi_NET!F23,0)</f>
        <v>0.2881268945165274</v>
      </c>
      <c r="G23" s="328">
        <f>IFERROR(BBM!G23/Produksi_NET!G23,0)</f>
        <v>0.28552454714203418</v>
      </c>
      <c r="H23" s="328">
        <f>IFERROR(BBM!H23/Produksi_NET!H23,0)</f>
        <v>0</v>
      </c>
      <c r="I23" s="328">
        <f>IFERROR(BBM!I23/Produksi_NET!I23,0)</f>
        <v>0</v>
      </c>
      <c r="J23" s="328">
        <f>IFERROR(BBM!J23/Produksi_NET!J23,0)</f>
        <v>0</v>
      </c>
      <c r="K23" s="328">
        <f>IFERROR(BBM!K23/Produksi_NET!K23,0)</f>
        <v>0</v>
      </c>
      <c r="L23" s="328">
        <f>IFERROR(BBM!L23/Produksi_NET!L23,0)</f>
        <v>0</v>
      </c>
      <c r="M23" s="328">
        <f>IFERROR(BBM!M23/Produksi_NET!M23,0)</f>
        <v>0</v>
      </c>
      <c r="N23" s="328">
        <f>IFERROR(BBM!N23/Produksi_NET!N23,0)</f>
        <v>0</v>
      </c>
      <c r="O23" s="328">
        <f>IFERROR(BBM!O23/Produksi_NET!O23,0)</f>
        <v>0</v>
      </c>
      <c r="P23" s="328">
        <f>IFERROR(BBM!P23/Produksi_NET!P23,0)</f>
        <v>0.3010782967597655</v>
      </c>
      <c r="Q23" s="328">
        <f>IFERROR(BBM!Q23/Produksi_NET!Q23,0)</f>
        <v>0.32185736439065721</v>
      </c>
      <c r="R23" s="328">
        <f>IFERROR(BBM!R23/Produksi_NET!R23,0)</f>
        <v>0.31610661171681687</v>
      </c>
      <c r="S23" s="328">
        <f>IFERROR(BBM!S23/Produksi_NET!S23,0)</f>
        <v>0.30645544970735</v>
      </c>
      <c r="T23" s="328">
        <f>IFERROR(BBM!T23/Produksi_NET!T23,0)</f>
        <v>0.3010782967597655</v>
      </c>
      <c r="U23" s="328">
        <f>IFERROR(BBM!U23/Produksi_NET!U23,0)</f>
        <v>0.3010782967597655</v>
      </c>
      <c r="V23" s="328">
        <f>IFERROR(BBM!V23/Produksi_NET!V23,0)</f>
        <v>0.3010782967597655</v>
      </c>
      <c r="W23" s="328">
        <f>IFERROR(BBM!W23/Produksi_NET!W23,0)</f>
        <v>0.3010782967597655</v>
      </c>
      <c r="X23" s="328">
        <f>IFERROR(BBM!X23/Produksi_NET!X23,0)</f>
        <v>0.3010782967597655</v>
      </c>
      <c r="Y23" s="328">
        <f>IFERROR(BBM!Y23/Produksi_NET!Y23,0)</f>
        <v>0.3010782967597655</v>
      </c>
      <c r="Z23" s="328">
        <f>IFERROR(BBM!Z23/Produksi_NET!Z23,0)</f>
        <v>0.3010782967597655</v>
      </c>
      <c r="AA23" s="328">
        <f>IFERROR(BBM!AA23/Produksi_NET!AA23,0)</f>
        <v>0.3010782967597655</v>
      </c>
      <c r="AB23" s="328">
        <f>IFERROR(BBM!AB23/Produksi_NET!AB23,0)</f>
        <v>0.3010782967597655</v>
      </c>
    </row>
    <row r="24" spans="1:28" ht="14.1" customHeight="1">
      <c r="B24" s="109">
        <v>15</v>
      </c>
      <c r="C24" s="271" t="s">
        <v>159</v>
      </c>
      <c r="D24" s="328">
        <f>IFERROR(BBM!D24/Produksi_NET!D24,0)</f>
        <v>0.36503890528575261</v>
      </c>
      <c r="E24" s="328">
        <f>IFERROR(BBM!E24/Produksi_NET!E24,0)</f>
        <v>0.35228308692377819</v>
      </c>
      <c r="F24" s="328">
        <f>IFERROR(BBM!F24/Produksi_NET!F24,0)</f>
        <v>0.35408728296574377</v>
      </c>
      <c r="G24" s="328">
        <f>IFERROR(BBM!G24/Produksi_NET!G24,0)</f>
        <v>0.3527992997094539</v>
      </c>
      <c r="H24" s="328">
        <f>IFERROR(BBM!H24/Produksi_NET!H24,0)</f>
        <v>0</v>
      </c>
      <c r="I24" s="328">
        <f>IFERROR(BBM!I24/Produksi_NET!I24,0)</f>
        <v>0</v>
      </c>
      <c r="J24" s="328">
        <f>IFERROR(BBM!J24/Produksi_NET!J24,0)</f>
        <v>0</v>
      </c>
      <c r="K24" s="328">
        <f>IFERROR(BBM!K24/Produksi_NET!K24,0)</f>
        <v>0</v>
      </c>
      <c r="L24" s="328">
        <f>IFERROR(BBM!L24/Produksi_NET!L24,0)</f>
        <v>0</v>
      </c>
      <c r="M24" s="328">
        <f>IFERROR(BBM!M24/Produksi_NET!M24,0)</f>
        <v>0</v>
      </c>
      <c r="N24" s="328">
        <f>IFERROR(BBM!N24/Produksi_NET!N24,0)</f>
        <v>0</v>
      </c>
      <c r="O24" s="328">
        <f>IFERROR(BBM!O24/Produksi_NET!O24,0)</f>
        <v>0</v>
      </c>
      <c r="P24" s="328">
        <f>IFERROR(BBM!P24/Produksi_NET!P24,0)</f>
        <v>0.35588655307078049</v>
      </c>
      <c r="Q24" s="328">
        <f>IFERROR(BBM!Q24/Produksi_NET!Q24,0)</f>
        <v>0.36503890528575261</v>
      </c>
      <c r="R24" s="328">
        <f>IFERROR(BBM!R24/Produksi_NET!R24,0)</f>
        <v>0.35853157953270176</v>
      </c>
      <c r="S24" s="328">
        <f>IFERROR(BBM!S24/Produksi_NET!S24,0)</f>
        <v>0.35697576617778481</v>
      </c>
      <c r="T24" s="328">
        <f>IFERROR(BBM!T24/Produksi_NET!T24,0)</f>
        <v>0.35588655307078049</v>
      </c>
      <c r="U24" s="328">
        <f>IFERROR(BBM!U24/Produksi_NET!U24,0)</f>
        <v>0.35588655307078049</v>
      </c>
      <c r="V24" s="328">
        <f>IFERROR(BBM!V24/Produksi_NET!V24,0)</f>
        <v>0.35588655307078049</v>
      </c>
      <c r="W24" s="328">
        <f>IFERROR(BBM!W24/Produksi_NET!W24,0)</f>
        <v>0.35588655307078049</v>
      </c>
      <c r="X24" s="328">
        <f>IFERROR(BBM!X24/Produksi_NET!X24,0)</f>
        <v>0.35588655307078049</v>
      </c>
      <c r="Y24" s="328">
        <f>IFERROR(BBM!Y24/Produksi_NET!Y24,0)</f>
        <v>0.35588655307078049</v>
      </c>
      <c r="Z24" s="328">
        <f>IFERROR(BBM!Z24/Produksi_NET!Z24,0)</f>
        <v>0.35588655307078049</v>
      </c>
      <c r="AA24" s="328">
        <f>IFERROR(BBM!AA24/Produksi_NET!AA24,0)</f>
        <v>0.35588655307078049</v>
      </c>
      <c r="AB24" s="328">
        <f>IFERROR(BBM!AB24/Produksi_NET!AB24,0)</f>
        <v>0.35588655307078049</v>
      </c>
    </row>
    <row r="25" spans="1:28" ht="14.1" customHeight="1">
      <c r="B25" s="109">
        <v>16</v>
      </c>
      <c r="C25" s="271" t="s">
        <v>160</v>
      </c>
      <c r="D25" s="328">
        <f>IFERROR(BBM!D25/Produksi_NET!D25,0)</f>
        <v>0.35484698827609085</v>
      </c>
      <c r="E25" s="328">
        <f>IFERROR(BBM!E25/Produksi_NET!E25,0)</f>
        <v>0.35283309783118627</v>
      </c>
      <c r="F25" s="328">
        <f>IFERROR(BBM!F25/Produksi_NET!F25,0)</f>
        <v>0.34991403806038979</v>
      </c>
      <c r="G25" s="328">
        <f>IFERROR(BBM!G25/Produksi_NET!G25,0)</f>
        <v>0.35994858562507792</v>
      </c>
      <c r="H25" s="328">
        <f>IFERROR(BBM!H25/Produksi_NET!H25,0)</f>
        <v>0</v>
      </c>
      <c r="I25" s="328">
        <f>IFERROR(BBM!I25/Produksi_NET!I25,0)</f>
        <v>0</v>
      </c>
      <c r="J25" s="328">
        <f>IFERROR(BBM!J25/Produksi_NET!J25,0)</f>
        <v>0</v>
      </c>
      <c r="K25" s="328">
        <f>IFERROR(BBM!K25/Produksi_NET!K25,0)</f>
        <v>0</v>
      </c>
      <c r="L25" s="328">
        <f>IFERROR(BBM!L25/Produksi_NET!L25,0)</f>
        <v>0</v>
      </c>
      <c r="M25" s="328">
        <f>IFERROR(BBM!M25/Produksi_NET!M25,0)</f>
        <v>0</v>
      </c>
      <c r="N25" s="328">
        <f>IFERROR(BBM!N25/Produksi_NET!N25,0)</f>
        <v>0</v>
      </c>
      <c r="O25" s="328">
        <f>IFERROR(BBM!O25/Produksi_NET!O25,0)</f>
        <v>0</v>
      </c>
      <c r="P25" s="328">
        <f>IFERROR(BBM!P25/Produksi_NET!P25,0)</f>
        <v>0.35323160426616312</v>
      </c>
      <c r="Q25" s="328">
        <f>IFERROR(BBM!Q25/Produksi_NET!Q25,0)</f>
        <v>0.35484698827609085</v>
      </c>
      <c r="R25" s="328">
        <f>IFERROR(BBM!R25/Produksi_NET!R25,0)</f>
        <v>0.35389643010115857</v>
      </c>
      <c r="S25" s="328">
        <f>IFERROR(BBM!S25/Produksi_NET!S25,0)</f>
        <v>0.35260587447105768</v>
      </c>
      <c r="T25" s="328">
        <f>IFERROR(BBM!T25/Produksi_NET!T25,0)</f>
        <v>0.35323160426616312</v>
      </c>
      <c r="U25" s="328">
        <f>IFERROR(BBM!U25/Produksi_NET!U25,0)</f>
        <v>0.35323160426616312</v>
      </c>
      <c r="V25" s="328">
        <f>IFERROR(BBM!V25/Produksi_NET!V25,0)</f>
        <v>0.35323160426616312</v>
      </c>
      <c r="W25" s="328">
        <f>IFERROR(BBM!W25/Produksi_NET!W25,0)</f>
        <v>0.35323160426616312</v>
      </c>
      <c r="X25" s="328">
        <f>IFERROR(BBM!X25/Produksi_NET!X25,0)</f>
        <v>0.35323160426616312</v>
      </c>
      <c r="Y25" s="328">
        <f>IFERROR(BBM!Y25/Produksi_NET!Y25,0)</f>
        <v>0.35323160426616312</v>
      </c>
      <c r="Z25" s="328">
        <f>IFERROR(BBM!Z25/Produksi_NET!Z25,0)</f>
        <v>0.35323160426616312</v>
      </c>
      <c r="AA25" s="328">
        <f>IFERROR(BBM!AA25/Produksi_NET!AA25,0)</f>
        <v>0.35323160426616312</v>
      </c>
      <c r="AB25" s="328">
        <f>IFERROR(BBM!AB25/Produksi_NET!AB25,0)</f>
        <v>0.35323160426616312</v>
      </c>
    </row>
    <row r="26" spans="1:28" ht="14.1" customHeight="1">
      <c r="A26" s="14"/>
      <c r="B26" s="109">
        <v>17</v>
      </c>
      <c r="C26" s="271" t="s">
        <v>161</v>
      </c>
      <c r="D26" s="328">
        <f>IFERROR(BBM!D26/Produksi_NET!D26,0)</f>
        <v>0.33931977980051237</v>
      </c>
      <c r="E26" s="328">
        <f>IFERROR(BBM!E26/Produksi_NET!E26,0)</f>
        <v>0.33756827010134643</v>
      </c>
      <c r="F26" s="328">
        <f>IFERROR(BBM!F26/Produksi_NET!F26,0)</f>
        <v>0.33584104938271603</v>
      </c>
      <c r="G26" s="328">
        <f>IFERROR(BBM!G26/Produksi_NET!G26,0)</f>
        <v>0.34019995605361458</v>
      </c>
      <c r="H26" s="328">
        <f>IFERROR(BBM!H26/Produksi_NET!H26,0)</f>
        <v>0</v>
      </c>
      <c r="I26" s="328">
        <f>IFERROR(BBM!I26/Produksi_NET!I26,0)</f>
        <v>0</v>
      </c>
      <c r="J26" s="328">
        <f>IFERROR(BBM!J26/Produksi_NET!J26,0)</f>
        <v>0</v>
      </c>
      <c r="K26" s="328">
        <f>IFERROR(BBM!K26/Produksi_NET!K26,0)</f>
        <v>0</v>
      </c>
      <c r="L26" s="328">
        <f>IFERROR(BBM!L26/Produksi_NET!L26,0)</f>
        <v>0</v>
      </c>
      <c r="M26" s="328">
        <f>IFERROR(BBM!M26/Produksi_NET!M26,0)</f>
        <v>0</v>
      </c>
      <c r="N26" s="328">
        <f>IFERROR(BBM!N26/Produksi_NET!N26,0)</f>
        <v>0</v>
      </c>
      <c r="O26" s="328">
        <f>IFERROR(BBM!O26/Produksi_NET!O26,0)</f>
        <v>0</v>
      </c>
      <c r="P26" s="328">
        <f>IFERROR(BBM!P26/Produksi_NET!P26,0)</f>
        <v>0.33824645440683987</v>
      </c>
      <c r="Q26" s="328">
        <f>IFERROR(BBM!Q26/Produksi_NET!Q26,0)</f>
        <v>0.33931977980051237</v>
      </c>
      <c r="R26" s="328">
        <f>IFERROR(BBM!R26/Produksi_NET!R26,0)</f>
        <v>0.33847433493578449</v>
      </c>
      <c r="S26" s="328">
        <f>IFERROR(BBM!S26/Produksi_NET!S26,0)</f>
        <v>0.33758312270917079</v>
      </c>
      <c r="T26" s="328">
        <f>IFERROR(BBM!T26/Produksi_NET!T26,0)</f>
        <v>0.33824645440683987</v>
      </c>
      <c r="U26" s="328">
        <f>IFERROR(BBM!U26/Produksi_NET!U26,0)</f>
        <v>0.33824645440683987</v>
      </c>
      <c r="V26" s="328">
        <f>IFERROR(BBM!V26/Produksi_NET!V26,0)</f>
        <v>0.33824645440683987</v>
      </c>
      <c r="W26" s="328">
        <f>IFERROR(BBM!W26/Produksi_NET!W26,0)</f>
        <v>0.33824645440683987</v>
      </c>
      <c r="X26" s="328">
        <f>IFERROR(BBM!X26/Produksi_NET!X26,0)</f>
        <v>0.33824645440683987</v>
      </c>
      <c r="Y26" s="328">
        <f>IFERROR(BBM!Y26/Produksi_NET!Y26,0)</f>
        <v>0.33824645440683987</v>
      </c>
      <c r="Z26" s="328">
        <f>IFERROR(BBM!Z26/Produksi_NET!Z26,0)</f>
        <v>0.33824645440683987</v>
      </c>
      <c r="AA26" s="328">
        <f>IFERROR(BBM!AA26/Produksi_NET!AA26,0)</f>
        <v>0.33824645440683987</v>
      </c>
      <c r="AB26" s="328">
        <f>IFERROR(BBM!AB26/Produksi_NET!AB26,0)</f>
        <v>0.33824645440683987</v>
      </c>
    </row>
    <row r="27" spans="1:28" s="7" customFormat="1" ht="14.1" customHeight="1">
      <c r="B27" s="110"/>
      <c r="C27" s="272" t="s">
        <v>47</v>
      </c>
      <c r="D27" s="329">
        <f>IFERROR(BBM!D27/Produksi_NET!D27,0)</f>
        <v>0.33544871918301522</v>
      </c>
      <c r="E27" s="329">
        <f>IFERROR(BBM!E27/Produksi_NET!E27,0)</f>
        <v>0.33220332487086102</v>
      </c>
      <c r="F27" s="329">
        <f>IFERROR(BBM!F27/Produksi_NET!F27,0)</f>
        <v>0.32208370647418555</v>
      </c>
      <c r="G27" s="329">
        <f>IFERROR(BBM!G27/Produksi_NET!G27,0)</f>
        <v>0.32329678408329138</v>
      </c>
      <c r="H27" s="329">
        <f>IFERROR(BBM!H27/Produksi_NET!H27,0)</f>
        <v>0</v>
      </c>
      <c r="I27" s="329">
        <f>IFERROR(BBM!I27/Produksi_NET!I27,0)</f>
        <v>0</v>
      </c>
      <c r="J27" s="329">
        <f>IFERROR(BBM!J27/Produksi_NET!J27,0)</f>
        <v>0</v>
      </c>
      <c r="K27" s="329">
        <f>IFERROR(BBM!K27/Produksi_NET!K27,0)</f>
        <v>0</v>
      </c>
      <c r="L27" s="329">
        <f>IFERROR(BBM!L27/Produksi_NET!L27,0)</f>
        <v>0</v>
      </c>
      <c r="M27" s="329">
        <f>IFERROR(BBM!M27/Produksi_NET!M27,0)</f>
        <v>0</v>
      </c>
      <c r="N27" s="329">
        <f>IFERROR(BBM!N27/Produksi_NET!N27,0)</f>
        <v>0</v>
      </c>
      <c r="O27" s="329">
        <f>IFERROR(BBM!O27/Produksi_NET!O27,0)</f>
        <v>0</v>
      </c>
      <c r="P27" s="334">
        <f>IFERROR(BBM!P27/Produksi_NET!P27,0)</f>
        <v>0.32777982874797662</v>
      </c>
      <c r="Q27" s="329">
        <f>IFERROR(BBM!Q27/Produksi_NET!Q27,0)</f>
        <v>0.33544871918301522</v>
      </c>
      <c r="R27" s="329">
        <f>IFERROR(BBM!R27/Produksi_NET!R27,0)</f>
        <v>0.33387679800903303</v>
      </c>
      <c r="S27" s="329">
        <f>IFERROR(BBM!S27/Produksi_NET!S27,0)</f>
        <v>0.32934531635263276</v>
      </c>
      <c r="T27" s="329">
        <f>IFERROR(BBM!T27/Produksi_NET!T27,0)</f>
        <v>0.32777982874797662</v>
      </c>
      <c r="U27" s="329">
        <f>IFERROR(BBM!U27/Produksi_NET!U27,0)</f>
        <v>0.32777982874797662</v>
      </c>
      <c r="V27" s="329">
        <f>IFERROR(BBM!V27/Produksi_NET!V27,0)</f>
        <v>0.32777982874797662</v>
      </c>
      <c r="W27" s="329">
        <f>IFERROR(BBM!W27/Produksi_NET!W27,0)</f>
        <v>0.32777982874797662</v>
      </c>
      <c r="X27" s="329">
        <f>IFERROR(BBM!X27/Produksi_NET!X27,0)</f>
        <v>0.32777982874797662</v>
      </c>
      <c r="Y27" s="329">
        <f>IFERROR(BBM!Y27/Produksi_NET!Y27,0)</f>
        <v>0.32777982874797662</v>
      </c>
      <c r="Z27" s="329">
        <f>IFERROR(BBM!Z27/Produksi_NET!Z27,0)</f>
        <v>0.32777982874797662</v>
      </c>
      <c r="AA27" s="329">
        <f>IFERROR(BBM!AA27/Produksi_NET!AA27,0)</f>
        <v>0.32777982874797662</v>
      </c>
      <c r="AB27" s="329">
        <f>IFERROR(BBM!AB27/Produksi_NET!AB27,0)</f>
        <v>0.32777982874797662</v>
      </c>
    </row>
    <row r="28" spans="1:28" s="7" customFormat="1" ht="14.1" customHeight="1">
      <c r="B28" s="110"/>
      <c r="C28" s="273" t="s">
        <v>128</v>
      </c>
      <c r="D28" s="330">
        <f>IFERROR(BBM!D28/Produksi_NET!D28,0)</f>
        <v>0.33140590014155963</v>
      </c>
      <c r="E28" s="330">
        <f>IFERROR(BBM!E28/Produksi_NET!E28,0)</f>
        <v>0.33197649992928457</v>
      </c>
      <c r="F28" s="330">
        <f>IFERROR(BBM!F28/Produksi_NET!F28,0)</f>
        <v>0.32293121937319785</v>
      </c>
      <c r="G28" s="330">
        <f>IFERROR(BBM!G28/Produksi_NET!G28,0)</f>
        <v>0.32476365936729423</v>
      </c>
      <c r="H28" s="330">
        <f>IFERROR(BBM!H28/Produksi_NET!H28,0)</f>
        <v>0</v>
      </c>
      <c r="I28" s="330">
        <f>IFERROR(BBM!I28/Produksi_NET!I28,0)</f>
        <v>0</v>
      </c>
      <c r="J28" s="330">
        <f>IFERROR(BBM!J28/Produksi_NET!J28,0)</f>
        <v>0</v>
      </c>
      <c r="K28" s="330">
        <f>IFERROR(BBM!K28/Produksi_NET!K28,0)</f>
        <v>0</v>
      </c>
      <c r="L28" s="330">
        <f>IFERROR(BBM!L28/Produksi_NET!L28,0)</f>
        <v>0</v>
      </c>
      <c r="M28" s="330">
        <f>IFERROR(BBM!M28/Produksi_NET!M28,0)</f>
        <v>0</v>
      </c>
      <c r="N28" s="330">
        <f>IFERROR(BBM!N28/Produksi_NET!N28,0)</f>
        <v>0</v>
      </c>
      <c r="O28" s="330">
        <f>IFERROR(BBM!O28/Produksi_NET!O28,0)</f>
        <v>0</v>
      </c>
      <c r="P28" s="336">
        <f>IFERROR(BBM!P28/Produksi_NET!P28,0)</f>
        <v>0.32750060866482145</v>
      </c>
      <c r="Q28" s="330">
        <f>IFERROR(BBM!Q28/Produksi_NET!Q28,0)</f>
        <v>0.33140590014155963</v>
      </c>
      <c r="R28" s="330">
        <f>IFERROR(BBM!R28/Produksi_NET!R28,0)</f>
        <v>0.33167772937218098</v>
      </c>
      <c r="S28" s="330">
        <f>IFERROR(BBM!S28/Produksi_NET!S28,0)</f>
        <v>0.32845828403819693</v>
      </c>
      <c r="T28" s="330">
        <f>IFERROR(BBM!T28/Produksi_NET!T28,0)</f>
        <v>0.32750060866482145</v>
      </c>
      <c r="U28" s="330">
        <f>IFERROR(BBM!U28/Produksi_NET!U28,0)</f>
        <v>0.32750060866482145</v>
      </c>
      <c r="V28" s="330">
        <f>IFERROR(BBM!V28/Produksi_NET!V28,0)</f>
        <v>0.32750060866482145</v>
      </c>
      <c r="W28" s="330">
        <f>IFERROR(BBM!W28/Produksi_NET!W28,0)</f>
        <v>0.32750060866482145</v>
      </c>
      <c r="X28" s="330">
        <f>IFERROR(BBM!X28/Produksi_NET!X28,0)</f>
        <v>0.32750060866482145</v>
      </c>
      <c r="Y28" s="330">
        <f>IFERROR(BBM!Y28/Produksi_NET!Y28,0)</f>
        <v>0.32750060866482145</v>
      </c>
      <c r="Z28" s="330">
        <f>IFERROR(BBM!Z28/Produksi_NET!Z28,0)</f>
        <v>0.32750060866482145</v>
      </c>
      <c r="AA28" s="330">
        <f>IFERROR(BBM!AA28/Produksi_NET!AA28,0)</f>
        <v>0.32750060866482145</v>
      </c>
      <c r="AB28" s="330">
        <f>IFERROR(BBM!AB28/Produksi_NET!AB28,0)</f>
        <v>0.32750060866482145</v>
      </c>
    </row>
    <row r="29" spans="1:28" ht="14.1" customHeight="1">
      <c r="B29" s="109">
        <v>18</v>
      </c>
      <c r="C29" s="271" t="s">
        <v>129</v>
      </c>
      <c r="D29" s="328">
        <f>IFERROR(BBM!D29/Produksi_NET!D29,0)</f>
        <v>0.31333160755889206</v>
      </c>
      <c r="E29" s="328">
        <f>IFERROR(BBM!E29/Produksi_NET!E29,0)</f>
        <v>0.31178005939301934</v>
      </c>
      <c r="F29" s="328">
        <f>IFERROR(BBM!F29/Produksi_NET!F29,0)</f>
        <v>0.30883538551744355</v>
      </c>
      <c r="G29" s="328">
        <f>IFERROR(BBM!G29/Produksi_NET!G29,0)</f>
        <v>0.3099033086568968</v>
      </c>
      <c r="H29" s="328">
        <f>IFERROR(BBM!H29/Produksi_NET!H29,0)</f>
        <v>0</v>
      </c>
      <c r="I29" s="328">
        <f>IFERROR(BBM!I29/Produksi_NET!I29,0)</f>
        <v>0</v>
      </c>
      <c r="J29" s="328">
        <f>IFERROR(BBM!J29/Produksi_NET!J29,0)</f>
        <v>0</v>
      </c>
      <c r="K29" s="328">
        <f>IFERROR(BBM!K29/Produksi_NET!K29,0)</f>
        <v>0</v>
      </c>
      <c r="L29" s="328">
        <f>IFERROR(BBM!L29/Produksi_NET!L29,0)</f>
        <v>0</v>
      </c>
      <c r="M29" s="328">
        <f>IFERROR(BBM!M29/Produksi_NET!M29,0)</f>
        <v>0</v>
      </c>
      <c r="N29" s="328">
        <f>IFERROR(BBM!N29/Produksi_NET!N29,0)</f>
        <v>0</v>
      </c>
      <c r="O29" s="328">
        <f>IFERROR(BBM!O29/Produksi_NET!O29,0)</f>
        <v>0</v>
      </c>
      <c r="P29" s="328">
        <f>IFERROR(BBM!P29/Produksi_NET!P29,0)</f>
        <v>0.31163093677186593</v>
      </c>
      <c r="Q29" s="328">
        <f>IFERROR(BBM!Q29/Produksi_NET!Q29,0)</f>
        <v>0.31333160755889206</v>
      </c>
      <c r="R29" s="328">
        <f>IFERROR(BBM!R29/Produksi_NET!R29,0)</f>
        <v>0.31265291143369761</v>
      </c>
      <c r="S29" s="328">
        <f>IFERROR(BBM!S29/Produksi_NET!S29,0)</f>
        <v>0.31173202383267623</v>
      </c>
      <c r="T29" s="328">
        <f>IFERROR(BBM!T29/Produksi_NET!T29,0)</f>
        <v>0.31163093677186593</v>
      </c>
      <c r="U29" s="328">
        <f>IFERROR(BBM!U29/Produksi_NET!U29,0)</f>
        <v>0.31163093677186593</v>
      </c>
      <c r="V29" s="328">
        <f>IFERROR(BBM!V29/Produksi_NET!V29,0)</f>
        <v>0.31163093677186593</v>
      </c>
      <c r="W29" s="328">
        <f>IFERROR(BBM!W29/Produksi_NET!W29,0)</f>
        <v>0.31163093677186593</v>
      </c>
      <c r="X29" s="328">
        <f>IFERROR(BBM!X29/Produksi_NET!X29,0)</f>
        <v>0.31163093677186593</v>
      </c>
      <c r="Y29" s="328">
        <f>IFERROR(BBM!Y29/Produksi_NET!Y29,0)</f>
        <v>0.31163093677186593</v>
      </c>
      <c r="Z29" s="328">
        <f>IFERROR(BBM!Z29/Produksi_NET!Z29,0)</f>
        <v>0.31163093677186593</v>
      </c>
      <c r="AA29" s="328">
        <f>IFERROR(BBM!AA29/Produksi_NET!AA29,0)</f>
        <v>0.31163093677186593</v>
      </c>
      <c r="AB29" s="328">
        <f>IFERROR(BBM!AB29/Produksi_NET!AB29,0)</f>
        <v>0.31163093677186593</v>
      </c>
    </row>
    <row r="30" spans="1:28" ht="14.1" customHeight="1">
      <c r="B30" s="109">
        <v>19</v>
      </c>
      <c r="C30" s="271" t="s">
        <v>149</v>
      </c>
      <c r="D30" s="328">
        <f>IFERROR(BBM!D30/Produksi_NET!D30,0)</f>
        <v>0.28110727644712641</v>
      </c>
      <c r="E30" s="328">
        <f>IFERROR(BBM!E30/Produksi_NET!E30,0)</f>
        <v>0.28100054289908111</v>
      </c>
      <c r="F30" s="328">
        <f>IFERROR(BBM!F30/Produksi_NET!F30,0)</f>
        <v>0.28100939020768123</v>
      </c>
      <c r="G30" s="328">
        <f>IFERROR(BBM!G30/Produksi_NET!G30,0)</f>
        <v>0.28103032099601932</v>
      </c>
      <c r="H30" s="328">
        <f>IFERROR(BBM!H30/Produksi_NET!H30,0)</f>
        <v>0</v>
      </c>
      <c r="I30" s="328">
        <f>IFERROR(BBM!I30/Produksi_NET!I30,0)</f>
        <v>0</v>
      </c>
      <c r="J30" s="328">
        <f>IFERROR(BBM!J30/Produksi_NET!J30,0)</f>
        <v>0</v>
      </c>
      <c r="K30" s="328">
        <f>IFERROR(BBM!K30/Produksi_NET!K30,0)</f>
        <v>0</v>
      </c>
      <c r="L30" s="328">
        <f>IFERROR(BBM!L30/Produksi_NET!L30,0)</f>
        <v>0</v>
      </c>
      <c r="M30" s="328">
        <f>IFERROR(BBM!M30/Produksi_NET!M30,0)</f>
        <v>0</v>
      </c>
      <c r="N30" s="328">
        <f>IFERROR(BBM!N30/Produksi_NET!N30,0)</f>
        <v>0</v>
      </c>
      <c r="O30" s="328">
        <f>IFERROR(BBM!O30/Produksi_NET!O30,0)</f>
        <v>0</v>
      </c>
      <c r="P30" s="328">
        <f>IFERROR(BBM!P30/Produksi_NET!P30,0)</f>
        <v>0.28103733628033145</v>
      </c>
      <c r="Q30" s="328">
        <f>IFERROR(BBM!Q30/Produksi_NET!Q30,0)</f>
        <v>0.28110727644712641</v>
      </c>
      <c r="R30" s="328">
        <f>IFERROR(BBM!R30/Produksi_NET!R30,0)</f>
        <v>0.28105317869590918</v>
      </c>
      <c r="S30" s="328">
        <f>IFERROR(BBM!S30/Produksi_NET!S30,0)</f>
        <v>0.28103967129698149</v>
      </c>
      <c r="T30" s="328">
        <f>IFERROR(BBM!T30/Produksi_NET!T30,0)</f>
        <v>0.28103733628033145</v>
      </c>
      <c r="U30" s="328">
        <f>IFERROR(BBM!U30/Produksi_NET!U30,0)</f>
        <v>0.28103733628033145</v>
      </c>
      <c r="V30" s="328">
        <f>IFERROR(BBM!V30/Produksi_NET!V30,0)</f>
        <v>0.28103733628033145</v>
      </c>
      <c r="W30" s="328">
        <f>IFERROR(BBM!W30/Produksi_NET!W30,0)</f>
        <v>0.28103733628033145</v>
      </c>
      <c r="X30" s="328">
        <f>IFERROR(BBM!X30/Produksi_NET!X30,0)</f>
        <v>0.28103733628033145</v>
      </c>
      <c r="Y30" s="328">
        <f>IFERROR(BBM!Y30/Produksi_NET!Y30,0)</f>
        <v>0.28103733628033145</v>
      </c>
      <c r="Z30" s="328">
        <f>IFERROR(BBM!Z30/Produksi_NET!Z30,0)</f>
        <v>0.28103733628033145</v>
      </c>
      <c r="AA30" s="328">
        <f>IFERROR(BBM!AA30/Produksi_NET!AA30,0)</f>
        <v>0.28103733628033145</v>
      </c>
      <c r="AB30" s="328">
        <f>IFERROR(BBM!AB30/Produksi_NET!AB30,0)</f>
        <v>0.28103733628033145</v>
      </c>
    </row>
    <row r="31" spans="1:28" ht="14.1" customHeight="1">
      <c r="B31" s="110"/>
      <c r="C31" s="273" t="s">
        <v>130</v>
      </c>
      <c r="D31" s="330">
        <f>IFERROR(BBM!D31/Produksi_NET!D31,0)</f>
        <v>0.30257512209927984</v>
      </c>
      <c r="E31" s="330">
        <f>IFERROR(BBM!E31/Produksi_NET!E31,0)</f>
        <v>0.29951692756316795</v>
      </c>
      <c r="F31" s="330">
        <f>IFERROR(BBM!F31/Produksi_NET!F31,0)</f>
        <v>0.29645126849356856</v>
      </c>
      <c r="G31" s="330">
        <f>IFERROR(BBM!G31/Produksi_NET!G31,0)</f>
        <v>0.28735156947706147</v>
      </c>
      <c r="H31" s="330">
        <f>IFERROR(BBM!H31/Produksi_NET!H31,0)</f>
        <v>0</v>
      </c>
      <c r="I31" s="330">
        <f>IFERROR(BBM!I31/Produksi_NET!I31,0)</f>
        <v>0</v>
      </c>
      <c r="J31" s="330">
        <f>IFERROR(BBM!J31/Produksi_NET!J31,0)</f>
        <v>0</v>
      </c>
      <c r="K31" s="330">
        <f>IFERROR(BBM!K31/Produksi_NET!K31,0)</f>
        <v>0</v>
      </c>
      <c r="L31" s="330">
        <f>IFERROR(BBM!L31/Produksi_NET!L31,0)</f>
        <v>0</v>
      </c>
      <c r="M31" s="330">
        <f>IFERROR(BBM!M31/Produksi_NET!M31,0)</f>
        <v>0</v>
      </c>
      <c r="N31" s="330">
        <f>IFERROR(BBM!N31/Produksi_NET!N31,0)</f>
        <v>0</v>
      </c>
      <c r="O31" s="330">
        <f>IFERROR(BBM!O31/Produksi_NET!O31,0)</f>
        <v>0</v>
      </c>
      <c r="P31" s="336">
        <f>IFERROR(BBM!P31/Produksi_NET!P31,0)</f>
        <v>0.29813159558657121</v>
      </c>
      <c r="Q31" s="330">
        <f>IFERROR(BBM!Q31/Produksi_NET!Q31,0)</f>
        <v>0.30257512209927984</v>
      </c>
      <c r="R31" s="330">
        <f>IFERROR(BBM!R31/Produksi_NET!R31,0)</f>
        <v>0.30116016160717596</v>
      </c>
      <c r="S31" s="330">
        <f>IFERROR(BBM!S31/Produksi_NET!S31,0)</f>
        <v>0.29990220978717047</v>
      </c>
      <c r="T31" s="330">
        <f>IFERROR(BBM!T31/Produksi_NET!T31,0)</f>
        <v>0.29813159558657121</v>
      </c>
      <c r="U31" s="330">
        <f>IFERROR(BBM!U31/Produksi_NET!U31,0)</f>
        <v>0.29813159558657121</v>
      </c>
      <c r="V31" s="330">
        <f>IFERROR(BBM!V31/Produksi_NET!V31,0)</f>
        <v>0.29813159558657121</v>
      </c>
      <c r="W31" s="330">
        <f>IFERROR(BBM!W31/Produksi_NET!W31,0)</f>
        <v>0.29813159558657121</v>
      </c>
      <c r="X31" s="330">
        <f>IFERROR(BBM!X31/Produksi_NET!X31,0)</f>
        <v>0.29813159558657121</v>
      </c>
      <c r="Y31" s="330">
        <f>IFERROR(BBM!Y31/Produksi_NET!Y31,0)</f>
        <v>0.29813159558657121</v>
      </c>
      <c r="Z31" s="330">
        <f>IFERROR(BBM!Z31/Produksi_NET!Z31,0)</f>
        <v>0.29813159558657121</v>
      </c>
      <c r="AA31" s="330">
        <f>IFERROR(BBM!AA31/Produksi_NET!AA31,0)</f>
        <v>0.29813159558657121</v>
      </c>
      <c r="AB31" s="330">
        <f>IFERROR(BBM!AB31/Produksi_NET!AB31,0)</f>
        <v>0.29813159558657121</v>
      </c>
    </row>
    <row r="32" spans="1:28" ht="14.1" customHeight="1">
      <c r="B32" s="110"/>
      <c r="C32" s="274" t="s">
        <v>131</v>
      </c>
      <c r="D32" s="331">
        <f>IFERROR(BBM!D32/Produksi_NET!D32,0)</f>
        <v>0.32394618341041281</v>
      </c>
      <c r="E32" s="331">
        <f>IFERROR(BBM!E32/Produksi_NET!E32,0)</f>
        <v>0.32391608210480788</v>
      </c>
      <c r="F32" s="331">
        <f>IFERROR(BBM!F32/Produksi_NET!F32,0)</f>
        <v>0.31828379753092634</v>
      </c>
      <c r="G32" s="331">
        <f>IFERROR(BBM!G32/Produksi_NET!G32,0)</f>
        <v>0.3202361990891</v>
      </c>
      <c r="H32" s="331">
        <f>IFERROR(BBM!H32/Produksi_NET!H32,0)</f>
        <v>0</v>
      </c>
      <c r="I32" s="331">
        <f>IFERROR(BBM!I32/Produksi_NET!I32,0)</f>
        <v>0</v>
      </c>
      <c r="J32" s="331">
        <f>IFERROR(BBM!J32/Produksi_NET!J32,0)</f>
        <v>0</v>
      </c>
      <c r="K32" s="331">
        <f>IFERROR(BBM!K32/Produksi_NET!K32,0)</f>
        <v>0</v>
      </c>
      <c r="L32" s="331">
        <f>IFERROR(BBM!L32/Produksi_NET!L32,0)</f>
        <v>0</v>
      </c>
      <c r="M32" s="331">
        <f>IFERROR(BBM!M32/Produksi_NET!M32,0)</f>
        <v>0</v>
      </c>
      <c r="N32" s="331">
        <f>IFERROR(BBM!N32/Produksi_NET!N32,0)</f>
        <v>0</v>
      </c>
      <c r="O32" s="331">
        <f>IFERROR(BBM!O32/Produksi_NET!O32,0)</f>
        <v>0</v>
      </c>
      <c r="P32" s="335">
        <f>IFERROR(BBM!P32/Produksi_NET!P32,0)</f>
        <v>0.32157130327344274</v>
      </c>
      <c r="Q32" s="331">
        <f>IFERROR(BBM!Q32/Produksi_NET!Q32,0)</f>
        <v>0.32394618341041281</v>
      </c>
      <c r="R32" s="331">
        <f>IFERROR(BBM!R32/Produksi_NET!R32,0)</f>
        <v>0.32393194816082482</v>
      </c>
      <c r="S32" s="331">
        <f>IFERROR(BBM!S32/Produksi_NET!S32,0)</f>
        <v>0.32198225151493637</v>
      </c>
      <c r="T32" s="331">
        <f>IFERROR(BBM!T32/Produksi_NET!T32,0)</f>
        <v>0.32157130327344274</v>
      </c>
      <c r="U32" s="331">
        <f>IFERROR(BBM!U32/Produksi_NET!U32,0)</f>
        <v>0.32157130327344274</v>
      </c>
      <c r="V32" s="331">
        <f>IFERROR(BBM!V32/Produksi_NET!V32,0)</f>
        <v>0.32157130327344274</v>
      </c>
      <c r="W32" s="331">
        <f>IFERROR(BBM!W32/Produksi_NET!W32,0)</f>
        <v>0.32157130327344274</v>
      </c>
      <c r="X32" s="331">
        <f>IFERROR(BBM!X32/Produksi_NET!X32,0)</f>
        <v>0.32157130327344274</v>
      </c>
      <c r="Y32" s="331">
        <f>IFERROR(BBM!Y32/Produksi_NET!Y32,0)</f>
        <v>0.32157130327344274</v>
      </c>
      <c r="Z32" s="331">
        <f>IFERROR(BBM!Z32/Produksi_NET!Z32,0)</f>
        <v>0.32157130327344274</v>
      </c>
      <c r="AA32" s="331">
        <f>IFERROR(BBM!AA32/Produksi_NET!AA32,0)</f>
        <v>0.32157130327344274</v>
      </c>
      <c r="AB32" s="331">
        <f>IFERROR(BBM!AB32/Produksi_NET!AB32,0)</f>
        <v>0.32157130327344274</v>
      </c>
    </row>
    <row r="33" spans="1:28" ht="14.1" customHeight="1">
      <c r="B33" s="111">
        <v>20</v>
      </c>
      <c r="C33" s="270" t="s">
        <v>132</v>
      </c>
      <c r="D33" s="328">
        <f>IFERROR(BBM!D33/Produksi_NET!D33,0)</f>
        <v>0</v>
      </c>
      <c r="E33" s="328">
        <f>IFERROR(BBM!E33/Produksi_NET!E33,0)</f>
        <v>0</v>
      </c>
      <c r="F33" s="328">
        <f>IFERROR(BBM!F33/Produksi_NET!F33,0)</f>
        <v>0</v>
      </c>
      <c r="G33" s="328">
        <f>IFERROR(BBM!G33/Produksi_NET!G33,0)</f>
        <v>0</v>
      </c>
      <c r="H33" s="328">
        <f>IFERROR(BBM!H33/Produksi_NET!H33,0)</f>
        <v>0</v>
      </c>
      <c r="I33" s="328">
        <f>IFERROR(BBM!I33/Produksi_NET!I33,0)</f>
        <v>0</v>
      </c>
      <c r="J33" s="328">
        <f>IFERROR(BBM!J33/Produksi_NET!J33,0)</f>
        <v>0</v>
      </c>
      <c r="K33" s="328">
        <f>IFERROR(BBM!K33/Produksi_NET!K33,0)</f>
        <v>0</v>
      </c>
      <c r="L33" s="328">
        <f>IFERROR(BBM!L33/Produksi_NET!L33,0)</f>
        <v>0</v>
      </c>
      <c r="M33" s="328">
        <f>IFERROR(BBM!M33/Produksi_NET!M33,0)</f>
        <v>0</v>
      </c>
      <c r="N33" s="328">
        <f>IFERROR(BBM!N33/Produksi_NET!N33,0)</f>
        <v>0</v>
      </c>
      <c r="O33" s="328">
        <f>IFERROR(BBM!O33/Produksi_NET!O33,0)</f>
        <v>0</v>
      </c>
      <c r="P33" s="328">
        <f>IFERROR(BBM!P33/Produksi_NET!P33,0)</f>
        <v>0</v>
      </c>
      <c r="Q33" s="328">
        <f>IFERROR(BBM!Q33/Produksi_NET!Q33,0)</f>
        <v>0</v>
      </c>
      <c r="R33" s="328">
        <f>IFERROR(BBM!R33/Produksi_NET!R33,0)</f>
        <v>0</v>
      </c>
      <c r="S33" s="328">
        <f>IFERROR(BBM!S33/Produksi_NET!S33,0)</f>
        <v>0</v>
      </c>
      <c r="T33" s="328">
        <f>IFERROR(BBM!T33/Produksi_NET!T33,0)</f>
        <v>0</v>
      </c>
      <c r="U33" s="328">
        <f>IFERROR(BBM!U33/Produksi_NET!U33,0)</f>
        <v>0</v>
      </c>
      <c r="V33" s="328">
        <f>IFERROR(BBM!V33/Produksi_NET!V33,0)</f>
        <v>0</v>
      </c>
      <c r="W33" s="328">
        <f>IFERROR(BBM!W33/Produksi_NET!W33,0)</f>
        <v>0</v>
      </c>
      <c r="X33" s="328">
        <f>IFERROR(BBM!X33/Produksi_NET!X33,0)</f>
        <v>0</v>
      </c>
      <c r="Y33" s="328">
        <f>IFERROR(BBM!Y33/Produksi_NET!Y33,0)</f>
        <v>0</v>
      </c>
      <c r="Z33" s="328">
        <f>IFERROR(BBM!Z33/Produksi_NET!Z33,0)</f>
        <v>0</v>
      </c>
      <c r="AA33" s="328">
        <f>IFERROR(BBM!AA33/Produksi_NET!AA33,0)</f>
        <v>0</v>
      </c>
      <c r="AB33" s="328">
        <f>IFERROR(BBM!AB33/Produksi_NET!AB33,0)</f>
        <v>0</v>
      </c>
    </row>
    <row r="34" spans="1:28" ht="14.1" customHeight="1">
      <c r="B34" s="111">
        <v>21</v>
      </c>
      <c r="C34" s="270" t="s">
        <v>210</v>
      </c>
      <c r="D34" s="328">
        <f>IFERROR(BBM!D34/Produksi_NET!D34,0)</f>
        <v>0</v>
      </c>
      <c r="E34" s="328">
        <f>IFERROR(BBM!E34/Produksi_NET!E34,0)</f>
        <v>0</v>
      </c>
      <c r="F34" s="328">
        <f>IFERROR(BBM!F34/Produksi_NET!F34,0)</f>
        <v>0</v>
      </c>
      <c r="G34" s="328">
        <f>IFERROR(BBM!G34/Produksi_NET!G34,0)</f>
        <v>0</v>
      </c>
      <c r="H34" s="328">
        <f>IFERROR(BBM!H34/Produksi_NET!H34,0)</f>
        <v>0</v>
      </c>
      <c r="I34" s="328">
        <f>IFERROR(BBM!I34/Produksi_NET!I34,0)</f>
        <v>0</v>
      </c>
      <c r="J34" s="328">
        <f>IFERROR(BBM!J34/Produksi_NET!J34,0)</f>
        <v>0</v>
      </c>
      <c r="K34" s="328">
        <f>IFERROR(BBM!K34/Produksi_NET!K34,0)</f>
        <v>0</v>
      </c>
      <c r="L34" s="328">
        <f>IFERROR(BBM!L34/Produksi_NET!L34,0)</f>
        <v>0</v>
      </c>
      <c r="M34" s="328">
        <f>IFERROR(BBM!M34/Produksi_NET!M34,0)</f>
        <v>0</v>
      </c>
      <c r="N34" s="328">
        <f>IFERROR(BBM!N34/Produksi_NET!N34,0)</f>
        <v>0</v>
      </c>
      <c r="O34" s="328">
        <f>IFERROR(BBM!O34/Produksi_NET!O34,0)</f>
        <v>0</v>
      </c>
      <c r="P34" s="328">
        <f>IFERROR(BBM!P34/Produksi_NET!P34,0)</f>
        <v>0</v>
      </c>
      <c r="Q34" s="328">
        <f>IFERROR(BBM!Q34/Produksi_NET!Q34,0)</f>
        <v>0</v>
      </c>
      <c r="R34" s="328">
        <f>IFERROR(BBM!R34/Produksi_NET!R34,0)</f>
        <v>0</v>
      </c>
      <c r="S34" s="328">
        <f>IFERROR(BBM!S34/Produksi_NET!S34,0)</f>
        <v>0</v>
      </c>
      <c r="T34" s="328">
        <f>IFERROR(BBM!T34/Produksi_NET!T34,0)</f>
        <v>0</v>
      </c>
      <c r="U34" s="328">
        <f>IFERROR(BBM!U34/Produksi_NET!U34,0)</f>
        <v>0</v>
      </c>
      <c r="V34" s="328">
        <f>IFERROR(BBM!V34/Produksi_NET!V34,0)</f>
        <v>0</v>
      </c>
      <c r="W34" s="328">
        <f>IFERROR(BBM!W34/Produksi_NET!W34,0)</f>
        <v>0</v>
      </c>
      <c r="X34" s="328">
        <f>IFERROR(BBM!X34/Produksi_NET!X34,0)</f>
        <v>0</v>
      </c>
      <c r="Y34" s="328">
        <f>IFERROR(BBM!Y34/Produksi_NET!Y34,0)</f>
        <v>0</v>
      </c>
      <c r="Z34" s="328">
        <f>IFERROR(BBM!Z34/Produksi_NET!Z34,0)</f>
        <v>0</v>
      </c>
      <c r="AA34" s="328">
        <f>IFERROR(BBM!AA34/Produksi_NET!AA34,0)</f>
        <v>0</v>
      </c>
      <c r="AB34" s="328">
        <f>IFERROR(BBM!AB34/Produksi_NET!AB34,0)</f>
        <v>0</v>
      </c>
    </row>
    <row r="35" spans="1:28" ht="14.1" customHeight="1">
      <c r="B35" s="250"/>
      <c r="C35" s="274" t="s">
        <v>133</v>
      </c>
      <c r="D35" s="332">
        <f>IFERROR(BBM!D35/Produksi_NET!D35,0)</f>
        <v>0</v>
      </c>
      <c r="E35" s="332">
        <f>IFERROR(BBM!E35/Produksi_NET!E35,0)</f>
        <v>0</v>
      </c>
      <c r="F35" s="332">
        <f>IFERROR(BBM!F35/Produksi_NET!F35,0)</f>
        <v>0</v>
      </c>
      <c r="G35" s="332">
        <f>IFERROR(BBM!G35/Produksi_NET!G35,0)</f>
        <v>0</v>
      </c>
      <c r="H35" s="332">
        <f>IFERROR(BBM!H35/Produksi_NET!H35,0)</f>
        <v>0</v>
      </c>
      <c r="I35" s="332">
        <f>IFERROR(BBM!I35/Produksi_NET!I35,0)</f>
        <v>0</v>
      </c>
      <c r="J35" s="332">
        <f>IFERROR(BBM!J35/Produksi_NET!J35,0)</f>
        <v>0</v>
      </c>
      <c r="K35" s="332">
        <f>IFERROR(BBM!K35/Produksi_NET!K35,0)</f>
        <v>0</v>
      </c>
      <c r="L35" s="332">
        <f>IFERROR(BBM!L35/Produksi_NET!L35,0)</f>
        <v>0</v>
      </c>
      <c r="M35" s="332">
        <f>IFERROR(BBM!M35/Produksi_NET!M35,0)</f>
        <v>0</v>
      </c>
      <c r="N35" s="332">
        <f>IFERROR(BBM!N35/Produksi_NET!N35,0)</f>
        <v>0</v>
      </c>
      <c r="O35" s="332">
        <f>IFERROR(BBM!O35/Produksi_NET!O35,0)</f>
        <v>0</v>
      </c>
      <c r="P35" s="335">
        <f>IFERROR(BBM!P35/Produksi_NET!P35,0)</f>
        <v>0</v>
      </c>
      <c r="Q35" s="332">
        <f>IFERROR(BBM!Q35/Produksi_NET!Q35,0)</f>
        <v>0</v>
      </c>
      <c r="R35" s="332">
        <f>IFERROR(BBM!R35/Produksi_NET!R35,0)</f>
        <v>0</v>
      </c>
      <c r="S35" s="332">
        <f>IFERROR(BBM!S35/Produksi_NET!S35,0)</f>
        <v>0</v>
      </c>
      <c r="T35" s="332">
        <f>IFERROR(BBM!T35/Produksi_NET!T35,0)</f>
        <v>0</v>
      </c>
      <c r="U35" s="332">
        <f>IFERROR(BBM!U35/Produksi_NET!U35,0)</f>
        <v>0</v>
      </c>
      <c r="V35" s="332">
        <f>IFERROR(BBM!V35/Produksi_NET!V35,0)</f>
        <v>0</v>
      </c>
      <c r="W35" s="332">
        <f>IFERROR(BBM!W35/Produksi_NET!W35,0)</f>
        <v>0</v>
      </c>
      <c r="X35" s="332">
        <f>IFERROR(BBM!X35/Produksi_NET!X35,0)</f>
        <v>0</v>
      </c>
      <c r="Y35" s="332">
        <f>IFERROR(BBM!Y35/Produksi_NET!Y35,0)</f>
        <v>0</v>
      </c>
      <c r="Z35" s="332">
        <f>IFERROR(BBM!Z35/Produksi_NET!Z35,0)</f>
        <v>0</v>
      </c>
      <c r="AA35" s="332">
        <f>IFERROR(BBM!AA35/Produksi_NET!AA35,0)</f>
        <v>0</v>
      </c>
      <c r="AB35" s="332">
        <f>IFERROR(BBM!AB35/Produksi_NET!AB35,0)</f>
        <v>0</v>
      </c>
    </row>
    <row r="36" spans="1:28" s="7" customFormat="1" ht="14.1" customHeight="1">
      <c r="B36" s="256"/>
      <c r="C36" s="293" t="s">
        <v>29</v>
      </c>
      <c r="D36" s="333">
        <f>IFERROR(BBM!D36/Produksi_NET!D36,0)</f>
        <v>0.13333828593742159</v>
      </c>
      <c r="E36" s="333">
        <f>IFERROR(BBM!E36/Produksi_NET!E36,0)</f>
        <v>0.13738048913934645</v>
      </c>
      <c r="F36" s="333">
        <f>IFERROR(BBM!F36/Produksi_NET!F36,0)</f>
        <v>0.12949133815598618</v>
      </c>
      <c r="G36" s="333">
        <f>IFERROR(BBM!G36/Produksi_NET!G36,0)</f>
        <v>0.12375888083397771</v>
      </c>
      <c r="H36" s="333">
        <f>IFERROR(BBM!H36/Produksi_NET!H36,0)</f>
        <v>0</v>
      </c>
      <c r="I36" s="333">
        <f>IFERROR(BBM!I36/Produksi_NET!I36,0)</f>
        <v>0</v>
      </c>
      <c r="J36" s="333">
        <f>IFERROR(BBM!J36/Produksi_NET!J36,0)</f>
        <v>0</v>
      </c>
      <c r="K36" s="333">
        <f>IFERROR(BBM!K36/Produksi_NET!K36,0)</f>
        <v>0</v>
      </c>
      <c r="L36" s="333">
        <f>IFERROR(BBM!L36/Produksi_NET!L36,0)</f>
        <v>0</v>
      </c>
      <c r="M36" s="333">
        <f>IFERROR(BBM!M36/Produksi_NET!M36,0)</f>
        <v>0</v>
      </c>
      <c r="N36" s="333">
        <f>IFERROR(BBM!N36/Produksi_NET!N36,0)</f>
        <v>0</v>
      </c>
      <c r="O36" s="333">
        <f>IFERROR(BBM!O36/Produksi_NET!O36,0)</f>
        <v>0</v>
      </c>
      <c r="P36" s="337">
        <f>IFERROR(BBM!P36/Produksi_NET!P36,0)</f>
        <v>0.13086680564474992</v>
      </c>
      <c r="Q36" s="333">
        <f>IFERROR(BBM!Q36/Produksi_NET!Q36,0)</f>
        <v>0.13333828593742159</v>
      </c>
      <c r="R36" s="333">
        <f>IFERROR(BBM!R36/Produksi_NET!R36,0)</f>
        <v>0.13521973139741011</v>
      </c>
      <c r="S36" s="333">
        <f>IFERROR(BBM!S36/Produksi_NET!S36,0)</f>
        <v>0.13320893164811395</v>
      </c>
      <c r="T36" s="333">
        <f>IFERROR(BBM!T36/Produksi_NET!T36,0)</f>
        <v>0.13086680564474992</v>
      </c>
      <c r="U36" s="333">
        <f>IFERROR(BBM!U36/Produksi_NET!U36,0)</f>
        <v>0.13086680564474992</v>
      </c>
      <c r="V36" s="333">
        <f>IFERROR(BBM!V36/Produksi_NET!V36,0)</f>
        <v>0.13086680564474992</v>
      </c>
      <c r="W36" s="333">
        <f>IFERROR(BBM!W36/Produksi_NET!W36,0)</f>
        <v>0.13086680564474992</v>
      </c>
      <c r="X36" s="333">
        <f>IFERROR(BBM!X36/Produksi_NET!X36,0)</f>
        <v>0.13086680564474992</v>
      </c>
      <c r="Y36" s="333">
        <f>IFERROR(BBM!Y36/Produksi_NET!Y36,0)</f>
        <v>0.13086680564474992</v>
      </c>
      <c r="Z36" s="333">
        <f>IFERROR(BBM!Z36/Produksi_NET!Z36,0)</f>
        <v>0.13086680564474992</v>
      </c>
      <c r="AA36" s="333">
        <f>IFERROR(BBM!AA36/Produksi_NET!AA36,0)</f>
        <v>0.13086680564474992</v>
      </c>
      <c r="AB36" s="333">
        <f>IFERROR(BBM!AB36/Produksi_NET!AB36,0)</f>
        <v>0.13086680564474992</v>
      </c>
    </row>
    <row r="37" spans="1:28" ht="14.1" customHeight="1">
      <c r="B37" s="261"/>
      <c r="C37" s="262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  <c r="R37" s="204"/>
    </row>
    <row r="38" spans="1:28" ht="14.1" customHeight="1">
      <c r="A38" s="14"/>
      <c r="B38" s="112"/>
      <c r="C38" s="240"/>
      <c r="D38" s="99">
        <v>0.32247002173796002</v>
      </c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4.1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86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101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 t="s">
        <v>211</v>
      </c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5.95" customHeight="1">
      <c r="C44" s="98" t="s">
        <v>149</v>
      </c>
      <c r="D44" s="445">
        <f>IFERROR(BBM!D44/Produksi_NET!D44,0)</f>
        <v>0.28452129902994516</v>
      </c>
      <c r="E44" s="445">
        <f>IFERROR(BBM!E44/Produksi_NET!E44,0)</f>
        <v>0.28407843499763125</v>
      </c>
      <c r="F44" s="445">
        <f>IFERROR(BBM!F44/Produksi_NET!F44,0)</f>
        <v>0.27965942723748383</v>
      </c>
      <c r="G44" s="445">
        <f>IFERROR(BBM!G44/Produksi_NET!G44,0)</f>
        <v>0.27959502379419865</v>
      </c>
      <c r="H44" s="445">
        <f>IFERROR(BBM!H44/Produksi_NET!H44,0)</f>
        <v>0</v>
      </c>
      <c r="I44" s="445">
        <f>IFERROR(BBM!I44/Produksi_NET!I44,0)</f>
        <v>0</v>
      </c>
      <c r="J44" s="445">
        <f>IFERROR(BBM!J44/Produksi_NET!J44,0)</f>
        <v>0</v>
      </c>
      <c r="K44" s="445">
        <f>IFERROR(BBM!K44/Produksi_NET!K44,0)</f>
        <v>0</v>
      </c>
      <c r="L44" s="445">
        <f>IFERROR(BBM!L44/Produksi_NET!L44,0)</f>
        <v>0</v>
      </c>
      <c r="M44" s="445">
        <f>IFERROR(BBM!M44/Produksi_NET!M44,0)</f>
        <v>0</v>
      </c>
      <c r="N44" s="445">
        <f>IFERROR(BBM!N44/Produksi_NET!N44,0)</f>
        <v>0</v>
      </c>
      <c r="O44" s="445">
        <f>IFERROR(BBM!O44/Produksi_NET!O44,0)</f>
        <v>0</v>
      </c>
      <c r="P44" s="445">
        <f>IFERROR(BBM!P44/Produksi_NET!P44,0)</f>
        <v>0.28190991910994062</v>
      </c>
      <c r="Q44" s="445">
        <f>IFERROR(BBM!Q44/Produksi_NET!Q44,0)</f>
        <v>0.28452129902994516</v>
      </c>
      <c r="R44" s="445">
        <f>IFERROR(BBM!R44/Produksi_NET!R44,0)</f>
        <v>0.28430999597536705</v>
      </c>
      <c r="S44" s="445">
        <f>IFERROR(BBM!S44/Produksi_NET!S44,0)</f>
        <v>0.28270095442761384</v>
      </c>
      <c r="T44" s="445">
        <f>IFERROR(BBM!T44/Produksi_NET!T44,0)</f>
        <v>0.28190991910994062</v>
      </c>
      <c r="U44" s="445">
        <f>IFERROR(BBM!U44/Produksi_NET!U44,0)</f>
        <v>0.28190991910994062</v>
      </c>
      <c r="V44" s="445">
        <f>IFERROR(BBM!V44/Produksi_NET!V44,0)</f>
        <v>0.28190991910994062</v>
      </c>
      <c r="W44" s="445">
        <f>IFERROR(BBM!W44/Produksi_NET!W44,0)</f>
        <v>0.28190991910994062</v>
      </c>
      <c r="X44" s="445">
        <f>IFERROR(BBM!X44/Produksi_NET!X44,0)</f>
        <v>0.28190991910994062</v>
      </c>
      <c r="Y44" s="445">
        <f>IFERROR(BBM!Y44/Produksi_NET!Y44,0)</f>
        <v>0.28190991910994062</v>
      </c>
      <c r="Z44" s="445">
        <f>IFERROR(BBM!Z44/Produksi_NET!Z44,0)</f>
        <v>0.28190991910994062</v>
      </c>
      <c r="AA44" s="445">
        <f>IFERROR(BBM!AA44/Produksi_NET!AA44,0)</f>
        <v>0.28190991910994062</v>
      </c>
      <c r="AB44" s="445">
        <f>IFERROR(BBM!AB44/Produksi_NET!AB44,0)</f>
        <v>0.28190991910994062</v>
      </c>
    </row>
    <row r="45" spans="1:28" ht="15.95" customHeight="1">
      <c r="C45" s="243" t="s">
        <v>129</v>
      </c>
      <c r="D45" s="445">
        <f>IFERROR(BBM!D45/Produksi_NET!D45,0)</f>
        <v>0.31333160755889206</v>
      </c>
      <c r="E45" s="445">
        <f>IFERROR(BBM!E45/Produksi_NET!E45,0)</f>
        <v>0.31178005939301934</v>
      </c>
      <c r="F45" s="445">
        <f>IFERROR(BBM!F45/Produksi_NET!F45,0)</f>
        <v>0.30208053506725357</v>
      </c>
      <c r="G45" s="445">
        <f>IFERROR(BBM!G45/Produksi_NET!G45,0)</f>
        <v>0.14884982706336272</v>
      </c>
      <c r="H45" s="445">
        <f>IFERROR(BBM!H45/Produksi_NET!H45,0)</f>
        <v>0</v>
      </c>
      <c r="I45" s="445">
        <f>IFERROR(BBM!I45/Produksi_NET!I45,0)</f>
        <v>0</v>
      </c>
      <c r="J45" s="445">
        <f>IFERROR(BBM!J45/Produksi_NET!J45,0)</f>
        <v>0</v>
      </c>
      <c r="K45" s="445">
        <f>IFERROR(BBM!K45/Produksi_NET!K45,0)</f>
        <v>0</v>
      </c>
      <c r="L45" s="445">
        <f>IFERROR(BBM!L45/Produksi_NET!L45,0)</f>
        <v>0</v>
      </c>
      <c r="M45" s="445">
        <f>IFERROR(BBM!M45/Produksi_NET!M45,0)</f>
        <v>0</v>
      </c>
      <c r="N45" s="445">
        <f>IFERROR(BBM!N45/Produksi_NET!N45,0)</f>
        <v>0</v>
      </c>
      <c r="O45" s="445">
        <f>IFERROR(BBM!O45/Produksi_NET!O45,0)</f>
        <v>0</v>
      </c>
      <c r="P45" s="445">
        <f>IFERROR(BBM!P45/Produksi_NET!P45,0)</f>
        <v>0.2764997736592042</v>
      </c>
      <c r="Q45" s="445">
        <f>IFERROR(BBM!Q45/Produksi_NET!Q45,0)</f>
        <v>0.31333160755889206</v>
      </c>
      <c r="R45" s="445">
        <f>IFERROR(BBM!R45/Produksi_NET!R45,0)</f>
        <v>0.31265291143369761</v>
      </c>
      <c r="S45" s="445">
        <f>IFERROR(BBM!S45/Produksi_NET!S45,0)</f>
        <v>0.30889795906101936</v>
      </c>
      <c r="T45" s="445">
        <f>IFERROR(BBM!T45/Produksi_NET!T45,0)</f>
        <v>0.2764997736592042</v>
      </c>
      <c r="U45" s="445">
        <f>IFERROR(BBM!U45/Produksi_NET!U45,0)</f>
        <v>0.2764997736592042</v>
      </c>
      <c r="V45" s="445">
        <f>IFERROR(BBM!V45/Produksi_NET!V45,0)</f>
        <v>0.2764997736592042</v>
      </c>
      <c r="W45" s="445">
        <f>IFERROR(BBM!W45/Produksi_NET!W45,0)</f>
        <v>0.2764997736592042</v>
      </c>
      <c r="X45" s="445">
        <f>IFERROR(BBM!X45/Produksi_NET!X45,0)</f>
        <v>0.2764997736592042</v>
      </c>
      <c r="Y45" s="445">
        <f>IFERROR(BBM!Y45/Produksi_NET!Y45,0)</f>
        <v>0.2764997736592042</v>
      </c>
      <c r="Z45" s="445">
        <f>IFERROR(BBM!Z45/Produksi_NET!Z45,0)</f>
        <v>0.2764997736592042</v>
      </c>
      <c r="AA45" s="445">
        <f>IFERROR(BBM!AA45/Produksi_NET!AA45,0)</f>
        <v>0.2764997736592042</v>
      </c>
      <c r="AB45" s="445">
        <f>IFERROR(BBM!AB45/Produksi_NET!AB45,0)</f>
        <v>0.2764997736592042</v>
      </c>
    </row>
    <row r="46" spans="1:28" ht="15.95" customHeight="1"/>
    <row r="47" spans="1:28" ht="15.95" customHeight="1"/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78740157480314965" right="0.19685039370078741" top="0.55118110236220474" bottom="0.39370078740157483" header="0.23622047244094491" footer="0.19685039370078741"/>
  <pageSetup paperSize="122" scale="88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tabColor theme="6" tint="0.39997558519241921"/>
    <pageSetUpPr fitToPage="1"/>
  </sheetPr>
  <dimension ref="A1:AB47"/>
  <sheetViews>
    <sheetView showGridLines="0" view="pageBreakPreview" zoomScale="85" zoomScaleNormal="75" zoomScaleSheetLayoutView="85" workbookViewId="0">
      <selection activeCell="E30" sqref="E30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28515625" style="13" customWidth="1"/>
    <col min="4" max="4" width="6.7109375" style="10" bestFit="1" customWidth="1"/>
    <col min="5" max="5" width="5.85546875" style="10" bestFit="1" customWidth="1"/>
    <col min="6" max="6" width="6.7109375" style="10" bestFit="1" customWidth="1"/>
    <col min="7" max="7" width="6.140625" style="10" bestFit="1" customWidth="1"/>
    <col min="8" max="8" width="5.7109375" style="10" bestFit="1" customWidth="1"/>
    <col min="9" max="9" width="7.28515625" style="10" bestFit="1" customWidth="1"/>
    <col min="10" max="10" width="6.7109375" style="10" bestFit="1" customWidth="1"/>
    <col min="11" max="11" width="6.42578125" style="10" bestFit="1" customWidth="1"/>
    <col min="12" max="12" width="6.7109375" style="10" bestFit="1" customWidth="1"/>
    <col min="13" max="13" width="6.140625" style="10" customWidth="1"/>
    <col min="14" max="15" width="6.7109375" style="10" bestFit="1" customWidth="1"/>
    <col min="16" max="16" width="13.140625" style="10" customWidth="1"/>
    <col min="17" max="17" width="10" style="2" customWidth="1"/>
    <col min="18" max="18" width="10.85546875" style="2" customWidth="1"/>
    <col min="19" max="19" width="9.42578125" style="2" customWidth="1"/>
    <col min="20" max="28" width="8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8" t="s">
        <v>31</v>
      </c>
      <c r="D4" s="8"/>
      <c r="Q4" s="494" t="s">
        <v>69</v>
      </c>
      <c r="R4" s="494"/>
      <c r="S4" s="494"/>
      <c r="T4" s="494"/>
      <c r="U4" s="494"/>
      <c r="V4" s="494"/>
      <c r="W4" s="494"/>
      <c r="X4" s="494"/>
      <c r="Y4" s="494"/>
      <c r="Z4" s="494"/>
      <c r="AA4" s="494"/>
      <c r="AB4" s="494"/>
    </row>
    <row r="5" spans="1:28" s="11" customFormat="1">
      <c r="B5" s="116"/>
      <c r="C5" s="117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83" t="s">
        <v>30</v>
      </c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5"/>
    </row>
    <row r="6" spans="1:28" s="11" customFormat="1">
      <c r="B6" s="106" t="s">
        <v>2</v>
      </c>
      <c r="C6" s="11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69" t="s">
        <v>18</v>
      </c>
      <c r="R6" s="70" t="s">
        <v>19</v>
      </c>
      <c r="S6" s="70" t="s">
        <v>20</v>
      </c>
      <c r="T6" s="71" t="s">
        <v>21</v>
      </c>
      <c r="U6" s="71" t="s">
        <v>9</v>
      </c>
      <c r="V6" s="71" t="s">
        <v>22</v>
      </c>
      <c r="W6" s="72" t="s">
        <v>23</v>
      </c>
      <c r="X6" s="72" t="s">
        <v>24</v>
      </c>
      <c r="Y6" s="72" t="s">
        <v>25</v>
      </c>
      <c r="Z6" s="73" t="s">
        <v>26</v>
      </c>
      <c r="AA6" s="73" t="s">
        <v>27</v>
      </c>
      <c r="AB6" s="73" t="s">
        <v>28</v>
      </c>
    </row>
    <row r="7" spans="1:28" s="11" customFormat="1">
      <c r="B7" s="107"/>
      <c r="C7" s="119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76"/>
      <c r="R7" s="77"/>
      <c r="S7" s="77"/>
      <c r="T7" s="78"/>
      <c r="U7" s="78"/>
      <c r="V7" s="78"/>
      <c r="W7" s="79"/>
      <c r="X7" s="79"/>
      <c r="Y7" s="79"/>
      <c r="Z7" s="80"/>
      <c r="AA7" s="80"/>
      <c r="AB7" s="80"/>
    </row>
    <row r="8" spans="1:28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83"/>
      <c r="R8" s="83"/>
      <c r="S8" s="83"/>
      <c r="T8" s="83"/>
      <c r="U8" s="83"/>
      <c r="V8" s="84"/>
      <c r="W8" s="84"/>
      <c r="X8" s="84"/>
      <c r="Y8" s="84"/>
      <c r="Z8" s="84"/>
      <c r="AA8" s="84"/>
      <c r="AB8" s="84"/>
    </row>
    <row r="9" spans="1:28" ht="14.1" customHeight="1">
      <c r="B9" s="109">
        <v>1</v>
      </c>
      <c r="C9" s="267" t="s">
        <v>148</v>
      </c>
      <c r="D9" s="328">
        <f>IFERROR((Pelumas!D9*1000)/Produksi_NET!D9,0)</f>
        <v>3.4427132514951211</v>
      </c>
      <c r="E9" s="328">
        <f>IFERROR((Pelumas!E9*1000)/Produksi_NET!E9,0)</f>
        <v>2.6790840084199785</v>
      </c>
      <c r="F9" s="328">
        <f>IFERROR((Pelumas!F9*1000)/Produksi_NET!F9,0)</f>
        <v>2.4872340826440054</v>
      </c>
      <c r="G9" s="328">
        <f>IFERROR((Pelumas!G9*1000)/Produksi_NET!G9,0)</f>
        <v>2.6278069756330624</v>
      </c>
      <c r="H9" s="328">
        <f>IFERROR((Pelumas!H9*1000)/Produksi_NET!H9,0)</f>
        <v>0</v>
      </c>
      <c r="I9" s="328">
        <f>IFERROR((Pelumas!I9*1000)/Produksi_NET!I9,0)</f>
        <v>0</v>
      </c>
      <c r="J9" s="428">
        <f>IFERROR((Pelumas!J9*1000)/Produksi_NET!J9,0)</f>
        <v>0</v>
      </c>
      <c r="K9" s="428">
        <f>IFERROR((Pelumas!K9*1000)/Produksi_NET!K9,0)</f>
        <v>0</v>
      </c>
      <c r="L9" s="428">
        <f>IFERROR((Pelumas!L9*1000)/Produksi_NET!L9,0)</f>
        <v>0</v>
      </c>
      <c r="M9" s="428">
        <f>IFERROR((Pelumas!M9*1000)/Produksi_NET!M9,0)</f>
        <v>0</v>
      </c>
      <c r="N9" s="428">
        <f>IFERROR((Pelumas!N9*1000)/Produksi_NET!N9,0)</f>
        <v>0</v>
      </c>
      <c r="O9" s="428">
        <f>IFERROR((Pelumas!O9*1000)/Produksi_NET!O9,0)</f>
        <v>0</v>
      </c>
      <c r="P9" s="328">
        <f>IFERROR((Pelumas!P9*1000)/Produksi_NET!P9,0)</f>
        <v>2.8086257120984661</v>
      </c>
      <c r="Q9" s="328">
        <f>IFERROR((Pelumas!Q9*1000)/Produksi_NET!Q9,0)</f>
        <v>3.4427132514951211</v>
      </c>
      <c r="R9" s="328">
        <f>IFERROR((Pelumas!R9*1000)/Produksi_NET!R9,0)</f>
        <v>3.0757283140717124</v>
      </c>
      <c r="S9" s="328">
        <f>IFERROR((Pelumas!S9*1000)/Produksi_NET!S9,0)</f>
        <v>2.8688035830230434</v>
      </c>
      <c r="T9" s="328">
        <f>IFERROR((Pelumas!T9*1000)/Produksi_NET!T9,0)</f>
        <v>2.8086257120984661</v>
      </c>
      <c r="U9" s="328">
        <f>IFERROR((Pelumas!U9*1000)/Produksi_NET!U9,0)</f>
        <v>2.8086257120984661</v>
      </c>
      <c r="V9" s="328">
        <f>IFERROR((Pelumas!V9*1000)/Produksi_NET!V9,0)</f>
        <v>2.8086257120984661</v>
      </c>
      <c r="W9" s="328">
        <f>IFERROR((Pelumas!W9*1000)/Produksi_NET!W9,0)</f>
        <v>2.8086257120984661</v>
      </c>
      <c r="X9" s="328">
        <f>IFERROR((Pelumas!X9*1000)/Produksi_NET!X9,0)</f>
        <v>2.8086257120984661</v>
      </c>
      <c r="Y9" s="328">
        <f>IFERROR((Pelumas!Y9*1000)/Produksi_NET!Y9,0)</f>
        <v>2.8086257120984661</v>
      </c>
      <c r="Z9" s="328">
        <f>IFERROR((Pelumas!Z9*1000)/Produksi_NET!Z9,0)</f>
        <v>2.8086257120984661</v>
      </c>
      <c r="AA9" s="328">
        <f>IFERROR((Pelumas!AA9*1000)/Produksi_NET!AA9,0)</f>
        <v>2.8086257120984661</v>
      </c>
      <c r="AB9" s="328">
        <f>IFERROR((Pelumas!AB9*1000)/Produksi_NET!AB9,0)</f>
        <v>2.8086257120984661</v>
      </c>
    </row>
    <row r="10" spans="1:28" ht="14.1" customHeight="1">
      <c r="A10" s="14"/>
      <c r="B10" s="110"/>
      <c r="C10" s="268" t="s">
        <v>61</v>
      </c>
      <c r="D10" s="329">
        <f>IFERROR((Pelumas!D10*1000)/Produksi_NET!D10,0)</f>
        <v>3.4427132514951211</v>
      </c>
      <c r="E10" s="329">
        <f>IFERROR((Pelumas!E10*1000)/Produksi_NET!E10,0)</f>
        <v>2.6790840084199785</v>
      </c>
      <c r="F10" s="329">
        <f>IFERROR((Pelumas!F10*1000)/Produksi_NET!F10,0)</f>
        <v>2.4872340826440054</v>
      </c>
      <c r="G10" s="329">
        <f>IFERROR((Pelumas!G10*1000)/Produksi_NET!G10,0)</f>
        <v>2.6278069756330624</v>
      </c>
      <c r="H10" s="329">
        <f>IFERROR((Pelumas!H10*1000)/Produksi_NET!H10,0)</f>
        <v>0</v>
      </c>
      <c r="I10" s="329">
        <f>IFERROR((Pelumas!I10*1000)/Produksi_NET!I10,0)</f>
        <v>0</v>
      </c>
      <c r="J10" s="429">
        <f>IFERROR((Pelumas!J10*1000)/Produksi_NET!J10,0)</f>
        <v>0</v>
      </c>
      <c r="K10" s="429">
        <f>IFERROR((Pelumas!K10*1000)/Produksi_NET!K10,0)</f>
        <v>0</v>
      </c>
      <c r="L10" s="429">
        <f>IFERROR((Pelumas!L10*1000)/Produksi_NET!L10,0)</f>
        <v>0</v>
      </c>
      <c r="M10" s="429">
        <f>IFERROR((Pelumas!M10*1000)/Produksi_NET!M10,0)</f>
        <v>0</v>
      </c>
      <c r="N10" s="429">
        <f>IFERROR((Pelumas!N10*1000)/Produksi_NET!N10,0)</f>
        <v>0</v>
      </c>
      <c r="O10" s="429">
        <f>IFERROR((Pelumas!O10*1000)/Produksi_NET!O10,0)</f>
        <v>0</v>
      </c>
      <c r="P10" s="329">
        <f>IFERROR((Pelumas!P10*1000)/Produksi_NET!P10,0)</f>
        <v>2.8086257120984661</v>
      </c>
      <c r="Q10" s="329">
        <f>IFERROR((Pelumas!Q10*1000)/Produksi_NET!Q10,0)</f>
        <v>3.4427132514951211</v>
      </c>
      <c r="R10" s="329">
        <f>IFERROR((Pelumas!R10*1000)/Produksi_NET!R10,0)</f>
        <v>3.0757283140717124</v>
      </c>
      <c r="S10" s="329">
        <f>IFERROR((Pelumas!S10*1000)/Produksi_NET!S10,0)</f>
        <v>2.8688035830230434</v>
      </c>
      <c r="T10" s="329">
        <f>IFERROR((Pelumas!T10*1000)/Produksi_NET!T10,0)</f>
        <v>2.8086257120984661</v>
      </c>
      <c r="U10" s="329">
        <f>IFERROR((Pelumas!U10*1000)/Produksi_NET!U10,0)</f>
        <v>2.8086257120984661</v>
      </c>
      <c r="V10" s="329">
        <f>IFERROR((Pelumas!V10*1000)/Produksi_NET!V10,0)</f>
        <v>2.8086257120984661</v>
      </c>
      <c r="W10" s="329">
        <f>IFERROR((Pelumas!W10*1000)/Produksi_NET!W10,0)</f>
        <v>2.8086257120984661</v>
      </c>
      <c r="X10" s="329">
        <f>IFERROR((Pelumas!X10*1000)/Produksi_NET!X10,0)</f>
        <v>2.8086257120984661</v>
      </c>
      <c r="Y10" s="329">
        <f>IFERROR((Pelumas!Y10*1000)/Produksi_NET!Y10,0)</f>
        <v>2.8086257120984661</v>
      </c>
      <c r="Z10" s="329">
        <f>IFERROR((Pelumas!Z10*1000)/Produksi_NET!Z10,0)</f>
        <v>2.8086257120984661</v>
      </c>
      <c r="AA10" s="329">
        <f>IFERROR((Pelumas!AA10*1000)/Produksi_NET!AA10,0)</f>
        <v>2.8086257120984661</v>
      </c>
      <c r="AB10" s="329">
        <f>IFERROR((Pelumas!AB10*1000)/Produksi_NET!AB10,0)</f>
        <v>2.8086257120984661</v>
      </c>
    </row>
    <row r="11" spans="1:28" s="441" customFormat="1" ht="14.1" customHeight="1">
      <c r="A11" s="436"/>
      <c r="B11" s="437">
        <v>2</v>
      </c>
      <c r="C11" s="438" t="s">
        <v>149</v>
      </c>
      <c r="D11" s="439">
        <f>IFERROR((Pelumas!D11*1000)/Produksi_NET!D11,0)</f>
        <v>1.0656390605153818</v>
      </c>
      <c r="E11" s="439">
        <f>IFERROR((Pelumas!E11*1000)/Produksi_NET!E11,0)</f>
        <v>0.70632980168432491</v>
      </c>
      <c r="F11" s="439">
        <f>IFERROR((Pelumas!F11*1000)/Produksi_NET!F11,0)</f>
        <v>0.97725487190296434</v>
      </c>
      <c r="G11" s="439">
        <f>IFERROR((Pelumas!G11*1000)/Produksi_NET!G11,0)</f>
        <v>1.0411627368908147</v>
      </c>
      <c r="H11" s="439">
        <f>IFERROR((Pelumas!H11*1000)/Produksi_NET!H11,0)</f>
        <v>0</v>
      </c>
      <c r="I11" s="439">
        <f>IFERROR((Pelumas!I11*1000)/Produksi_NET!I11,0)</f>
        <v>0</v>
      </c>
      <c r="J11" s="440">
        <f>IFERROR((Pelumas!J11*1000)/Produksi_NET!J11,0)</f>
        <v>0</v>
      </c>
      <c r="K11" s="440">
        <f>IFERROR((Pelumas!K11*1000)/Produksi_NET!K11,0)</f>
        <v>0</v>
      </c>
      <c r="L11" s="440">
        <f>IFERROR((Pelumas!L11*1000)/Produksi_NET!L11,0)</f>
        <v>0</v>
      </c>
      <c r="M11" s="440">
        <f>IFERROR((Pelumas!M11*1000)/Produksi_NET!M11,0)</f>
        <v>0</v>
      </c>
      <c r="N11" s="440">
        <f>IFERROR((Pelumas!N11*1000)/Produksi_NET!N11,0)</f>
        <v>0</v>
      </c>
      <c r="O11" s="440">
        <f>IFERROR((Pelumas!O11*1000)/Produksi_NET!O11,0)</f>
        <v>0</v>
      </c>
      <c r="P11" s="439">
        <f>IFERROR((Pelumas!P11*1000)/Produksi_NET!P11,0)</f>
        <v>0.96179593531922336</v>
      </c>
      <c r="Q11" s="439">
        <f>IFERROR((Pelumas!Q11*1000)/Produksi_NET!Q11,0)</f>
        <v>1.0656390605153818</v>
      </c>
      <c r="R11" s="439">
        <f>IFERROR((Pelumas!R11*1000)/Produksi_NET!R11,0)</f>
        <v>0.90678709119515744</v>
      </c>
      <c r="S11" s="439">
        <f>IFERROR((Pelumas!S11*1000)/Produksi_NET!S11,0)</f>
        <v>0.93393774732738766</v>
      </c>
      <c r="T11" s="439">
        <f>IFERROR((Pelumas!T11*1000)/Produksi_NET!T11,0)</f>
        <v>0.96179593531922336</v>
      </c>
      <c r="U11" s="439">
        <f>IFERROR((Pelumas!U11*1000)/Produksi_NET!U11,0)</f>
        <v>0.96179593531922336</v>
      </c>
      <c r="V11" s="439">
        <f>IFERROR((Pelumas!V11*1000)/Produksi_NET!V11,0)</f>
        <v>0.96179593531922336</v>
      </c>
      <c r="W11" s="439">
        <f>IFERROR((Pelumas!W11*1000)/Produksi_NET!W11,0)</f>
        <v>0.96179593531922336</v>
      </c>
      <c r="X11" s="439">
        <f>IFERROR((Pelumas!X11*1000)/Produksi_NET!X11,0)</f>
        <v>0.96179593531922336</v>
      </c>
      <c r="Y11" s="439">
        <f>IFERROR((Pelumas!Y11*1000)/Produksi_NET!Y11,0)</f>
        <v>0.96179593531922336</v>
      </c>
      <c r="Z11" s="439">
        <f>IFERROR((Pelumas!Z11*1000)/Produksi_NET!Z11,0)</f>
        <v>0.96179593531922336</v>
      </c>
      <c r="AA11" s="439">
        <f>IFERROR((Pelumas!AA11*1000)/Produksi_NET!AA11,0)</f>
        <v>0.96179593531922336</v>
      </c>
      <c r="AB11" s="439">
        <f>IFERROR((Pelumas!AB11*1000)/Produksi_NET!AB11,0)</f>
        <v>0.96179593531922336</v>
      </c>
    </row>
    <row r="12" spans="1:28" ht="14.1" customHeight="1">
      <c r="A12" s="14"/>
      <c r="B12" s="109">
        <v>3</v>
      </c>
      <c r="C12" s="267" t="s">
        <v>150</v>
      </c>
      <c r="D12" s="328">
        <f>IFERROR((Pelumas!D12*1000)/Produksi_NET!D12,0)</f>
        <v>2.9043506979183866</v>
      </c>
      <c r="E12" s="328">
        <f>IFERROR((Pelumas!E12*1000)/Produksi_NET!E12,0)</f>
        <v>2.6996090966028121</v>
      </c>
      <c r="F12" s="328">
        <f>IFERROR((Pelumas!F12*1000)/Produksi_NET!F12,0)</f>
        <v>4.3058338067757083</v>
      </c>
      <c r="G12" s="328">
        <f>IFERROR((Pelumas!G12*1000)/Produksi_NET!G12,0)</f>
        <v>1.286008230452675</v>
      </c>
      <c r="H12" s="328">
        <f>IFERROR((Pelumas!H12*1000)/Produksi_NET!H12,0)</f>
        <v>0</v>
      </c>
      <c r="I12" s="328">
        <f>IFERROR((Pelumas!I12*1000)/Produksi_NET!I12,0)</f>
        <v>0</v>
      </c>
      <c r="J12" s="428">
        <f>IFERROR((Pelumas!J12*1000)/Produksi_NET!J12,0)</f>
        <v>0</v>
      </c>
      <c r="K12" s="428">
        <f>IFERROR((Pelumas!K12*1000)/Produksi_NET!K12,0)</f>
        <v>0</v>
      </c>
      <c r="L12" s="428">
        <f>IFERROR((Pelumas!L12*1000)/Produksi_NET!L12,0)</f>
        <v>0</v>
      </c>
      <c r="M12" s="428">
        <f>IFERROR((Pelumas!M12*1000)/Produksi_NET!M12,0)</f>
        <v>0</v>
      </c>
      <c r="N12" s="428">
        <f>IFERROR((Pelumas!N12*1000)/Produksi_NET!N12,0)</f>
        <v>0</v>
      </c>
      <c r="O12" s="428">
        <f>IFERROR((Pelumas!O12*1000)/Produksi_NET!O12,0)</f>
        <v>0</v>
      </c>
      <c r="P12" s="328">
        <f>IFERROR((Pelumas!P12*1000)/Produksi_NET!P12,0)</f>
        <v>2.7696245565141768</v>
      </c>
      <c r="Q12" s="328">
        <f>IFERROR((Pelumas!Q12*1000)/Produksi_NET!Q12,0)</f>
        <v>2.9043506979183866</v>
      </c>
      <c r="R12" s="328">
        <f>IFERROR((Pelumas!R12*1000)/Produksi_NET!R12,0)</f>
        <v>2.8073943391884635</v>
      </c>
      <c r="S12" s="328">
        <f>IFERROR((Pelumas!S12*1000)/Produksi_NET!S12,0)</f>
        <v>3.315488502250882</v>
      </c>
      <c r="T12" s="328">
        <f>IFERROR((Pelumas!T12*1000)/Produksi_NET!T12,0)</f>
        <v>2.7696245565141768</v>
      </c>
      <c r="U12" s="328">
        <f>IFERROR((Pelumas!U12*1000)/Produksi_NET!U12,0)</f>
        <v>2.7696245565141768</v>
      </c>
      <c r="V12" s="328">
        <f>IFERROR((Pelumas!V12*1000)/Produksi_NET!V12,0)</f>
        <v>2.7696245565141768</v>
      </c>
      <c r="W12" s="328">
        <f>IFERROR((Pelumas!W12*1000)/Produksi_NET!W12,0)</f>
        <v>2.7696245565141768</v>
      </c>
      <c r="X12" s="328">
        <f>IFERROR((Pelumas!X12*1000)/Produksi_NET!X12,0)</f>
        <v>2.7696245565141768</v>
      </c>
      <c r="Y12" s="328">
        <f>IFERROR((Pelumas!Y12*1000)/Produksi_NET!Y12,0)</f>
        <v>2.7696245565141768</v>
      </c>
      <c r="Z12" s="328">
        <f>IFERROR((Pelumas!Z12*1000)/Produksi_NET!Z12,0)</f>
        <v>2.7696245565141768</v>
      </c>
      <c r="AA12" s="328">
        <f>IFERROR((Pelumas!AA12*1000)/Produksi_NET!AA12,0)</f>
        <v>2.7696245565141768</v>
      </c>
      <c r="AB12" s="328">
        <f>IFERROR((Pelumas!AB12*1000)/Produksi_NET!AB12,0)</f>
        <v>2.7696245565141768</v>
      </c>
    </row>
    <row r="13" spans="1:28" ht="14.1" customHeight="1">
      <c r="A13" s="14"/>
      <c r="B13" s="109">
        <v>4</v>
      </c>
      <c r="C13" s="267" t="s">
        <v>151</v>
      </c>
      <c r="D13" s="328">
        <f>IFERROR((Pelumas!D13*1000)/Produksi_NET!D13,0)</f>
        <v>5.0943396226415096</v>
      </c>
      <c r="E13" s="328">
        <f>IFERROR((Pelumas!E13*1000)/Produksi_NET!E13,0)</f>
        <v>2.0144367970454926</v>
      </c>
      <c r="F13" s="328">
        <f>IFERROR((Pelumas!F13*1000)/Produksi_NET!F13,0)</f>
        <v>1.9121421023499221</v>
      </c>
      <c r="G13" s="328">
        <f>IFERROR((Pelumas!G13*1000)/Produksi_NET!G13,0)</f>
        <v>1.8933417481855475</v>
      </c>
      <c r="H13" s="328">
        <f>IFERROR((Pelumas!H13*1000)/Produksi_NET!H13,0)</f>
        <v>0</v>
      </c>
      <c r="I13" s="328">
        <f>IFERROR((Pelumas!I13*1000)/Produksi_NET!I13,0)</f>
        <v>0</v>
      </c>
      <c r="J13" s="428">
        <f>IFERROR((Pelumas!J13*1000)/Produksi_NET!J13,0)</f>
        <v>0</v>
      </c>
      <c r="K13" s="428">
        <f>IFERROR((Pelumas!K13*1000)/Produksi_NET!K13,0)</f>
        <v>0</v>
      </c>
      <c r="L13" s="428">
        <f>IFERROR((Pelumas!L13*1000)/Produksi_NET!L13,0)</f>
        <v>0</v>
      </c>
      <c r="M13" s="428">
        <f>IFERROR((Pelumas!M13*1000)/Produksi_NET!M13,0)</f>
        <v>0</v>
      </c>
      <c r="N13" s="428">
        <f>IFERROR((Pelumas!N13*1000)/Produksi_NET!N13,0)</f>
        <v>0</v>
      </c>
      <c r="O13" s="428">
        <f>IFERROR((Pelumas!O13*1000)/Produksi_NET!O13,0)</f>
        <v>0</v>
      </c>
      <c r="P13" s="328">
        <f>IFERROR((Pelumas!P13*1000)/Produksi_NET!P13,0)</f>
        <v>2.7963775366222836</v>
      </c>
      <c r="Q13" s="328">
        <f>IFERROR((Pelumas!Q13*1000)/Produksi_NET!Q13,0)</f>
        <v>5.0943396226415096</v>
      </c>
      <c r="R13" s="328">
        <f>IFERROR((Pelumas!R13*1000)/Produksi_NET!R13,0)</f>
        <v>3.6855980138721813</v>
      </c>
      <c r="S13" s="328">
        <f>IFERROR((Pelumas!S13*1000)/Produksi_NET!S13,0)</f>
        <v>3.0876764386536375</v>
      </c>
      <c r="T13" s="328">
        <f>IFERROR((Pelumas!T13*1000)/Produksi_NET!T13,0)</f>
        <v>2.7963775366222836</v>
      </c>
      <c r="U13" s="328">
        <f>IFERROR((Pelumas!U13*1000)/Produksi_NET!U13,0)</f>
        <v>2.7963775366222836</v>
      </c>
      <c r="V13" s="328">
        <f>IFERROR((Pelumas!V13*1000)/Produksi_NET!V13,0)</f>
        <v>2.7963775366222836</v>
      </c>
      <c r="W13" s="328">
        <f>IFERROR((Pelumas!W13*1000)/Produksi_NET!W13,0)</f>
        <v>2.7963775366222836</v>
      </c>
      <c r="X13" s="328">
        <f>IFERROR((Pelumas!X13*1000)/Produksi_NET!X13,0)</f>
        <v>2.7963775366222836</v>
      </c>
      <c r="Y13" s="328">
        <f>IFERROR((Pelumas!Y13*1000)/Produksi_NET!Y13,0)</f>
        <v>2.7963775366222836</v>
      </c>
      <c r="Z13" s="328">
        <f>IFERROR((Pelumas!Z13*1000)/Produksi_NET!Z13,0)</f>
        <v>2.7963775366222836</v>
      </c>
      <c r="AA13" s="328">
        <f>IFERROR((Pelumas!AA13*1000)/Produksi_NET!AA13,0)</f>
        <v>2.7963775366222836</v>
      </c>
      <c r="AB13" s="328">
        <f>IFERROR((Pelumas!AB13*1000)/Produksi_NET!AB13,0)</f>
        <v>2.7963775366222836</v>
      </c>
    </row>
    <row r="14" spans="1:28" ht="14.1" customHeight="1">
      <c r="A14" s="14"/>
      <c r="B14" s="109">
        <v>5</v>
      </c>
      <c r="C14" s="267" t="s">
        <v>152</v>
      </c>
      <c r="D14" s="328">
        <f>IFERROR((Pelumas!D14*1000)/Produksi_NET!D14,0)</f>
        <v>1.5810844802184771</v>
      </c>
      <c r="E14" s="328">
        <f>IFERROR((Pelumas!E14*1000)/Produksi_NET!E14,0)</f>
        <v>3.4641585384734479</v>
      </c>
      <c r="F14" s="328">
        <f>IFERROR((Pelumas!F14*1000)/Produksi_NET!F14,0)</f>
        <v>6.2874830721609598</v>
      </c>
      <c r="G14" s="328">
        <f>IFERROR((Pelumas!G14*1000)/Produksi_NET!G14,0)</f>
        <v>4.0082644628099171</v>
      </c>
      <c r="H14" s="328">
        <f>IFERROR((Pelumas!H14*1000)/Produksi_NET!H14,0)</f>
        <v>0</v>
      </c>
      <c r="I14" s="328">
        <f>IFERROR((Pelumas!I14*1000)/Produksi_NET!I14,0)</f>
        <v>0</v>
      </c>
      <c r="J14" s="428">
        <f>IFERROR((Pelumas!J14*1000)/Produksi_NET!J14,0)</f>
        <v>0</v>
      </c>
      <c r="K14" s="428">
        <f>IFERROR((Pelumas!K14*1000)/Produksi_NET!K14,0)</f>
        <v>0</v>
      </c>
      <c r="L14" s="428">
        <f>IFERROR((Pelumas!L14*1000)/Produksi_NET!L14,0)</f>
        <v>0</v>
      </c>
      <c r="M14" s="428">
        <f>IFERROR((Pelumas!M14*1000)/Produksi_NET!M14,0)</f>
        <v>0</v>
      </c>
      <c r="N14" s="428">
        <f>IFERROR((Pelumas!N14*1000)/Produksi_NET!N14,0)</f>
        <v>0</v>
      </c>
      <c r="O14" s="428">
        <f>IFERROR((Pelumas!O14*1000)/Produksi_NET!O14,0)</f>
        <v>0</v>
      </c>
      <c r="P14" s="328">
        <f>IFERROR((Pelumas!P14*1000)/Produksi_NET!P14,0)</f>
        <v>3.6583757014846614</v>
      </c>
      <c r="Q14" s="328">
        <f>IFERROR((Pelumas!Q14*1000)/Produksi_NET!Q14,0)</f>
        <v>1.5810844802184771</v>
      </c>
      <c r="R14" s="328">
        <f>IFERROR((Pelumas!R14*1000)/Produksi_NET!R14,0)</f>
        <v>2.487654896114786</v>
      </c>
      <c r="S14" s="328">
        <f>IFERROR((Pelumas!S14*1000)/Produksi_NET!S14,0)</f>
        <v>3.5444774754173336</v>
      </c>
      <c r="T14" s="328">
        <f>IFERROR((Pelumas!T14*1000)/Produksi_NET!T14,0)</f>
        <v>3.6583757014846614</v>
      </c>
      <c r="U14" s="328">
        <f>IFERROR((Pelumas!U14*1000)/Produksi_NET!U14,0)</f>
        <v>3.6583757014846614</v>
      </c>
      <c r="V14" s="328">
        <f>IFERROR((Pelumas!V14*1000)/Produksi_NET!V14,0)</f>
        <v>3.6583757014846614</v>
      </c>
      <c r="W14" s="328">
        <f>IFERROR((Pelumas!W14*1000)/Produksi_NET!W14,0)</f>
        <v>3.6583757014846614</v>
      </c>
      <c r="X14" s="328">
        <f>IFERROR((Pelumas!X14*1000)/Produksi_NET!X14,0)</f>
        <v>3.6583757014846614</v>
      </c>
      <c r="Y14" s="328">
        <f>IFERROR((Pelumas!Y14*1000)/Produksi_NET!Y14,0)</f>
        <v>3.6583757014846614</v>
      </c>
      <c r="Z14" s="328">
        <f>IFERROR((Pelumas!Z14*1000)/Produksi_NET!Z14,0)</f>
        <v>3.6583757014846614</v>
      </c>
      <c r="AA14" s="328">
        <f>IFERROR((Pelumas!AA14*1000)/Produksi_NET!AA14,0)</f>
        <v>3.6583757014846614</v>
      </c>
      <c r="AB14" s="328">
        <f>IFERROR((Pelumas!AB14*1000)/Produksi_NET!AB14,0)</f>
        <v>3.6583757014846614</v>
      </c>
    </row>
    <row r="15" spans="1:28" ht="14.1" customHeight="1">
      <c r="A15" s="14"/>
      <c r="B15" s="109">
        <v>6</v>
      </c>
      <c r="C15" s="267" t="s">
        <v>153</v>
      </c>
      <c r="D15" s="328">
        <f>IFERROR((Pelumas!D15*1000)/Produksi_NET!D15,0)</f>
        <v>1.5081945235781078</v>
      </c>
      <c r="E15" s="328">
        <f>IFERROR((Pelumas!E15*1000)/Produksi_NET!E15,0)</f>
        <v>5.1324163416136317</v>
      </c>
      <c r="F15" s="328">
        <f>IFERROR((Pelumas!F15*1000)/Produksi_NET!F15,0)</f>
        <v>8.9407082034309138</v>
      </c>
      <c r="G15" s="328">
        <f>IFERROR((Pelumas!G15*1000)/Produksi_NET!G15,0)</f>
        <v>6.2262027347398172</v>
      </c>
      <c r="H15" s="328">
        <f>IFERROR((Pelumas!H15*1000)/Produksi_NET!H15,0)</f>
        <v>0</v>
      </c>
      <c r="I15" s="328">
        <f>IFERROR((Pelumas!I15*1000)/Produksi_NET!I15,0)</f>
        <v>0</v>
      </c>
      <c r="J15" s="428">
        <f>IFERROR((Pelumas!J15*1000)/Produksi_NET!J15,0)</f>
        <v>0</v>
      </c>
      <c r="K15" s="428">
        <f>IFERROR((Pelumas!K15*1000)/Produksi_NET!K15,0)</f>
        <v>0</v>
      </c>
      <c r="L15" s="428">
        <f>IFERROR((Pelumas!L15*1000)/Produksi_NET!L15,0)</f>
        <v>0</v>
      </c>
      <c r="M15" s="428">
        <f>IFERROR((Pelumas!M15*1000)/Produksi_NET!M15,0)</f>
        <v>0</v>
      </c>
      <c r="N15" s="428">
        <f>IFERROR((Pelumas!N15*1000)/Produksi_NET!N15,0)</f>
        <v>0</v>
      </c>
      <c r="O15" s="428">
        <f>IFERROR((Pelumas!O15*1000)/Produksi_NET!O15,0)</f>
        <v>0</v>
      </c>
      <c r="P15" s="328">
        <f>IFERROR((Pelumas!P15*1000)/Produksi_NET!P15,0)</f>
        <v>5.539520215568686</v>
      </c>
      <c r="Q15" s="328">
        <f>IFERROR((Pelumas!Q15*1000)/Produksi_NET!Q15,0)</f>
        <v>1.5081945235781078</v>
      </c>
      <c r="R15" s="328">
        <f>IFERROR((Pelumas!R15*1000)/Produksi_NET!R15,0)</f>
        <v>3.2391017358083571</v>
      </c>
      <c r="S15" s="328">
        <f>IFERROR((Pelumas!S15*1000)/Produksi_NET!S15,0)</f>
        <v>5.2111041184329352</v>
      </c>
      <c r="T15" s="328">
        <f>IFERROR((Pelumas!T15*1000)/Produksi_NET!T15,0)</f>
        <v>5.539520215568686</v>
      </c>
      <c r="U15" s="328">
        <f>IFERROR((Pelumas!U15*1000)/Produksi_NET!U15,0)</f>
        <v>5.539520215568686</v>
      </c>
      <c r="V15" s="328">
        <f>IFERROR((Pelumas!V15*1000)/Produksi_NET!V15,0)</f>
        <v>5.539520215568686</v>
      </c>
      <c r="W15" s="328">
        <f>IFERROR((Pelumas!W15*1000)/Produksi_NET!W15,0)</f>
        <v>5.539520215568686</v>
      </c>
      <c r="X15" s="328">
        <f>IFERROR((Pelumas!X15*1000)/Produksi_NET!X15,0)</f>
        <v>5.539520215568686</v>
      </c>
      <c r="Y15" s="328">
        <f>IFERROR((Pelumas!Y15*1000)/Produksi_NET!Y15,0)</f>
        <v>5.539520215568686</v>
      </c>
      <c r="Z15" s="328">
        <f>IFERROR((Pelumas!Z15*1000)/Produksi_NET!Z15,0)</f>
        <v>5.539520215568686</v>
      </c>
      <c r="AA15" s="328">
        <f>IFERROR((Pelumas!AA15*1000)/Produksi_NET!AA15,0)</f>
        <v>5.539520215568686</v>
      </c>
      <c r="AB15" s="328">
        <f>IFERROR((Pelumas!AB15*1000)/Produksi_NET!AB15,0)</f>
        <v>5.539520215568686</v>
      </c>
    </row>
    <row r="16" spans="1:28" ht="14.1" customHeight="1">
      <c r="A16" s="14"/>
      <c r="B16" s="109">
        <v>7</v>
      </c>
      <c r="C16" s="267" t="s">
        <v>154</v>
      </c>
      <c r="D16" s="328">
        <f>IFERROR((Pelumas!D16*1000)/Produksi_NET!D16,0)</f>
        <v>6.9505744649795309E-2</v>
      </c>
      <c r="E16" s="328">
        <f>IFERROR((Pelumas!E16*1000)/Produksi_NET!E16,0)</f>
        <v>1.7379861705957562</v>
      </c>
      <c r="F16" s="328">
        <f>IFERROR((Pelumas!F16*1000)/Produksi_NET!F16,0)</f>
        <v>0.78852198721877542</v>
      </c>
      <c r="G16" s="328">
        <f>IFERROR((Pelumas!G16*1000)/Produksi_NET!G16,0)</f>
        <v>2.3748439259768346</v>
      </c>
      <c r="H16" s="328">
        <f>IFERROR((Pelumas!H16*1000)/Produksi_NET!H16,0)</f>
        <v>0</v>
      </c>
      <c r="I16" s="328">
        <f>IFERROR((Pelumas!I16*1000)/Produksi_NET!I16,0)</f>
        <v>0</v>
      </c>
      <c r="J16" s="428">
        <f>IFERROR((Pelumas!J16*1000)/Produksi_NET!J16,0)</f>
        <v>0</v>
      </c>
      <c r="K16" s="428">
        <f>IFERROR((Pelumas!K16*1000)/Produksi_NET!K16,0)</f>
        <v>0</v>
      </c>
      <c r="L16" s="428">
        <f>IFERROR((Pelumas!L16*1000)/Produksi_NET!L16,0)</f>
        <v>0</v>
      </c>
      <c r="M16" s="428">
        <f>IFERROR((Pelumas!M16*1000)/Produksi_NET!M16,0)</f>
        <v>0</v>
      </c>
      <c r="N16" s="428">
        <f>IFERROR((Pelumas!N16*1000)/Produksi_NET!N16,0)</f>
        <v>0</v>
      </c>
      <c r="O16" s="428">
        <f>IFERROR((Pelumas!O16*1000)/Produksi_NET!O16,0)</f>
        <v>0</v>
      </c>
      <c r="P16" s="328">
        <f>IFERROR((Pelumas!P16*1000)/Produksi_NET!P16,0)</f>
        <v>1.215110450778361</v>
      </c>
      <c r="Q16" s="328">
        <f>IFERROR((Pelumas!Q16*1000)/Produksi_NET!Q16,0)</f>
        <v>6.9505744649795309E-2</v>
      </c>
      <c r="R16" s="328">
        <f>IFERROR((Pelumas!R16*1000)/Produksi_NET!R16,0)</f>
        <v>0.83112173099989595</v>
      </c>
      <c r="S16" s="328">
        <f>IFERROR((Pelumas!S16*1000)/Produksi_NET!S16,0)</f>
        <v>0.81641943177207543</v>
      </c>
      <c r="T16" s="328">
        <f>IFERROR((Pelumas!T16*1000)/Produksi_NET!T16,0)</f>
        <v>1.215110450778361</v>
      </c>
      <c r="U16" s="328">
        <f>IFERROR((Pelumas!U16*1000)/Produksi_NET!U16,0)</f>
        <v>1.215110450778361</v>
      </c>
      <c r="V16" s="328">
        <f>IFERROR((Pelumas!V16*1000)/Produksi_NET!V16,0)</f>
        <v>1.215110450778361</v>
      </c>
      <c r="W16" s="328">
        <f>IFERROR((Pelumas!W16*1000)/Produksi_NET!W16,0)</f>
        <v>1.215110450778361</v>
      </c>
      <c r="X16" s="328">
        <f>IFERROR((Pelumas!X16*1000)/Produksi_NET!X16,0)</f>
        <v>1.215110450778361</v>
      </c>
      <c r="Y16" s="328">
        <f>IFERROR((Pelumas!Y16*1000)/Produksi_NET!Y16,0)</f>
        <v>1.215110450778361</v>
      </c>
      <c r="Z16" s="328">
        <f>IFERROR((Pelumas!Z16*1000)/Produksi_NET!Z16,0)</f>
        <v>1.215110450778361</v>
      </c>
      <c r="AA16" s="328">
        <f>IFERROR((Pelumas!AA16*1000)/Produksi_NET!AA16,0)</f>
        <v>1.215110450778361</v>
      </c>
      <c r="AB16" s="328">
        <f>IFERROR((Pelumas!AB16*1000)/Produksi_NET!AB16,0)</f>
        <v>1.215110450778361</v>
      </c>
    </row>
    <row r="17" spans="1:28" ht="14.1" customHeight="1">
      <c r="A17" s="14"/>
      <c r="B17" s="109">
        <v>8</v>
      </c>
      <c r="C17" s="267" t="s">
        <v>127</v>
      </c>
      <c r="D17" s="328">
        <f>IFERROR((Pelumas!D17*1000)/Produksi_NET!D17,0)</f>
        <v>0</v>
      </c>
      <c r="E17" s="328">
        <f>IFERROR((Pelumas!E17*1000)/Produksi_NET!E17,0)</f>
        <v>2.1940169158704186</v>
      </c>
      <c r="F17" s="328">
        <f>IFERROR((Pelumas!F17*1000)/Produksi_NET!F17,0)</f>
        <v>1.7104981825956811</v>
      </c>
      <c r="G17" s="328">
        <f>IFERROR((Pelumas!G17*1000)/Produksi_NET!G17,0)</f>
        <v>1.6284390597392868</v>
      </c>
      <c r="H17" s="328">
        <f>IFERROR((Pelumas!H17*1000)/Produksi_NET!H17,0)</f>
        <v>0</v>
      </c>
      <c r="I17" s="328">
        <f>IFERROR((Pelumas!I17*1000)/Produksi_NET!I17,0)</f>
        <v>0</v>
      </c>
      <c r="J17" s="428">
        <f>IFERROR((Pelumas!J17*1000)/Produksi_NET!J17,0)</f>
        <v>0</v>
      </c>
      <c r="K17" s="428">
        <f>IFERROR((Pelumas!K17*1000)/Produksi_NET!K17,0)</f>
        <v>0</v>
      </c>
      <c r="L17" s="428">
        <f>IFERROR((Pelumas!L17*1000)/Produksi_NET!L17,0)</f>
        <v>0</v>
      </c>
      <c r="M17" s="428">
        <f>IFERROR((Pelumas!M17*1000)/Produksi_NET!M17,0)</f>
        <v>0</v>
      </c>
      <c r="N17" s="428">
        <f>IFERROR((Pelumas!N17*1000)/Produksi_NET!N17,0)</f>
        <v>0</v>
      </c>
      <c r="O17" s="428">
        <f>IFERROR((Pelumas!O17*1000)/Produksi_NET!O17,0)</f>
        <v>0</v>
      </c>
      <c r="P17" s="328">
        <f>IFERROR((Pelumas!P17*1000)/Produksi_NET!P17,0)</f>
        <v>1.389081816919016</v>
      </c>
      <c r="Q17" s="328">
        <f>IFERROR((Pelumas!Q17*1000)/Produksi_NET!Q17,0)</f>
        <v>0</v>
      </c>
      <c r="R17" s="328">
        <f>IFERROR((Pelumas!R17*1000)/Produksi_NET!R17,0)</f>
        <v>1.0405935545635225</v>
      </c>
      <c r="S17" s="328">
        <f>IFERROR((Pelumas!S17*1000)/Produksi_NET!S17,0)</f>
        <v>1.2939833011454982</v>
      </c>
      <c r="T17" s="328">
        <f>IFERROR((Pelumas!T17*1000)/Produksi_NET!T17,0)</f>
        <v>1.389081816919016</v>
      </c>
      <c r="U17" s="328">
        <f>IFERROR((Pelumas!U17*1000)/Produksi_NET!U17,0)</f>
        <v>1.389081816919016</v>
      </c>
      <c r="V17" s="328">
        <f>IFERROR((Pelumas!V17*1000)/Produksi_NET!V17,0)</f>
        <v>1.389081816919016</v>
      </c>
      <c r="W17" s="328">
        <f>IFERROR((Pelumas!W17*1000)/Produksi_NET!W17,0)</f>
        <v>1.389081816919016</v>
      </c>
      <c r="X17" s="328">
        <f>IFERROR((Pelumas!X17*1000)/Produksi_NET!X17,0)</f>
        <v>1.389081816919016</v>
      </c>
      <c r="Y17" s="328">
        <f>IFERROR((Pelumas!Y17*1000)/Produksi_NET!Y17,0)</f>
        <v>1.389081816919016</v>
      </c>
      <c r="Z17" s="328">
        <f>IFERROR((Pelumas!Z17*1000)/Produksi_NET!Z17,0)</f>
        <v>1.389081816919016</v>
      </c>
      <c r="AA17" s="328">
        <f>IFERROR((Pelumas!AA17*1000)/Produksi_NET!AA17,0)</f>
        <v>1.389081816919016</v>
      </c>
      <c r="AB17" s="328">
        <f>IFERROR((Pelumas!AB17*1000)/Produksi_NET!AB17,0)</f>
        <v>1.389081816919016</v>
      </c>
    </row>
    <row r="18" spans="1:28" s="7" customFormat="1" ht="14.1" customHeight="1">
      <c r="A18" s="9"/>
      <c r="B18" s="110"/>
      <c r="C18" s="269" t="s">
        <v>48</v>
      </c>
      <c r="D18" s="329">
        <f>IFERROR((Pelumas!D18*1000)/Produksi_NET!D18,0)</f>
        <v>1.9051811795811184</v>
      </c>
      <c r="E18" s="329">
        <f>IFERROR((Pelumas!E18*1000)/Produksi_NET!E18,0)</f>
        <v>2.211243960608237</v>
      </c>
      <c r="F18" s="329">
        <f>IFERROR((Pelumas!F18*1000)/Produksi_NET!F18,0)</f>
        <v>2.9785538665207949</v>
      </c>
      <c r="G18" s="329">
        <f>IFERROR((Pelumas!G18*1000)/Produksi_NET!G18,0)</f>
        <v>1.8981277643244543</v>
      </c>
      <c r="H18" s="329">
        <f>IFERROR((Pelumas!H18*1000)/Produksi_NET!H18,0)</f>
        <v>0</v>
      </c>
      <c r="I18" s="329">
        <f>IFERROR((Pelumas!I18*1000)/Produksi_NET!I18,0)</f>
        <v>0</v>
      </c>
      <c r="J18" s="429">
        <f>IFERROR((Pelumas!J18*1000)/Produksi_NET!J18,0)</f>
        <v>0</v>
      </c>
      <c r="K18" s="429">
        <f>IFERROR((Pelumas!K18*1000)/Produksi_NET!K18,0)</f>
        <v>0</v>
      </c>
      <c r="L18" s="429">
        <f>IFERROR((Pelumas!L18*1000)/Produksi_NET!L18,0)</f>
        <v>0</v>
      </c>
      <c r="M18" s="429">
        <f>IFERROR((Pelumas!M18*1000)/Produksi_NET!M18,0)</f>
        <v>0</v>
      </c>
      <c r="N18" s="429">
        <f>IFERROR((Pelumas!N18*1000)/Produksi_NET!N18,0)</f>
        <v>0</v>
      </c>
      <c r="O18" s="429">
        <f>IFERROR((Pelumas!O18*1000)/Produksi_NET!O18,0)</f>
        <v>0</v>
      </c>
      <c r="P18" s="329">
        <f>IFERROR((Pelumas!P18*1000)/Produksi_NET!P18,0)</f>
        <v>2.2453622500462052</v>
      </c>
      <c r="Q18" s="329">
        <f>IFERROR((Pelumas!Q18*1000)/Produksi_NET!Q18,0)</f>
        <v>1.9051811795811184</v>
      </c>
      <c r="R18" s="329">
        <f>IFERROR((Pelumas!R18*1000)/Produksi_NET!R18,0)</f>
        <v>2.0470856037488825</v>
      </c>
      <c r="S18" s="329">
        <f>IFERROR((Pelumas!S18*1000)/Produksi_NET!S18,0)</f>
        <v>2.3682473976585405</v>
      </c>
      <c r="T18" s="329">
        <f>IFERROR((Pelumas!T18*1000)/Produksi_NET!T18,0)</f>
        <v>2.2453622500462052</v>
      </c>
      <c r="U18" s="329">
        <f>IFERROR((Pelumas!U18*1000)/Produksi_NET!U18,0)</f>
        <v>2.2453622500462052</v>
      </c>
      <c r="V18" s="329">
        <f>IFERROR((Pelumas!V18*1000)/Produksi_NET!V18,0)</f>
        <v>2.2453622500462052</v>
      </c>
      <c r="W18" s="329">
        <f>IFERROR((Pelumas!W18*1000)/Produksi_NET!W18,0)</f>
        <v>2.2453622500462052</v>
      </c>
      <c r="X18" s="329">
        <f>IFERROR((Pelumas!X18*1000)/Produksi_NET!X18,0)</f>
        <v>2.2453622500462052</v>
      </c>
      <c r="Y18" s="329">
        <f>IFERROR((Pelumas!Y18*1000)/Produksi_NET!Y18,0)</f>
        <v>2.2453622500462052</v>
      </c>
      <c r="Z18" s="329">
        <f>IFERROR((Pelumas!Z18*1000)/Produksi_NET!Z18,0)</f>
        <v>2.2453622500462052</v>
      </c>
      <c r="AA18" s="329">
        <f>IFERROR((Pelumas!AA18*1000)/Produksi_NET!AA18,0)</f>
        <v>2.2453622500462052</v>
      </c>
      <c r="AB18" s="329">
        <f>IFERROR((Pelumas!AB18*1000)/Produksi_NET!AB18,0)</f>
        <v>2.2453622500462052</v>
      </c>
    </row>
    <row r="19" spans="1:28" ht="14.1" customHeight="1">
      <c r="A19" s="14"/>
      <c r="B19" s="109">
        <v>10</v>
      </c>
      <c r="C19" s="267" t="s">
        <v>155</v>
      </c>
      <c r="D19" s="328">
        <f>IFERROR((Pelumas!D19*1000)/Produksi_NET!D19,0)</f>
        <v>1.0602205258693809</v>
      </c>
      <c r="E19" s="328">
        <f>IFERROR((Pelumas!E19*1000)/Produksi_NET!E19,0)</f>
        <v>1.6831450094161959</v>
      </c>
      <c r="F19" s="328">
        <f>IFERROR((Pelumas!F19*1000)/Produksi_NET!F19,0)</f>
        <v>1.5197568389057752</v>
      </c>
      <c r="G19" s="328">
        <f>IFERROR((Pelumas!G19*1000)/Produksi_NET!G19,0)</f>
        <v>1.547081451747784</v>
      </c>
      <c r="H19" s="328">
        <f>IFERROR((Pelumas!H19*1000)/Produksi_NET!H19,0)</f>
        <v>0</v>
      </c>
      <c r="I19" s="328">
        <f>IFERROR((Pelumas!I19*1000)/Produksi_NET!I19,0)</f>
        <v>0</v>
      </c>
      <c r="J19" s="428">
        <f>IFERROR((Pelumas!J19*1000)/Produksi_NET!J19,0)</f>
        <v>0</v>
      </c>
      <c r="K19" s="428">
        <f>IFERROR((Pelumas!K19*1000)/Produksi_NET!K19,0)</f>
        <v>0</v>
      </c>
      <c r="L19" s="428">
        <f>IFERROR((Pelumas!L19*1000)/Produksi_NET!L19,0)</f>
        <v>0</v>
      </c>
      <c r="M19" s="428">
        <f>IFERROR((Pelumas!M19*1000)/Produksi_NET!M19,0)</f>
        <v>0</v>
      </c>
      <c r="N19" s="428">
        <f>IFERROR((Pelumas!N19*1000)/Produksi_NET!N19,0)</f>
        <v>0</v>
      </c>
      <c r="O19" s="428">
        <f>IFERROR((Pelumas!O19*1000)/Produksi_NET!O19,0)</f>
        <v>0</v>
      </c>
      <c r="P19" s="328">
        <f>IFERROR((Pelumas!P19*1000)/Produksi_NET!P19,0)</f>
        <v>1.4528580102350594</v>
      </c>
      <c r="Q19" s="328">
        <f>IFERROR((Pelumas!Q19*1000)/Produksi_NET!Q19,0)</f>
        <v>1.0602205258693809</v>
      </c>
      <c r="R19" s="328">
        <f>IFERROR((Pelumas!R19*1000)/Produksi_NET!R19,0)</f>
        <v>1.363396805756055</v>
      </c>
      <c r="S19" s="328">
        <f>IFERROR((Pelumas!S19*1000)/Produksi_NET!S19,0)</f>
        <v>1.4198723578663857</v>
      </c>
      <c r="T19" s="328">
        <f>IFERROR((Pelumas!T19*1000)/Produksi_NET!T19,0)</f>
        <v>1.4528580102350594</v>
      </c>
      <c r="U19" s="328">
        <f>IFERROR((Pelumas!U19*1000)/Produksi_NET!U19,0)</f>
        <v>1.4528580102350594</v>
      </c>
      <c r="V19" s="328">
        <f>IFERROR((Pelumas!V19*1000)/Produksi_NET!V19,0)</f>
        <v>1.4528580102350594</v>
      </c>
      <c r="W19" s="328">
        <f>IFERROR((Pelumas!W19*1000)/Produksi_NET!W19,0)</f>
        <v>1.4528580102350594</v>
      </c>
      <c r="X19" s="328">
        <f>IFERROR((Pelumas!X19*1000)/Produksi_NET!X19,0)</f>
        <v>1.4528580102350594</v>
      </c>
      <c r="Y19" s="328">
        <f>IFERROR((Pelumas!Y19*1000)/Produksi_NET!Y19,0)</f>
        <v>1.4528580102350594</v>
      </c>
      <c r="Z19" s="328">
        <f>IFERROR((Pelumas!Z19*1000)/Produksi_NET!Z19,0)</f>
        <v>1.4528580102350594</v>
      </c>
      <c r="AA19" s="328">
        <f>IFERROR((Pelumas!AA19*1000)/Produksi_NET!AA19,0)</f>
        <v>1.4528580102350594</v>
      </c>
      <c r="AB19" s="328">
        <f>IFERROR((Pelumas!AB19*1000)/Produksi_NET!AB19,0)</f>
        <v>1.4528580102350594</v>
      </c>
    </row>
    <row r="20" spans="1:28" ht="14.1" customHeight="1">
      <c r="A20" s="14"/>
      <c r="B20" s="109">
        <v>11</v>
      </c>
      <c r="C20" s="270" t="s">
        <v>156</v>
      </c>
      <c r="D20" s="328">
        <f>IFERROR((Pelumas!D20*1000)/Produksi_NET!D20,0)</f>
        <v>3.0136020717237293</v>
      </c>
      <c r="E20" s="328">
        <f>IFERROR((Pelumas!E20*1000)/Produksi_NET!E20,0)</f>
        <v>4.4805552463877305</v>
      </c>
      <c r="F20" s="328">
        <f>IFERROR((Pelumas!F20*1000)/Produksi_NET!F20,0)</f>
        <v>4.109910756223579</v>
      </c>
      <c r="G20" s="328">
        <f>IFERROR((Pelumas!G20*1000)/Produksi_NET!G20,0)</f>
        <v>2.5822719436153321</v>
      </c>
      <c r="H20" s="328">
        <f>IFERROR((Pelumas!H20*1000)/Produksi_NET!H20,0)</f>
        <v>0</v>
      </c>
      <c r="I20" s="328">
        <f>IFERROR((Pelumas!I20*1000)/Produksi_NET!I20,0)</f>
        <v>0</v>
      </c>
      <c r="J20" s="428">
        <f>IFERROR((Pelumas!J20*1000)/Produksi_NET!J20,0)</f>
        <v>0</v>
      </c>
      <c r="K20" s="428">
        <f>IFERROR((Pelumas!K20*1000)/Produksi_NET!K20,0)</f>
        <v>0</v>
      </c>
      <c r="L20" s="428">
        <f>IFERROR((Pelumas!L20*1000)/Produksi_NET!L20,0)</f>
        <v>0</v>
      </c>
      <c r="M20" s="428">
        <f>IFERROR((Pelumas!M20*1000)/Produksi_NET!M20,0)</f>
        <v>0</v>
      </c>
      <c r="N20" s="428">
        <f>IFERROR((Pelumas!N20*1000)/Produksi_NET!N20,0)</f>
        <v>0</v>
      </c>
      <c r="O20" s="428">
        <f>IFERROR((Pelumas!O20*1000)/Produksi_NET!O20,0)</f>
        <v>0</v>
      </c>
      <c r="P20" s="328">
        <f>IFERROR((Pelumas!P20*1000)/Produksi_NET!P20,0)</f>
        <v>3.5193347541502633</v>
      </c>
      <c r="Q20" s="328">
        <f>IFERROR((Pelumas!Q20*1000)/Produksi_NET!Q20,0)</f>
        <v>3.0136020717237293</v>
      </c>
      <c r="R20" s="328">
        <f>IFERROR((Pelumas!R20*1000)/Produksi_NET!R20,0)</f>
        <v>3.7063942713970137</v>
      </c>
      <c r="S20" s="328">
        <f>IFERROR((Pelumas!S20*1000)/Produksi_NET!S20,0)</f>
        <v>3.8458247662294243</v>
      </c>
      <c r="T20" s="328">
        <f>IFERROR((Pelumas!T20*1000)/Produksi_NET!T20,0)</f>
        <v>3.5193347541502633</v>
      </c>
      <c r="U20" s="328">
        <f>IFERROR((Pelumas!U20*1000)/Produksi_NET!U20,0)</f>
        <v>3.5193347541502633</v>
      </c>
      <c r="V20" s="328">
        <f>IFERROR((Pelumas!V20*1000)/Produksi_NET!V20,0)</f>
        <v>3.5193347541502633</v>
      </c>
      <c r="W20" s="328">
        <f>IFERROR((Pelumas!W20*1000)/Produksi_NET!W20,0)</f>
        <v>3.5193347541502633</v>
      </c>
      <c r="X20" s="328">
        <f>IFERROR((Pelumas!X20*1000)/Produksi_NET!X20,0)</f>
        <v>3.5193347541502633</v>
      </c>
      <c r="Y20" s="328">
        <f>IFERROR((Pelumas!Y20*1000)/Produksi_NET!Y20,0)</f>
        <v>3.5193347541502633</v>
      </c>
      <c r="Z20" s="328">
        <f>IFERROR((Pelumas!Z20*1000)/Produksi_NET!Z20,0)</f>
        <v>3.5193347541502633</v>
      </c>
      <c r="AA20" s="328">
        <f>IFERROR((Pelumas!AA20*1000)/Produksi_NET!AA20,0)</f>
        <v>3.5193347541502633</v>
      </c>
      <c r="AB20" s="328">
        <f>IFERROR((Pelumas!AB20*1000)/Produksi_NET!AB20,0)</f>
        <v>3.5193347541502633</v>
      </c>
    </row>
    <row r="21" spans="1:28" ht="14.1" customHeight="1">
      <c r="A21" s="14"/>
      <c r="B21" s="109">
        <v>12</v>
      </c>
      <c r="C21" s="270" t="s">
        <v>129</v>
      </c>
      <c r="D21" s="328">
        <f>IFERROR((Pelumas!D21*1000)/Produksi_NET!D21,0)</f>
        <v>0</v>
      </c>
      <c r="E21" s="328">
        <f>IFERROR((Pelumas!E21*1000)/Produksi_NET!E21,0)</f>
        <v>0</v>
      </c>
      <c r="F21" s="328">
        <f>IFERROR((Pelumas!F21*1000)/Produksi_NET!F21,0)</f>
        <v>0.5002926712126593</v>
      </c>
      <c r="G21" s="328">
        <f>IFERROR((Pelumas!G21*1000)/Produksi_NET!G21,0)</f>
        <v>4.91639667454929E-2</v>
      </c>
      <c r="H21" s="328">
        <f>IFERROR((Pelumas!H21*1000)/Produksi_NET!H21,0)</f>
        <v>0</v>
      </c>
      <c r="I21" s="328">
        <f>IFERROR((Pelumas!I21*1000)/Produksi_NET!I21,0)</f>
        <v>0</v>
      </c>
      <c r="J21" s="428">
        <f>IFERROR((Pelumas!J21*1000)/Produksi_NET!J21,0)</f>
        <v>0</v>
      </c>
      <c r="K21" s="428">
        <f>IFERROR((Pelumas!K21*1000)/Produksi_NET!K21,0)</f>
        <v>0</v>
      </c>
      <c r="L21" s="428">
        <f>IFERROR((Pelumas!L21*1000)/Produksi_NET!L21,0)</f>
        <v>0</v>
      </c>
      <c r="M21" s="428">
        <f>IFERROR((Pelumas!M21*1000)/Produksi_NET!M21,0)</f>
        <v>0</v>
      </c>
      <c r="N21" s="428">
        <f>IFERROR((Pelumas!N21*1000)/Produksi_NET!N21,0)</f>
        <v>0</v>
      </c>
      <c r="O21" s="428">
        <f>IFERROR((Pelumas!O21*1000)/Produksi_NET!O21,0)</f>
        <v>0</v>
      </c>
      <c r="P21" s="328">
        <f>IFERROR((Pelumas!P21*1000)/Produksi_NET!P21,0)</f>
        <v>0.34816228341404615</v>
      </c>
      <c r="Q21" s="328">
        <f>IFERROR((Pelumas!Q21*1000)/Produksi_NET!Q21,0)</f>
        <v>0</v>
      </c>
      <c r="R21" s="328">
        <f>IFERROR((Pelumas!R21*1000)/Produksi_NET!R21,0)</f>
        <v>0</v>
      </c>
      <c r="S21" s="328">
        <f>IFERROR((Pelumas!S21*1000)/Produksi_NET!S21,0)</f>
        <v>0.5002926712126593</v>
      </c>
      <c r="T21" s="328">
        <f>IFERROR((Pelumas!T21*1000)/Produksi_NET!T21,0)</f>
        <v>0.34816228341404615</v>
      </c>
      <c r="U21" s="328">
        <f>IFERROR((Pelumas!U21*1000)/Produksi_NET!U21,0)</f>
        <v>0.34816228341404615</v>
      </c>
      <c r="V21" s="328">
        <f>IFERROR((Pelumas!V21*1000)/Produksi_NET!V21,0)</f>
        <v>0.34816228341404615</v>
      </c>
      <c r="W21" s="328">
        <f>IFERROR((Pelumas!W21*1000)/Produksi_NET!W21,0)</f>
        <v>0.34816228341404615</v>
      </c>
      <c r="X21" s="328">
        <f>IFERROR((Pelumas!X21*1000)/Produksi_NET!X21,0)</f>
        <v>0.34816228341404615</v>
      </c>
      <c r="Y21" s="328">
        <f>IFERROR((Pelumas!Y21*1000)/Produksi_NET!Y21,0)</f>
        <v>0.34816228341404615</v>
      </c>
      <c r="Z21" s="328">
        <f>IFERROR((Pelumas!Z21*1000)/Produksi_NET!Z21,0)</f>
        <v>0.34816228341404615</v>
      </c>
      <c r="AA21" s="328">
        <f>IFERROR((Pelumas!AA21*1000)/Produksi_NET!AA21,0)</f>
        <v>0.34816228341404615</v>
      </c>
      <c r="AB21" s="328">
        <f>IFERROR((Pelumas!AB21*1000)/Produksi_NET!AB21,0)</f>
        <v>0.34816228341404615</v>
      </c>
    </row>
    <row r="22" spans="1:28" ht="14.1" customHeight="1">
      <c r="B22" s="109">
        <v>13</v>
      </c>
      <c r="C22" s="271" t="s">
        <v>157</v>
      </c>
      <c r="D22" s="328">
        <f>IFERROR((Pelumas!D22*1000)/Produksi_NET!D22,0)</f>
        <v>2.1604885766292976</v>
      </c>
      <c r="E22" s="328">
        <f>IFERROR((Pelumas!E22*1000)/Produksi_NET!E22,0)</f>
        <v>2.3580011695685803</v>
      </c>
      <c r="F22" s="328">
        <f>IFERROR((Pelumas!F22*1000)/Produksi_NET!F22,0)</f>
        <v>1.5798319327731092</v>
      </c>
      <c r="G22" s="328">
        <f>IFERROR((Pelumas!G22*1000)/Produksi_NET!G22,0)</f>
        <v>2.0650403774155097</v>
      </c>
      <c r="H22" s="328">
        <f>IFERROR((Pelumas!H22*1000)/Produksi_NET!H22,0)</f>
        <v>0</v>
      </c>
      <c r="I22" s="328">
        <f>IFERROR((Pelumas!I22*1000)/Produksi_NET!I22,0)</f>
        <v>0</v>
      </c>
      <c r="J22" s="428">
        <f>IFERROR((Pelumas!J22*1000)/Produksi_NET!J22,0)</f>
        <v>0</v>
      </c>
      <c r="K22" s="428">
        <f>IFERROR((Pelumas!K22*1000)/Produksi_NET!K22,0)</f>
        <v>0</v>
      </c>
      <c r="L22" s="428">
        <f>IFERROR((Pelumas!L22*1000)/Produksi_NET!L22,0)</f>
        <v>0</v>
      </c>
      <c r="M22" s="428">
        <f>IFERROR((Pelumas!M22*1000)/Produksi_NET!M22,0)</f>
        <v>0</v>
      </c>
      <c r="N22" s="428">
        <f>IFERROR((Pelumas!N22*1000)/Produksi_NET!N22,0)</f>
        <v>0</v>
      </c>
      <c r="O22" s="428">
        <f>IFERROR((Pelumas!O22*1000)/Produksi_NET!O22,0)</f>
        <v>0</v>
      </c>
      <c r="P22" s="328">
        <f>IFERROR((Pelumas!P22*1000)/Produksi_NET!P22,0)</f>
        <v>2.0315606630944698</v>
      </c>
      <c r="Q22" s="328">
        <f>IFERROR((Pelumas!Q22*1000)/Produksi_NET!Q22,0)</f>
        <v>2.1604885766292976</v>
      </c>
      <c r="R22" s="328">
        <f>IFERROR((Pelumas!R22*1000)/Produksi_NET!R22,0)</f>
        <v>2.2541460185698696</v>
      </c>
      <c r="S22" s="328">
        <f>IFERROR((Pelumas!S22*1000)/Produksi_NET!S22,0)</f>
        <v>2.019918969724567</v>
      </c>
      <c r="T22" s="328">
        <f>IFERROR((Pelumas!T22*1000)/Produksi_NET!T22,0)</f>
        <v>2.0315606630944698</v>
      </c>
      <c r="U22" s="328">
        <f>IFERROR((Pelumas!U22*1000)/Produksi_NET!U22,0)</f>
        <v>2.0315606630944698</v>
      </c>
      <c r="V22" s="328">
        <f>IFERROR((Pelumas!V22*1000)/Produksi_NET!V22,0)</f>
        <v>2.0315606630944698</v>
      </c>
      <c r="W22" s="328">
        <f>IFERROR((Pelumas!W22*1000)/Produksi_NET!W22,0)</f>
        <v>2.0315606630944698</v>
      </c>
      <c r="X22" s="328">
        <f>IFERROR((Pelumas!X22*1000)/Produksi_NET!X22,0)</f>
        <v>2.0315606630944698</v>
      </c>
      <c r="Y22" s="328">
        <f>IFERROR((Pelumas!Y22*1000)/Produksi_NET!Y22,0)</f>
        <v>2.0315606630944698</v>
      </c>
      <c r="Z22" s="328">
        <f>IFERROR((Pelumas!Z22*1000)/Produksi_NET!Z22,0)</f>
        <v>2.0315606630944698</v>
      </c>
      <c r="AA22" s="328">
        <f>IFERROR((Pelumas!AA22*1000)/Produksi_NET!AA22,0)</f>
        <v>2.0315606630944698</v>
      </c>
      <c r="AB22" s="328">
        <f>IFERROR((Pelumas!AB22*1000)/Produksi_NET!AB22,0)</f>
        <v>2.0315606630944698</v>
      </c>
    </row>
    <row r="23" spans="1:28" ht="14.1" customHeight="1">
      <c r="B23" s="109">
        <v>14</v>
      </c>
      <c r="C23" s="271" t="s">
        <v>158</v>
      </c>
      <c r="D23" s="328">
        <f>IFERROR((Pelumas!D23*1000)/Produksi_NET!D23,0)</f>
        <v>2.3740627647839365</v>
      </c>
      <c r="E23" s="328">
        <f>IFERROR((Pelumas!E23*1000)/Produksi_NET!E23,0)</f>
        <v>1.1457214464733261</v>
      </c>
      <c r="F23" s="328">
        <f>IFERROR((Pelumas!F23*1000)/Produksi_NET!F23,0)</f>
        <v>0.90616028612211508</v>
      </c>
      <c r="G23" s="328">
        <f>IFERROR((Pelumas!G23*1000)/Produksi_NET!G23,0)</f>
        <v>0.99212699225500867</v>
      </c>
      <c r="H23" s="328">
        <f>IFERROR((Pelumas!H23*1000)/Produksi_NET!H23,0)</f>
        <v>0</v>
      </c>
      <c r="I23" s="328">
        <f>IFERROR((Pelumas!I23*1000)/Produksi_NET!I23,0)</f>
        <v>0</v>
      </c>
      <c r="J23" s="428">
        <f>IFERROR((Pelumas!J23*1000)/Produksi_NET!J23,0)</f>
        <v>0</v>
      </c>
      <c r="K23" s="428">
        <f>IFERROR((Pelumas!K23*1000)/Produksi_NET!K23,0)</f>
        <v>0</v>
      </c>
      <c r="L23" s="428">
        <f>IFERROR((Pelumas!L23*1000)/Produksi_NET!L23,0)</f>
        <v>0</v>
      </c>
      <c r="M23" s="428">
        <f>IFERROR((Pelumas!M23*1000)/Produksi_NET!M23,0)</f>
        <v>0</v>
      </c>
      <c r="N23" s="428">
        <f>IFERROR((Pelumas!N23*1000)/Produksi_NET!N23,0)</f>
        <v>0</v>
      </c>
      <c r="O23" s="428">
        <f>IFERROR((Pelumas!O23*1000)/Produksi_NET!O23,0)</f>
        <v>0</v>
      </c>
      <c r="P23" s="328">
        <f>IFERROR((Pelumas!P23*1000)/Produksi_NET!P23,0)</f>
        <v>1.3607176038215198</v>
      </c>
      <c r="Q23" s="328">
        <f>IFERROR((Pelumas!Q23*1000)/Produksi_NET!Q23,0)</f>
        <v>2.3740627647839365</v>
      </c>
      <c r="R23" s="328">
        <f>IFERROR((Pelumas!R23*1000)/Produksi_NET!R23,0)</f>
        <v>1.7945967857715921</v>
      </c>
      <c r="S23" s="328">
        <f>IFERROR((Pelumas!S23*1000)/Produksi_NET!S23,0)</f>
        <v>1.4881446321682654</v>
      </c>
      <c r="T23" s="328">
        <f>IFERROR((Pelumas!T23*1000)/Produksi_NET!T23,0)</f>
        <v>1.3607176038215198</v>
      </c>
      <c r="U23" s="328">
        <f>IFERROR((Pelumas!U23*1000)/Produksi_NET!U23,0)</f>
        <v>1.3607176038215198</v>
      </c>
      <c r="V23" s="328">
        <f>IFERROR((Pelumas!V23*1000)/Produksi_NET!V23,0)</f>
        <v>1.3607176038215198</v>
      </c>
      <c r="W23" s="328">
        <f>IFERROR((Pelumas!W23*1000)/Produksi_NET!W23,0)</f>
        <v>1.3607176038215198</v>
      </c>
      <c r="X23" s="328">
        <f>IFERROR((Pelumas!X23*1000)/Produksi_NET!X23,0)</f>
        <v>1.3607176038215198</v>
      </c>
      <c r="Y23" s="328">
        <f>IFERROR((Pelumas!Y23*1000)/Produksi_NET!Y23,0)</f>
        <v>1.3607176038215198</v>
      </c>
      <c r="Z23" s="328">
        <f>IFERROR((Pelumas!Z23*1000)/Produksi_NET!Z23,0)</f>
        <v>1.3607176038215198</v>
      </c>
      <c r="AA23" s="328">
        <f>IFERROR((Pelumas!AA23*1000)/Produksi_NET!AA23,0)</f>
        <v>1.3607176038215198</v>
      </c>
      <c r="AB23" s="328">
        <f>IFERROR((Pelumas!AB23*1000)/Produksi_NET!AB23,0)</f>
        <v>1.3607176038215198</v>
      </c>
    </row>
    <row r="24" spans="1:28" ht="14.1" customHeight="1">
      <c r="B24" s="109">
        <v>15</v>
      </c>
      <c r="C24" s="271" t="s">
        <v>159</v>
      </c>
      <c r="D24" s="328">
        <f>IFERROR((Pelumas!D24*1000)/Produksi_NET!D24,0)</f>
        <v>2.6624837464655013</v>
      </c>
      <c r="E24" s="328">
        <f>IFERROR((Pelumas!E24*1000)/Produksi_NET!E24,0)</f>
        <v>1.7440247334416743</v>
      </c>
      <c r="F24" s="328">
        <f>IFERROR((Pelumas!F24*1000)/Produksi_NET!F24,0)</f>
        <v>2.8437353355232284</v>
      </c>
      <c r="G24" s="328">
        <f>IFERROR((Pelumas!G24*1000)/Produksi_NET!G24,0)</f>
        <v>1.9462862251359607</v>
      </c>
      <c r="H24" s="328">
        <f>IFERROR((Pelumas!H24*1000)/Produksi_NET!H24,0)</f>
        <v>0</v>
      </c>
      <c r="I24" s="328">
        <f>IFERROR((Pelumas!I24*1000)/Produksi_NET!I24,0)</f>
        <v>0</v>
      </c>
      <c r="J24" s="428">
        <f>IFERROR((Pelumas!J24*1000)/Produksi_NET!J24,0)</f>
        <v>0</v>
      </c>
      <c r="K24" s="428">
        <f>IFERROR((Pelumas!K24*1000)/Produksi_NET!K24,0)</f>
        <v>0</v>
      </c>
      <c r="L24" s="428">
        <f>IFERROR((Pelumas!L24*1000)/Produksi_NET!L24,0)</f>
        <v>0</v>
      </c>
      <c r="M24" s="428">
        <f>IFERROR((Pelumas!M24*1000)/Produksi_NET!M24,0)</f>
        <v>0</v>
      </c>
      <c r="N24" s="428">
        <f>IFERROR((Pelumas!N24*1000)/Produksi_NET!N24,0)</f>
        <v>0</v>
      </c>
      <c r="O24" s="428">
        <f>IFERROR((Pelumas!O24*1000)/Produksi_NET!O24,0)</f>
        <v>0</v>
      </c>
      <c r="P24" s="328">
        <f>IFERROR((Pelumas!P24*1000)/Produksi_NET!P24,0)</f>
        <v>2.2974994656977987</v>
      </c>
      <c r="Q24" s="328">
        <f>IFERROR((Pelumas!Q24*1000)/Produksi_NET!Q24,0)</f>
        <v>2.6624837464655013</v>
      </c>
      <c r="R24" s="328">
        <f>IFERROR((Pelumas!R24*1000)/Produksi_NET!R24,0)</f>
        <v>2.193935840014559</v>
      </c>
      <c r="S24" s="328">
        <f>IFERROR((Pelumas!S24*1000)/Produksi_NET!S24,0)</f>
        <v>2.4214109236187773</v>
      </c>
      <c r="T24" s="328">
        <f>IFERROR((Pelumas!T24*1000)/Produksi_NET!T24,0)</f>
        <v>2.2974994656977987</v>
      </c>
      <c r="U24" s="328">
        <f>IFERROR((Pelumas!U24*1000)/Produksi_NET!U24,0)</f>
        <v>2.2974994656977987</v>
      </c>
      <c r="V24" s="328">
        <f>IFERROR((Pelumas!V24*1000)/Produksi_NET!V24,0)</f>
        <v>2.2974994656977987</v>
      </c>
      <c r="W24" s="328">
        <f>IFERROR((Pelumas!W24*1000)/Produksi_NET!W24,0)</f>
        <v>2.2974994656977987</v>
      </c>
      <c r="X24" s="328">
        <f>IFERROR((Pelumas!X24*1000)/Produksi_NET!X24,0)</f>
        <v>2.2974994656977987</v>
      </c>
      <c r="Y24" s="328">
        <f>IFERROR((Pelumas!Y24*1000)/Produksi_NET!Y24,0)</f>
        <v>2.2974994656977987</v>
      </c>
      <c r="Z24" s="328">
        <f>IFERROR((Pelumas!Z24*1000)/Produksi_NET!Z24,0)</f>
        <v>2.2974994656977987</v>
      </c>
      <c r="AA24" s="328">
        <f>IFERROR((Pelumas!AA24*1000)/Produksi_NET!AA24,0)</f>
        <v>2.2974994656977987</v>
      </c>
      <c r="AB24" s="328">
        <f>IFERROR((Pelumas!AB24*1000)/Produksi_NET!AB24,0)</f>
        <v>2.2974994656977987</v>
      </c>
    </row>
    <row r="25" spans="1:28" ht="14.1" customHeight="1">
      <c r="B25" s="109">
        <v>16</v>
      </c>
      <c r="C25" s="271" t="s">
        <v>160</v>
      </c>
      <c r="D25" s="328">
        <f>IFERROR((Pelumas!D25*1000)/Produksi_NET!D25,0)</f>
        <v>12.14329083181542</v>
      </c>
      <c r="E25" s="328">
        <f>IFERROR((Pelumas!E25*1000)/Produksi_NET!E25,0)</f>
        <v>9.6628234770199839</v>
      </c>
      <c r="F25" s="328">
        <f>IFERROR((Pelumas!F25*1000)/Produksi_NET!F25,0)</f>
        <v>5.5147996542220605</v>
      </c>
      <c r="G25" s="328">
        <f>IFERROR((Pelumas!G25*1000)/Produksi_NET!G25,0)</f>
        <v>4.7961170636252888</v>
      </c>
      <c r="H25" s="328">
        <f>IFERROR((Pelumas!H25*1000)/Produksi_NET!H25,0)</f>
        <v>0</v>
      </c>
      <c r="I25" s="328">
        <f>IFERROR((Pelumas!I25*1000)/Produksi_NET!I25,0)</f>
        <v>0</v>
      </c>
      <c r="J25" s="428">
        <f>IFERROR((Pelumas!J25*1000)/Produksi_NET!J25,0)</f>
        <v>0</v>
      </c>
      <c r="K25" s="428">
        <f>IFERROR((Pelumas!K25*1000)/Produksi_NET!K25,0)</f>
        <v>0</v>
      </c>
      <c r="L25" s="428">
        <f>IFERROR((Pelumas!L25*1000)/Produksi_NET!L25,0)</f>
        <v>0</v>
      </c>
      <c r="M25" s="428">
        <f>IFERROR((Pelumas!M25*1000)/Produksi_NET!M25,0)</f>
        <v>0</v>
      </c>
      <c r="N25" s="428">
        <f>IFERROR((Pelumas!N25*1000)/Produksi_NET!N25,0)</f>
        <v>0</v>
      </c>
      <c r="O25" s="428">
        <f>IFERROR((Pelumas!O25*1000)/Produksi_NET!O25,0)</f>
        <v>0</v>
      </c>
      <c r="P25" s="328">
        <f>IFERROR((Pelumas!P25*1000)/Produksi_NET!P25,0)</f>
        <v>8.8282356403229656</v>
      </c>
      <c r="Q25" s="328">
        <f>IFERROR((Pelumas!Q25*1000)/Produksi_NET!Q25,0)</f>
        <v>12.14329083181542</v>
      </c>
      <c r="R25" s="328">
        <f>IFERROR((Pelumas!R25*1000)/Produksi_NET!R25,0)</f>
        <v>10.972507918713545</v>
      </c>
      <c r="S25" s="328">
        <f>IFERROR((Pelumas!S25*1000)/Produksi_NET!S25,0)</f>
        <v>9.2038532870042928</v>
      </c>
      <c r="T25" s="328">
        <f>IFERROR((Pelumas!T25*1000)/Produksi_NET!T25,0)</f>
        <v>8.8282356403229656</v>
      </c>
      <c r="U25" s="328">
        <f>IFERROR((Pelumas!U25*1000)/Produksi_NET!U25,0)</f>
        <v>8.8282356403229656</v>
      </c>
      <c r="V25" s="328">
        <f>IFERROR((Pelumas!V25*1000)/Produksi_NET!V25,0)</f>
        <v>8.8282356403229656</v>
      </c>
      <c r="W25" s="328">
        <f>IFERROR((Pelumas!W25*1000)/Produksi_NET!W25,0)</f>
        <v>8.8282356403229656</v>
      </c>
      <c r="X25" s="328">
        <f>IFERROR((Pelumas!X25*1000)/Produksi_NET!X25,0)</f>
        <v>8.8282356403229656</v>
      </c>
      <c r="Y25" s="328">
        <f>IFERROR((Pelumas!Y25*1000)/Produksi_NET!Y25,0)</f>
        <v>8.8282356403229656</v>
      </c>
      <c r="Z25" s="328">
        <f>IFERROR((Pelumas!Z25*1000)/Produksi_NET!Z25,0)</f>
        <v>8.8282356403229656</v>
      </c>
      <c r="AA25" s="328">
        <f>IFERROR((Pelumas!AA25*1000)/Produksi_NET!AA25,0)</f>
        <v>8.8282356403229656</v>
      </c>
      <c r="AB25" s="328">
        <f>IFERROR((Pelumas!AB25*1000)/Produksi_NET!AB25,0)</f>
        <v>8.8282356403229656</v>
      </c>
    </row>
    <row r="26" spans="1:28" ht="14.1" customHeight="1">
      <c r="A26" s="14"/>
      <c r="B26" s="109">
        <v>17</v>
      </c>
      <c r="C26" s="271" t="s">
        <v>161</v>
      </c>
      <c r="D26" s="328">
        <f>IFERROR((Pelumas!D26*1000)/Produksi_NET!D26,0)</f>
        <v>3.3520466561290676</v>
      </c>
      <c r="E26" s="328">
        <f>IFERROR((Pelumas!E26*1000)/Produksi_NET!E26,0)</f>
        <v>1.8400070095505126</v>
      </c>
      <c r="F26" s="328">
        <f>IFERROR((Pelumas!F26*1000)/Produksi_NET!F26,0)</f>
        <v>3.0864197530864197</v>
      </c>
      <c r="G26" s="328">
        <f>IFERROR((Pelumas!G26*1000)/Produksi_NET!G26,0)</f>
        <v>3.7903757415952537</v>
      </c>
      <c r="H26" s="328">
        <f>IFERROR((Pelumas!H26*1000)/Produksi_NET!H26,0)</f>
        <v>0</v>
      </c>
      <c r="I26" s="328">
        <f>IFERROR((Pelumas!I26*1000)/Produksi_NET!I26,0)</f>
        <v>0</v>
      </c>
      <c r="J26" s="428">
        <f>IFERROR((Pelumas!J26*1000)/Produksi_NET!J26,0)</f>
        <v>0</v>
      </c>
      <c r="K26" s="428">
        <f>IFERROR((Pelumas!K26*1000)/Produksi_NET!K26,0)</f>
        <v>0</v>
      </c>
      <c r="L26" s="428">
        <f>IFERROR((Pelumas!L26*1000)/Produksi_NET!L26,0)</f>
        <v>0</v>
      </c>
      <c r="M26" s="428">
        <f>IFERROR((Pelumas!M26*1000)/Produksi_NET!M26,0)</f>
        <v>0</v>
      </c>
      <c r="N26" s="428">
        <f>IFERROR((Pelumas!N26*1000)/Produksi_NET!N26,0)</f>
        <v>0</v>
      </c>
      <c r="O26" s="428">
        <f>IFERROR((Pelumas!O26*1000)/Produksi_NET!O26,0)</f>
        <v>0</v>
      </c>
      <c r="P26" s="328">
        <f>IFERROR((Pelumas!P26*1000)/Produksi_NET!P26,0)</f>
        <v>3.0355986604376555</v>
      </c>
      <c r="Q26" s="328">
        <f>IFERROR((Pelumas!Q26*1000)/Produksi_NET!Q26,0)</f>
        <v>3.3520466561290676</v>
      </c>
      <c r="R26" s="328">
        <f>IFERROR((Pelumas!R26*1000)/Produksi_NET!R26,0)</f>
        <v>2.6221927734622814</v>
      </c>
      <c r="S26" s="328">
        <f>IFERROR((Pelumas!S26*1000)/Produksi_NET!S26,0)</f>
        <v>2.7793062926105891</v>
      </c>
      <c r="T26" s="328">
        <f>IFERROR((Pelumas!T26*1000)/Produksi_NET!T26,0)</f>
        <v>3.0355986604376555</v>
      </c>
      <c r="U26" s="328">
        <f>IFERROR((Pelumas!U26*1000)/Produksi_NET!U26,0)</f>
        <v>3.0355986604376555</v>
      </c>
      <c r="V26" s="328">
        <f>IFERROR((Pelumas!V26*1000)/Produksi_NET!V26,0)</f>
        <v>3.0355986604376555</v>
      </c>
      <c r="W26" s="328">
        <f>IFERROR((Pelumas!W26*1000)/Produksi_NET!W26,0)</f>
        <v>3.0355986604376555</v>
      </c>
      <c r="X26" s="328">
        <f>IFERROR((Pelumas!X26*1000)/Produksi_NET!X26,0)</f>
        <v>3.0355986604376555</v>
      </c>
      <c r="Y26" s="328">
        <f>IFERROR((Pelumas!Y26*1000)/Produksi_NET!Y26,0)</f>
        <v>3.0355986604376555</v>
      </c>
      <c r="Z26" s="328">
        <f>IFERROR((Pelumas!Z26*1000)/Produksi_NET!Z26,0)</f>
        <v>3.0355986604376555</v>
      </c>
      <c r="AA26" s="328">
        <f>IFERROR((Pelumas!AA26*1000)/Produksi_NET!AA26,0)</f>
        <v>3.0355986604376555</v>
      </c>
      <c r="AB26" s="328">
        <f>IFERROR((Pelumas!AB26*1000)/Produksi_NET!AB26,0)</f>
        <v>3.0355986604376555</v>
      </c>
    </row>
    <row r="27" spans="1:28" s="7" customFormat="1" ht="14.1" customHeight="1">
      <c r="B27" s="110"/>
      <c r="C27" s="272" t="s">
        <v>47</v>
      </c>
      <c r="D27" s="329">
        <f>IFERROR((Pelumas!D27*1000)/Produksi_NET!D27,0)</f>
        <v>2.6221467117047048</v>
      </c>
      <c r="E27" s="329">
        <f>IFERROR((Pelumas!E27*1000)/Produksi_NET!E27,0)</f>
        <v>2.1420287601218924</v>
      </c>
      <c r="F27" s="329">
        <f>IFERROR((Pelumas!F27*1000)/Produksi_NET!F27,0)</f>
        <v>1.8824640907907606</v>
      </c>
      <c r="G27" s="329">
        <f>IFERROR((Pelumas!G27*1000)/Produksi_NET!G27,0)</f>
        <v>1.7035395105302151</v>
      </c>
      <c r="H27" s="329">
        <f>IFERROR((Pelumas!H27*1000)/Produksi_NET!H27,0)</f>
        <v>0</v>
      </c>
      <c r="I27" s="329">
        <f>IFERROR((Pelumas!I27*1000)/Produksi_NET!I27,0)</f>
        <v>0</v>
      </c>
      <c r="J27" s="429">
        <f>IFERROR((Pelumas!J27*1000)/Produksi_NET!J27,0)</f>
        <v>0</v>
      </c>
      <c r="K27" s="429">
        <f>IFERROR((Pelumas!K27*1000)/Produksi_NET!K27,0)</f>
        <v>0</v>
      </c>
      <c r="L27" s="429">
        <f>IFERROR((Pelumas!L27*1000)/Produksi_NET!L27,0)</f>
        <v>0</v>
      </c>
      <c r="M27" s="429">
        <f>IFERROR((Pelumas!M27*1000)/Produksi_NET!M27,0)</f>
        <v>0</v>
      </c>
      <c r="N27" s="429">
        <f>IFERROR((Pelumas!N27*1000)/Produksi_NET!N27,0)</f>
        <v>0</v>
      </c>
      <c r="O27" s="429">
        <f>IFERROR((Pelumas!O27*1000)/Produksi_NET!O27,0)</f>
        <v>0</v>
      </c>
      <c r="P27" s="329">
        <f>IFERROR((Pelumas!P27*1000)/Produksi_NET!P27,0)</f>
        <v>2.0676019803564065</v>
      </c>
      <c r="Q27" s="329">
        <f>IFERROR((Pelumas!Q27*1000)/Produksi_NET!Q27,0)</f>
        <v>2.6221467117047048</v>
      </c>
      <c r="R27" s="329">
        <f>IFERROR((Pelumas!R27*1000)/Produksi_NET!R27,0)</f>
        <v>2.3895994457914234</v>
      </c>
      <c r="S27" s="329">
        <f>IFERROR((Pelumas!S27*1000)/Produksi_NET!S27,0)</f>
        <v>2.1947332776024493</v>
      </c>
      <c r="T27" s="329">
        <f>IFERROR((Pelumas!T27*1000)/Produksi_NET!T27,0)</f>
        <v>2.0676019803564065</v>
      </c>
      <c r="U27" s="329">
        <f>IFERROR((Pelumas!U27*1000)/Produksi_NET!U27,0)</f>
        <v>2.0676019803564065</v>
      </c>
      <c r="V27" s="329">
        <f>IFERROR((Pelumas!V27*1000)/Produksi_NET!V27,0)</f>
        <v>2.0676019803564065</v>
      </c>
      <c r="W27" s="329">
        <f>IFERROR((Pelumas!W27*1000)/Produksi_NET!W27,0)</f>
        <v>2.0676019803564065</v>
      </c>
      <c r="X27" s="329">
        <f>IFERROR((Pelumas!X27*1000)/Produksi_NET!X27,0)</f>
        <v>2.0676019803564065</v>
      </c>
      <c r="Y27" s="329">
        <f>IFERROR((Pelumas!Y27*1000)/Produksi_NET!Y27,0)</f>
        <v>2.0676019803564065</v>
      </c>
      <c r="Z27" s="329">
        <f>IFERROR((Pelumas!Z27*1000)/Produksi_NET!Z27,0)</f>
        <v>2.0676019803564065</v>
      </c>
      <c r="AA27" s="329">
        <f>IFERROR((Pelumas!AA27*1000)/Produksi_NET!AA27,0)</f>
        <v>2.0676019803564065</v>
      </c>
      <c r="AB27" s="329">
        <f>IFERROR((Pelumas!AB27*1000)/Produksi_NET!AB27,0)</f>
        <v>2.0676019803564065</v>
      </c>
    </row>
    <row r="28" spans="1:28" s="7" customFormat="1" ht="14.1" customHeight="1">
      <c r="B28" s="110"/>
      <c r="C28" s="273" t="s">
        <v>128</v>
      </c>
      <c r="D28" s="330">
        <f>IFERROR((Pelumas!D28*1000)/Produksi_NET!D28,0)</f>
        <v>2.3982553414756831</v>
      </c>
      <c r="E28" s="330">
        <f>IFERROR((Pelumas!E28*1000)/Produksi_NET!E28,0)</f>
        <v>2.200594263666074</v>
      </c>
      <c r="F28" s="330">
        <f>IFERROR((Pelumas!F28*1000)/Produksi_NET!F28,0)</f>
        <v>2.2867846326470964</v>
      </c>
      <c r="G28" s="330">
        <f>IFERROR((Pelumas!G28*1000)/Produksi_NET!G28,0)</f>
        <v>1.8272395860834429</v>
      </c>
      <c r="H28" s="330">
        <f>IFERROR((Pelumas!H28*1000)/Produksi_NET!H28,0)</f>
        <v>0</v>
      </c>
      <c r="I28" s="330">
        <f>IFERROR((Pelumas!I28*1000)/Produksi_NET!I28,0)</f>
        <v>0</v>
      </c>
      <c r="J28" s="430">
        <f>IFERROR((Pelumas!J28*1000)/Produksi_NET!J28,0)</f>
        <v>0</v>
      </c>
      <c r="K28" s="430">
        <f>IFERROR((Pelumas!K28*1000)/Produksi_NET!K28,0)</f>
        <v>0</v>
      </c>
      <c r="L28" s="430">
        <f>IFERROR((Pelumas!L28*1000)/Produksi_NET!L28,0)</f>
        <v>0</v>
      </c>
      <c r="M28" s="430">
        <f>IFERROR((Pelumas!M28*1000)/Produksi_NET!M28,0)</f>
        <v>0</v>
      </c>
      <c r="N28" s="430">
        <f>IFERROR((Pelumas!N28*1000)/Produksi_NET!N28,0)</f>
        <v>0</v>
      </c>
      <c r="O28" s="430">
        <f>IFERROR((Pelumas!O28*1000)/Produksi_NET!O28,0)</f>
        <v>0</v>
      </c>
      <c r="P28" s="330">
        <f>IFERROR((Pelumas!P28*1000)/Produksi_NET!P28,0)</f>
        <v>2.1757685071546473</v>
      </c>
      <c r="Q28" s="330">
        <f>IFERROR((Pelumas!Q28*1000)/Produksi_NET!Q28,0)</f>
        <v>2.3982553414756831</v>
      </c>
      <c r="R28" s="330">
        <f>IFERROR((Pelumas!R28*1000)/Produksi_NET!R28,0)</f>
        <v>2.304091165707236</v>
      </c>
      <c r="S28" s="330">
        <f>IFERROR((Pelumas!S28*1000)/Produksi_NET!S28,0)</f>
        <v>2.2977209177895652</v>
      </c>
      <c r="T28" s="330">
        <f>IFERROR((Pelumas!T28*1000)/Produksi_NET!T28,0)</f>
        <v>2.1757685071546473</v>
      </c>
      <c r="U28" s="330">
        <f>IFERROR((Pelumas!U28*1000)/Produksi_NET!U28,0)</f>
        <v>2.1757685071546473</v>
      </c>
      <c r="V28" s="330">
        <f>IFERROR((Pelumas!V28*1000)/Produksi_NET!V28,0)</f>
        <v>2.1757685071546473</v>
      </c>
      <c r="W28" s="330">
        <f>IFERROR((Pelumas!W28*1000)/Produksi_NET!W28,0)</f>
        <v>2.1757685071546473</v>
      </c>
      <c r="X28" s="330">
        <f>IFERROR((Pelumas!X28*1000)/Produksi_NET!X28,0)</f>
        <v>2.1757685071546473</v>
      </c>
      <c r="Y28" s="330">
        <f>IFERROR((Pelumas!Y28*1000)/Produksi_NET!Y28,0)</f>
        <v>2.1757685071546473</v>
      </c>
      <c r="Z28" s="330">
        <f>IFERROR((Pelumas!Z28*1000)/Produksi_NET!Z28,0)</f>
        <v>2.1757685071546473</v>
      </c>
      <c r="AA28" s="330">
        <f>IFERROR((Pelumas!AA28*1000)/Produksi_NET!AA28,0)</f>
        <v>2.1757685071546473</v>
      </c>
      <c r="AB28" s="330">
        <f>IFERROR((Pelumas!AB28*1000)/Produksi_NET!AB28,0)</f>
        <v>2.1757685071546473</v>
      </c>
    </row>
    <row r="29" spans="1:28" ht="14.1" customHeight="1">
      <c r="B29" s="109">
        <v>18</v>
      </c>
      <c r="C29" s="271" t="s">
        <v>129</v>
      </c>
      <c r="D29" s="328">
        <f>IFERROR((Pelumas!D29*1000)/Produksi_NET!D29,0)</f>
        <v>2.3867460522909654</v>
      </c>
      <c r="E29" s="328">
        <f>IFERROR((Pelumas!E29*1000)/Produksi_NET!E29,0)</f>
        <v>1.5713848161612933</v>
      </c>
      <c r="F29" s="328">
        <f>IFERROR((Pelumas!F29*1000)/Produksi_NET!F29,0)</f>
        <v>1.4108765757842274</v>
      </c>
      <c r="G29" s="328">
        <f>IFERROR((Pelumas!G29*1000)/Produksi_NET!G29,0)</f>
        <v>1.9640429067835021</v>
      </c>
      <c r="H29" s="328">
        <f>IFERROR((Pelumas!H29*1000)/Produksi_NET!H29,0)</f>
        <v>0</v>
      </c>
      <c r="I29" s="328">
        <f>IFERROR((Pelumas!I29*1000)/Produksi_NET!I29,0)</f>
        <v>0</v>
      </c>
      <c r="J29" s="428">
        <f>IFERROR((Pelumas!J29*1000)/Produksi_NET!J29,0)</f>
        <v>0</v>
      </c>
      <c r="K29" s="428">
        <f>IFERROR((Pelumas!K29*1000)/Produksi_NET!K29,0)</f>
        <v>0</v>
      </c>
      <c r="L29" s="428">
        <f>IFERROR((Pelumas!L29*1000)/Produksi_NET!L29,0)</f>
        <v>0</v>
      </c>
      <c r="M29" s="428">
        <f>IFERROR((Pelumas!M29*1000)/Produksi_NET!M29,0)</f>
        <v>0</v>
      </c>
      <c r="N29" s="428">
        <f>IFERROR((Pelumas!N29*1000)/Produksi_NET!N29,0)</f>
        <v>0</v>
      </c>
      <c r="O29" s="428">
        <f>IFERROR((Pelumas!O29*1000)/Produksi_NET!O29,0)</f>
        <v>0</v>
      </c>
      <c r="P29" s="328">
        <f>IFERROR((Pelumas!P29*1000)/Produksi_NET!P29,0)</f>
        <v>1.8853191471592854</v>
      </c>
      <c r="Q29" s="328">
        <f>IFERROR((Pelumas!Q29*1000)/Produksi_NET!Q29,0)</f>
        <v>2.3867460522909654</v>
      </c>
      <c r="R29" s="328">
        <f>IFERROR((Pelumas!R29*1000)/Produksi_NET!R29,0)</f>
        <v>2.0300813197567398</v>
      </c>
      <c r="S29" s="328">
        <f>IFERROR((Pelumas!S29*1000)/Produksi_NET!S29,0)</f>
        <v>1.8807128586835451</v>
      </c>
      <c r="T29" s="328">
        <f>IFERROR((Pelumas!T29*1000)/Produksi_NET!T29,0)</f>
        <v>1.8853191471592854</v>
      </c>
      <c r="U29" s="328">
        <f>IFERROR((Pelumas!U29*1000)/Produksi_NET!U29,0)</f>
        <v>1.8853191471592854</v>
      </c>
      <c r="V29" s="328">
        <f>IFERROR((Pelumas!V29*1000)/Produksi_NET!V29,0)</f>
        <v>1.8853191471592854</v>
      </c>
      <c r="W29" s="328">
        <f>IFERROR((Pelumas!W29*1000)/Produksi_NET!W29,0)</f>
        <v>1.8853191471592854</v>
      </c>
      <c r="X29" s="328">
        <f>IFERROR((Pelumas!X29*1000)/Produksi_NET!X29,0)</f>
        <v>1.8853191471592854</v>
      </c>
      <c r="Y29" s="328">
        <f>IFERROR((Pelumas!Y29*1000)/Produksi_NET!Y29,0)</f>
        <v>1.8853191471592854</v>
      </c>
      <c r="Z29" s="328">
        <f>IFERROR((Pelumas!Z29*1000)/Produksi_NET!Z29,0)</f>
        <v>1.8853191471592854</v>
      </c>
      <c r="AA29" s="328">
        <f>IFERROR((Pelumas!AA29*1000)/Produksi_NET!AA29,0)</f>
        <v>1.8853191471592854</v>
      </c>
      <c r="AB29" s="328">
        <f>IFERROR((Pelumas!AB29*1000)/Produksi_NET!AB29,0)</f>
        <v>1.8853191471592854</v>
      </c>
    </row>
    <row r="30" spans="1:28" ht="14.1" customHeight="1">
      <c r="B30" s="109">
        <v>19</v>
      </c>
      <c r="C30" s="271" t="s">
        <v>149</v>
      </c>
      <c r="D30" s="328">
        <f>IFERROR((Pelumas!D30*1000)/Produksi_NET!D30,0)</f>
        <v>0.58897683357787922</v>
      </c>
      <c r="E30" s="328">
        <f>IFERROR((Pelumas!E30*1000)/Produksi_NET!E30,0)</f>
        <v>1.0455834154384414</v>
      </c>
      <c r="F30" s="328">
        <f>IFERROR((Pelumas!F30*1000)/Produksi_NET!F30,0)</f>
        <v>0.65114578811487578</v>
      </c>
      <c r="G30" s="328">
        <f>IFERROR((Pelumas!G30*1000)/Produksi_NET!G30,0)</f>
        <v>0.60345557719996612</v>
      </c>
      <c r="H30" s="328">
        <f>IFERROR((Pelumas!H30*1000)/Produksi_NET!H30,0)</f>
        <v>0</v>
      </c>
      <c r="I30" s="328">
        <f>IFERROR((Pelumas!I30*1000)/Produksi_NET!I30,0)</f>
        <v>0</v>
      </c>
      <c r="J30" s="428">
        <f>IFERROR((Pelumas!J30*1000)/Produksi_NET!J30,0)</f>
        <v>0</v>
      </c>
      <c r="K30" s="428">
        <f>IFERROR((Pelumas!K30*1000)/Produksi_NET!K30,0)</f>
        <v>0</v>
      </c>
      <c r="L30" s="428">
        <f>IFERROR((Pelumas!L30*1000)/Produksi_NET!L30,0)</f>
        <v>0</v>
      </c>
      <c r="M30" s="428">
        <f>IFERROR((Pelumas!M30*1000)/Produksi_NET!M30,0)</f>
        <v>0</v>
      </c>
      <c r="N30" s="428">
        <f>IFERROR((Pelumas!N30*1000)/Produksi_NET!N30,0)</f>
        <v>0</v>
      </c>
      <c r="O30" s="428">
        <f>IFERROR((Pelumas!O30*1000)/Produksi_NET!O30,0)</f>
        <v>0</v>
      </c>
      <c r="P30" s="328">
        <f>IFERROR((Pelumas!P30*1000)/Produksi_NET!P30,0)</f>
        <v>0.72705545185835374</v>
      </c>
      <c r="Q30" s="328">
        <f>IFERROR((Pelumas!Q30*1000)/Produksi_NET!Q30,0)</f>
        <v>0.58897683357787922</v>
      </c>
      <c r="R30" s="328">
        <f>IFERROR((Pelumas!R30*1000)/Produksi_NET!R30,0)</f>
        <v>0.82040724811968768</v>
      </c>
      <c r="S30" s="328">
        <f>IFERROR((Pelumas!S30*1000)/Produksi_NET!S30,0)</f>
        <v>0.76819530484667808</v>
      </c>
      <c r="T30" s="328">
        <f>IFERROR((Pelumas!T30*1000)/Produksi_NET!T30,0)</f>
        <v>0.72705545185835374</v>
      </c>
      <c r="U30" s="328">
        <f>IFERROR((Pelumas!U30*1000)/Produksi_NET!U30,0)</f>
        <v>0.72705545185835374</v>
      </c>
      <c r="V30" s="328">
        <f>IFERROR((Pelumas!V30*1000)/Produksi_NET!V30,0)</f>
        <v>0.72705545185835374</v>
      </c>
      <c r="W30" s="328">
        <f>IFERROR((Pelumas!W30*1000)/Produksi_NET!W30,0)</f>
        <v>0.72705545185835374</v>
      </c>
      <c r="X30" s="328">
        <f>IFERROR((Pelumas!X30*1000)/Produksi_NET!X30,0)</f>
        <v>0.72705545185835374</v>
      </c>
      <c r="Y30" s="328">
        <f>IFERROR((Pelumas!Y30*1000)/Produksi_NET!Y30,0)</f>
        <v>0.72705545185835374</v>
      </c>
      <c r="Z30" s="328">
        <f>IFERROR((Pelumas!Z30*1000)/Produksi_NET!Z30,0)</f>
        <v>0.72705545185835374</v>
      </c>
      <c r="AA30" s="328">
        <f>IFERROR((Pelumas!AA30*1000)/Produksi_NET!AA30,0)</f>
        <v>0.72705545185835374</v>
      </c>
      <c r="AB30" s="328">
        <f>IFERROR((Pelumas!AB30*1000)/Produksi_NET!AB30,0)</f>
        <v>0.72705545185835374</v>
      </c>
    </row>
    <row r="31" spans="1:28" ht="14.1" customHeight="1">
      <c r="B31" s="110"/>
      <c r="C31" s="273" t="s">
        <v>130</v>
      </c>
      <c r="D31" s="330">
        <f>IFERROR((Pelumas!D31*1000)/Produksi_NET!D31,0)</f>
        <v>1.7866504787395492</v>
      </c>
      <c r="E31" s="330">
        <f>IFERROR((Pelumas!E31*1000)/Produksi_NET!E31,0)</f>
        <v>1.3618957588963838</v>
      </c>
      <c r="F31" s="330">
        <f>IFERROR((Pelumas!F31*1000)/Produksi_NET!F31,0)</f>
        <v>1.072754080024404</v>
      </c>
      <c r="G31" s="330">
        <f>IFERROR((Pelumas!G31*1000)/Produksi_NET!G31,0)</f>
        <v>0.90133298051797706</v>
      </c>
      <c r="H31" s="330">
        <f>IFERROR((Pelumas!H31*1000)/Produksi_NET!H31,0)</f>
        <v>0</v>
      </c>
      <c r="I31" s="330">
        <f>IFERROR((Pelumas!I31*1000)/Produksi_NET!I31,0)</f>
        <v>0</v>
      </c>
      <c r="J31" s="431">
        <f>IFERROR((Pelumas!J31*1000)/Produksi_NET!J31,0)</f>
        <v>0</v>
      </c>
      <c r="K31" s="431">
        <f>IFERROR((Pelumas!K31*1000)/Produksi_NET!K31,0)</f>
        <v>0</v>
      </c>
      <c r="L31" s="431">
        <f>IFERROR((Pelumas!L31*1000)/Produksi_NET!L31,0)</f>
        <v>0</v>
      </c>
      <c r="M31" s="431">
        <f>IFERROR((Pelumas!M31*1000)/Produksi_NET!M31,0)</f>
        <v>0</v>
      </c>
      <c r="N31" s="431">
        <f>IFERROR((Pelumas!N31*1000)/Produksi_NET!N31,0)</f>
        <v>0</v>
      </c>
      <c r="O31" s="431">
        <f>IFERROR((Pelumas!O31*1000)/Produksi_NET!O31,0)</f>
        <v>0</v>
      </c>
      <c r="P31" s="330">
        <f>IFERROR((Pelumas!P31*1000)/Produksi_NET!P31,0)</f>
        <v>1.3742385108760828</v>
      </c>
      <c r="Q31" s="330">
        <f>IFERROR((Pelumas!Q31*1000)/Produksi_NET!Q31,0)</f>
        <v>1.7866504787395492</v>
      </c>
      <c r="R31" s="330">
        <f>IFERROR((Pelumas!R31*1000)/Produksi_NET!R31,0)</f>
        <v>1.590125653285889</v>
      </c>
      <c r="S31" s="330">
        <f>IFERROR((Pelumas!S31*1000)/Produksi_NET!S31,0)</f>
        <v>1.4519130210384776</v>
      </c>
      <c r="T31" s="330">
        <f>IFERROR((Pelumas!T31*1000)/Produksi_NET!T31,0)</f>
        <v>1.3742385108760828</v>
      </c>
      <c r="U31" s="330">
        <f>IFERROR((Pelumas!U31*1000)/Produksi_NET!U31,0)</f>
        <v>1.3742385108760828</v>
      </c>
      <c r="V31" s="330">
        <f>IFERROR((Pelumas!V31*1000)/Produksi_NET!V31,0)</f>
        <v>1.3742385108760828</v>
      </c>
      <c r="W31" s="330">
        <f>IFERROR((Pelumas!W31*1000)/Produksi_NET!W31,0)</f>
        <v>1.3742385108760828</v>
      </c>
      <c r="X31" s="330">
        <f>IFERROR((Pelumas!X31*1000)/Produksi_NET!X31,0)</f>
        <v>1.3742385108760828</v>
      </c>
      <c r="Y31" s="330">
        <f>IFERROR((Pelumas!Y31*1000)/Produksi_NET!Y31,0)</f>
        <v>1.3742385108760828</v>
      </c>
      <c r="Z31" s="330">
        <f>IFERROR((Pelumas!Z31*1000)/Produksi_NET!Z31,0)</f>
        <v>1.3742385108760828</v>
      </c>
      <c r="AA31" s="330">
        <f>IFERROR((Pelumas!AA31*1000)/Produksi_NET!AA31,0)</f>
        <v>1.3742385108760828</v>
      </c>
      <c r="AB31" s="330">
        <f>IFERROR((Pelumas!AB31*1000)/Produksi_NET!AB31,0)</f>
        <v>1.3742385108760828</v>
      </c>
    </row>
    <row r="32" spans="1:28" ht="14.1" customHeight="1">
      <c r="B32" s="110"/>
      <c r="C32" s="274" t="s">
        <v>131</v>
      </c>
      <c r="D32" s="331">
        <f>IFERROR((Pelumas!D32*1000)/Produksi_NET!D32,0)</f>
        <v>2.2400078248560193</v>
      </c>
      <c r="E32" s="331">
        <f>IFERROR((Pelumas!E32*1000)/Produksi_NET!E32,0)</f>
        <v>1.9923271829738962</v>
      </c>
      <c r="F32" s="331">
        <f>IFERROR((Pelumas!F32*1000)/Produksi_NET!F32,0)</f>
        <v>2.0737135384788656</v>
      </c>
      <c r="G32" s="331">
        <f>IFERROR((Pelumas!G32*1000)/Produksi_NET!G32,0)</f>
        <v>1.7151901018040379</v>
      </c>
      <c r="H32" s="331">
        <f>IFERROR((Pelumas!H32*1000)/Produksi_NET!H32,0)</f>
        <v>0</v>
      </c>
      <c r="I32" s="331">
        <f>IFERROR((Pelumas!I32*1000)/Produksi_NET!I32,0)</f>
        <v>0</v>
      </c>
      <c r="J32" s="432">
        <f>IFERROR((Pelumas!J32*1000)/Produksi_NET!J32,0)</f>
        <v>0</v>
      </c>
      <c r="K32" s="432">
        <f>IFERROR((Pelumas!K32*1000)/Produksi_NET!K32,0)</f>
        <v>0</v>
      </c>
      <c r="L32" s="432">
        <f>IFERROR((Pelumas!L32*1000)/Produksi_NET!L32,0)</f>
        <v>0</v>
      </c>
      <c r="M32" s="432">
        <f>IFERROR((Pelumas!M32*1000)/Produksi_NET!M32,0)</f>
        <v>0</v>
      </c>
      <c r="N32" s="432">
        <f>IFERROR((Pelumas!N32*1000)/Produksi_NET!N32,0)</f>
        <v>0</v>
      </c>
      <c r="O32" s="432">
        <f>IFERROR((Pelumas!O32*1000)/Produksi_NET!O32,0)</f>
        <v>0</v>
      </c>
      <c r="P32" s="331">
        <f>IFERROR((Pelumas!P32*1000)/Produksi_NET!P32,0)</f>
        <v>2.0139477433576576</v>
      </c>
      <c r="Q32" s="331">
        <f>IFERROR((Pelumas!Q32*1000)/Produksi_NET!Q32,0)</f>
        <v>2.2400078248560193</v>
      </c>
      <c r="R32" s="331">
        <f>IFERROR((Pelumas!R32*1000)/Produksi_NET!R32,0)</f>
        <v>2.122876833875353</v>
      </c>
      <c r="S32" s="331">
        <f>IFERROR((Pelumas!S32*1000)/Produksi_NET!S32,0)</f>
        <v>2.1059060555770635</v>
      </c>
      <c r="T32" s="331">
        <f>IFERROR((Pelumas!T32*1000)/Produksi_NET!T32,0)</f>
        <v>2.0139477433576576</v>
      </c>
      <c r="U32" s="331">
        <f>IFERROR((Pelumas!U32*1000)/Produksi_NET!U32,0)</f>
        <v>2.0139477433576576</v>
      </c>
      <c r="V32" s="331">
        <f>IFERROR((Pelumas!V32*1000)/Produksi_NET!V32,0)</f>
        <v>2.0139477433576576</v>
      </c>
      <c r="W32" s="331">
        <f>IFERROR((Pelumas!W32*1000)/Produksi_NET!W32,0)</f>
        <v>2.0139477433576576</v>
      </c>
      <c r="X32" s="331">
        <f>IFERROR((Pelumas!X32*1000)/Produksi_NET!X32,0)</f>
        <v>2.0139477433576576</v>
      </c>
      <c r="Y32" s="331">
        <f>IFERROR((Pelumas!Y32*1000)/Produksi_NET!Y32,0)</f>
        <v>2.0139477433576576</v>
      </c>
      <c r="Z32" s="331">
        <f>IFERROR((Pelumas!Z32*1000)/Produksi_NET!Z32,0)</f>
        <v>2.0139477433576576</v>
      </c>
      <c r="AA32" s="331">
        <f>IFERROR((Pelumas!AA32*1000)/Produksi_NET!AA32,0)</f>
        <v>2.0139477433576576</v>
      </c>
      <c r="AB32" s="331">
        <f>IFERROR((Pelumas!AB32*1000)/Produksi_NET!AB32,0)</f>
        <v>2.0139477433576576</v>
      </c>
    </row>
    <row r="33" spans="1:28" ht="14.1" customHeight="1">
      <c r="B33" s="111">
        <v>20</v>
      </c>
      <c r="C33" s="270" t="s">
        <v>132</v>
      </c>
      <c r="D33" s="328">
        <f>IFERROR((Pelumas!D33*1000)/Produksi_NET!D33,0)</f>
        <v>0</v>
      </c>
      <c r="E33" s="328">
        <f>IFERROR((Pelumas!E33*1000)/Produksi_NET!E33,0)</f>
        <v>0</v>
      </c>
      <c r="F33" s="328">
        <f>IFERROR((Pelumas!F33*1000)/Produksi_NET!F33,0)</f>
        <v>0</v>
      </c>
      <c r="G33" s="328">
        <f>IFERROR((Pelumas!G33*1000)/Produksi_NET!G33,0)</f>
        <v>0</v>
      </c>
      <c r="H33" s="328">
        <f>IFERROR((Pelumas!H33*1000)/Produksi_NET!H33,0)</f>
        <v>0</v>
      </c>
      <c r="I33" s="328">
        <f>IFERROR((Pelumas!I33*1000)/Produksi_NET!I33,0)</f>
        <v>0</v>
      </c>
      <c r="J33" s="434">
        <f>IFERROR((Pelumas!J33*1000)/Produksi_NET!J33,0)</f>
        <v>0</v>
      </c>
      <c r="K33" s="434">
        <f>IFERROR((Pelumas!K33*1000)/Produksi_NET!K33,0)</f>
        <v>0</v>
      </c>
      <c r="L33" s="434">
        <f>IFERROR((Pelumas!L33*1000)/Produksi_NET!L33,0)</f>
        <v>0</v>
      </c>
      <c r="M33" s="434">
        <f>IFERROR((Pelumas!M33*1000)/Produksi_NET!M33,0)</f>
        <v>0</v>
      </c>
      <c r="N33" s="434">
        <f>IFERROR((Pelumas!N33*1000)/Produksi_NET!N33,0)</f>
        <v>0</v>
      </c>
      <c r="O33" s="434">
        <f>IFERROR((Pelumas!O33*1000)/Produksi_NET!O33,0)</f>
        <v>0</v>
      </c>
      <c r="P33" s="328">
        <f>IFERROR((Pelumas!P33*1000)/Produksi_NET!P33,0)</f>
        <v>0</v>
      </c>
      <c r="Q33" s="328">
        <f>IFERROR((Pelumas!Q33*1000)/Produksi_NET!Q33,0)</f>
        <v>0</v>
      </c>
      <c r="R33" s="328">
        <f>IFERROR((Pelumas!R33*1000)/Produksi_NET!R33,0)</f>
        <v>0</v>
      </c>
      <c r="S33" s="328">
        <f>IFERROR((Pelumas!S33*1000)/Produksi_NET!S33,0)</f>
        <v>0</v>
      </c>
      <c r="T33" s="328">
        <f>IFERROR((Pelumas!T33*1000)/Produksi_NET!T33,0)</f>
        <v>0</v>
      </c>
      <c r="U33" s="328">
        <f>IFERROR((Pelumas!U33*1000)/Produksi_NET!U33,0)</f>
        <v>0</v>
      </c>
      <c r="V33" s="328">
        <f>IFERROR((Pelumas!V33*1000)/Produksi_NET!V33,0)</f>
        <v>0</v>
      </c>
      <c r="W33" s="328">
        <f>IFERROR((Pelumas!W33*1000)/Produksi_NET!W33,0)</f>
        <v>0</v>
      </c>
      <c r="X33" s="328">
        <f>IFERROR((Pelumas!X33*1000)/Produksi_NET!X33,0)</f>
        <v>0</v>
      </c>
      <c r="Y33" s="328">
        <f>IFERROR((Pelumas!Y33*1000)/Produksi_NET!Y33,0)</f>
        <v>0</v>
      </c>
      <c r="Z33" s="328">
        <f>IFERROR((Pelumas!Z33*1000)/Produksi_NET!Z33,0)</f>
        <v>0</v>
      </c>
      <c r="AA33" s="328">
        <f>IFERROR((Pelumas!AA33*1000)/Produksi_NET!AA33,0)</f>
        <v>0</v>
      </c>
      <c r="AB33" s="328">
        <f>IFERROR((Pelumas!AB33*1000)/Produksi_NET!AB33,0)</f>
        <v>0</v>
      </c>
    </row>
    <row r="34" spans="1:28" ht="14.1" customHeight="1">
      <c r="B34" s="111">
        <v>21</v>
      </c>
      <c r="C34" s="270" t="s">
        <v>210</v>
      </c>
      <c r="D34" s="328">
        <f>IFERROR((Pelumas!D34*1000)/Produksi_NET!D34,0)</f>
        <v>0</v>
      </c>
      <c r="E34" s="328">
        <f>IFERROR((Pelumas!E34*1000)/Produksi_NET!E34,0)</f>
        <v>0</v>
      </c>
      <c r="F34" s="328">
        <f>IFERROR((Pelumas!F34*1000)/Produksi_NET!F34,0)</f>
        <v>0</v>
      </c>
      <c r="G34" s="328">
        <f>IFERROR((Pelumas!G34*1000)/Produksi_NET!G34,0)</f>
        <v>0</v>
      </c>
      <c r="H34" s="328">
        <f>IFERROR((Pelumas!H34*1000)/Produksi_NET!H34,0)</f>
        <v>0</v>
      </c>
      <c r="I34" s="328">
        <f>IFERROR((Pelumas!I34*1000)/Produksi_NET!I34,0)</f>
        <v>0</v>
      </c>
      <c r="J34" s="434">
        <f>IFERROR((Pelumas!J34*1000)/Produksi_NET!J34,0)</f>
        <v>0</v>
      </c>
      <c r="K34" s="434">
        <f>IFERROR((Pelumas!K34*1000)/Produksi_NET!K34,0)</f>
        <v>0</v>
      </c>
      <c r="L34" s="434">
        <f>IFERROR((Pelumas!L34*1000)/Produksi_NET!L34,0)</f>
        <v>0</v>
      </c>
      <c r="M34" s="434">
        <f>IFERROR((Pelumas!M34*1000)/Produksi_NET!M34,0)</f>
        <v>0</v>
      </c>
      <c r="N34" s="434">
        <f>IFERROR((Pelumas!N34*1000)/Produksi_NET!N34,0)</f>
        <v>0</v>
      </c>
      <c r="O34" s="434">
        <f>IFERROR((Pelumas!O34*1000)/Produksi_NET!O34,0)</f>
        <v>0</v>
      </c>
      <c r="P34" s="328">
        <f>IFERROR((Pelumas!P34*1000)/Produksi_NET!P34,0)</f>
        <v>0</v>
      </c>
      <c r="Q34" s="328">
        <f>IFERROR((Pelumas!Q34*1000)/Produksi_NET!Q34,0)</f>
        <v>0</v>
      </c>
      <c r="R34" s="328">
        <f>IFERROR((Pelumas!R34*1000)/Produksi_NET!R34,0)</f>
        <v>0</v>
      </c>
      <c r="S34" s="328">
        <f>IFERROR((Pelumas!S34*1000)/Produksi_NET!S34,0)</f>
        <v>0</v>
      </c>
      <c r="T34" s="328">
        <f>IFERROR((Pelumas!T34*1000)/Produksi_NET!T34,0)</f>
        <v>0</v>
      </c>
      <c r="U34" s="328">
        <f>IFERROR((Pelumas!U34*1000)/Produksi_NET!U34,0)</f>
        <v>0</v>
      </c>
      <c r="V34" s="328">
        <f>IFERROR((Pelumas!V34*1000)/Produksi_NET!V34,0)</f>
        <v>0</v>
      </c>
      <c r="W34" s="328">
        <f>IFERROR((Pelumas!W34*1000)/Produksi_NET!W34,0)</f>
        <v>0</v>
      </c>
      <c r="X34" s="328">
        <f>IFERROR((Pelumas!X34*1000)/Produksi_NET!X34,0)</f>
        <v>0</v>
      </c>
      <c r="Y34" s="328">
        <f>IFERROR((Pelumas!Y34*1000)/Produksi_NET!Y34,0)</f>
        <v>0</v>
      </c>
      <c r="Z34" s="328">
        <f>IFERROR((Pelumas!Z34*1000)/Produksi_NET!Z34,0)</f>
        <v>0</v>
      </c>
      <c r="AA34" s="328">
        <f>IFERROR((Pelumas!AA34*1000)/Produksi_NET!AA34,0)</f>
        <v>0</v>
      </c>
      <c r="AB34" s="328">
        <f>IFERROR((Pelumas!AB34*1000)/Produksi_NET!AB34,0)</f>
        <v>0</v>
      </c>
    </row>
    <row r="35" spans="1:28" s="7" customFormat="1" ht="14.1" customHeight="1">
      <c r="B35" s="250"/>
      <c r="C35" s="274" t="s">
        <v>133</v>
      </c>
      <c r="D35" s="332">
        <f>IFERROR((Pelumas!D35*1000)/Produksi_NET!D35,0)</f>
        <v>0</v>
      </c>
      <c r="E35" s="332">
        <f>IFERROR((Pelumas!E35*1000)/Produksi_NET!E35,0)</f>
        <v>0</v>
      </c>
      <c r="F35" s="332">
        <f>IFERROR((Pelumas!F35*1000)/Produksi_NET!F35,0)</f>
        <v>0</v>
      </c>
      <c r="G35" s="332">
        <f>IFERROR((Pelumas!G35*1000)/Produksi_NET!G35,0)</f>
        <v>0</v>
      </c>
      <c r="H35" s="332">
        <f>IFERROR((Pelumas!H35*1000)/Produksi_NET!H35,0)</f>
        <v>0</v>
      </c>
      <c r="I35" s="332">
        <f>IFERROR((Pelumas!I35*1000)/Produksi_NET!I35,0)</f>
        <v>0</v>
      </c>
      <c r="J35" s="435">
        <f>IFERROR((Pelumas!J35*1000)/Produksi_NET!J35,0)</f>
        <v>0</v>
      </c>
      <c r="K35" s="435">
        <f>IFERROR((Pelumas!K35*1000)/Produksi_NET!K35,0)</f>
        <v>0</v>
      </c>
      <c r="L35" s="435">
        <f>IFERROR((Pelumas!L35*1000)/Produksi_NET!L35,0)</f>
        <v>0</v>
      </c>
      <c r="M35" s="435">
        <f>IFERROR((Pelumas!M35*1000)/Produksi_NET!M35,0)</f>
        <v>0</v>
      </c>
      <c r="N35" s="435">
        <f>IFERROR((Pelumas!N35*1000)/Produksi_NET!N35,0)</f>
        <v>0</v>
      </c>
      <c r="O35" s="435">
        <f>IFERROR((Pelumas!O35*1000)/Produksi_NET!O35,0)</f>
        <v>0</v>
      </c>
      <c r="P35" s="332">
        <f>IFERROR((Pelumas!P35*1000)/Produksi_NET!P35,0)</f>
        <v>0</v>
      </c>
      <c r="Q35" s="332">
        <f>IFERROR((Pelumas!Q35*1000)/Produksi_NET!Q35,0)</f>
        <v>0</v>
      </c>
      <c r="R35" s="332">
        <f>IFERROR((Pelumas!R35*1000)/Produksi_NET!R35,0)</f>
        <v>0</v>
      </c>
      <c r="S35" s="332">
        <f>IFERROR((Pelumas!S35*1000)/Produksi_NET!S35,0)</f>
        <v>0</v>
      </c>
      <c r="T35" s="332">
        <f>IFERROR((Pelumas!T35*1000)/Produksi_NET!T35,0)</f>
        <v>0</v>
      </c>
      <c r="U35" s="332">
        <f>IFERROR((Pelumas!U35*1000)/Produksi_NET!U35,0)</f>
        <v>0</v>
      </c>
      <c r="V35" s="332">
        <f>IFERROR((Pelumas!V35*1000)/Produksi_NET!V35,0)</f>
        <v>0</v>
      </c>
      <c r="W35" s="332">
        <f>IFERROR((Pelumas!W35*1000)/Produksi_NET!W35,0)</f>
        <v>0</v>
      </c>
      <c r="X35" s="332">
        <f>IFERROR((Pelumas!X35*1000)/Produksi_NET!X35,0)</f>
        <v>0</v>
      </c>
      <c r="Y35" s="332">
        <f>IFERROR((Pelumas!Y35*1000)/Produksi_NET!Y35,0)</f>
        <v>0</v>
      </c>
      <c r="Z35" s="332">
        <f>IFERROR((Pelumas!Z35*1000)/Produksi_NET!Z35,0)</f>
        <v>0</v>
      </c>
      <c r="AA35" s="332">
        <f>IFERROR((Pelumas!AA35*1000)/Produksi_NET!AA35,0)</f>
        <v>0</v>
      </c>
      <c r="AB35" s="332">
        <f>IFERROR((Pelumas!AB35*1000)/Produksi_NET!AB35,0)</f>
        <v>0</v>
      </c>
    </row>
    <row r="36" spans="1:28" s="7" customFormat="1" ht="14.1" customHeight="1">
      <c r="B36" s="256"/>
      <c r="C36" s="293" t="s">
        <v>29</v>
      </c>
      <c r="D36" s="333">
        <f>IFERROR((Pelumas!D36*1000)/Produksi_NET!D36,0)</f>
        <v>0.92200130499550448</v>
      </c>
      <c r="E36" s="333">
        <f>IFERROR((Pelumas!E36*1000)/Produksi_NET!E36,0)</f>
        <v>0.8449931881863405</v>
      </c>
      <c r="F36" s="333">
        <f>IFERROR((Pelumas!F36*1000)/Produksi_NET!F36,0)</f>
        <v>0.84367455438482275</v>
      </c>
      <c r="G36" s="333">
        <f>IFERROR((Pelumas!G36*1000)/Produksi_NET!G36,0)</f>
        <v>0.66285450558237391</v>
      </c>
      <c r="H36" s="333">
        <f>IFERROR((Pelumas!H36*1000)/Produksi_NET!H36,0)</f>
        <v>0</v>
      </c>
      <c r="I36" s="333">
        <f>IFERROR((Pelumas!I36*1000)/Produksi_NET!I36,0)</f>
        <v>0</v>
      </c>
      <c r="J36" s="433">
        <f>IFERROR((Pelumas!J36*1000)/Produksi_NET!J36,0)</f>
        <v>0</v>
      </c>
      <c r="K36" s="433">
        <f>IFERROR((Pelumas!K36*1000)/Produksi_NET!K36,0)</f>
        <v>0</v>
      </c>
      <c r="L36" s="433">
        <f>IFERROR((Pelumas!L36*1000)/Produksi_NET!L36,0)</f>
        <v>0</v>
      </c>
      <c r="M36" s="433">
        <f>IFERROR((Pelumas!M36*1000)/Produksi_NET!M36,0)</f>
        <v>0</v>
      </c>
      <c r="N36" s="433">
        <f>IFERROR((Pelumas!N36*1000)/Produksi_NET!N36,0)</f>
        <v>0</v>
      </c>
      <c r="O36" s="433">
        <f>IFERROR((Pelumas!O36*1000)/Produksi_NET!O36,0)</f>
        <v>0</v>
      </c>
      <c r="P36" s="333">
        <f>IFERROR((Pelumas!P36*1000)/Produksi_NET!P36,0)</f>
        <v>0.81959710094080263</v>
      </c>
      <c r="Q36" s="333">
        <f>IFERROR((Pelumas!Q36*1000)/Produksi_NET!Q36,0)</f>
        <v>0.92200130499550448</v>
      </c>
      <c r="R36" s="333">
        <f>IFERROR((Pelumas!R36*1000)/Produksi_NET!R36,0)</f>
        <v>0.88615783931226666</v>
      </c>
      <c r="S36" s="333">
        <f>IFERROR((Pelumas!S36*1000)/Produksi_NET!S36,0)</f>
        <v>0.87124521458817428</v>
      </c>
      <c r="T36" s="333">
        <f>IFERROR((Pelumas!T36*1000)/Produksi_NET!T36,0)</f>
        <v>0.81959710094080263</v>
      </c>
      <c r="U36" s="333">
        <f>IFERROR((Pelumas!U36*1000)/Produksi_NET!U36,0)</f>
        <v>0.81959710094080263</v>
      </c>
      <c r="V36" s="333">
        <f>IFERROR((Pelumas!V36*1000)/Produksi_NET!V36,0)</f>
        <v>0.81959710094080263</v>
      </c>
      <c r="W36" s="333">
        <f>IFERROR((Pelumas!W36*1000)/Produksi_NET!W36,0)</f>
        <v>0.81959710094080263</v>
      </c>
      <c r="X36" s="333">
        <f>IFERROR((Pelumas!X36*1000)/Produksi_NET!X36,0)</f>
        <v>0.81959710094080263</v>
      </c>
      <c r="Y36" s="333">
        <f>IFERROR((Pelumas!Y36*1000)/Produksi_NET!Y36,0)</f>
        <v>0.81959710094080263</v>
      </c>
      <c r="Z36" s="333">
        <f>IFERROR((Pelumas!Z36*1000)/Produksi_NET!Z36,0)</f>
        <v>0.81959710094080263</v>
      </c>
      <c r="AA36" s="333">
        <f>IFERROR((Pelumas!AA36*1000)/Produksi_NET!AA36,0)</f>
        <v>0.81959710094080263</v>
      </c>
      <c r="AB36" s="333">
        <f>IFERROR((Pelumas!AB36*1000)/Produksi_NET!AB36,0)</f>
        <v>0.81959710094080263</v>
      </c>
    </row>
    <row r="37" spans="1:28" ht="14.1" customHeight="1">
      <c r="B37" s="261"/>
      <c r="C37" s="262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  <c r="R37" s="204"/>
    </row>
    <row r="38" spans="1:28" ht="14.1" customHeight="1">
      <c r="A38" s="14"/>
      <c r="B38" s="112"/>
      <c r="C38" s="240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4.1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86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101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5.95" customHeight="1"/>
    <row r="45" spans="1:28" ht="15.95" customHeight="1"/>
    <row r="46" spans="1:28" ht="15.95" customHeight="1"/>
    <row r="47" spans="1:28" ht="15.95" customHeight="1"/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78740157480314965" right="0.19685039370078741" top="0.55118110236220474" bottom="0.39370078740157483" header="0.23622047244094491" footer="0.19685039370078741"/>
  <pageSetup paperSize="122" scale="84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theme="0"/>
    <pageSetUpPr fitToPage="1"/>
  </sheetPr>
  <dimension ref="A1:AB103"/>
  <sheetViews>
    <sheetView showGridLines="0" view="pageBreakPreview" zoomScale="85" zoomScaleSheetLayoutView="85" workbookViewId="0">
      <selection activeCell="D46" sqref="D46:E57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12" width="6.7109375" style="10" bestFit="1" customWidth="1"/>
    <col min="13" max="13" width="6.140625" style="10" bestFit="1" customWidth="1"/>
    <col min="14" max="15" width="6.7109375" style="10" bestFit="1" customWidth="1"/>
    <col min="16" max="16" width="13.140625" style="10" customWidth="1"/>
    <col min="17" max="17" width="7.7109375" style="323" bestFit="1" customWidth="1"/>
    <col min="18" max="28" width="7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141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311"/>
      <c r="R8" s="311"/>
      <c r="S8" s="311"/>
      <c r="T8" s="311"/>
      <c r="U8" s="311"/>
      <c r="V8" s="312"/>
      <c r="W8" s="312"/>
      <c r="X8" s="312"/>
      <c r="Y8" s="312"/>
      <c r="Z8" s="312"/>
      <c r="AA8" s="312"/>
      <c r="AB8" s="312"/>
    </row>
    <row r="9" spans="1:28" ht="14.1" customHeight="1">
      <c r="B9" s="109">
        <v>1</v>
      </c>
      <c r="C9" s="267" t="s">
        <v>148</v>
      </c>
      <c r="D9" s="279">
        <f>[2]MISIP_CAB!$F$117</f>
        <v>829</v>
      </c>
      <c r="E9" s="279">
        <f>[2]MISIP_CAB!$F$118</f>
        <v>743</v>
      </c>
      <c r="F9" s="279">
        <f>[2]MISIP_CAB!$F$119</f>
        <v>792</v>
      </c>
      <c r="G9" s="279">
        <f>[2]MISIP_CAB!$F$120</f>
        <v>831</v>
      </c>
      <c r="H9" s="279">
        <f>[2]MISIP_CAB!$F$121</f>
        <v>0</v>
      </c>
      <c r="I9" s="279">
        <f>[2]MISIP_CAB!$F$122</f>
        <v>0</v>
      </c>
      <c r="J9" s="279">
        <f>[2]MISIP_CAB!$F$123</f>
        <v>0</v>
      </c>
      <c r="K9" s="91">
        <f>[2]MISIP_CAB!$F$124</f>
        <v>0</v>
      </c>
      <c r="L9" s="91">
        <f>[2]MISIP_CAB!$F$125</f>
        <v>0</v>
      </c>
      <c r="M9" s="91">
        <f>[2]MISIP_CAB!$F$126</f>
        <v>0</v>
      </c>
      <c r="N9" s="91">
        <f>[2]MISIP_CAB!$F$127</f>
        <v>0</v>
      </c>
      <c r="O9" s="91">
        <f>[2]MISIP_CAB!$F$128</f>
        <v>0</v>
      </c>
      <c r="P9" s="85">
        <f>SUM(D9:O9)</f>
        <v>3195</v>
      </c>
      <c r="Q9" s="313">
        <f>D9</f>
        <v>829</v>
      </c>
      <c r="R9" s="314">
        <f>Q9+E9</f>
        <v>1572</v>
      </c>
      <c r="S9" s="314">
        <f t="shared" ref="S9:AB24" si="0">R9+F9</f>
        <v>2364</v>
      </c>
      <c r="T9" s="314">
        <f t="shared" si="0"/>
        <v>3195</v>
      </c>
      <c r="U9" s="314">
        <f t="shared" si="0"/>
        <v>3195</v>
      </c>
      <c r="V9" s="314">
        <f t="shared" si="0"/>
        <v>3195</v>
      </c>
      <c r="W9" s="314">
        <f t="shared" si="0"/>
        <v>3195</v>
      </c>
      <c r="X9" s="314">
        <f t="shared" si="0"/>
        <v>3195</v>
      </c>
      <c r="Y9" s="314">
        <f t="shared" si="0"/>
        <v>3195</v>
      </c>
      <c r="Z9" s="314">
        <f t="shared" si="0"/>
        <v>3195</v>
      </c>
      <c r="AA9" s="314">
        <f t="shared" si="0"/>
        <v>3195</v>
      </c>
      <c r="AB9" s="314">
        <f t="shared" si="0"/>
        <v>3195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829</v>
      </c>
      <c r="E10" s="280">
        <f t="shared" si="1"/>
        <v>743</v>
      </c>
      <c r="F10" s="280">
        <f t="shared" si="1"/>
        <v>792</v>
      </c>
      <c r="G10" s="280">
        <f t="shared" si="1"/>
        <v>831</v>
      </c>
      <c r="H10" s="280">
        <f t="shared" si="1"/>
        <v>0</v>
      </c>
      <c r="I10" s="280">
        <f t="shared" si="1"/>
        <v>0</v>
      </c>
      <c r="J10" s="280">
        <f t="shared" ref="J10:O10" si="2">SUM(J9)</f>
        <v>0</v>
      </c>
      <c r="K10" s="280">
        <f t="shared" si="2"/>
        <v>0</v>
      </c>
      <c r="L10" s="280">
        <f t="shared" si="2"/>
        <v>0</v>
      </c>
      <c r="M10" s="280">
        <f t="shared" si="2"/>
        <v>0</v>
      </c>
      <c r="N10" s="280">
        <f t="shared" si="2"/>
        <v>0</v>
      </c>
      <c r="O10" s="280">
        <f t="shared" si="2"/>
        <v>0</v>
      </c>
      <c r="P10" s="103">
        <f>SUM(P9)</f>
        <v>3195</v>
      </c>
      <c r="Q10" s="315">
        <f>D10</f>
        <v>829</v>
      </c>
      <c r="R10" s="316">
        <f>Q10+E10</f>
        <v>1572</v>
      </c>
      <c r="S10" s="316">
        <f t="shared" si="0"/>
        <v>2364</v>
      </c>
      <c r="T10" s="316">
        <f t="shared" si="0"/>
        <v>3195</v>
      </c>
      <c r="U10" s="316">
        <f t="shared" si="0"/>
        <v>3195</v>
      </c>
      <c r="V10" s="316">
        <f t="shared" si="0"/>
        <v>3195</v>
      </c>
      <c r="W10" s="316">
        <f t="shared" si="0"/>
        <v>3195</v>
      </c>
      <c r="X10" s="316">
        <f t="shared" si="0"/>
        <v>3195</v>
      </c>
      <c r="Y10" s="316">
        <f t="shared" si="0"/>
        <v>3195</v>
      </c>
      <c r="Z10" s="316">
        <f t="shared" si="0"/>
        <v>3195</v>
      </c>
      <c r="AA10" s="316">
        <f t="shared" si="0"/>
        <v>3195</v>
      </c>
      <c r="AB10" s="316">
        <f t="shared" si="0"/>
        <v>3195</v>
      </c>
    </row>
    <row r="11" spans="1:28" ht="14.1" customHeight="1">
      <c r="A11" s="14"/>
      <c r="B11" s="109">
        <v>2</v>
      </c>
      <c r="C11" s="267" t="s">
        <v>149</v>
      </c>
      <c r="D11" s="279">
        <f>[2]MISIP_MLK!$E$117</f>
        <v>360</v>
      </c>
      <c r="E11" s="279">
        <f>[2]MISIP_MLK!$E$118</f>
        <v>288</v>
      </c>
      <c r="F11" s="279">
        <f>[2]MISIP_MLK!$E$119</f>
        <v>400</v>
      </c>
      <c r="G11" s="279">
        <f>[2]MISIP_MLK!$E$120</f>
        <v>360</v>
      </c>
      <c r="H11" s="279">
        <f>[2]MISIP_MLK!$E$121</f>
        <v>0</v>
      </c>
      <c r="I11" s="279">
        <f>[2]MISIP_MLK!$E$122</f>
        <v>0</v>
      </c>
      <c r="J11" s="279">
        <f>[2]MISIP_MLK!$E$123</f>
        <v>0</v>
      </c>
      <c r="K11" s="420">
        <f>[2]MISIP_MLK!$E$124</f>
        <v>0</v>
      </c>
      <c r="L11" s="420">
        <f>[2]MISIP_MLK!$E$125</f>
        <v>0</v>
      </c>
      <c r="M11" s="420">
        <f>[2]MISIP_MLK!$E$126</f>
        <v>0</v>
      </c>
      <c r="N11" s="420">
        <f>[2]MISIP_MLK!$E$127</f>
        <v>0</v>
      </c>
      <c r="O11" s="420">
        <f>[2]MISIP_MLK!$E$128</f>
        <v>0</v>
      </c>
      <c r="P11" s="85">
        <f>SUM(D11:O11)</f>
        <v>1408</v>
      </c>
      <c r="Q11" s="313">
        <f>D11</f>
        <v>360</v>
      </c>
      <c r="R11" s="314">
        <f>Q11+E11</f>
        <v>648</v>
      </c>
      <c r="S11" s="314">
        <f t="shared" si="0"/>
        <v>1048</v>
      </c>
      <c r="T11" s="314">
        <f t="shared" si="0"/>
        <v>1408</v>
      </c>
      <c r="U11" s="314">
        <f t="shared" si="0"/>
        <v>1408</v>
      </c>
      <c r="V11" s="314">
        <f t="shared" si="0"/>
        <v>1408</v>
      </c>
      <c r="W11" s="314">
        <f t="shared" si="0"/>
        <v>1408</v>
      </c>
      <c r="X11" s="314">
        <f t="shared" si="0"/>
        <v>1408</v>
      </c>
      <c r="Y11" s="314">
        <f t="shared" ref="Y11:Y17" si="3">X11+L11</f>
        <v>1408</v>
      </c>
      <c r="Z11" s="314">
        <f t="shared" ref="Z11:Z17" si="4">Y11+M11</f>
        <v>1408</v>
      </c>
      <c r="AA11" s="314">
        <f t="shared" ref="AA11:AA17" si="5">Z11+N11</f>
        <v>1408</v>
      </c>
      <c r="AB11" s="314">
        <f t="shared" ref="AB11:AB17" si="6">AA11+O11</f>
        <v>1408</v>
      </c>
    </row>
    <row r="12" spans="1:28" ht="14.1" customHeight="1">
      <c r="A12" s="14"/>
      <c r="B12" s="109">
        <v>3</v>
      </c>
      <c r="C12" s="267" t="s">
        <v>150</v>
      </c>
      <c r="D12" s="279">
        <f>[2]MISIP_MLK!$F$117</f>
        <v>568</v>
      </c>
      <c r="E12" s="279">
        <f>[2]MISIP_MLK!$F$118</f>
        <v>476</v>
      </c>
      <c r="F12" s="279">
        <f>[2]MISIP_MLK!$F$119</f>
        <v>531</v>
      </c>
      <c r="G12" s="279">
        <f>[2]MISIP_MLK!$F$120</f>
        <v>540</v>
      </c>
      <c r="H12" s="279">
        <f>[2]MISIP_MLK!$F$121</f>
        <v>0</v>
      </c>
      <c r="I12" s="279">
        <f>[2]MISIP_MLK!$F$122</f>
        <v>0</v>
      </c>
      <c r="J12" s="279">
        <f>[2]MISIP_MLK!$F$123</f>
        <v>0</v>
      </c>
      <c r="K12" s="91">
        <f>[2]MISIP_MLK!$F$124</f>
        <v>0</v>
      </c>
      <c r="L12" s="91">
        <f>[2]MISIP_MLK!$F$125</f>
        <v>0</v>
      </c>
      <c r="M12" s="91">
        <f>[2]MISIP_MLK!$F$126</f>
        <v>0</v>
      </c>
      <c r="N12" s="91">
        <f>[2]MISIP_MLK!$F$127</f>
        <v>0</v>
      </c>
      <c r="O12" s="91">
        <f>[2]MISIP_MLK!$F$128</f>
        <v>0</v>
      </c>
      <c r="P12" s="85">
        <f>SUM(D12:O12)</f>
        <v>2115</v>
      </c>
      <c r="Q12" s="313">
        <f t="shared" ref="Q12:Q17" si="7">D12</f>
        <v>568</v>
      </c>
      <c r="R12" s="314">
        <f t="shared" ref="R12:AB27" si="8">Q12+E12</f>
        <v>1044</v>
      </c>
      <c r="S12" s="314">
        <f t="shared" si="0"/>
        <v>1575</v>
      </c>
      <c r="T12" s="314">
        <f t="shared" si="0"/>
        <v>2115</v>
      </c>
      <c r="U12" s="314">
        <f t="shared" si="0"/>
        <v>2115</v>
      </c>
      <c r="V12" s="314">
        <f t="shared" si="0"/>
        <v>2115</v>
      </c>
      <c r="W12" s="314">
        <f t="shared" si="0"/>
        <v>2115</v>
      </c>
      <c r="X12" s="314">
        <f t="shared" si="0"/>
        <v>2115</v>
      </c>
      <c r="Y12" s="314">
        <f t="shared" si="3"/>
        <v>2115</v>
      </c>
      <c r="Z12" s="314">
        <f t="shared" si="4"/>
        <v>2115</v>
      </c>
      <c r="AA12" s="314">
        <f t="shared" si="5"/>
        <v>2115</v>
      </c>
      <c r="AB12" s="314">
        <f t="shared" si="6"/>
        <v>2115</v>
      </c>
    </row>
    <row r="13" spans="1:28" ht="14.1" customHeight="1">
      <c r="A13" s="14"/>
      <c r="B13" s="109">
        <v>4</v>
      </c>
      <c r="C13" s="267" t="s">
        <v>151</v>
      </c>
      <c r="D13" s="279">
        <f>[2]MISIP_MLK!$G$117</f>
        <v>372</v>
      </c>
      <c r="E13" s="279">
        <f>[2]MISIP_MLK!$G$118</f>
        <v>318</v>
      </c>
      <c r="F13" s="279">
        <f>[2]MISIP_MLK!$G$119</f>
        <v>372</v>
      </c>
      <c r="G13" s="279">
        <f>[2]MISIP_MLK!$G$120</f>
        <v>360</v>
      </c>
      <c r="H13" s="279">
        <f>[2]MISIP_MLK!$G$121</f>
        <v>0</v>
      </c>
      <c r="I13" s="279">
        <f>[2]MISIP_MLK!$G$122</f>
        <v>0</v>
      </c>
      <c r="J13" s="279">
        <f>[2]MISIP_MLK!$G$123</f>
        <v>0</v>
      </c>
      <c r="K13" s="91">
        <f>[2]MISIP_MLK!$G$124</f>
        <v>0</v>
      </c>
      <c r="L13" s="91">
        <f>[2]MISIP_MLK!$G$125</f>
        <v>0</v>
      </c>
      <c r="M13" s="91">
        <f>[2]MISIP_MLK!$G$126</f>
        <v>0</v>
      </c>
      <c r="N13" s="91">
        <f>[2]MISIP_MLK!$G$127</f>
        <v>0</v>
      </c>
      <c r="O13" s="91">
        <f>[2]MISIP_MLK!$G$128</f>
        <v>0</v>
      </c>
      <c r="P13" s="85">
        <f t="shared" ref="P13:P17" si="9">SUM(D13:O13)</f>
        <v>1422</v>
      </c>
      <c r="Q13" s="313">
        <f t="shared" si="7"/>
        <v>372</v>
      </c>
      <c r="R13" s="314">
        <f t="shared" si="8"/>
        <v>690</v>
      </c>
      <c r="S13" s="314">
        <f t="shared" si="0"/>
        <v>1062</v>
      </c>
      <c r="T13" s="314">
        <f t="shared" si="0"/>
        <v>1422</v>
      </c>
      <c r="U13" s="314">
        <f t="shared" si="0"/>
        <v>1422</v>
      </c>
      <c r="V13" s="314">
        <f t="shared" si="0"/>
        <v>1422</v>
      </c>
      <c r="W13" s="314">
        <f t="shared" si="0"/>
        <v>1422</v>
      </c>
      <c r="X13" s="314">
        <f t="shared" si="0"/>
        <v>1422</v>
      </c>
      <c r="Y13" s="314">
        <f t="shared" si="3"/>
        <v>1422</v>
      </c>
      <c r="Z13" s="314">
        <f t="shared" si="4"/>
        <v>1422</v>
      </c>
      <c r="AA13" s="314">
        <f t="shared" si="5"/>
        <v>1422</v>
      </c>
      <c r="AB13" s="314">
        <f t="shared" si="6"/>
        <v>1422</v>
      </c>
    </row>
    <row r="14" spans="1:28" ht="14.1" customHeight="1">
      <c r="A14" s="14"/>
      <c r="B14" s="109">
        <v>5</v>
      </c>
      <c r="C14" s="267" t="s">
        <v>152</v>
      </c>
      <c r="D14" s="279">
        <f>[2]MISIP_MLK!$H$117</f>
        <v>614</v>
      </c>
      <c r="E14" s="279">
        <f>[2]MISIP_MLK!$H$118</f>
        <v>554</v>
      </c>
      <c r="F14" s="279">
        <f>[2]MISIP_MLK!$H$119</f>
        <v>389</v>
      </c>
      <c r="G14" s="279">
        <f>[2]MISIP_MLK!$H$120</f>
        <v>609</v>
      </c>
      <c r="H14" s="279">
        <f>[2]MISIP_MLK!$H$121</f>
        <v>0</v>
      </c>
      <c r="I14" s="279">
        <f>[2]MISIP_MLK!$H$122</f>
        <v>0</v>
      </c>
      <c r="J14" s="279">
        <f>[2]MISIP_MLK!$H$123</f>
        <v>0</v>
      </c>
      <c r="K14" s="91">
        <f>[2]MISIP_MLK!$H$124</f>
        <v>0</v>
      </c>
      <c r="L14" s="91">
        <f>[2]MISIP_MLK!$H$125</f>
        <v>0</v>
      </c>
      <c r="M14" s="91">
        <f>[2]MISIP_MLK!$H$126</f>
        <v>0</v>
      </c>
      <c r="N14" s="91">
        <f>[2]MISIP_MLK!$H$127</f>
        <v>0</v>
      </c>
      <c r="O14" s="91">
        <f>[2]MISIP_MLK!$H$128</f>
        <v>0</v>
      </c>
      <c r="P14" s="85">
        <f t="shared" si="9"/>
        <v>2166</v>
      </c>
      <c r="Q14" s="313">
        <f t="shared" si="7"/>
        <v>614</v>
      </c>
      <c r="R14" s="314">
        <f t="shared" si="8"/>
        <v>1168</v>
      </c>
      <c r="S14" s="314">
        <f t="shared" si="0"/>
        <v>1557</v>
      </c>
      <c r="T14" s="314">
        <f t="shared" si="0"/>
        <v>2166</v>
      </c>
      <c r="U14" s="314">
        <f t="shared" si="0"/>
        <v>2166</v>
      </c>
      <c r="V14" s="314">
        <f t="shared" si="0"/>
        <v>2166</v>
      </c>
      <c r="W14" s="314">
        <f t="shared" si="0"/>
        <v>2166</v>
      </c>
      <c r="X14" s="314">
        <f t="shared" si="0"/>
        <v>2166</v>
      </c>
      <c r="Y14" s="314">
        <f t="shared" si="3"/>
        <v>2166</v>
      </c>
      <c r="Z14" s="314">
        <f t="shared" si="4"/>
        <v>2166</v>
      </c>
      <c r="AA14" s="314">
        <f t="shared" si="5"/>
        <v>2166</v>
      </c>
      <c r="AB14" s="314">
        <f t="shared" si="6"/>
        <v>2166</v>
      </c>
    </row>
    <row r="15" spans="1:28" ht="14.1" customHeight="1">
      <c r="A15" s="14"/>
      <c r="B15" s="109">
        <v>6</v>
      </c>
      <c r="C15" s="267" t="s">
        <v>153</v>
      </c>
      <c r="D15" s="281">
        <f>[2]MISIP_MLK!$I$117</f>
        <v>331</v>
      </c>
      <c r="E15" s="281">
        <f>[2]MISIP_MLK!$I$118</f>
        <v>308</v>
      </c>
      <c r="F15" s="281">
        <f>[2]MISIP_MLK!$I$119</f>
        <v>341</v>
      </c>
      <c r="G15" s="281">
        <f>[2]MISIP_MLK!$I$120</f>
        <v>444</v>
      </c>
      <c r="H15" s="281">
        <f>[2]MISIP_MLK!$I$121</f>
        <v>0</v>
      </c>
      <c r="I15" s="281">
        <f>[2]MISIP_MLK!$I$122</f>
        <v>0</v>
      </c>
      <c r="J15" s="281">
        <f>[2]MISIP_MLK!$I$123</f>
        <v>0</v>
      </c>
      <c r="K15" s="91">
        <f>[2]MISIP_MLK!$I$124</f>
        <v>0</v>
      </c>
      <c r="L15" s="91">
        <f>[2]MISIP_MLK!$I$125</f>
        <v>0</v>
      </c>
      <c r="M15" s="91">
        <f>[2]MISIP_MLK!$I$126</f>
        <v>0</v>
      </c>
      <c r="N15" s="91">
        <f>[2]MISIP_MLK!$I$127</f>
        <v>0</v>
      </c>
      <c r="O15" s="91">
        <f>[2]MISIP_MLK!$I$128</f>
        <v>0</v>
      </c>
      <c r="P15" s="85">
        <f t="shared" si="9"/>
        <v>1424</v>
      </c>
      <c r="Q15" s="313">
        <f t="shared" si="7"/>
        <v>331</v>
      </c>
      <c r="R15" s="314">
        <f t="shared" si="8"/>
        <v>639</v>
      </c>
      <c r="S15" s="314">
        <f t="shared" si="0"/>
        <v>980</v>
      </c>
      <c r="T15" s="314">
        <f t="shared" si="0"/>
        <v>1424</v>
      </c>
      <c r="U15" s="314">
        <f t="shared" si="0"/>
        <v>1424</v>
      </c>
      <c r="V15" s="314">
        <f t="shared" si="0"/>
        <v>1424</v>
      </c>
      <c r="W15" s="314">
        <f t="shared" si="0"/>
        <v>1424</v>
      </c>
      <c r="X15" s="314">
        <f t="shared" si="0"/>
        <v>1424</v>
      </c>
      <c r="Y15" s="314">
        <f t="shared" si="3"/>
        <v>1424</v>
      </c>
      <c r="Z15" s="314">
        <f t="shared" si="4"/>
        <v>1424</v>
      </c>
      <c r="AA15" s="314">
        <f t="shared" si="5"/>
        <v>1424</v>
      </c>
      <c r="AB15" s="314">
        <f t="shared" si="6"/>
        <v>1424</v>
      </c>
    </row>
    <row r="16" spans="1:28" ht="14.1" customHeight="1">
      <c r="A16" s="14"/>
      <c r="B16" s="109">
        <v>7</v>
      </c>
      <c r="C16" s="267" t="s">
        <v>154</v>
      </c>
      <c r="D16" s="279">
        <f>[2]MISIP_MLK!$J$117</f>
        <v>384</v>
      </c>
      <c r="E16" s="279">
        <f>[2]MISIP_MLK!$J$118</f>
        <v>336</v>
      </c>
      <c r="F16" s="279">
        <f>[2]MISIP_MLK!$J$119</f>
        <v>372</v>
      </c>
      <c r="G16" s="279">
        <f>[2]MISIP_MLK!$J$120</f>
        <v>360</v>
      </c>
      <c r="H16" s="279">
        <f>[2]MISIP_MLK!$J$121</f>
        <v>0</v>
      </c>
      <c r="I16" s="279">
        <f>[2]MISIP_MLK!$J$122</f>
        <v>0</v>
      </c>
      <c r="J16" s="279">
        <f>[2]MISIP_MLK!$J$123</f>
        <v>0</v>
      </c>
      <c r="K16" s="91">
        <f>[2]MISIP_MLK!$J$124</f>
        <v>0</v>
      </c>
      <c r="L16" s="91">
        <f>[2]MISIP_MLK!$J$125</f>
        <v>0</v>
      </c>
      <c r="M16" s="91">
        <f>[2]MISIP_MLK!$J$126</f>
        <v>0</v>
      </c>
      <c r="N16" s="91">
        <f>[2]MISIP_MLK!$J$127</f>
        <v>0</v>
      </c>
      <c r="O16" s="91">
        <f>[2]MISIP_MLK!$J$128</f>
        <v>0</v>
      </c>
      <c r="P16" s="85">
        <f t="shared" si="9"/>
        <v>1452</v>
      </c>
      <c r="Q16" s="313">
        <f t="shared" si="7"/>
        <v>384</v>
      </c>
      <c r="R16" s="314">
        <f t="shared" si="8"/>
        <v>720</v>
      </c>
      <c r="S16" s="314">
        <f t="shared" si="0"/>
        <v>1092</v>
      </c>
      <c r="T16" s="314">
        <f t="shared" si="0"/>
        <v>1452</v>
      </c>
      <c r="U16" s="314">
        <f t="shared" si="0"/>
        <v>1452</v>
      </c>
      <c r="V16" s="314">
        <f t="shared" si="0"/>
        <v>1452</v>
      </c>
      <c r="W16" s="314">
        <f t="shared" si="0"/>
        <v>1452</v>
      </c>
      <c r="X16" s="314">
        <f t="shared" si="0"/>
        <v>1452</v>
      </c>
      <c r="Y16" s="314">
        <f t="shared" si="3"/>
        <v>1452</v>
      </c>
      <c r="Z16" s="314">
        <f t="shared" si="4"/>
        <v>1452</v>
      </c>
      <c r="AA16" s="314">
        <f t="shared" si="5"/>
        <v>1452</v>
      </c>
      <c r="AB16" s="314">
        <f t="shared" si="6"/>
        <v>1452</v>
      </c>
    </row>
    <row r="17" spans="1:28" ht="14.1" customHeight="1">
      <c r="A17" s="14"/>
      <c r="B17" s="109">
        <v>8</v>
      </c>
      <c r="C17" s="267" t="s">
        <v>127</v>
      </c>
      <c r="D17" s="279">
        <f>[2]MISIP_MLK!$K$117</f>
        <v>186</v>
      </c>
      <c r="E17" s="279">
        <f>[2]MISIP_MLK!$K$118</f>
        <v>168</v>
      </c>
      <c r="F17" s="279">
        <f>[2]MISIP_MLK!$K$119</f>
        <v>192</v>
      </c>
      <c r="G17" s="279">
        <f>[2]MISIP_MLK!$K$120</f>
        <v>189</v>
      </c>
      <c r="H17" s="279">
        <f>[2]MISIP_MLK!$K$121</f>
        <v>0</v>
      </c>
      <c r="I17" s="279">
        <f>[2]MISIP_MLK!$K$122</f>
        <v>0</v>
      </c>
      <c r="J17" s="279">
        <f>[2]MISIP_MLK!$K$123</f>
        <v>0</v>
      </c>
      <c r="K17" s="91">
        <f>[2]MISIP_MLK!$K$124</f>
        <v>0</v>
      </c>
      <c r="L17" s="91">
        <f>[2]MISIP_MLK!$K$125</f>
        <v>0</v>
      </c>
      <c r="M17" s="91">
        <f>[2]MISIP_MLK!$K$126</f>
        <v>0</v>
      </c>
      <c r="N17" s="91">
        <f>[2]MISIP_MLK!$K$127</f>
        <v>0</v>
      </c>
      <c r="O17" s="91">
        <f>[2]MISIP_MLK!$K$128</f>
        <v>0</v>
      </c>
      <c r="P17" s="85">
        <f t="shared" si="9"/>
        <v>735</v>
      </c>
      <c r="Q17" s="313">
        <f t="shared" si="7"/>
        <v>186</v>
      </c>
      <c r="R17" s="314">
        <f t="shared" si="8"/>
        <v>354</v>
      </c>
      <c r="S17" s="314">
        <f t="shared" si="0"/>
        <v>546</v>
      </c>
      <c r="T17" s="314">
        <f t="shared" si="0"/>
        <v>735</v>
      </c>
      <c r="U17" s="314">
        <f t="shared" si="0"/>
        <v>735</v>
      </c>
      <c r="V17" s="314">
        <f t="shared" si="0"/>
        <v>735</v>
      </c>
      <c r="W17" s="314">
        <f t="shared" si="0"/>
        <v>735</v>
      </c>
      <c r="X17" s="314">
        <f t="shared" si="0"/>
        <v>735</v>
      </c>
      <c r="Y17" s="314">
        <f t="shared" si="3"/>
        <v>735</v>
      </c>
      <c r="Z17" s="314">
        <f t="shared" si="4"/>
        <v>735</v>
      </c>
      <c r="AA17" s="314">
        <f t="shared" si="5"/>
        <v>735</v>
      </c>
      <c r="AB17" s="314">
        <f t="shared" si="6"/>
        <v>735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10">SUM(D11:D17)</f>
        <v>2815</v>
      </c>
      <c r="E18" s="280">
        <f t="shared" si="10"/>
        <v>2448</v>
      </c>
      <c r="F18" s="280">
        <f t="shared" si="10"/>
        <v>2597</v>
      </c>
      <c r="G18" s="280">
        <f t="shared" si="10"/>
        <v>2862</v>
      </c>
      <c r="H18" s="280">
        <f t="shared" si="10"/>
        <v>0</v>
      </c>
      <c r="I18" s="280">
        <f t="shared" si="10"/>
        <v>0</v>
      </c>
      <c r="J18" s="280">
        <f t="shared" ref="J18:O18" si="11">SUM(J11:J17)</f>
        <v>0</v>
      </c>
      <c r="K18" s="280">
        <f t="shared" si="11"/>
        <v>0</v>
      </c>
      <c r="L18" s="280">
        <f t="shared" si="11"/>
        <v>0</v>
      </c>
      <c r="M18" s="280">
        <f t="shared" si="11"/>
        <v>0</v>
      </c>
      <c r="N18" s="280">
        <f t="shared" si="11"/>
        <v>0</v>
      </c>
      <c r="O18" s="280">
        <f t="shared" si="11"/>
        <v>0</v>
      </c>
      <c r="P18" s="103">
        <f>SUM(P11:P17)</f>
        <v>10722</v>
      </c>
      <c r="Q18" s="315">
        <f>D18</f>
        <v>2815</v>
      </c>
      <c r="R18" s="316">
        <f t="shared" si="8"/>
        <v>5263</v>
      </c>
      <c r="S18" s="316">
        <f t="shared" si="0"/>
        <v>7860</v>
      </c>
      <c r="T18" s="316">
        <f t="shared" si="0"/>
        <v>10722</v>
      </c>
      <c r="U18" s="316">
        <f t="shared" si="0"/>
        <v>10722</v>
      </c>
      <c r="V18" s="316">
        <f t="shared" si="0"/>
        <v>10722</v>
      </c>
      <c r="W18" s="316">
        <f t="shared" si="0"/>
        <v>10722</v>
      </c>
      <c r="X18" s="316">
        <f t="shared" si="0"/>
        <v>10722</v>
      </c>
      <c r="Y18" s="316">
        <f t="shared" si="0"/>
        <v>10722</v>
      </c>
      <c r="Z18" s="316">
        <f t="shared" si="0"/>
        <v>10722</v>
      </c>
      <c r="AA18" s="316">
        <f t="shared" si="0"/>
        <v>10722</v>
      </c>
      <c r="AB18" s="316">
        <f t="shared" si="0"/>
        <v>10722</v>
      </c>
    </row>
    <row r="19" spans="1:28" ht="14.1" customHeight="1">
      <c r="A19" s="14"/>
      <c r="B19" s="109">
        <v>10</v>
      </c>
      <c r="C19" s="267" t="s">
        <v>155</v>
      </c>
      <c r="D19" s="279">
        <f>[2]MISIP_KTB!$E$117</f>
        <v>715</v>
      </c>
      <c r="E19" s="279">
        <f>[2]MISIP_KTB!$E$118</f>
        <v>664</v>
      </c>
      <c r="F19" s="279">
        <f>[2]MISIP_KTB!$E$119</f>
        <v>744</v>
      </c>
      <c r="G19" s="279">
        <f>[2]MISIP_KTB!$E$120</f>
        <v>720</v>
      </c>
      <c r="H19" s="279">
        <f>[2]MISIP_KTB!$E$121</f>
        <v>0</v>
      </c>
      <c r="I19" s="279">
        <f>[2]MISIP_KTB!$E$122</f>
        <v>0</v>
      </c>
      <c r="J19" s="279">
        <f>[2]MISIP_KTB!$E$123</f>
        <v>0</v>
      </c>
      <c r="K19" s="91">
        <f>[2]MISIP_KTB!$E$124</f>
        <v>0</v>
      </c>
      <c r="L19" s="91">
        <f>[2]MISIP_KTB!$E$125</f>
        <v>0</v>
      </c>
      <c r="M19" s="91">
        <f>[2]MISIP_KTB!$E$126</f>
        <v>0</v>
      </c>
      <c r="N19" s="91">
        <f>[2]MISIP_KTB!$E$127</f>
        <v>0</v>
      </c>
      <c r="O19" s="91">
        <f>[2]MISIP_KTB!$E$128</f>
        <v>0</v>
      </c>
      <c r="P19" s="85">
        <f t="shared" ref="P19:P26" si="12">SUM(D19:O19)</f>
        <v>2843</v>
      </c>
      <c r="Q19" s="313">
        <f t="shared" ref="Q19:Q36" si="13">D19</f>
        <v>715</v>
      </c>
      <c r="R19" s="314">
        <f t="shared" si="8"/>
        <v>1379</v>
      </c>
      <c r="S19" s="314">
        <f t="shared" si="0"/>
        <v>2123</v>
      </c>
      <c r="T19" s="314">
        <f t="shared" si="0"/>
        <v>2843</v>
      </c>
      <c r="U19" s="314">
        <f t="shared" si="0"/>
        <v>2843</v>
      </c>
      <c r="V19" s="314">
        <f t="shared" si="0"/>
        <v>2843</v>
      </c>
      <c r="W19" s="314">
        <f t="shared" si="0"/>
        <v>2843</v>
      </c>
      <c r="X19" s="314">
        <f t="shared" si="0"/>
        <v>2843</v>
      </c>
      <c r="Y19" s="314">
        <f t="shared" ref="Y19:Y26" si="14">X19+L19</f>
        <v>2843</v>
      </c>
      <c r="Z19" s="314">
        <f t="shared" ref="Z19:Z26" si="15">Y19+M19</f>
        <v>2843</v>
      </c>
      <c r="AA19" s="314">
        <f t="shared" ref="AA19:AA26" si="16">Z19+N19</f>
        <v>2843</v>
      </c>
      <c r="AB19" s="314">
        <f t="shared" ref="AB19:AB26" si="17">AA19+O19</f>
        <v>2843</v>
      </c>
    </row>
    <row r="20" spans="1:28" ht="14.1" customHeight="1">
      <c r="A20" s="14"/>
      <c r="B20" s="109">
        <v>11</v>
      </c>
      <c r="C20" s="270" t="s">
        <v>156</v>
      </c>
      <c r="D20" s="281">
        <f>[2]MISIP_KTB!$F$117</f>
        <v>839</v>
      </c>
      <c r="E20" s="281">
        <f>[2]MISIP_KTB!$F$118</f>
        <v>758</v>
      </c>
      <c r="F20" s="281">
        <f>[2]MISIP_KTB!$F$119</f>
        <v>839</v>
      </c>
      <c r="G20" s="281">
        <f>[2]MISIP_KTB!$F$120</f>
        <v>812</v>
      </c>
      <c r="H20" s="281">
        <f>[2]MISIP_KTB!$F$121</f>
        <v>0</v>
      </c>
      <c r="I20" s="281">
        <f>[2]MISIP_KTB!$F$122</f>
        <v>0</v>
      </c>
      <c r="J20" s="281">
        <f>[2]MISIP_KTB!$F$123</f>
        <v>0</v>
      </c>
      <c r="K20" s="91">
        <f>[2]MISIP_KTB!$F$124</f>
        <v>0</v>
      </c>
      <c r="L20" s="91">
        <f>[2]MISIP_KTB!$F$125</f>
        <v>0</v>
      </c>
      <c r="M20" s="91">
        <f>[2]MISIP_KTB!$F$126</f>
        <v>0</v>
      </c>
      <c r="N20" s="91">
        <f>[2]MISIP_KTB!$F$127</f>
        <v>0</v>
      </c>
      <c r="O20" s="91">
        <f>[2]MISIP_KTB!$F$128</f>
        <v>0</v>
      </c>
      <c r="P20" s="85">
        <f t="shared" si="12"/>
        <v>3248</v>
      </c>
      <c r="Q20" s="313">
        <f t="shared" si="13"/>
        <v>839</v>
      </c>
      <c r="R20" s="314">
        <f t="shared" si="8"/>
        <v>1597</v>
      </c>
      <c r="S20" s="314">
        <f t="shared" si="0"/>
        <v>2436</v>
      </c>
      <c r="T20" s="314">
        <f t="shared" si="0"/>
        <v>3248</v>
      </c>
      <c r="U20" s="314">
        <f t="shared" si="0"/>
        <v>3248</v>
      </c>
      <c r="V20" s="314">
        <f t="shared" si="0"/>
        <v>3248</v>
      </c>
      <c r="W20" s="314">
        <f t="shared" si="0"/>
        <v>3248</v>
      </c>
      <c r="X20" s="314">
        <f t="shared" si="0"/>
        <v>3248</v>
      </c>
      <c r="Y20" s="314">
        <f t="shared" si="14"/>
        <v>3248</v>
      </c>
      <c r="Z20" s="314">
        <f t="shared" si="15"/>
        <v>3248</v>
      </c>
      <c r="AA20" s="314">
        <f t="shared" si="16"/>
        <v>3248</v>
      </c>
      <c r="AB20" s="314">
        <f t="shared" si="17"/>
        <v>3248</v>
      </c>
    </row>
    <row r="21" spans="1:28" ht="14.1" customHeight="1">
      <c r="A21" s="14"/>
      <c r="B21" s="109">
        <v>12</v>
      </c>
      <c r="C21" s="270" t="s">
        <v>129</v>
      </c>
      <c r="D21" s="281">
        <f>[2]MISIP_KTB!$G$117</f>
        <v>0</v>
      </c>
      <c r="E21" s="281">
        <f>[2]MISIP_KTB!$G$118</f>
        <v>0</v>
      </c>
      <c r="F21" s="281">
        <f>[2]MISIP_KTB!$G$119</f>
        <v>317</v>
      </c>
      <c r="G21" s="281">
        <f>[2]MISIP_KTB!$G$120</f>
        <v>159.5</v>
      </c>
      <c r="H21" s="281">
        <f>[2]MISIP_KTB!$G$121</f>
        <v>0</v>
      </c>
      <c r="I21" s="281">
        <f>[2]MISIP_KTB!$G$122</f>
        <v>0</v>
      </c>
      <c r="J21" s="281">
        <f>[2]MISIP_KTB!$G$123</f>
        <v>0</v>
      </c>
      <c r="K21" s="91">
        <f>[2]MISIP_KTB!$G$124</f>
        <v>0</v>
      </c>
      <c r="L21" s="91">
        <f>[2]MISIP_KTB!$G$125</f>
        <v>0</v>
      </c>
      <c r="M21" s="91">
        <f>[2]MISIP_KTB!$G$126</f>
        <v>0</v>
      </c>
      <c r="N21" s="91">
        <f>[2]MISIP_KTB!$G$127</f>
        <v>0</v>
      </c>
      <c r="O21" s="91">
        <f>[2]MISIP_KTB!$G$128</f>
        <v>0</v>
      </c>
      <c r="P21" s="85">
        <f>SUM(D21:O21)</f>
        <v>476.5</v>
      </c>
      <c r="Q21" s="313">
        <f t="shared" ref="Q21" si="18">D21</f>
        <v>0</v>
      </c>
      <c r="R21" s="314">
        <f t="shared" ref="R21" si="19">Q21+E21</f>
        <v>0</v>
      </c>
      <c r="S21" s="314">
        <f t="shared" ref="S21" si="20">R21+F21</f>
        <v>317</v>
      </c>
      <c r="T21" s="314">
        <f t="shared" ref="T21" si="21">S21+G21</f>
        <v>476.5</v>
      </c>
      <c r="U21" s="314">
        <f t="shared" ref="U21" si="22">T21+H21</f>
        <v>476.5</v>
      </c>
      <c r="V21" s="314">
        <f t="shared" ref="V21" si="23">U21+I21</f>
        <v>476.5</v>
      </c>
      <c r="W21" s="314">
        <f t="shared" ref="W21" si="24">V21+J21</f>
        <v>476.5</v>
      </c>
      <c r="X21" s="314">
        <f t="shared" ref="X21" si="25">W21+K21</f>
        <v>476.5</v>
      </c>
      <c r="Y21" s="314">
        <f t="shared" si="14"/>
        <v>476.5</v>
      </c>
      <c r="Z21" s="314">
        <f t="shared" si="15"/>
        <v>476.5</v>
      </c>
      <c r="AA21" s="314">
        <f t="shared" si="16"/>
        <v>476.5</v>
      </c>
      <c r="AB21" s="314">
        <f t="shared" si="17"/>
        <v>476.5</v>
      </c>
    </row>
    <row r="22" spans="1:28" ht="14.1" customHeight="1">
      <c r="A22" s="14"/>
      <c r="B22" s="109">
        <v>13</v>
      </c>
      <c r="C22" s="271" t="s">
        <v>157</v>
      </c>
      <c r="D22" s="279">
        <f>[2]MISIP_KTB!$H$117</f>
        <v>976</v>
      </c>
      <c r="E22" s="279">
        <f>[2]MISIP_KTB!$H$118</f>
        <v>888</v>
      </c>
      <c r="F22" s="279">
        <f>[2]MISIP_KTB!$H$119</f>
        <v>1074</v>
      </c>
      <c r="G22" s="279">
        <f>[2]MISIP_KTB!$H$120</f>
        <v>984</v>
      </c>
      <c r="H22" s="279">
        <f>[2]MISIP_KTB!$H$121</f>
        <v>0</v>
      </c>
      <c r="I22" s="279">
        <f>[2]MISIP_KTB!$H$122</f>
        <v>0</v>
      </c>
      <c r="J22" s="279">
        <f>[2]MISIP_KTB!$H$123</f>
        <v>0</v>
      </c>
      <c r="K22" s="91">
        <f>[2]MISIP_KTB!$H$124</f>
        <v>0</v>
      </c>
      <c r="L22" s="91">
        <f>[2]MISIP_KTB!$H$125</f>
        <v>0</v>
      </c>
      <c r="M22" s="91">
        <f>[2]MISIP_KTB!$H$126</f>
        <v>0</v>
      </c>
      <c r="N22" s="91">
        <f>[2]MISIP_KTB!$H$127</f>
        <v>0</v>
      </c>
      <c r="O22" s="91">
        <f>[2]MISIP_KTB!$H$128</f>
        <v>0</v>
      </c>
      <c r="P22" s="85">
        <f t="shared" si="12"/>
        <v>3922</v>
      </c>
      <c r="Q22" s="313">
        <f t="shared" si="13"/>
        <v>976</v>
      </c>
      <c r="R22" s="314">
        <f t="shared" si="8"/>
        <v>1864</v>
      </c>
      <c r="S22" s="314">
        <f t="shared" si="0"/>
        <v>2938</v>
      </c>
      <c r="T22" s="314">
        <f t="shared" si="0"/>
        <v>3922</v>
      </c>
      <c r="U22" s="314">
        <f t="shared" si="0"/>
        <v>3922</v>
      </c>
      <c r="V22" s="314">
        <f t="shared" si="0"/>
        <v>3922</v>
      </c>
      <c r="W22" s="314">
        <f t="shared" si="0"/>
        <v>3922</v>
      </c>
      <c r="X22" s="314">
        <f t="shared" si="0"/>
        <v>3922</v>
      </c>
      <c r="Y22" s="314">
        <f t="shared" si="14"/>
        <v>3922</v>
      </c>
      <c r="Z22" s="314">
        <f t="shared" si="15"/>
        <v>3922</v>
      </c>
      <c r="AA22" s="314">
        <f t="shared" si="16"/>
        <v>3922</v>
      </c>
      <c r="AB22" s="314">
        <f t="shared" si="17"/>
        <v>3922</v>
      </c>
    </row>
    <row r="23" spans="1:28" ht="14.1" customHeight="1">
      <c r="A23" s="14"/>
      <c r="B23" s="109">
        <v>14</v>
      </c>
      <c r="C23" s="271" t="s">
        <v>158</v>
      </c>
      <c r="D23" s="279">
        <f>[2]MISIP_KTB!$I$117</f>
        <v>1076</v>
      </c>
      <c r="E23" s="279">
        <f>[2]MISIP_KTB!$I$118</f>
        <v>481</v>
      </c>
      <c r="F23" s="279">
        <f>[2]MISIP_KTB!$I$119</f>
        <v>489</v>
      </c>
      <c r="G23" s="279">
        <f>[2]MISIP_KTB!$I$120</f>
        <v>449</v>
      </c>
      <c r="H23" s="279">
        <f>[2]MISIP_KTB!$I$121</f>
        <v>0</v>
      </c>
      <c r="I23" s="279">
        <f>[2]MISIP_KTB!$I$122</f>
        <v>0</v>
      </c>
      <c r="J23" s="279">
        <f>[2]MISIP_KTB!$I$123</f>
        <v>0</v>
      </c>
      <c r="K23" s="91">
        <f>[2]MISIP_KTB!$I$124</f>
        <v>0</v>
      </c>
      <c r="L23" s="91">
        <f>[2]MISIP_KTB!$I$125</f>
        <v>0</v>
      </c>
      <c r="M23" s="91">
        <f>[2]MISIP_KTB!$I$126</f>
        <v>0</v>
      </c>
      <c r="N23" s="91">
        <f>[2]MISIP_KTB!$I$127</f>
        <v>0</v>
      </c>
      <c r="O23" s="91">
        <f>[2]MISIP_KTB!$I$128</f>
        <v>0</v>
      </c>
      <c r="P23" s="85">
        <f t="shared" si="12"/>
        <v>2495</v>
      </c>
      <c r="Q23" s="313">
        <f t="shared" si="13"/>
        <v>1076</v>
      </c>
      <c r="R23" s="314">
        <f t="shared" si="8"/>
        <v>1557</v>
      </c>
      <c r="S23" s="314">
        <f t="shared" si="0"/>
        <v>2046</v>
      </c>
      <c r="T23" s="314">
        <f t="shared" si="0"/>
        <v>2495</v>
      </c>
      <c r="U23" s="314">
        <f t="shared" si="0"/>
        <v>2495</v>
      </c>
      <c r="V23" s="314">
        <f t="shared" si="0"/>
        <v>2495</v>
      </c>
      <c r="W23" s="314">
        <f t="shared" si="0"/>
        <v>2495</v>
      </c>
      <c r="X23" s="314">
        <f t="shared" si="0"/>
        <v>2495</v>
      </c>
      <c r="Y23" s="314">
        <f t="shared" si="14"/>
        <v>2495</v>
      </c>
      <c r="Z23" s="314">
        <f t="shared" si="15"/>
        <v>2495</v>
      </c>
      <c r="AA23" s="314">
        <f t="shared" si="16"/>
        <v>2495</v>
      </c>
      <c r="AB23" s="314">
        <f t="shared" si="17"/>
        <v>2495</v>
      </c>
    </row>
    <row r="24" spans="1:28" ht="14.1" customHeight="1">
      <c r="A24" s="14"/>
      <c r="B24" s="109">
        <v>15</v>
      </c>
      <c r="C24" s="271" t="s">
        <v>159</v>
      </c>
      <c r="D24" s="279">
        <f>[2]MISIP_KTB!$J$117</f>
        <v>958</v>
      </c>
      <c r="E24" s="279">
        <f>[2]MISIP_KTB!$J$118</f>
        <v>942</v>
      </c>
      <c r="F24" s="279">
        <f>[2]MISIP_KTB!$J$119</f>
        <v>1052</v>
      </c>
      <c r="G24" s="279">
        <f>[2]MISIP_KTB!$J$120</f>
        <v>1047</v>
      </c>
      <c r="H24" s="279">
        <f>[2]MISIP_KTB!$J$121</f>
        <v>0</v>
      </c>
      <c r="I24" s="279">
        <f>[2]MISIP_KTB!$J$122</f>
        <v>0</v>
      </c>
      <c r="J24" s="279">
        <f>[2]MISIP_KTB!$J$123</f>
        <v>0</v>
      </c>
      <c r="K24" s="91">
        <f>[2]MISIP_KTB!$J$124</f>
        <v>0</v>
      </c>
      <c r="L24" s="91">
        <f>[2]MISIP_KTB!$J$125</f>
        <v>0</v>
      </c>
      <c r="M24" s="91">
        <f>[2]MISIP_KTB!$J$126</f>
        <v>0</v>
      </c>
      <c r="N24" s="91">
        <f>[2]MISIP_KTB!$J$127</f>
        <v>0</v>
      </c>
      <c r="O24" s="91">
        <f>[2]MISIP_KTB!$J$128</f>
        <v>0</v>
      </c>
      <c r="P24" s="85">
        <f t="shared" si="12"/>
        <v>3999</v>
      </c>
      <c r="Q24" s="313">
        <f t="shared" si="13"/>
        <v>958</v>
      </c>
      <c r="R24" s="314">
        <f t="shared" si="8"/>
        <v>1900</v>
      </c>
      <c r="S24" s="314">
        <f t="shared" si="0"/>
        <v>2952</v>
      </c>
      <c r="T24" s="314">
        <f t="shared" si="0"/>
        <v>3999</v>
      </c>
      <c r="U24" s="314">
        <f t="shared" si="0"/>
        <v>3999</v>
      </c>
      <c r="V24" s="314">
        <f t="shared" si="0"/>
        <v>3999</v>
      </c>
      <c r="W24" s="314">
        <f t="shared" si="0"/>
        <v>3999</v>
      </c>
      <c r="X24" s="314">
        <f t="shared" si="0"/>
        <v>3999</v>
      </c>
      <c r="Y24" s="314">
        <f t="shared" si="14"/>
        <v>3999</v>
      </c>
      <c r="Z24" s="314">
        <f t="shared" si="15"/>
        <v>3999</v>
      </c>
      <c r="AA24" s="314">
        <f t="shared" si="16"/>
        <v>3999</v>
      </c>
      <c r="AB24" s="314">
        <f t="shared" si="17"/>
        <v>3999</v>
      </c>
    </row>
    <row r="25" spans="1:28" ht="14.1" customHeight="1">
      <c r="B25" s="109">
        <v>16</v>
      </c>
      <c r="C25" s="271" t="s">
        <v>160</v>
      </c>
      <c r="D25" s="279">
        <f>[2]MISIP_KTB!$K$117</f>
        <v>341</v>
      </c>
      <c r="E25" s="279">
        <f>[2]MISIP_KTB!$K$118</f>
        <v>308</v>
      </c>
      <c r="F25" s="279">
        <f>[2]MISIP_KTB!$K$119</f>
        <v>313</v>
      </c>
      <c r="G25" s="279">
        <f>[2]MISIP_KTB!$K$120</f>
        <v>88</v>
      </c>
      <c r="H25" s="279">
        <f>[2]MISIP_KTB!$K$121</f>
        <v>0</v>
      </c>
      <c r="I25" s="279">
        <f>[2]MISIP_KTB!$K$122</f>
        <v>0</v>
      </c>
      <c r="J25" s="279">
        <f>[2]MISIP_KTB!$K$123</f>
        <v>0</v>
      </c>
      <c r="K25" s="91">
        <f>[2]MISIP_KTB!$K$124</f>
        <v>0</v>
      </c>
      <c r="L25" s="91">
        <f>[2]MISIP_KTB!$K$125</f>
        <v>0</v>
      </c>
      <c r="M25" s="91">
        <f>[2]MISIP_KTB!$K$126</f>
        <v>0</v>
      </c>
      <c r="N25" s="91">
        <f>[2]MISIP_KTB!$K$127</f>
        <v>0</v>
      </c>
      <c r="O25" s="91">
        <f>[2]MISIP_KTB!$K$128</f>
        <v>0</v>
      </c>
      <c r="P25" s="85">
        <f t="shared" si="12"/>
        <v>1050</v>
      </c>
      <c r="Q25" s="313">
        <f t="shared" si="13"/>
        <v>341</v>
      </c>
      <c r="R25" s="314">
        <f t="shared" si="8"/>
        <v>649</v>
      </c>
      <c r="S25" s="314">
        <f t="shared" si="8"/>
        <v>962</v>
      </c>
      <c r="T25" s="314">
        <f t="shared" si="8"/>
        <v>1050</v>
      </c>
      <c r="U25" s="314">
        <f t="shared" si="8"/>
        <v>1050</v>
      </c>
      <c r="V25" s="314">
        <f t="shared" si="8"/>
        <v>1050</v>
      </c>
      <c r="W25" s="314">
        <f t="shared" si="8"/>
        <v>1050</v>
      </c>
      <c r="X25" s="314">
        <f t="shared" si="8"/>
        <v>1050</v>
      </c>
      <c r="Y25" s="314">
        <f t="shared" si="14"/>
        <v>1050</v>
      </c>
      <c r="Z25" s="314">
        <f t="shared" si="15"/>
        <v>1050</v>
      </c>
      <c r="AA25" s="314">
        <f t="shared" si="16"/>
        <v>1050</v>
      </c>
      <c r="AB25" s="314">
        <f t="shared" si="17"/>
        <v>1050</v>
      </c>
    </row>
    <row r="26" spans="1:28" ht="14.1" customHeight="1">
      <c r="A26" s="14"/>
      <c r="B26" s="109">
        <v>17</v>
      </c>
      <c r="C26" s="271" t="s">
        <v>161</v>
      </c>
      <c r="D26" s="279">
        <f>[2]MISIP_KTB!$L$117</f>
        <v>625.5</v>
      </c>
      <c r="E26" s="279">
        <f>[2]MISIP_KTB!$L$118</f>
        <v>559.5</v>
      </c>
      <c r="F26" s="279">
        <f>[2]MISIP_KTB!$L$119</f>
        <v>618.5</v>
      </c>
      <c r="G26" s="279">
        <f>[2]MISIP_KTB!$L$120</f>
        <v>627.5</v>
      </c>
      <c r="H26" s="279">
        <f>[2]MISIP_KTB!$L$121</f>
        <v>0</v>
      </c>
      <c r="I26" s="279">
        <f>[2]MISIP_KTB!$L$122</f>
        <v>0</v>
      </c>
      <c r="J26" s="279">
        <f>[2]MISIP_KTB!$L$123</f>
        <v>0</v>
      </c>
      <c r="K26" s="91">
        <f>[2]MISIP_KTB!$L$124</f>
        <v>0</v>
      </c>
      <c r="L26" s="91">
        <f>[2]MISIP_KTB!$L$125</f>
        <v>0</v>
      </c>
      <c r="M26" s="91">
        <f>[2]MISIP_KTB!$L$126</f>
        <v>0</v>
      </c>
      <c r="N26" s="91">
        <f>[2]MISIP_KTB!$L$127</f>
        <v>0</v>
      </c>
      <c r="O26" s="91">
        <f>[2]MISIP_KTB!$L$128</f>
        <v>0</v>
      </c>
      <c r="P26" s="85">
        <f t="shared" si="12"/>
        <v>2431</v>
      </c>
      <c r="Q26" s="313">
        <f t="shared" si="13"/>
        <v>625.5</v>
      </c>
      <c r="R26" s="314">
        <f t="shared" si="8"/>
        <v>1185</v>
      </c>
      <c r="S26" s="314">
        <f t="shared" si="8"/>
        <v>1803.5</v>
      </c>
      <c r="T26" s="314">
        <f t="shared" si="8"/>
        <v>2431</v>
      </c>
      <c r="U26" s="314">
        <f t="shared" si="8"/>
        <v>2431</v>
      </c>
      <c r="V26" s="314">
        <f t="shared" si="8"/>
        <v>2431</v>
      </c>
      <c r="W26" s="314">
        <f t="shared" si="8"/>
        <v>2431</v>
      </c>
      <c r="X26" s="314">
        <f t="shared" si="8"/>
        <v>2431</v>
      </c>
      <c r="Y26" s="314">
        <f t="shared" si="14"/>
        <v>2431</v>
      </c>
      <c r="Z26" s="314">
        <f t="shared" si="15"/>
        <v>2431</v>
      </c>
      <c r="AA26" s="314">
        <f t="shared" si="16"/>
        <v>2431</v>
      </c>
      <c r="AB26" s="314">
        <f t="shared" si="17"/>
        <v>2431</v>
      </c>
    </row>
    <row r="27" spans="1:28" s="7" customFormat="1" ht="14.1" customHeight="1">
      <c r="B27" s="110"/>
      <c r="C27" s="272" t="s">
        <v>47</v>
      </c>
      <c r="D27" s="280">
        <f t="shared" ref="D27:P27" si="26">SUM(D19:D26)</f>
        <v>5530.5</v>
      </c>
      <c r="E27" s="280">
        <f t="shared" si="26"/>
        <v>4600.5</v>
      </c>
      <c r="F27" s="280">
        <f t="shared" si="26"/>
        <v>5446.5</v>
      </c>
      <c r="G27" s="280">
        <f t="shared" si="26"/>
        <v>4887</v>
      </c>
      <c r="H27" s="280">
        <f t="shared" si="26"/>
        <v>0</v>
      </c>
      <c r="I27" s="280">
        <f t="shared" si="26"/>
        <v>0</v>
      </c>
      <c r="J27" s="280">
        <f t="shared" si="26"/>
        <v>0</v>
      </c>
      <c r="K27" s="280">
        <f t="shared" si="26"/>
        <v>0</v>
      </c>
      <c r="L27" s="280">
        <f t="shared" si="26"/>
        <v>0</v>
      </c>
      <c r="M27" s="280">
        <f t="shared" si="26"/>
        <v>0</v>
      </c>
      <c r="N27" s="280">
        <f t="shared" si="26"/>
        <v>0</v>
      </c>
      <c r="O27" s="280">
        <f t="shared" si="26"/>
        <v>0</v>
      </c>
      <c r="P27" s="103">
        <f t="shared" si="26"/>
        <v>20464.5</v>
      </c>
      <c r="Q27" s="315">
        <f t="shared" si="13"/>
        <v>5530.5</v>
      </c>
      <c r="R27" s="316">
        <f t="shared" si="8"/>
        <v>10131</v>
      </c>
      <c r="S27" s="316">
        <f t="shared" si="8"/>
        <v>15577.5</v>
      </c>
      <c r="T27" s="316">
        <f t="shared" si="8"/>
        <v>20464.5</v>
      </c>
      <c r="U27" s="316">
        <f t="shared" si="8"/>
        <v>20464.5</v>
      </c>
      <c r="V27" s="316">
        <f t="shared" si="8"/>
        <v>20464.5</v>
      </c>
      <c r="W27" s="316">
        <f t="shared" si="8"/>
        <v>20464.5</v>
      </c>
      <c r="X27" s="316">
        <f t="shared" si="8"/>
        <v>20464.5</v>
      </c>
      <c r="Y27" s="316">
        <f t="shared" si="8"/>
        <v>20464.5</v>
      </c>
      <c r="Z27" s="316">
        <f t="shared" si="8"/>
        <v>20464.5</v>
      </c>
      <c r="AA27" s="316">
        <f t="shared" si="8"/>
        <v>20464.5</v>
      </c>
      <c r="AB27" s="316">
        <f t="shared" si="8"/>
        <v>20464.5</v>
      </c>
    </row>
    <row r="28" spans="1:28" s="7" customFormat="1" ht="14.1" customHeight="1">
      <c r="B28" s="110"/>
      <c r="C28" s="273" t="s">
        <v>128</v>
      </c>
      <c r="D28" s="300">
        <f t="shared" ref="D28:O28" si="27">SUM(D10,D18,D27)</f>
        <v>9174.5</v>
      </c>
      <c r="E28" s="300">
        <f t="shared" si="27"/>
        <v>7791.5</v>
      </c>
      <c r="F28" s="300">
        <f t="shared" si="27"/>
        <v>8835.5</v>
      </c>
      <c r="G28" s="300">
        <f t="shared" si="27"/>
        <v>8580</v>
      </c>
      <c r="H28" s="300">
        <f t="shared" si="27"/>
        <v>0</v>
      </c>
      <c r="I28" s="300">
        <f t="shared" si="27"/>
        <v>0</v>
      </c>
      <c r="J28" s="300">
        <f t="shared" si="27"/>
        <v>0</v>
      </c>
      <c r="K28" s="300">
        <f t="shared" si="27"/>
        <v>0</v>
      </c>
      <c r="L28" s="300">
        <f t="shared" si="27"/>
        <v>0</v>
      </c>
      <c r="M28" s="300">
        <f t="shared" si="27"/>
        <v>0</v>
      </c>
      <c r="N28" s="300">
        <f t="shared" si="27"/>
        <v>0</v>
      </c>
      <c r="O28" s="300">
        <f t="shared" si="27"/>
        <v>0</v>
      </c>
      <c r="P28" s="205">
        <f>SUM(P27,P18,P10)</f>
        <v>34381.5</v>
      </c>
      <c r="Q28" s="317">
        <f t="shared" si="13"/>
        <v>9174.5</v>
      </c>
      <c r="R28" s="316">
        <f t="shared" ref="R28:AB36" si="28">Q28+E28</f>
        <v>16966</v>
      </c>
      <c r="S28" s="316">
        <f t="shared" si="28"/>
        <v>25801.5</v>
      </c>
      <c r="T28" s="316">
        <f t="shared" si="28"/>
        <v>34381.5</v>
      </c>
      <c r="U28" s="316">
        <f t="shared" si="28"/>
        <v>34381.5</v>
      </c>
      <c r="V28" s="316">
        <f t="shared" si="28"/>
        <v>34381.5</v>
      </c>
      <c r="W28" s="316">
        <f t="shared" si="28"/>
        <v>34381.5</v>
      </c>
      <c r="X28" s="316">
        <f t="shared" si="28"/>
        <v>34381.5</v>
      </c>
      <c r="Y28" s="316">
        <f t="shared" si="28"/>
        <v>34381.5</v>
      </c>
      <c r="Z28" s="316">
        <f t="shared" si="28"/>
        <v>34381.5</v>
      </c>
      <c r="AA28" s="316">
        <f t="shared" si="28"/>
        <v>34381.5</v>
      </c>
      <c r="AB28" s="316">
        <f t="shared" si="28"/>
        <v>34381.5</v>
      </c>
    </row>
    <row r="29" spans="1:28" ht="14.1" customHeight="1">
      <c r="B29" s="109">
        <v>18</v>
      </c>
      <c r="C29" s="271" t="s">
        <v>129</v>
      </c>
      <c r="D29" s="279">
        <f>[2]SEWA!$E$117</f>
        <v>856</v>
      </c>
      <c r="E29" s="279">
        <f>[2]SEWA!$E$118</f>
        <v>644</v>
      </c>
      <c r="F29" s="279">
        <f>[2]SEWA!$E$119</f>
        <v>830.5</v>
      </c>
      <c r="G29" s="279">
        <f>[2]SEWA!$E$120</f>
        <v>290</v>
      </c>
      <c r="H29" s="279">
        <f>[2]SEWA!$E$121</f>
        <v>0</v>
      </c>
      <c r="I29" s="279">
        <f>[2]SEWA!$E$122</f>
        <v>0</v>
      </c>
      <c r="J29" s="279">
        <f>[2]SEWA!$E$123</f>
        <v>0</v>
      </c>
      <c r="K29" s="91">
        <f>[2]SEWA!$E$124</f>
        <v>0</v>
      </c>
      <c r="L29" s="91">
        <f>[2]SEWA!$E$125</f>
        <v>0</v>
      </c>
      <c r="M29" s="91">
        <f>[2]SEWA!$E$126</f>
        <v>0</v>
      </c>
      <c r="N29" s="91">
        <f>[2]SEWA!$E$127</f>
        <v>0</v>
      </c>
      <c r="O29" s="91">
        <f>[2]SEWA!$E$128</f>
        <v>0</v>
      </c>
      <c r="P29" s="85">
        <f>SUM(D29:O29)</f>
        <v>2620.5</v>
      </c>
      <c r="Q29" s="313">
        <f t="shared" si="13"/>
        <v>856</v>
      </c>
      <c r="R29" s="314">
        <f t="shared" si="28"/>
        <v>1500</v>
      </c>
      <c r="S29" s="314">
        <f t="shared" si="28"/>
        <v>2330.5</v>
      </c>
      <c r="T29" s="314">
        <f t="shared" si="28"/>
        <v>2620.5</v>
      </c>
      <c r="U29" s="314">
        <f t="shared" si="28"/>
        <v>2620.5</v>
      </c>
      <c r="V29" s="314">
        <f t="shared" si="28"/>
        <v>2620.5</v>
      </c>
      <c r="W29" s="314">
        <f t="shared" si="28"/>
        <v>2620.5</v>
      </c>
      <c r="X29" s="314">
        <f t="shared" si="28"/>
        <v>2620.5</v>
      </c>
      <c r="Y29" s="314">
        <f t="shared" si="28"/>
        <v>2620.5</v>
      </c>
      <c r="Z29" s="314">
        <f t="shared" si="28"/>
        <v>2620.5</v>
      </c>
      <c r="AA29" s="314">
        <f t="shared" si="28"/>
        <v>2620.5</v>
      </c>
      <c r="AB29" s="314">
        <f t="shared" si="28"/>
        <v>2620.5</v>
      </c>
    </row>
    <row r="30" spans="1:28" ht="14.1" customHeight="1">
      <c r="B30" s="109">
        <v>19</v>
      </c>
      <c r="C30" s="271" t="s">
        <v>149</v>
      </c>
      <c r="D30" s="279">
        <f>[2]SEWA!$F$117</f>
        <v>384</v>
      </c>
      <c r="E30" s="279">
        <f>[2]SEWA!$F$118</f>
        <v>382</v>
      </c>
      <c r="F30" s="279">
        <f>[2]SEWA!$F$119</f>
        <v>369</v>
      </c>
      <c r="G30" s="279">
        <f>[2]SEWA!$F$120</f>
        <v>360</v>
      </c>
      <c r="H30" s="279">
        <f>[2]SEWA!$F$121</f>
        <v>0</v>
      </c>
      <c r="I30" s="279">
        <f>[2]SEWA!$F$122</f>
        <v>0</v>
      </c>
      <c r="J30" s="279">
        <f>[2]SEWA!$F$123</f>
        <v>0</v>
      </c>
      <c r="K30" s="91">
        <f>[2]SEWA!$F$124</f>
        <v>0</v>
      </c>
      <c r="L30" s="91">
        <f>[2]SEWA!$F$125</f>
        <v>0</v>
      </c>
      <c r="M30" s="91">
        <f>[2]SEWA!$F$126</f>
        <v>0</v>
      </c>
      <c r="N30" s="91">
        <f>[2]SEWA!$F$127</f>
        <v>0</v>
      </c>
      <c r="O30" s="91">
        <f>[2]SEWA!$F$128</f>
        <v>0</v>
      </c>
      <c r="P30" s="85">
        <f>SUM(D30:O30)</f>
        <v>1495</v>
      </c>
      <c r="Q30" s="313">
        <f t="shared" si="13"/>
        <v>384</v>
      </c>
      <c r="R30" s="314">
        <f t="shared" si="28"/>
        <v>766</v>
      </c>
      <c r="S30" s="314">
        <f t="shared" si="28"/>
        <v>1135</v>
      </c>
      <c r="T30" s="314">
        <f t="shared" si="28"/>
        <v>1495</v>
      </c>
      <c r="U30" s="314">
        <f t="shared" si="28"/>
        <v>1495</v>
      </c>
      <c r="V30" s="314">
        <f t="shared" si="28"/>
        <v>1495</v>
      </c>
      <c r="W30" s="314">
        <f t="shared" si="28"/>
        <v>1495</v>
      </c>
      <c r="X30" s="314">
        <f t="shared" si="28"/>
        <v>1495</v>
      </c>
      <c r="Y30" s="314">
        <f t="shared" si="28"/>
        <v>1495</v>
      </c>
      <c r="Z30" s="314">
        <f t="shared" si="28"/>
        <v>1495</v>
      </c>
      <c r="AA30" s="314">
        <f t="shared" si="28"/>
        <v>1495</v>
      </c>
      <c r="AB30" s="314">
        <f t="shared" si="28"/>
        <v>1495</v>
      </c>
    </row>
    <row r="31" spans="1:28" ht="14.1" customHeight="1">
      <c r="B31" s="110"/>
      <c r="C31" s="273" t="s">
        <v>130</v>
      </c>
      <c r="D31" s="300">
        <f t="shared" ref="D31:I31" si="29">SUM(D29:D30)</f>
        <v>1240</v>
      </c>
      <c r="E31" s="300">
        <f t="shared" si="29"/>
        <v>1026</v>
      </c>
      <c r="F31" s="300">
        <f t="shared" si="29"/>
        <v>1199.5</v>
      </c>
      <c r="G31" s="300">
        <f t="shared" si="29"/>
        <v>650</v>
      </c>
      <c r="H31" s="300">
        <f t="shared" si="29"/>
        <v>0</v>
      </c>
      <c r="I31" s="300">
        <f t="shared" si="29"/>
        <v>0</v>
      </c>
      <c r="J31" s="300">
        <f t="shared" ref="J31:K31" si="30">SUM(J29:J30)</f>
        <v>0</v>
      </c>
      <c r="K31" s="300">
        <f t="shared" si="30"/>
        <v>0</v>
      </c>
      <c r="L31" s="300">
        <f t="shared" ref="L31:O31" si="31">SUM(L29:L30)</f>
        <v>0</v>
      </c>
      <c r="M31" s="300">
        <f t="shared" si="31"/>
        <v>0</v>
      </c>
      <c r="N31" s="300">
        <f t="shared" si="31"/>
        <v>0</v>
      </c>
      <c r="O31" s="300">
        <f t="shared" si="31"/>
        <v>0</v>
      </c>
      <c r="P31" s="104">
        <f>SUM(P29:P30)</f>
        <v>4115.5</v>
      </c>
      <c r="Q31" s="317">
        <f t="shared" si="13"/>
        <v>1240</v>
      </c>
      <c r="R31" s="326">
        <f t="shared" si="28"/>
        <v>2266</v>
      </c>
      <c r="S31" s="326">
        <f t="shared" si="28"/>
        <v>3465.5</v>
      </c>
      <c r="T31" s="326">
        <f t="shared" si="28"/>
        <v>4115.5</v>
      </c>
      <c r="U31" s="326">
        <f t="shared" si="28"/>
        <v>4115.5</v>
      </c>
      <c r="V31" s="326">
        <f t="shared" si="28"/>
        <v>4115.5</v>
      </c>
      <c r="W31" s="326">
        <f t="shared" si="28"/>
        <v>4115.5</v>
      </c>
      <c r="X31" s="326">
        <f t="shared" si="28"/>
        <v>4115.5</v>
      </c>
      <c r="Y31" s="326">
        <f t="shared" si="28"/>
        <v>4115.5</v>
      </c>
      <c r="Z31" s="326">
        <f t="shared" si="28"/>
        <v>4115.5</v>
      </c>
      <c r="AA31" s="326">
        <f t="shared" si="28"/>
        <v>4115.5</v>
      </c>
      <c r="AB31" s="326">
        <f t="shared" si="28"/>
        <v>4115.5</v>
      </c>
    </row>
    <row r="32" spans="1:28" ht="14.1" customHeight="1">
      <c r="B32" s="110"/>
      <c r="C32" s="274" t="s">
        <v>131</v>
      </c>
      <c r="D32" s="283">
        <f t="shared" ref="D32:I32" si="32">SUM(D28,D31)</f>
        <v>10414.5</v>
      </c>
      <c r="E32" s="283">
        <f t="shared" si="32"/>
        <v>8817.5</v>
      </c>
      <c r="F32" s="283">
        <f t="shared" si="32"/>
        <v>10035</v>
      </c>
      <c r="G32" s="283">
        <f t="shared" si="32"/>
        <v>9230</v>
      </c>
      <c r="H32" s="283">
        <f t="shared" si="32"/>
        <v>0</v>
      </c>
      <c r="I32" s="283">
        <f t="shared" si="32"/>
        <v>0</v>
      </c>
      <c r="J32" s="283">
        <f t="shared" ref="J32:K32" si="33">SUM(J28,J31)</f>
        <v>0</v>
      </c>
      <c r="K32" s="283">
        <f t="shared" si="33"/>
        <v>0</v>
      </c>
      <c r="L32" s="283">
        <f t="shared" ref="L32:O32" si="34">SUM(L28,L31)</f>
        <v>0</v>
      </c>
      <c r="M32" s="283">
        <f t="shared" si="34"/>
        <v>0</v>
      </c>
      <c r="N32" s="283">
        <f t="shared" si="34"/>
        <v>0</v>
      </c>
      <c r="O32" s="283">
        <f t="shared" si="34"/>
        <v>0</v>
      </c>
      <c r="P32" s="252">
        <f>SUM(P31,P28)</f>
        <v>38497</v>
      </c>
      <c r="Q32" s="318">
        <f t="shared" si="13"/>
        <v>10414.5</v>
      </c>
      <c r="R32" s="326">
        <f t="shared" si="28"/>
        <v>19232</v>
      </c>
      <c r="S32" s="326">
        <f>R32+F32</f>
        <v>29267</v>
      </c>
      <c r="T32" s="326">
        <f t="shared" si="28"/>
        <v>38497</v>
      </c>
      <c r="U32" s="326">
        <f t="shared" si="28"/>
        <v>38497</v>
      </c>
      <c r="V32" s="326">
        <f t="shared" si="28"/>
        <v>38497</v>
      </c>
      <c r="W32" s="326">
        <f t="shared" si="28"/>
        <v>38497</v>
      </c>
      <c r="X32" s="326">
        <f t="shared" si="28"/>
        <v>38497</v>
      </c>
      <c r="Y32" s="326">
        <f t="shared" si="28"/>
        <v>38497</v>
      </c>
      <c r="Z32" s="326">
        <f t="shared" si="28"/>
        <v>38497</v>
      </c>
      <c r="AA32" s="326">
        <f t="shared" si="28"/>
        <v>38497</v>
      </c>
      <c r="AB32" s="326">
        <f t="shared" si="28"/>
        <v>38497</v>
      </c>
    </row>
    <row r="33" spans="1:28" ht="14.1" customHeight="1">
      <c r="B33" s="111">
        <v>20</v>
      </c>
      <c r="C33" s="270" t="s">
        <v>132</v>
      </c>
      <c r="D33" s="284">
        <f>[2]MBU!$E$117</f>
        <v>744</v>
      </c>
      <c r="E33" s="284">
        <f>[2]MBU!$E$118</f>
        <v>672</v>
      </c>
      <c r="F33" s="284">
        <f>[2]MBU!$E$119</f>
        <v>744</v>
      </c>
      <c r="G33" s="284">
        <f>[2]MBU!$E$120</f>
        <v>720</v>
      </c>
      <c r="H33" s="284">
        <f>[2]MBU!$E$121</f>
        <v>744</v>
      </c>
      <c r="I33" s="284">
        <f>[2]MBU!$E$122</f>
        <v>720</v>
      </c>
      <c r="J33" s="284">
        <f>[2]MBU!$E$123</f>
        <v>744</v>
      </c>
      <c r="K33" s="419">
        <f>[2]MBU!$E$124</f>
        <v>744</v>
      </c>
      <c r="L33" s="419">
        <f>[2]MBU!$E$125</f>
        <v>720</v>
      </c>
      <c r="M33" s="419">
        <f>[2]MBU!$E$126</f>
        <v>744</v>
      </c>
      <c r="N33" s="419">
        <f>[2]MBU!$E$127</f>
        <v>720</v>
      </c>
      <c r="O33" s="419">
        <f>[2]MBU!$E$128</f>
        <v>744</v>
      </c>
      <c r="P33" s="85">
        <f>SUM(D33:O33)</f>
        <v>8760</v>
      </c>
      <c r="Q33" s="319">
        <f t="shared" si="13"/>
        <v>744</v>
      </c>
      <c r="R33" s="442">
        <f t="shared" si="28"/>
        <v>1416</v>
      </c>
      <c r="S33" s="442">
        <f t="shared" ref="S33:S34" si="35">R33+F33</f>
        <v>2160</v>
      </c>
      <c r="T33" s="442">
        <f t="shared" ref="T33:T34" si="36">S33+G33</f>
        <v>2880</v>
      </c>
      <c r="U33" s="442">
        <f t="shared" ref="U33:U34" si="37">T33+H33</f>
        <v>3624</v>
      </c>
      <c r="V33" s="442">
        <f t="shared" ref="V33:V34" si="38">U33+I33</f>
        <v>4344</v>
      </c>
      <c r="W33" s="442">
        <f t="shared" ref="W33:W34" si="39">V33+J33</f>
        <v>5088</v>
      </c>
      <c r="X33" s="442">
        <f t="shared" ref="X33:X34" si="40">W33+K33</f>
        <v>5832</v>
      </c>
      <c r="Y33" s="442">
        <f t="shared" ref="Y33:Y34" si="41">X33+L33</f>
        <v>6552</v>
      </c>
      <c r="Z33" s="442">
        <f>Y33+M33</f>
        <v>7296</v>
      </c>
      <c r="AA33" s="442">
        <f t="shared" ref="AA33:AA34" si="42">Z33+N33</f>
        <v>8016</v>
      </c>
      <c r="AB33" s="442">
        <f t="shared" ref="AB33:AB34" si="43">AA33+O33</f>
        <v>8760</v>
      </c>
    </row>
    <row r="34" spans="1:28" ht="14.1" customHeight="1">
      <c r="B34" s="111">
        <v>21</v>
      </c>
      <c r="C34" s="270" t="s">
        <v>210</v>
      </c>
      <c r="D34" s="284">
        <f>[2]MBU!$F$117</f>
        <v>744</v>
      </c>
      <c r="E34" s="284">
        <f>[2]MBU!$F$118</f>
        <v>672</v>
      </c>
      <c r="F34" s="284">
        <f>[2]MBU!$F$119</f>
        <v>744</v>
      </c>
      <c r="G34" s="284">
        <f>[2]MBU!$F$120</f>
        <v>720</v>
      </c>
      <c r="H34" s="284">
        <f>[2]MBU!$F$121</f>
        <v>744</v>
      </c>
      <c r="I34" s="284">
        <f>[2]MBU!$F$122</f>
        <v>720</v>
      </c>
      <c r="J34" s="284">
        <f>[2]MBU!$F$123</f>
        <v>744</v>
      </c>
      <c r="K34" s="419">
        <f>[2]MBU!$F$124</f>
        <v>744</v>
      </c>
      <c r="L34" s="419">
        <f>[2]MBU!$F$125</f>
        <v>720</v>
      </c>
      <c r="M34" s="419">
        <f>[2]MBU!$F$126</f>
        <v>744</v>
      </c>
      <c r="N34" s="419">
        <f>[2]MBU!$F$127</f>
        <v>720</v>
      </c>
      <c r="O34" s="419">
        <f>[2]MBU!$F$128</f>
        <v>744</v>
      </c>
      <c r="P34" s="85">
        <f>SUM(D34:O34)</f>
        <v>8760</v>
      </c>
      <c r="Q34" s="319">
        <f t="shared" si="13"/>
        <v>744</v>
      </c>
      <c r="R34" s="442">
        <f t="shared" si="28"/>
        <v>1416</v>
      </c>
      <c r="S34" s="442">
        <f t="shared" si="35"/>
        <v>2160</v>
      </c>
      <c r="T34" s="442">
        <f t="shared" si="36"/>
        <v>2880</v>
      </c>
      <c r="U34" s="442">
        <f t="shared" si="37"/>
        <v>3624</v>
      </c>
      <c r="V34" s="442">
        <f t="shared" si="38"/>
        <v>4344</v>
      </c>
      <c r="W34" s="442">
        <f t="shared" si="39"/>
        <v>5088</v>
      </c>
      <c r="X34" s="442">
        <f t="shared" si="40"/>
        <v>5832</v>
      </c>
      <c r="Y34" s="442">
        <f t="shared" si="41"/>
        <v>6552</v>
      </c>
      <c r="Z34" s="442">
        <f t="shared" ref="Z34" si="44">Y34+M34</f>
        <v>7296</v>
      </c>
      <c r="AA34" s="442">
        <f t="shared" si="42"/>
        <v>8016</v>
      </c>
      <c r="AB34" s="442">
        <f t="shared" si="43"/>
        <v>8760</v>
      </c>
    </row>
    <row r="35" spans="1:28" ht="14.1" customHeight="1">
      <c r="B35" s="250"/>
      <c r="C35" s="274" t="s">
        <v>133</v>
      </c>
      <c r="D35" s="285">
        <f t="shared" ref="D35:I35" si="45">SUM(D33:D34)</f>
        <v>1488</v>
      </c>
      <c r="E35" s="285">
        <f t="shared" si="45"/>
        <v>1344</v>
      </c>
      <c r="F35" s="285">
        <f t="shared" si="45"/>
        <v>1488</v>
      </c>
      <c r="G35" s="285">
        <f t="shared" si="45"/>
        <v>1440</v>
      </c>
      <c r="H35" s="285">
        <f t="shared" si="45"/>
        <v>1488</v>
      </c>
      <c r="I35" s="285">
        <f t="shared" si="45"/>
        <v>1440</v>
      </c>
      <c r="J35" s="285">
        <f t="shared" ref="J35" si="46">SUM(J33:J34)</f>
        <v>1488</v>
      </c>
      <c r="K35" s="285">
        <f>SUM(K33:K34)</f>
        <v>1488</v>
      </c>
      <c r="L35" s="285">
        <f>SUM(L33:L34)</f>
        <v>1440</v>
      </c>
      <c r="M35" s="285">
        <f t="shared" ref="M35:O35" si="47">SUM(M33:M34)</f>
        <v>1488</v>
      </c>
      <c r="N35" s="285">
        <f t="shared" si="47"/>
        <v>1440</v>
      </c>
      <c r="O35" s="285">
        <f t="shared" si="47"/>
        <v>1488</v>
      </c>
      <c r="P35" s="276">
        <f>SUM(P33)</f>
        <v>8760</v>
      </c>
      <c r="Q35" s="321">
        <f t="shared" si="13"/>
        <v>1488</v>
      </c>
      <c r="R35" s="326">
        <f t="shared" si="28"/>
        <v>2832</v>
      </c>
      <c r="S35" s="326">
        <f t="shared" si="28"/>
        <v>4320</v>
      </c>
      <c r="T35" s="326">
        <f t="shared" si="28"/>
        <v>5760</v>
      </c>
      <c r="U35" s="326">
        <f t="shared" si="28"/>
        <v>7248</v>
      </c>
      <c r="V35" s="326">
        <f t="shared" si="28"/>
        <v>8688</v>
      </c>
      <c r="W35" s="326">
        <f t="shared" si="28"/>
        <v>10176</v>
      </c>
      <c r="X35" s="326">
        <f t="shared" si="28"/>
        <v>11664</v>
      </c>
      <c r="Y35" s="326">
        <f t="shared" si="28"/>
        <v>13104</v>
      </c>
      <c r="Z35" s="326">
        <f t="shared" si="28"/>
        <v>14592</v>
      </c>
      <c r="AA35" s="326">
        <f t="shared" si="28"/>
        <v>16032</v>
      </c>
      <c r="AB35" s="326">
        <f t="shared" si="28"/>
        <v>17520</v>
      </c>
    </row>
    <row r="36" spans="1:28" s="7" customFormat="1" ht="14.1" customHeight="1">
      <c r="B36" s="256"/>
      <c r="C36" s="293" t="s">
        <v>29</v>
      </c>
      <c r="D36" s="286">
        <f t="shared" ref="D36:J36" si="48">SUM(D32,D35)</f>
        <v>11902.5</v>
      </c>
      <c r="E36" s="286">
        <f t="shared" si="48"/>
        <v>10161.5</v>
      </c>
      <c r="F36" s="286">
        <f t="shared" si="48"/>
        <v>11523</v>
      </c>
      <c r="G36" s="286">
        <f t="shared" si="48"/>
        <v>10670</v>
      </c>
      <c r="H36" s="286">
        <f t="shared" si="48"/>
        <v>1488</v>
      </c>
      <c r="I36" s="286">
        <f t="shared" si="48"/>
        <v>1440</v>
      </c>
      <c r="J36" s="286">
        <f t="shared" si="48"/>
        <v>1488</v>
      </c>
      <c r="K36" s="286">
        <f t="shared" ref="K36:L36" si="49">SUM(K32,K35)</f>
        <v>1488</v>
      </c>
      <c r="L36" s="286">
        <f t="shared" si="49"/>
        <v>1440</v>
      </c>
      <c r="M36" s="286">
        <f t="shared" ref="M36:O36" si="50">SUM(M32,M35)</f>
        <v>1488</v>
      </c>
      <c r="N36" s="286">
        <f t="shared" si="50"/>
        <v>1440</v>
      </c>
      <c r="O36" s="286">
        <f t="shared" si="50"/>
        <v>1488</v>
      </c>
      <c r="P36" s="257">
        <f>SUM(P35,P32)</f>
        <v>47257</v>
      </c>
      <c r="Q36" s="322">
        <f t="shared" si="13"/>
        <v>11902.5</v>
      </c>
      <c r="R36" s="326">
        <f t="shared" si="28"/>
        <v>22064</v>
      </c>
      <c r="S36" s="326">
        <f t="shared" si="28"/>
        <v>33587</v>
      </c>
      <c r="T36" s="326">
        <f t="shared" si="28"/>
        <v>44257</v>
      </c>
      <c r="U36" s="326">
        <f t="shared" si="28"/>
        <v>45745</v>
      </c>
      <c r="V36" s="326">
        <f t="shared" si="28"/>
        <v>47185</v>
      </c>
      <c r="W36" s="326">
        <f t="shared" si="28"/>
        <v>48673</v>
      </c>
      <c r="X36" s="326">
        <f t="shared" si="28"/>
        <v>50161</v>
      </c>
      <c r="Y36" s="326">
        <f t="shared" si="28"/>
        <v>51601</v>
      </c>
      <c r="Z36" s="326">
        <f t="shared" si="28"/>
        <v>53089</v>
      </c>
      <c r="AA36" s="326">
        <f t="shared" si="28"/>
        <v>54529</v>
      </c>
      <c r="AB36" s="326">
        <f t="shared" si="28"/>
        <v>56017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>
      <c r="O46" s="323"/>
      <c r="P46" s="2"/>
      <c r="Q46" s="2"/>
    </row>
    <row r="47" spans="1:28" ht="15.95" customHeight="1">
      <c r="O47" s="323"/>
    </row>
    <row r="48" spans="1:28">
      <c r="N48" s="323"/>
      <c r="O48" s="2"/>
    </row>
    <row r="49" spans="2:16">
      <c r="M49" s="323"/>
      <c r="N49" s="2"/>
      <c r="O49" s="2"/>
    </row>
    <row r="50" spans="2:16">
      <c r="M50" s="2"/>
      <c r="N50" s="2"/>
      <c r="O50" s="2"/>
    </row>
    <row r="51" spans="2:16">
      <c r="M51" s="2"/>
      <c r="N51" s="2"/>
      <c r="O51" s="2"/>
    </row>
    <row r="52" spans="2:16">
      <c r="M52" s="2"/>
      <c r="N52" s="2"/>
      <c r="O52" s="2"/>
    </row>
    <row r="53" spans="2:16">
      <c r="M53" s="2"/>
      <c r="N53" s="2"/>
      <c r="O53" s="2"/>
    </row>
    <row r="54" spans="2:16">
      <c r="M54" s="2"/>
      <c r="N54" s="2"/>
      <c r="O54" s="2"/>
    </row>
    <row r="55" spans="2:16">
      <c r="N55" s="2"/>
      <c r="O55" s="2"/>
    </row>
    <row r="63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7" s="47" customFormat="1" ht="14.1" customHeight="1">
      <c r="A98" s="88"/>
      <c r="Q98" s="325"/>
    </row>
    <row r="99" spans="1:1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84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theme="0"/>
    <pageSetUpPr fitToPage="1"/>
  </sheetPr>
  <dimension ref="A1:AB103"/>
  <sheetViews>
    <sheetView showGridLines="0" view="pageBreakPreview" topLeftCell="A3" zoomScale="85" zoomScaleSheetLayoutView="85" workbookViewId="0">
      <selection activeCell="D34" sqref="D34:O34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4" width="6" style="10" bestFit="1" customWidth="1"/>
    <col min="5" max="5" width="5.85546875" style="10" bestFit="1" customWidth="1"/>
    <col min="6" max="6" width="6.7109375" style="10" bestFit="1" customWidth="1"/>
    <col min="7" max="7" width="6.140625" style="10" bestFit="1" customWidth="1"/>
    <col min="8" max="8" width="5.7109375" style="10" bestFit="1" customWidth="1"/>
    <col min="9" max="10" width="5.85546875" style="10" bestFit="1" customWidth="1"/>
    <col min="11" max="11" width="6.42578125" style="10" bestFit="1" customWidth="1"/>
    <col min="12" max="12" width="5.85546875" style="10" bestFit="1" customWidth="1"/>
    <col min="13" max="14" width="6.140625" style="10" bestFit="1" customWidth="1"/>
    <col min="15" max="15" width="5.85546875" style="10" bestFit="1" customWidth="1"/>
    <col min="16" max="16" width="13.140625" style="10" customWidth="1"/>
    <col min="17" max="17" width="7.7109375" style="323" bestFit="1" customWidth="1"/>
    <col min="18" max="28" width="7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142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311"/>
      <c r="R8" s="311"/>
      <c r="S8" s="311"/>
      <c r="T8" s="311"/>
      <c r="U8" s="311"/>
      <c r="V8" s="312"/>
      <c r="W8" s="312"/>
      <c r="X8" s="312"/>
      <c r="Y8" s="312"/>
      <c r="Z8" s="312"/>
      <c r="AA8" s="312"/>
      <c r="AB8" s="312"/>
    </row>
    <row r="9" spans="1:28" ht="14.1" customHeight="1">
      <c r="B9" s="109">
        <v>1</v>
      </c>
      <c r="C9" s="267" t="s">
        <v>148</v>
      </c>
      <c r="D9" s="279">
        <f>[2]MISIP_CAB!$F$132</f>
        <v>12</v>
      </c>
      <c r="E9" s="279">
        <f>[2]MISIP_CAB!$F$133</f>
        <v>12</v>
      </c>
      <c r="F9" s="279">
        <f>[2]MISIP_CAB!$F$134</f>
        <v>12</v>
      </c>
      <c r="G9" s="279">
        <f>[2]MISIP_CAB!$F$135</f>
        <v>12</v>
      </c>
      <c r="H9" s="279">
        <f>[2]MISIP_CAB!$F$136</f>
        <v>0</v>
      </c>
      <c r="I9" s="279">
        <f>[2]MISIP_CAB!$F$137</f>
        <v>0</v>
      </c>
      <c r="J9" s="279">
        <f>[2]MISIP_CAB!$F$138</f>
        <v>0</v>
      </c>
      <c r="K9" s="91">
        <f>[2]MISIP_CAB!$F$139</f>
        <v>0</v>
      </c>
      <c r="L9" s="91">
        <f>[2]MISIP_CAB!$F$140</f>
        <v>0</v>
      </c>
      <c r="M9" s="91">
        <f>[2]MISIP_CAB!$F$141</f>
        <v>0</v>
      </c>
      <c r="N9" s="91">
        <f>[2]MISIP_CAB!$F$142</f>
        <v>0</v>
      </c>
      <c r="O9" s="91">
        <f>[2]MISIP_CAB!$F$143</f>
        <v>0</v>
      </c>
      <c r="P9" s="85">
        <f>SUM(D9:O9)</f>
        <v>48</v>
      </c>
      <c r="Q9" s="313">
        <f>D9</f>
        <v>12</v>
      </c>
      <c r="R9" s="314">
        <f>Q9+E9</f>
        <v>24</v>
      </c>
      <c r="S9" s="314">
        <f t="shared" ref="S9:AB24" si="0">R9+F9</f>
        <v>36</v>
      </c>
      <c r="T9" s="314">
        <f t="shared" si="0"/>
        <v>48</v>
      </c>
      <c r="U9" s="314">
        <f t="shared" si="0"/>
        <v>48</v>
      </c>
      <c r="V9" s="314">
        <f t="shared" si="0"/>
        <v>48</v>
      </c>
      <c r="W9" s="314">
        <f t="shared" si="0"/>
        <v>48</v>
      </c>
      <c r="X9" s="314">
        <f t="shared" si="0"/>
        <v>48</v>
      </c>
      <c r="Y9" s="314">
        <f t="shared" si="0"/>
        <v>48</v>
      </c>
      <c r="Z9" s="314">
        <f t="shared" si="0"/>
        <v>48</v>
      </c>
      <c r="AA9" s="314">
        <f t="shared" si="0"/>
        <v>48</v>
      </c>
      <c r="AB9" s="314">
        <f t="shared" si="0"/>
        <v>48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12</v>
      </c>
      <c r="E10" s="280">
        <f t="shared" si="1"/>
        <v>12</v>
      </c>
      <c r="F10" s="280">
        <f t="shared" si="1"/>
        <v>12</v>
      </c>
      <c r="G10" s="280">
        <f t="shared" si="1"/>
        <v>12</v>
      </c>
      <c r="H10" s="280">
        <f t="shared" si="1"/>
        <v>0</v>
      </c>
      <c r="I10" s="280">
        <f t="shared" si="1"/>
        <v>0</v>
      </c>
      <c r="J10" s="280">
        <f t="shared" ref="J10:O10" si="2">SUM(J9)</f>
        <v>0</v>
      </c>
      <c r="K10" s="280">
        <f t="shared" si="2"/>
        <v>0</v>
      </c>
      <c r="L10" s="280">
        <f t="shared" si="2"/>
        <v>0</v>
      </c>
      <c r="M10" s="280">
        <f t="shared" si="2"/>
        <v>0</v>
      </c>
      <c r="N10" s="280">
        <f t="shared" si="2"/>
        <v>0</v>
      </c>
      <c r="O10" s="280">
        <f t="shared" si="2"/>
        <v>0</v>
      </c>
      <c r="P10" s="103">
        <f>SUM(P9)</f>
        <v>48</v>
      </c>
      <c r="Q10" s="315">
        <f>D10</f>
        <v>12</v>
      </c>
      <c r="R10" s="316">
        <f>Q10+E10</f>
        <v>24</v>
      </c>
      <c r="S10" s="316">
        <f t="shared" si="0"/>
        <v>36</v>
      </c>
      <c r="T10" s="316">
        <f t="shared" si="0"/>
        <v>48</v>
      </c>
      <c r="U10" s="316">
        <f t="shared" si="0"/>
        <v>48</v>
      </c>
      <c r="V10" s="316">
        <f t="shared" si="0"/>
        <v>48</v>
      </c>
      <c r="W10" s="316">
        <f t="shared" si="0"/>
        <v>48</v>
      </c>
      <c r="X10" s="316">
        <f t="shared" si="0"/>
        <v>48</v>
      </c>
      <c r="Y10" s="316">
        <f t="shared" si="0"/>
        <v>48</v>
      </c>
      <c r="Z10" s="316">
        <f t="shared" si="0"/>
        <v>48</v>
      </c>
      <c r="AA10" s="316">
        <f t="shared" si="0"/>
        <v>48</v>
      </c>
      <c r="AB10" s="316">
        <f t="shared" si="0"/>
        <v>48</v>
      </c>
    </row>
    <row r="11" spans="1:28" ht="14.1" customHeight="1">
      <c r="A11" s="14"/>
      <c r="B11" s="109">
        <v>2</v>
      </c>
      <c r="C11" s="267" t="s">
        <v>149</v>
      </c>
      <c r="D11" s="279">
        <f>[2]MISIP_MLK!$E$132</f>
        <v>4</v>
      </c>
      <c r="E11" s="279">
        <f>[2]MISIP_MLK!$E$133</f>
        <v>4</v>
      </c>
      <c r="F11" s="279">
        <f>[2]MISIP_MLK!$E$134</f>
        <v>4</v>
      </c>
      <c r="G11" s="279">
        <f>[2]MISIP_MLK!$E$135</f>
        <v>4</v>
      </c>
      <c r="H11" s="279">
        <f>[2]MISIP_MLK!$E$136</f>
        <v>0</v>
      </c>
      <c r="I11" s="279">
        <f>[2]MISIP_MLK!$E$137</f>
        <v>0</v>
      </c>
      <c r="J11" s="279">
        <f>[2]MISIP_MLK!$E$138</f>
        <v>0</v>
      </c>
      <c r="K11" s="420">
        <f>[2]MISIP_MLK!$E$139</f>
        <v>0</v>
      </c>
      <c r="L11" s="420">
        <f>[2]MISIP_MLK!$E$140</f>
        <v>0</v>
      </c>
      <c r="M11" s="420">
        <f>[2]MISIP_MLK!$E$141</f>
        <v>0</v>
      </c>
      <c r="N11" s="420">
        <f>[2]MISIP_MLK!$E$142</f>
        <v>0</v>
      </c>
      <c r="O11" s="420">
        <f>[2]MISIP_MLK!$E$143</f>
        <v>0</v>
      </c>
      <c r="P11" s="85">
        <f>SUM(D11:O11)</f>
        <v>16</v>
      </c>
      <c r="Q11" s="313">
        <f>D11</f>
        <v>4</v>
      </c>
      <c r="R11" s="314">
        <f>Q11+E11</f>
        <v>8</v>
      </c>
      <c r="S11" s="314">
        <f t="shared" si="0"/>
        <v>12</v>
      </c>
      <c r="T11" s="314">
        <f t="shared" si="0"/>
        <v>16</v>
      </c>
      <c r="U11" s="314">
        <f t="shared" si="0"/>
        <v>16</v>
      </c>
      <c r="V11" s="314">
        <f t="shared" si="0"/>
        <v>16</v>
      </c>
      <c r="W11" s="314">
        <f t="shared" si="0"/>
        <v>16</v>
      </c>
      <c r="X11" s="314">
        <f t="shared" si="0"/>
        <v>16</v>
      </c>
      <c r="Y11" s="314">
        <f t="shared" ref="Y11:Y17" si="3">X11+L11</f>
        <v>16</v>
      </c>
      <c r="Z11" s="314">
        <f t="shared" ref="Z11:Z17" si="4">Y11+M11</f>
        <v>16</v>
      </c>
      <c r="AA11" s="314">
        <f t="shared" ref="AA11:AA17" si="5">Z11+N11</f>
        <v>16</v>
      </c>
      <c r="AB11" s="314">
        <f t="shared" ref="AB11:AB17" si="6">AA11+O11</f>
        <v>16</v>
      </c>
    </row>
    <row r="12" spans="1:28" ht="14.1" customHeight="1">
      <c r="A12" s="14"/>
      <c r="B12" s="109">
        <v>3</v>
      </c>
      <c r="C12" s="267" t="s">
        <v>150</v>
      </c>
      <c r="D12" s="279">
        <f>[2]MISIP_MLK!$F$132</f>
        <v>12</v>
      </c>
      <c r="E12" s="279">
        <f>[2]MISIP_MLK!$F$133</f>
        <v>8</v>
      </c>
      <c r="F12" s="279">
        <f>[2]MISIP_MLK!$F$134</f>
        <v>16</v>
      </c>
      <c r="G12" s="279">
        <f>[2]MISIP_MLK!$F$135</f>
        <v>16</v>
      </c>
      <c r="H12" s="279">
        <f>[2]MISIP_MLK!$F$136</f>
        <v>0</v>
      </c>
      <c r="I12" s="279">
        <f>[2]MISIP_MLK!$F$137</f>
        <v>0</v>
      </c>
      <c r="J12" s="279">
        <f>[2]MISIP_MLK!$F$138</f>
        <v>0</v>
      </c>
      <c r="K12" s="91">
        <f>[2]MISIP_MLK!$F$139</f>
        <v>0</v>
      </c>
      <c r="L12" s="91">
        <f>[2]MISIP_MLK!$F$140</f>
        <v>0</v>
      </c>
      <c r="M12" s="91">
        <f>[2]MISIP_MLK!$F$141</f>
        <v>0</v>
      </c>
      <c r="N12" s="91">
        <f>[2]MISIP_MLK!$F$142</f>
        <v>0</v>
      </c>
      <c r="O12" s="91">
        <f>[2]MISIP_MLK!$F$143</f>
        <v>0</v>
      </c>
      <c r="P12" s="85">
        <f>SUM(D12:O12)</f>
        <v>52</v>
      </c>
      <c r="Q12" s="313">
        <f t="shared" ref="Q12:Q17" si="7">D12</f>
        <v>12</v>
      </c>
      <c r="R12" s="314">
        <f t="shared" ref="R12:AB27" si="8">Q12+E12</f>
        <v>20</v>
      </c>
      <c r="S12" s="314">
        <f t="shared" si="0"/>
        <v>36</v>
      </c>
      <c r="T12" s="314">
        <f t="shared" si="0"/>
        <v>52</v>
      </c>
      <c r="U12" s="314">
        <f t="shared" si="0"/>
        <v>52</v>
      </c>
      <c r="V12" s="314">
        <f t="shared" si="0"/>
        <v>52</v>
      </c>
      <c r="W12" s="314">
        <f t="shared" si="0"/>
        <v>52</v>
      </c>
      <c r="X12" s="314">
        <f t="shared" si="0"/>
        <v>52</v>
      </c>
      <c r="Y12" s="314">
        <f t="shared" si="3"/>
        <v>52</v>
      </c>
      <c r="Z12" s="314">
        <f t="shared" si="4"/>
        <v>52</v>
      </c>
      <c r="AA12" s="314">
        <f t="shared" si="5"/>
        <v>52</v>
      </c>
      <c r="AB12" s="314">
        <f t="shared" si="6"/>
        <v>52</v>
      </c>
    </row>
    <row r="13" spans="1:28" ht="14.1" customHeight="1">
      <c r="A13" s="14"/>
      <c r="B13" s="109">
        <v>4</v>
      </c>
      <c r="C13" s="267" t="s">
        <v>151</v>
      </c>
      <c r="D13" s="279">
        <f>[2]MISIP_MLK!$G$132</f>
        <v>8</v>
      </c>
      <c r="E13" s="279">
        <f>[2]MISIP_MLK!$G$133</f>
        <v>4</v>
      </c>
      <c r="F13" s="279">
        <f>[2]MISIP_MLK!$G$134</f>
        <v>8</v>
      </c>
      <c r="G13" s="279">
        <f>[2]MISIP_MLK!$G$135</f>
        <v>8</v>
      </c>
      <c r="H13" s="279">
        <f>[2]MISIP_MLK!$G$136</f>
        <v>0</v>
      </c>
      <c r="I13" s="279">
        <f>[2]MISIP_MLK!$G$137</f>
        <v>0</v>
      </c>
      <c r="J13" s="279">
        <f>[2]MISIP_MLK!$G$138</f>
        <v>0</v>
      </c>
      <c r="K13" s="91">
        <f>[2]MISIP_MLK!$G$139</f>
        <v>0</v>
      </c>
      <c r="L13" s="91">
        <f>[2]MISIP_MLK!$G$140</f>
        <v>0</v>
      </c>
      <c r="M13" s="91">
        <f>[2]MISIP_MLK!$G$141</f>
        <v>0</v>
      </c>
      <c r="N13" s="91">
        <f>[2]MISIP_MLK!$G$142</f>
        <v>0</v>
      </c>
      <c r="O13" s="91">
        <f>[2]MISIP_MLK!$G$143</f>
        <v>0</v>
      </c>
      <c r="P13" s="85">
        <f t="shared" ref="P13:P17" si="9">SUM(D13:O13)</f>
        <v>28</v>
      </c>
      <c r="Q13" s="313">
        <f t="shared" si="7"/>
        <v>8</v>
      </c>
      <c r="R13" s="314">
        <f t="shared" si="8"/>
        <v>12</v>
      </c>
      <c r="S13" s="314">
        <f t="shared" si="0"/>
        <v>20</v>
      </c>
      <c r="T13" s="314">
        <f t="shared" si="0"/>
        <v>28</v>
      </c>
      <c r="U13" s="314">
        <f t="shared" si="0"/>
        <v>28</v>
      </c>
      <c r="V13" s="314">
        <f t="shared" si="0"/>
        <v>28</v>
      </c>
      <c r="W13" s="314">
        <f t="shared" si="0"/>
        <v>28</v>
      </c>
      <c r="X13" s="314">
        <f t="shared" si="0"/>
        <v>28</v>
      </c>
      <c r="Y13" s="314">
        <f t="shared" si="3"/>
        <v>28</v>
      </c>
      <c r="Z13" s="314">
        <f t="shared" si="4"/>
        <v>28</v>
      </c>
      <c r="AA13" s="314">
        <f t="shared" si="5"/>
        <v>28</v>
      </c>
      <c r="AB13" s="314">
        <f t="shared" si="6"/>
        <v>28</v>
      </c>
    </row>
    <row r="14" spans="1:28" ht="14.1" customHeight="1">
      <c r="A14" s="14"/>
      <c r="B14" s="109">
        <v>5</v>
      </c>
      <c r="C14" s="267" t="s">
        <v>152</v>
      </c>
      <c r="D14" s="279">
        <f>[2]MISIP_MLK!$H$132</f>
        <v>12</v>
      </c>
      <c r="E14" s="279">
        <f>[2]MISIP_MLK!$H$133</f>
        <v>8</v>
      </c>
      <c r="F14" s="279">
        <f>[2]MISIP_MLK!$H$134</f>
        <v>4</v>
      </c>
      <c r="G14" s="279">
        <f>[2]MISIP_MLK!$H$135</f>
        <v>12</v>
      </c>
      <c r="H14" s="279">
        <f>[2]MISIP_MLK!$H$136</f>
        <v>0</v>
      </c>
      <c r="I14" s="279">
        <f>[2]MISIP_MLK!$H$137</f>
        <v>0</v>
      </c>
      <c r="J14" s="279">
        <f>[2]MISIP_MLK!$H$138</f>
        <v>0</v>
      </c>
      <c r="K14" s="91">
        <f>[2]MISIP_MLK!$H$139</f>
        <v>0</v>
      </c>
      <c r="L14" s="91">
        <f>[2]MISIP_MLK!$H$140</f>
        <v>0</v>
      </c>
      <c r="M14" s="91">
        <f>[2]MISIP_MLK!$H$141</f>
        <v>0</v>
      </c>
      <c r="N14" s="91">
        <f>[2]MISIP_MLK!$H$142</f>
        <v>0</v>
      </c>
      <c r="O14" s="91">
        <f>[2]MISIP_MLK!$H$143</f>
        <v>0</v>
      </c>
      <c r="P14" s="85">
        <f t="shared" si="9"/>
        <v>36</v>
      </c>
      <c r="Q14" s="313">
        <f t="shared" si="7"/>
        <v>12</v>
      </c>
      <c r="R14" s="314">
        <f t="shared" si="8"/>
        <v>20</v>
      </c>
      <c r="S14" s="314">
        <f t="shared" si="0"/>
        <v>24</v>
      </c>
      <c r="T14" s="314">
        <f t="shared" si="0"/>
        <v>36</v>
      </c>
      <c r="U14" s="314">
        <f t="shared" si="0"/>
        <v>36</v>
      </c>
      <c r="V14" s="314">
        <f t="shared" si="0"/>
        <v>36</v>
      </c>
      <c r="W14" s="314">
        <f t="shared" si="0"/>
        <v>36</v>
      </c>
      <c r="X14" s="314">
        <f t="shared" si="0"/>
        <v>36</v>
      </c>
      <c r="Y14" s="314">
        <f t="shared" si="3"/>
        <v>36</v>
      </c>
      <c r="Z14" s="314">
        <f t="shared" si="4"/>
        <v>36</v>
      </c>
      <c r="AA14" s="314">
        <f t="shared" si="5"/>
        <v>36</v>
      </c>
      <c r="AB14" s="314">
        <f t="shared" si="6"/>
        <v>36</v>
      </c>
    </row>
    <row r="15" spans="1:28" ht="14.1" customHeight="1">
      <c r="A15" s="14"/>
      <c r="B15" s="109">
        <v>6</v>
      </c>
      <c r="C15" s="267" t="s">
        <v>153</v>
      </c>
      <c r="D15" s="281">
        <f>[2]MISIP_MLK!$I$132</f>
        <v>4</v>
      </c>
      <c r="E15" s="281">
        <f>[2]MISIP_MLK!$I$133</f>
        <v>4</v>
      </c>
      <c r="F15" s="281">
        <f>[2]MISIP_MLK!$I$134</f>
        <v>4</v>
      </c>
      <c r="G15" s="281">
        <f>[2]MISIP_MLK!$I$135</f>
        <v>8</v>
      </c>
      <c r="H15" s="281">
        <f>[2]MISIP_MLK!$I$136</f>
        <v>0</v>
      </c>
      <c r="I15" s="281">
        <f>[2]MISIP_MLK!$I$137</f>
        <v>0</v>
      </c>
      <c r="J15" s="281">
        <f>[2]MISIP_MLK!$I$138</f>
        <v>0</v>
      </c>
      <c r="K15" s="91">
        <f>[2]MISIP_MLK!$I$139</f>
        <v>0</v>
      </c>
      <c r="L15" s="91">
        <f>[2]MISIP_MLK!$I$140</f>
        <v>0</v>
      </c>
      <c r="M15" s="91">
        <f>[2]MISIP_MLK!$I$141</f>
        <v>0</v>
      </c>
      <c r="N15" s="91">
        <f>[2]MISIP_MLK!$I$142</f>
        <v>0</v>
      </c>
      <c r="O15" s="91">
        <f>[2]MISIP_MLK!$I$143</f>
        <v>0</v>
      </c>
      <c r="P15" s="85">
        <f t="shared" si="9"/>
        <v>20</v>
      </c>
      <c r="Q15" s="313">
        <f t="shared" si="7"/>
        <v>4</v>
      </c>
      <c r="R15" s="314">
        <f t="shared" si="8"/>
        <v>8</v>
      </c>
      <c r="S15" s="314">
        <f t="shared" si="0"/>
        <v>12</v>
      </c>
      <c r="T15" s="314">
        <f t="shared" si="0"/>
        <v>20</v>
      </c>
      <c r="U15" s="314">
        <f t="shared" si="0"/>
        <v>20</v>
      </c>
      <c r="V15" s="314">
        <f t="shared" si="0"/>
        <v>20</v>
      </c>
      <c r="W15" s="314">
        <f t="shared" si="0"/>
        <v>20</v>
      </c>
      <c r="X15" s="314">
        <f t="shared" si="0"/>
        <v>20</v>
      </c>
      <c r="Y15" s="314">
        <f t="shared" si="3"/>
        <v>20</v>
      </c>
      <c r="Z15" s="314">
        <f t="shared" si="4"/>
        <v>20</v>
      </c>
      <c r="AA15" s="314">
        <f t="shared" si="5"/>
        <v>20</v>
      </c>
      <c r="AB15" s="314">
        <f t="shared" si="6"/>
        <v>20</v>
      </c>
    </row>
    <row r="16" spans="1:28" ht="14.1" customHeight="1">
      <c r="A16" s="14"/>
      <c r="B16" s="109">
        <v>7</v>
      </c>
      <c r="C16" s="267" t="s">
        <v>154</v>
      </c>
      <c r="D16" s="279">
        <f>[2]MISIP_MLK!$J$132</f>
        <v>0</v>
      </c>
      <c r="E16" s="279">
        <f>[2]MISIP_MLK!$J$133</f>
        <v>0</v>
      </c>
      <c r="F16" s="279">
        <f>[2]MISIP_MLK!$J$134</f>
        <v>0</v>
      </c>
      <c r="G16" s="279">
        <f>[2]MISIP_MLK!$J$135</f>
        <v>0</v>
      </c>
      <c r="H16" s="279">
        <f>[2]MISIP_MLK!$J$136</f>
        <v>0</v>
      </c>
      <c r="I16" s="279">
        <f>[2]MISIP_MLK!$J$137</f>
        <v>0</v>
      </c>
      <c r="J16" s="279">
        <f>[2]MISIP_MLK!$J$138</f>
        <v>0</v>
      </c>
      <c r="K16" s="91">
        <f>[2]MISIP_MLK!$J$139</f>
        <v>0</v>
      </c>
      <c r="L16" s="91">
        <f>[2]MISIP_MLK!$J$140</f>
        <v>0</v>
      </c>
      <c r="M16" s="91">
        <f>[2]MISIP_MLK!$J$141</f>
        <v>0</v>
      </c>
      <c r="N16" s="91">
        <f>[2]MISIP_MLK!$J$142</f>
        <v>0</v>
      </c>
      <c r="O16" s="91">
        <f>[2]MISIP_MLK!$J$143</f>
        <v>0</v>
      </c>
      <c r="P16" s="85">
        <f t="shared" si="9"/>
        <v>0</v>
      </c>
      <c r="Q16" s="313">
        <f t="shared" si="7"/>
        <v>0</v>
      </c>
      <c r="R16" s="314">
        <f t="shared" si="8"/>
        <v>0</v>
      </c>
      <c r="S16" s="314">
        <f t="shared" si="0"/>
        <v>0</v>
      </c>
      <c r="T16" s="314">
        <f t="shared" si="0"/>
        <v>0</v>
      </c>
      <c r="U16" s="314">
        <f t="shared" si="0"/>
        <v>0</v>
      </c>
      <c r="V16" s="314">
        <f t="shared" si="0"/>
        <v>0</v>
      </c>
      <c r="W16" s="314">
        <f t="shared" si="0"/>
        <v>0</v>
      </c>
      <c r="X16" s="314">
        <f t="shared" si="0"/>
        <v>0</v>
      </c>
      <c r="Y16" s="314">
        <f t="shared" si="3"/>
        <v>0</v>
      </c>
      <c r="Z16" s="314">
        <f t="shared" si="4"/>
        <v>0</v>
      </c>
      <c r="AA16" s="314">
        <f t="shared" si="5"/>
        <v>0</v>
      </c>
      <c r="AB16" s="314">
        <f t="shared" si="6"/>
        <v>0</v>
      </c>
    </row>
    <row r="17" spans="1:28" ht="14.1" customHeight="1">
      <c r="A17" s="14"/>
      <c r="B17" s="109">
        <v>8</v>
      </c>
      <c r="C17" s="267" t="s">
        <v>127</v>
      </c>
      <c r="D17" s="279">
        <f>[2]MISIP_MLK!$K$132</f>
        <v>0</v>
      </c>
      <c r="E17" s="279">
        <f>[2]MISIP_MLK!$K$133</f>
        <v>4</v>
      </c>
      <c r="F17" s="279">
        <f>[2]MISIP_MLK!$K$134</f>
        <v>4</v>
      </c>
      <c r="G17" s="279">
        <f>[2]MISIP_MLK!$K$135</f>
        <v>4</v>
      </c>
      <c r="H17" s="279">
        <f>[2]MISIP_MLK!$K$136</f>
        <v>0</v>
      </c>
      <c r="I17" s="279">
        <f>[2]MISIP_MLK!$K$137</f>
        <v>0</v>
      </c>
      <c r="J17" s="279">
        <f>[2]MISIP_MLK!$K$138</f>
        <v>0</v>
      </c>
      <c r="K17" s="91">
        <f>[2]MISIP_MLK!$K$139</f>
        <v>0</v>
      </c>
      <c r="L17" s="91">
        <f>[2]MISIP_MLK!$K$140</f>
        <v>0</v>
      </c>
      <c r="M17" s="91">
        <f>[2]MISIP_MLK!$K$141</f>
        <v>0</v>
      </c>
      <c r="N17" s="91">
        <f>[2]MISIP_MLK!$K$142</f>
        <v>0</v>
      </c>
      <c r="O17" s="91">
        <f>[2]MISIP_MLK!$K$143</f>
        <v>0</v>
      </c>
      <c r="P17" s="85">
        <f t="shared" si="9"/>
        <v>12</v>
      </c>
      <c r="Q17" s="313">
        <f t="shared" si="7"/>
        <v>0</v>
      </c>
      <c r="R17" s="314">
        <f t="shared" si="8"/>
        <v>4</v>
      </c>
      <c r="S17" s="314">
        <f t="shared" si="0"/>
        <v>8</v>
      </c>
      <c r="T17" s="314">
        <f t="shared" si="0"/>
        <v>12</v>
      </c>
      <c r="U17" s="314">
        <f t="shared" si="0"/>
        <v>12</v>
      </c>
      <c r="V17" s="314">
        <f t="shared" si="0"/>
        <v>12</v>
      </c>
      <c r="W17" s="314">
        <f t="shared" si="0"/>
        <v>12</v>
      </c>
      <c r="X17" s="314">
        <f t="shared" si="0"/>
        <v>12</v>
      </c>
      <c r="Y17" s="314">
        <f t="shared" si="3"/>
        <v>12</v>
      </c>
      <c r="Z17" s="314">
        <f t="shared" si="4"/>
        <v>12</v>
      </c>
      <c r="AA17" s="314">
        <f t="shared" si="5"/>
        <v>12</v>
      </c>
      <c r="AB17" s="314">
        <f t="shared" si="6"/>
        <v>12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10">SUM(D11:D17)</f>
        <v>40</v>
      </c>
      <c r="E18" s="280">
        <f t="shared" si="10"/>
        <v>32</v>
      </c>
      <c r="F18" s="280">
        <f t="shared" si="10"/>
        <v>40</v>
      </c>
      <c r="G18" s="280">
        <f t="shared" si="10"/>
        <v>52</v>
      </c>
      <c r="H18" s="280">
        <f t="shared" si="10"/>
        <v>0</v>
      </c>
      <c r="I18" s="280">
        <f t="shared" si="10"/>
        <v>0</v>
      </c>
      <c r="J18" s="280">
        <f t="shared" ref="J18:O18" si="11">SUM(J11:J17)</f>
        <v>0</v>
      </c>
      <c r="K18" s="280">
        <f t="shared" si="11"/>
        <v>0</v>
      </c>
      <c r="L18" s="280">
        <f t="shared" si="11"/>
        <v>0</v>
      </c>
      <c r="M18" s="280">
        <f t="shared" si="11"/>
        <v>0</v>
      </c>
      <c r="N18" s="280">
        <f t="shared" si="11"/>
        <v>0</v>
      </c>
      <c r="O18" s="280">
        <f t="shared" si="11"/>
        <v>0</v>
      </c>
      <c r="P18" s="103">
        <f>SUM(P11:P17)</f>
        <v>164</v>
      </c>
      <c r="Q18" s="315">
        <f>D18</f>
        <v>40</v>
      </c>
      <c r="R18" s="316">
        <f t="shared" si="8"/>
        <v>72</v>
      </c>
      <c r="S18" s="316">
        <f t="shared" si="0"/>
        <v>112</v>
      </c>
      <c r="T18" s="316">
        <f t="shared" si="0"/>
        <v>164</v>
      </c>
      <c r="U18" s="316">
        <f t="shared" si="0"/>
        <v>164</v>
      </c>
      <c r="V18" s="316">
        <f t="shared" si="0"/>
        <v>164</v>
      </c>
      <c r="W18" s="316">
        <f t="shared" si="0"/>
        <v>164</v>
      </c>
      <c r="X18" s="316">
        <f t="shared" si="0"/>
        <v>164</v>
      </c>
      <c r="Y18" s="316">
        <f t="shared" si="0"/>
        <v>164</v>
      </c>
      <c r="Z18" s="316">
        <f t="shared" si="0"/>
        <v>164</v>
      </c>
      <c r="AA18" s="316">
        <f t="shared" si="0"/>
        <v>164</v>
      </c>
      <c r="AB18" s="316">
        <f t="shared" si="0"/>
        <v>164</v>
      </c>
    </row>
    <row r="19" spans="1:28" ht="14.1" customHeight="1">
      <c r="A19" s="14"/>
      <c r="B19" s="109">
        <v>10</v>
      </c>
      <c r="C19" s="267" t="s">
        <v>155</v>
      </c>
      <c r="D19" s="279">
        <f>[2]MISIP_KTB!$E$132</f>
        <v>4</v>
      </c>
      <c r="E19" s="279">
        <f>[2]MISIP_KTB!$E$133</f>
        <v>8</v>
      </c>
      <c r="F19" s="279">
        <f>[2]MISIP_KTB!$E$134</f>
        <v>16</v>
      </c>
      <c r="G19" s="279">
        <f>[2]MISIP_KTB!$E$135</f>
        <v>16</v>
      </c>
      <c r="H19" s="279">
        <f>[2]MISIP_KTB!$E$136</f>
        <v>0</v>
      </c>
      <c r="I19" s="279">
        <f>[2]MISIP_KTB!$E$137</f>
        <v>0</v>
      </c>
      <c r="J19" s="279">
        <f>[2]MISIP_KTB!$E$138</f>
        <v>0</v>
      </c>
      <c r="K19" s="91">
        <f>[2]MISIP_KTB!$E$139</f>
        <v>0</v>
      </c>
      <c r="L19" s="91">
        <f>[2]MISIP_KTB!$E$140</f>
        <v>0</v>
      </c>
      <c r="M19" s="91">
        <f>[2]MISIP_KTB!$E$141</f>
        <v>0</v>
      </c>
      <c r="N19" s="91">
        <f>[2]MISIP_KTB!$E$142</f>
        <v>0</v>
      </c>
      <c r="O19" s="91">
        <f>[2]MISIP_KTB!$E$143</f>
        <v>0</v>
      </c>
      <c r="P19" s="85">
        <f t="shared" ref="P19:P26" si="12">SUM(D19:O19)</f>
        <v>44</v>
      </c>
      <c r="Q19" s="313">
        <f t="shared" ref="Q19:Q36" si="13">D19</f>
        <v>4</v>
      </c>
      <c r="R19" s="314">
        <f t="shared" si="8"/>
        <v>12</v>
      </c>
      <c r="S19" s="314">
        <f t="shared" si="0"/>
        <v>28</v>
      </c>
      <c r="T19" s="314">
        <f t="shared" si="0"/>
        <v>44</v>
      </c>
      <c r="U19" s="314">
        <f t="shared" si="0"/>
        <v>44</v>
      </c>
      <c r="V19" s="314">
        <f t="shared" si="0"/>
        <v>44</v>
      </c>
      <c r="W19" s="314">
        <f t="shared" si="0"/>
        <v>44</v>
      </c>
      <c r="X19" s="314">
        <f t="shared" si="0"/>
        <v>44</v>
      </c>
      <c r="Y19" s="314">
        <f t="shared" ref="Y19:Y26" si="14">X19+L19</f>
        <v>44</v>
      </c>
      <c r="Z19" s="314">
        <f t="shared" ref="Z19:Z26" si="15">Y19+M19</f>
        <v>44</v>
      </c>
      <c r="AA19" s="314">
        <f t="shared" ref="AA19:AA26" si="16">Z19+N19</f>
        <v>44</v>
      </c>
      <c r="AB19" s="314">
        <f t="shared" ref="AB19:AB26" si="17">AA19+O19</f>
        <v>44</v>
      </c>
    </row>
    <row r="20" spans="1:28" ht="14.1" customHeight="1">
      <c r="A20" s="14"/>
      <c r="B20" s="109">
        <v>11</v>
      </c>
      <c r="C20" s="270" t="s">
        <v>156</v>
      </c>
      <c r="D20" s="281">
        <f>[2]MISIP_KTB!$F$132</f>
        <v>20</v>
      </c>
      <c r="E20" s="281">
        <f>[2]MISIP_KTB!$F$133</f>
        <v>20</v>
      </c>
      <c r="F20" s="281">
        <f>[2]MISIP_KTB!$F$134</f>
        <v>20</v>
      </c>
      <c r="G20" s="281">
        <f>[2]MISIP_KTB!$F$135</f>
        <v>20</v>
      </c>
      <c r="H20" s="281">
        <f>[2]MISIP_KTB!CP21</f>
        <v>0</v>
      </c>
      <c r="I20" s="281">
        <f>[2]MISIP_KTB!$F$137</f>
        <v>0</v>
      </c>
      <c r="J20" s="281">
        <f>[2]MISIP_KTB!$F$138</f>
        <v>0</v>
      </c>
      <c r="K20" s="91">
        <f>[2]MISIP_KTB!$F$139</f>
        <v>0</v>
      </c>
      <c r="L20" s="91">
        <f>[2]MISIP_KTB!$F$140</f>
        <v>0</v>
      </c>
      <c r="M20" s="91">
        <f>[2]MISIP_KTB!$F$141</f>
        <v>0</v>
      </c>
      <c r="N20" s="91">
        <f>[2]MISIP_KTB!$F$142</f>
        <v>0</v>
      </c>
      <c r="O20" s="91">
        <f>[2]MISIP_KTB!$F$143</f>
        <v>0</v>
      </c>
      <c r="P20" s="85">
        <f t="shared" si="12"/>
        <v>80</v>
      </c>
      <c r="Q20" s="313">
        <f t="shared" si="13"/>
        <v>20</v>
      </c>
      <c r="R20" s="314">
        <f t="shared" si="8"/>
        <v>40</v>
      </c>
      <c r="S20" s="314">
        <f t="shared" si="0"/>
        <v>60</v>
      </c>
      <c r="T20" s="314">
        <f t="shared" si="0"/>
        <v>80</v>
      </c>
      <c r="U20" s="314">
        <f t="shared" si="0"/>
        <v>80</v>
      </c>
      <c r="V20" s="314">
        <f t="shared" si="0"/>
        <v>80</v>
      </c>
      <c r="W20" s="314">
        <f t="shared" si="0"/>
        <v>80</v>
      </c>
      <c r="X20" s="314">
        <f t="shared" si="0"/>
        <v>80</v>
      </c>
      <c r="Y20" s="314">
        <f t="shared" si="14"/>
        <v>80</v>
      </c>
      <c r="Z20" s="314">
        <f t="shared" si="15"/>
        <v>80</v>
      </c>
      <c r="AA20" s="314">
        <f t="shared" si="16"/>
        <v>80</v>
      </c>
      <c r="AB20" s="314">
        <f t="shared" si="17"/>
        <v>80</v>
      </c>
    </row>
    <row r="21" spans="1:28" ht="14.1" customHeight="1">
      <c r="A21" s="14"/>
      <c r="B21" s="109">
        <v>12</v>
      </c>
      <c r="C21" s="270" t="s">
        <v>129</v>
      </c>
      <c r="D21" s="281">
        <f>[2]MISIP_KTB!$G$132</f>
        <v>0</v>
      </c>
      <c r="E21" s="281">
        <f>[2]MISIP_KTB!$G$133</f>
        <v>0</v>
      </c>
      <c r="F21" s="281">
        <f>[2]MISIP_KTB!$G$134</f>
        <v>4</v>
      </c>
      <c r="G21" s="281">
        <f>[2]MISIP_KTB!$G$135</f>
        <v>0</v>
      </c>
      <c r="H21" s="281">
        <f>[2]MISIP_KTB!$G$136</f>
        <v>0</v>
      </c>
      <c r="I21" s="281">
        <f>[2]MISIP_KTB!$G$137</f>
        <v>0</v>
      </c>
      <c r="J21" s="281">
        <f>[2]MISIP_KTB!$G$138</f>
        <v>0</v>
      </c>
      <c r="K21" s="91">
        <f>[2]MISIP_KTB!$G$139</f>
        <v>0</v>
      </c>
      <c r="L21" s="91">
        <f>[2]MISIP_KTB!$G$140</f>
        <v>0</v>
      </c>
      <c r="M21" s="91">
        <f>[2]MISIP_KTB!$G$141</f>
        <v>0</v>
      </c>
      <c r="N21" s="91">
        <f>[2]MISIP_KTB!$G$142</f>
        <v>0</v>
      </c>
      <c r="O21" s="91">
        <f>[2]MISIP_KTB!$G$143</f>
        <v>0</v>
      </c>
      <c r="P21" s="85">
        <f t="shared" si="12"/>
        <v>4</v>
      </c>
      <c r="Q21" s="313">
        <f t="shared" ref="Q21" si="18">D21</f>
        <v>0</v>
      </c>
      <c r="R21" s="314">
        <f t="shared" ref="R21" si="19">Q21+E21</f>
        <v>0</v>
      </c>
      <c r="S21" s="314">
        <f t="shared" ref="S21" si="20">R21+F21</f>
        <v>4</v>
      </c>
      <c r="T21" s="314">
        <f t="shared" ref="T21" si="21">S21+G21</f>
        <v>4</v>
      </c>
      <c r="U21" s="314">
        <f t="shared" ref="U21" si="22">T21+H21</f>
        <v>4</v>
      </c>
      <c r="V21" s="314">
        <f t="shared" ref="V21" si="23">U21+I21</f>
        <v>4</v>
      </c>
      <c r="W21" s="314">
        <f t="shared" ref="W21" si="24">V21+J21</f>
        <v>4</v>
      </c>
      <c r="X21" s="314">
        <f t="shared" ref="X21" si="25">W21+K21</f>
        <v>4</v>
      </c>
      <c r="Y21" s="314">
        <f t="shared" si="14"/>
        <v>4</v>
      </c>
      <c r="Z21" s="314">
        <f t="shared" si="15"/>
        <v>4</v>
      </c>
      <c r="AA21" s="314">
        <f t="shared" si="16"/>
        <v>4</v>
      </c>
      <c r="AB21" s="314">
        <f t="shared" si="17"/>
        <v>4</v>
      </c>
    </row>
    <row r="22" spans="1:28" ht="14.1" customHeight="1">
      <c r="A22" s="14"/>
      <c r="B22" s="109">
        <v>13</v>
      </c>
      <c r="C22" s="271" t="s">
        <v>157</v>
      </c>
      <c r="D22" s="279">
        <f>[2]MISIP_KTB!$H$132</f>
        <v>28</v>
      </c>
      <c r="E22" s="279">
        <f>[2]MISIP_KTB!$H$133</f>
        <v>20</v>
      </c>
      <c r="F22" s="279">
        <f>[2]MISIP_KTB!$H$134</f>
        <v>28</v>
      </c>
      <c r="G22" s="279">
        <f>[2]MISIP_KTB!$H$135</f>
        <v>24</v>
      </c>
      <c r="H22" s="279">
        <f>[2]MISIP_KTB!$H$136</f>
        <v>0</v>
      </c>
      <c r="I22" s="279">
        <f>[2]MISIP_KTB!$H$137</f>
        <v>0</v>
      </c>
      <c r="J22" s="279">
        <f>[2]MISIP_KTB!$H$138</f>
        <v>0</v>
      </c>
      <c r="K22" s="91">
        <f>[2]MISIP_KTB!$H$139</f>
        <v>0</v>
      </c>
      <c r="L22" s="91">
        <f>[2]MISIP_KTB!$H$140</f>
        <v>0</v>
      </c>
      <c r="M22" s="91">
        <f>[2]MISIP_KTB!$H$141</f>
        <v>0</v>
      </c>
      <c r="N22" s="91">
        <f>[2]MISIP_KTB!$H$142</f>
        <v>0</v>
      </c>
      <c r="O22" s="91">
        <f>[2]MISIP_KTB!$H$143</f>
        <v>0</v>
      </c>
      <c r="P22" s="85">
        <f t="shared" si="12"/>
        <v>100</v>
      </c>
      <c r="Q22" s="313">
        <f t="shared" si="13"/>
        <v>28</v>
      </c>
      <c r="R22" s="314">
        <f t="shared" si="8"/>
        <v>48</v>
      </c>
      <c r="S22" s="314">
        <f t="shared" si="0"/>
        <v>76</v>
      </c>
      <c r="T22" s="314">
        <f t="shared" si="0"/>
        <v>100</v>
      </c>
      <c r="U22" s="314">
        <f t="shared" si="0"/>
        <v>100</v>
      </c>
      <c r="V22" s="314">
        <f t="shared" si="0"/>
        <v>100</v>
      </c>
      <c r="W22" s="314">
        <f t="shared" si="0"/>
        <v>100</v>
      </c>
      <c r="X22" s="314">
        <f t="shared" si="0"/>
        <v>100</v>
      </c>
      <c r="Y22" s="314">
        <f t="shared" si="14"/>
        <v>100</v>
      </c>
      <c r="Z22" s="314">
        <f t="shared" si="15"/>
        <v>100</v>
      </c>
      <c r="AA22" s="314">
        <f t="shared" si="16"/>
        <v>100</v>
      </c>
      <c r="AB22" s="314">
        <f t="shared" si="17"/>
        <v>100</v>
      </c>
    </row>
    <row r="23" spans="1:28" ht="14.1" customHeight="1">
      <c r="A23" s="14"/>
      <c r="B23" s="109">
        <v>14</v>
      </c>
      <c r="C23" s="271" t="s">
        <v>158</v>
      </c>
      <c r="D23" s="279">
        <f>[2]MISIP_KTB!$I$132</f>
        <v>28</v>
      </c>
      <c r="E23" s="279">
        <f>[2]MISIP_KTB!$I$133</f>
        <v>12</v>
      </c>
      <c r="F23" s="279">
        <f>[2]MISIP_KTB!$I$134</f>
        <v>12</v>
      </c>
      <c r="G23" s="279">
        <f>[2]MISIP_KTB!$I$135</f>
        <v>12</v>
      </c>
      <c r="H23" s="279">
        <f>[2]MISIP_KTB!$I$136</f>
        <v>0</v>
      </c>
      <c r="I23" s="279">
        <f>[2]MISIP_KTB!$I$137</f>
        <v>0</v>
      </c>
      <c r="J23" s="279">
        <f>[2]MISIP_KTB!$I$138</f>
        <v>0</v>
      </c>
      <c r="K23" s="91">
        <f>[2]MISIP_KTB!$I$139</f>
        <v>0</v>
      </c>
      <c r="L23" s="91">
        <f>[2]MISIP_KTB!$I$140</f>
        <v>0</v>
      </c>
      <c r="M23" s="91">
        <f>[2]MISIP_KTB!$I$141</f>
        <v>0</v>
      </c>
      <c r="N23" s="91">
        <f>[2]MISIP_KTB!$I$142</f>
        <v>0</v>
      </c>
      <c r="O23" s="91">
        <f>[2]MISIP_KTB!$I$143</f>
        <v>0</v>
      </c>
      <c r="P23" s="85">
        <f t="shared" si="12"/>
        <v>64</v>
      </c>
      <c r="Q23" s="313">
        <f t="shared" si="13"/>
        <v>28</v>
      </c>
      <c r="R23" s="314">
        <f t="shared" si="8"/>
        <v>40</v>
      </c>
      <c r="S23" s="314">
        <f t="shared" si="0"/>
        <v>52</v>
      </c>
      <c r="T23" s="314">
        <f t="shared" si="0"/>
        <v>64</v>
      </c>
      <c r="U23" s="314">
        <f t="shared" si="0"/>
        <v>64</v>
      </c>
      <c r="V23" s="314">
        <f t="shared" si="0"/>
        <v>64</v>
      </c>
      <c r="W23" s="314">
        <f t="shared" si="0"/>
        <v>64</v>
      </c>
      <c r="X23" s="314">
        <f t="shared" si="0"/>
        <v>64</v>
      </c>
      <c r="Y23" s="314">
        <f t="shared" si="14"/>
        <v>64</v>
      </c>
      <c r="Z23" s="314">
        <f t="shared" si="15"/>
        <v>64</v>
      </c>
      <c r="AA23" s="314">
        <f t="shared" si="16"/>
        <v>64</v>
      </c>
      <c r="AB23" s="314">
        <f t="shared" si="17"/>
        <v>64</v>
      </c>
    </row>
    <row r="24" spans="1:28" ht="14.1" customHeight="1">
      <c r="A24" s="14"/>
      <c r="B24" s="109">
        <v>15</v>
      </c>
      <c r="C24" s="271" t="s">
        <v>159</v>
      </c>
      <c r="D24" s="279">
        <f>[2]MISIP_KTB!$J$132</f>
        <v>20</v>
      </c>
      <c r="E24" s="279">
        <f>[2]MISIP_KTB!$J$133</f>
        <v>28</v>
      </c>
      <c r="F24" s="279">
        <f>[2]MISIP_KTB!$J$134</f>
        <v>24</v>
      </c>
      <c r="G24" s="279">
        <f>[2]MISIP_KTB!$J$135</f>
        <v>28</v>
      </c>
      <c r="H24" s="279">
        <f>[2]MISIP_KTB!$J$136</f>
        <v>0</v>
      </c>
      <c r="I24" s="279">
        <f>[2]MISIP_KTB!$J$137</f>
        <v>0</v>
      </c>
      <c r="J24" s="279">
        <f>[2]MISIP_KTB!$J$138</f>
        <v>0</v>
      </c>
      <c r="K24" s="91">
        <f>[2]MISIP_KTB!$J$139</f>
        <v>0</v>
      </c>
      <c r="L24" s="91">
        <f>[2]MISIP_KTB!$J$140</f>
        <v>0</v>
      </c>
      <c r="M24" s="91">
        <f>[2]MISIP_KTB!$J$141</f>
        <v>0</v>
      </c>
      <c r="N24" s="91">
        <f>[2]MISIP_KTB!$J$142</f>
        <v>0</v>
      </c>
      <c r="O24" s="91">
        <f>[2]MISIP_KTB!$J$143</f>
        <v>0</v>
      </c>
      <c r="P24" s="85">
        <f t="shared" si="12"/>
        <v>100</v>
      </c>
      <c r="Q24" s="313">
        <f t="shared" si="13"/>
        <v>20</v>
      </c>
      <c r="R24" s="314">
        <f t="shared" si="8"/>
        <v>48</v>
      </c>
      <c r="S24" s="314">
        <f t="shared" si="0"/>
        <v>72</v>
      </c>
      <c r="T24" s="314">
        <f t="shared" si="0"/>
        <v>100</v>
      </c>
      <c r="U24" s="314">
        <f t="shared" si="0"/>
        <v>100</v>
      </c>
      <c r="V24" s="314">
        <f t="shared" si="0"/>
        <v>100</v>
      </c>
      <c r="W24" s="314">
        <f t="shared" si="0"/>
        <v>100</v>
      </c>
      <c r="X24" s="314">
        <f t="shared" si="0"/>
        <v>100</v>
      </c>
      <c r="Y24" s="314">
        <f t="shared" si="14"/>
        <v>100</v>
      </c>
      <c r="Z24" s="314">
        <f t="shared" si="15"/>
        <v>100</v>
      </c>
      <c r="AA24" s="314">
        <f t="shared" si="16"/>
        <v>100</v>
      </c>
      <c r="AB24" s="314">
        <f t="shared" si="17"/>
        <v>100</v>
      </c>
    </row>
    <row r="25" spans="1:28" ht="14.1" customHeight="1">
      <c r="B25" s="109">
        <v>16</v>
      </c>
      <c r="C25" s="271" t="s">
        <v>160</v>
      </c>
      <c r="D25" s="279">
        <f>[2]MISIP_KTB!$K$132</f>
        <v>8</v>
      </c>
      <c r="E25" s="279">
        <f>[2]MISIP_KTB!$K$133</f>
        <v>4</v>
      </c>
      <c r="F25" s="279">
        <f>[2]MISIP_KTB!$K$134</f>
        <v>8</v>
      </c>
      <c r="G25" s="279">
        <f>[2]MISIP_KTB!$K$135</f>
        <v>0</v>
      </c>
      <c r="H25" s="279">
        <f>[2]MISIP_KTB!$K$136</f>
        <v>0</v>
      </c>
      <c r="I25" s="279">
        <f>[2]MISIP_KTB!$K$137</f>
        <v>0</v>
      </c>
      <c r="J25" s="279">
        <f>[2]MISIP_KTB!$K$138</f>
        <v>0</v>
      </c>
      <c r="K25" s="91">
        <f>[2]MISIP_KTB!$K$139</f>
        <v>0</v>
      </c>
      <c r="L25" s="91">
        <f>[2]MISIP_KTB!$K$140</f>
        <v>0</v>
      </c>
      <c r="M25" s="91">
        <f>[2]MISIP_KTB!$K$141</f>
        <v>0</v>
      </c>
      <c r="N25" s="91">
        <f>[2]MISIP_KTB!$K$142</f>
        <v>0</v>
      </c>
      <c r="O25" s="91">
        <f>[2]MISIP_KTB!$K$143</f>
        <v>0</v>
      </c>
      <c r="P25" s="85">
        <f t="shared" si="12"/>
        <v>20</v>
      </c>
      <c r="Q25" s="313">
        <f t="shared" si="13"/>
        <v>8</v>
      </c>
      <c r="R25" s="314">
        <f t="shared" si="8"/>
        <v>12</v>
      </c>
      <c r="S25" s="314">
        <f t="shared" si="8"/>
        <v>20</v>
      </c>
      <c r="T25" s="314">
        <f t="shared" si="8"/>
        <v>20</v>
      </c>
      <c r="U25" s="314">
        <f t="shared" si="8"/>
        <v>20</v>
      </c>
      <c r="V25" s="314">
        <f t="shared" si="8"/>
        <v>20</v>
      </c>
      <c r="W25" s="314">
        <f t="shared" si="8"/>
        <v>20</v>
      </c>
      <c r="X25" s="314">
        <f t="shared" si="8"/>
        <v>20</v>
      </c>
      <c r="Y25" s="314">
        <f t="shared" si="14"/>
        <v>20</v>
      </c>
      <c r="Z25" s="314">
        <f t="shared" si="15"/>
        <v>20</v>
      </c>
      <c r="AA25" s="314">
        <f t="shared" si="16"/>
        <v>20</v>
      </c>
      <c r="AB25" s="314">
        <f t="shared" si="17"/>
        <v>20</v>
      </c>
    </row>
    <row r="26" spans="1:28" ht="14.1" customHeight="1">
      <c r="A26" s="14"/>
      <c r="B26" s="109">
        <v>17</v>
      </c>
      <c r="C26" s="271" t="s">
        <v>161</v>
      </c>
      <c r="D26" s="279">
        <f>[2]MISIP_KTB!$L$132</f>
        <v>12</v>
      </c>
      <c r="E26" s="279">
        <f>[2]MISIP_KTB!$L$133</f>
        <v>12</v>
      </c>
      <c r="F26" s="279">
        <f>[2]MISIP_KTB!$L$134</f>
        <v>16</v>
      </c>
      <c r="G26" s="279">
        <f>[2]MISIP_KTB!$L$135</f>
        <v>12</v>
      </c>
      <c r="H26" s="279">
        <f>[2]MISIP_KTB!$L$136</f>
        <v>0</v>
      </c>
      <c r="I26" s="279">
        <f>[2]MISIP_KTB!$L$137</f>
        <v>0</v>
      </c>
      <c r="J26" s="279">
        <f>[2]MISIP_KTB!$L$138</f>
        <v>0</v>
      </c>
      <c r="K26" s="91">
        <f>[2]MISIP_KTB!$L$139</f>
        <v>0</v>
      </c>
      <c r="L26" s="91">
        <f>[2]MISIP_KTB!$L$140</f>
        <v>0</v>
      </c>
      <c r="M26" s="91">
        <f>[2]MISIP_KTB!$L$141</f>
        <v>0</v>
      </c>
      <c r="N26" s="91">
        <f>[2]MISIP_KTB!$L$142</f>
        <v>0</v>
      </c>
      <c r="O26" s="91">
        <f>[2]MISIP_KTB!$L$143</f>
        <v>0</v>
      </c>
      <c r="P26" s="85">
        <f t="shared" si="12"/>
        <v>52</v>
      </c>
      <c r="Q26" s="313">
        <f t="shared" si="13"/>
        <v>12</v>
      </c>
      <c r="R26" s="314">
        <f t="shared" si="8"/>
        <v>24</v>
      </c>
      <c r="S26" s="314">
        <f t="shared" si="8"/>
        <v>40</v>
      </c>
      <c r="T26" s="314">
        <f t="shared" si="8"/>
        <v>52</v>
      </c>
      <c r="U26" s="314">
        <f t="shared" si="8"/>
        <v>52</v>
      </c>
      <c r="V26" s="314">
        <f t="shared" si="8"/>
        <v>52</v>
      </c>
      <c r="W26" s="314">
        <f t="shared" si="8"/>
        <v>52</v>
      </c>
      <c r="X26" s="314">
        <f t="shared" si="8"/>
        <v>52</v>
      </c>
      <c r="Y26" s="314">
        <f t="shared" si="14"/>
        <v>52</v>
      </c>
      <c r="Z26" s="314">
        <f t="shared" si="15"/>
        <v>52</v>
      </c>
      <c r="AA26" s="314">
        <f t="shared" si="16"/>
        <v>52</v>
      </c>
      <c r="AB26" s="314">
        <f t="shared" si="17"/>
        <v>52</v>
      </c>
    </row>
    <row r="27" spans="1:28" s="7" customFormat="1" ht="14.1" customHeight="1">
      <c r="B27" s="110"/>
      <c r="C27" s="272" t="s">
        <v>47</v>
      </c>
      <c r="D27" s="280">
        <f t="shared" ref="D27:P27" si="26">SUM(D19:D26)</f>
        <v>120</v>
      </c>
      <c r="E27" s="280">
        <f t="shared" si="26"/>
        <v>104</v>
      </c>
      <c r="F27" s="280">
        <f t="shared" si="26"/>
        <v>128</v>
      </c>
      <c r="G27" s="280">
        <f t="shared" si="26"/>
        <v>112</v>
      </c>
      <c r="H27" s="280">
        <f t="shared" si="26"/>
        <v>0</v>
      </c>
      <c r="I27" s="280">
        <f t="shared" si="26"/>
        <v>0</v>
      </c>
      <c r="J27" s="280">
        <f t="shared" si="26"/>
        <v>0</v>
      </c>
      <c r="K27" s="280">
        <f t="shared" si="26"/>
        <v>0</v>
      </c>
      <c r="L27" s="280">
        <f t="shared" si="26"/>
        <v>0</v>
      </c>
      <c r="M27" s="280">
        <f t="shared" si="26"/>
        <v>0</v>
      </c>
      <c r="N27" s="280">
        <f t="shared" si="26"/>
        <v>0</v>
      </c>
      <c r="O27" s="280">
        <f t="shared" si="26"/>
        <v>0</v>
      </c>
      <c r="P27" s="103">
        <f t="shared" si="26"/>
        <v>464</v>
      </c>
      <c r="Q27" s="315">
        <f t="shared" si="13"/>
        <v>120</v>
      </c>
      <c r="R27" s="316">
        <f t="shared" si="8"/>
        <v>224</v>
      </c>
      <c r="S27" s="316">
        <f t="shared" si="8"/>
        <v>352</v>
      </c>
      <c r="T27" s="316">
        <f t="shared" si="8"/>
        <v>464</v>
      </c>
      <c r="U27" s="316">
        <f t="shared" si="8"/>
        <v>464</v>
      </c>
      <c r="V27" s="316">
        <f t="shared" si="8"/>
        <v>464</v>
      </c>
      <c r="W27" s="316">
        <f t="shared" si="8"/>
        <v>464</v>
      </c>
      <c r="X27" s="316">
        <f t="shared" si="8"/>
        <v>464</v>
      </c>
      <c r="Y27" s="316">
        <f t="shared" si="8"/>
        <v>464</v>
      </c>
      <c r="Z27" s="316">
        <f t="shared" si="8"/>
        <v>464</v>
      </c>
      <c r="AA27" s="316">
        <f t="shared" si="8"/>
        <v>464</v>
      </c>
      <c r="AB27" s="316">
        <f t="shared" si="8"/>
        <v>464</v>
      </c>
    </row>
    <row r="28" spans="1:28" s="7" customFormat="1" ht="14.1" customHeight="1">
      <c r="B28" s="110"/>
      <c r="C28" s="273" t="s">
        <v>128</v>
      </c>
      <c r="D28" s="300">
        <f t="shared" ref="D28:O28" si="27">SUM(D10,D18,D27)</f>
        <v>172</v>
      </c>
      <c r="E28" s="300">
        <f t="shared" si="27"/>
        <v>148</v>
      </c>
      <c r="F28" s="300">
        <f t="shared" si="27"/>
        <v>180</v>
      </c>
      <c r="G28" s="300">
        <f t="shared" si="27"/>
        <v>176</v>
      </c>
      <c r="H28" s="300">
        <f t="shared" si="27"/>
        <v>0</v>
      </c>
      <c r="I28" s="300">
        <f t="shared" si="27"/>
        <v>0</v>
      </c>
      <c r="J28" s="300">
        <f t="shared" si="27"/>
        <v>0</v>
      </c>
      <c r="K28" s="300">
        <f t="shared" si="27"/>
        <v>0</v>
      </c>
      <c r="L28" s="300">
        <f t="shared" si="27"/>
        <v>0</v>
      </c>
      <c r="M28" s="300">
        <f t="shared" si="27"/>
        <v>0</v>
      </c>
      <c r="N28" s="300">
        <f t="shared" si="27"/>
        <v>0</v>
      </c>
      <c r="O28" s="300">
        <f t="shared" si="27"/>
        <v>0</v>
      </c>
      <c r="P28" s="205">
        <f>SUM(P27,P18,P10)</f>
        <v>676</v>
      </c>
      <c r="Q28" s="317">
        <f t="shared" si="13"/>
        <v>172</v>
      </c>
      <c r="R28" s="316">
        <f t="shared" ref="R28:AB36" si="28">Q28+E28</f>
        <v>320</v>
      </c>
      <c r="S28" s="316">
        <f t="shared" si="28"/>
        <v>500</v>
      </c>
      <c r="T28" s="316">
        <f t="shared" si="28"/>
        <v>676</v>
      </c>
      <c r="U28" s="316">
        <f t="shared" si="28"/>
        <v>676</v>
      </c>
      <c r="V28" s="316">
        <f t="shared" si="28"/>
        <v>676</v>
      </c>
      <c r="W28" s="316">
        <f t="shared" si="28"/>
        <v>676</v>
      </c>
      <c r="X28" s="316">
        <f t="shared" si="28"/>
        <v>676</v>
      </c>
      <c r="Y28" s="316">
        <f t="shared" si="28"/>
        <v>676</v>
      </c>
      <c r="Z28" s="316">
        <f t="shared" si="28"/>
        <v>676</v>
      </c>
      <c r="AA28" s="316">
        <f t="shared" si="28"/>
        <v>676</v>
      </c>
      <c r="AB28" s="316">
        <f t="shared" si="28"/>
        <v>676</v>
      </c>
    </row>
    <row r="29" spans="1:28" ht="14.1" customHeight="1">
      <c r="B29" s="109">
        <v>18</v>
      </c>
      <c r="C29" s="271" t="s">
        <v>129</v>
      </c>
      <c r="D29" s="279">
        <f>[2]SEWA!$E$132</f>
        <v>8</v>
      </c>
      <c r="E29" s="279">
        <f>[2]SEWA!$E$133</f>
        <v>8</v>
      </c>
      <c r="F29" s="279">
        <f>[2]SEWA!$E$134</f>
        <v>8</v>
      </c>
      <c r="G29" s="279">
        <f>[2]SEWA!$E$135</f>
        <v>0</v>
      </c>
      <c r="H29" s="279">
        <f>[2]SEWA!$E$136</f>
        <v>0</v>
      </c>
      <c r="I29" s="279">
        <f>[2]SEWA!$E$137</f>
        <v>0</v>
      </c>
      <c r="J29" s="279">
        <f>[2]SEWA!$E$138</f>
        <v>0</v>
      </c>
      <c r="K29" s="91">
        <f>[2]SEWA!$E$139</f>
        <v>0</v>
      </c>
      <c r="L29" s="91">
        <f>[2]SEWA!$E$140</f>
        <v>0</v>
      </c>
      <c r="M29" s="91">
        <f>[2]SEWA!$E$141</f>
        <v>0</v>
      </c>
      <c r="N29" s="91">
        <f>[2]SEWA!$E$142</f>
        <v>0</v>
      </c>
      <c r="O29" s="91">
        <f>[2]SEWA!$E$143</f>
        <v>0</v>
      </c>
      <c r="P29" s="85">
        <f>SUM(D29:O29)</f>
        <v>24</v>
      </c>
      <c r="Q29" s="313">
        <f t="shared" si="13"/>
        <v>8</v>
      </c>
      <c r="R29" s="314">
        <f t="shared" si="28"/>
        <v>16</v>
      </c>
      <c r="S29" s="314">
        <f t="shared" si="28"/>
        <v>24</v>
      </c>
      <c r="T29" s="314">
        <f t="shared" si="28"/>
        <v>24</v>
      </c>
      <c r="U29" s="314">
        <f t="shared" si="28"/>
        <v>24</v>
      </c>
      <c r="V29" s="314">
        <f t="shared" si="28"/>
        <v>24</v>
      </c>
      <c r="W29" s="314">
        <f t="shared" si="28"/>
        <v>24</v>
      </c>
      <c r="X29" s="314">
        <f t="shared" si="28"/>
        <v>24</v>
      </c>
      <c r="Y29" s="314">
        <f t="shared" si="28"/>
        <v>24</v>
      </c>
      <c r="Z29" s="314">
        <f t="shared" si="28"/>
        <v>24</v>
      </c>
      <c r="AA29" s="314">
        <f t="shared" si="28"/>
        <v>24</v>
      </c>
      <c r="AB29" s="314">
        <f t="shared" si="28"/>
        <v>24</v>
      </c>
    </row>
    <row r="30" spans="1:28" ht="14.1" customHeight="1">
      <c r="B30" s="109">
        <v>19</v>
      </c>
      <c r="C30" s="271" t="s">
        <v>149</v>
      </c>
      <c r="D30" s="279">
        <f>[2]SEWA!$F$132</f>
        <v>4</v>
      </c>
      <c r="E30" s="279">
        <f>[2]SEWA!$F$133</f>
        <v>4</v>
      </c>
      <c r="F30" s="279">
        <f>[2]SEWA!$F$134</f>
        <v>4</v>
      </c>
      <c r="G30" s="279">
        <f>[2]SEWA!$F$135</f>
        <v>4</v>
      </c>
      <c r="H30" s="279">
        <f>[2]SEWA!$F$136</f>
        <v>0</v>
      </c>
      <c r="I30" s="279">
        <f>[2]SEWA!$F$137</f>
        <v>0</v>
      </c>
      <c r="J30" s="279">
        <f>[2]SEWA!$F$138</f>
        <v>0</v>
      </c>
      <c r="K30" s="91">
        <f>[2]SEWA!$F$139</f>
        <v>0</v>
      </c>
      <c r="L30" s="91">
        <f>[2]SEWA!$F$140</f>
        <v>0</v>
      </c>
      <c r="M30" s="91">
        <f>[2]SEWA!$F$141</f>
        <v>0</v>
      </c>
      <c r="N30" s="91">
        <f>[2]SEWA!$F$142</f>
        <v>0</v>
      </c>
      <c r="O30" s="91">
        <f>[2]SEWA!$F$143</f>
        <v>0</v>
      </c>
      <c r="P30" s="85">
        <f>SUM(D30:O30)</f>
        <v>16</v>
      </c>
      <c r="Q30" s="313">
        <f t="shared" si="13"/>
        <v>4</v>
      </c>
      <c r="R30" s="314">
        <f t="shared" si="28"/>
        <v>8</v>
      </c>
      <c r="S30" s="314">
        <f t="shared" si="28"/>
        <v>12</v>
      </c>
      <c r="T30" s="314">
        <f t="shared" si="28"/>
        <v>16</v>
      </c>
      <c r="U30" s="314">
        <f t="shared" si="28"/>
        <v>16</v>
      </c>
      <c r="V30" s="314">
        <f t="shared" si="28"/>
        <v>16</v>
      </c>
      <c r="W30" s="314">
        <f t="shared" si="28"/>
        <v>16</v>
      </c>
      <c r="X30" s="314">
        <f t="shared" si="28"/>
        <v>16</v>
      </c>
      <c r="Y30" s="314">
        <f t="shared" si="28"/>
        <v>16</v>
      </c>
      <c r="Z30" s="314">
        <f t="shared" si="28"/>
        <v>16</v>
      </c>
      <c r="AA30" s="314">
        <f t="shared" si="28"/>
        <v>16</v>
      </c>
      <c r="AB30" s="314">
        <f t="shared" si="28"/>
        <v>16</v>
      </c>
    </row>
    <row r="31" spans="1:28" ht="14.1" customHeight="1">
      <c r="B31" s="110"/>
      <c r="C31" s="273" t="s">
        <v>130</v>
      </c>
      <c r="D31" s="300">
        <f t="shared" ref="D31:I31" si="29">SUM(D29:D30)</f>
        <v>12</v>
      </c>
      <c r="E31" s="300">
        <f t="shared" si="29"/>
        <v>12</v>
      </c>
      <c r="F31" s="300">
        <f t="shared" si="29"/>
        <v>12</v>
      </c>
      <c r="G31" s="300">
        <f t="shared" si="29"/>
        <v>4</v>
      </c>
      <c r="H31" s="300">
        <f t="shared" si="29"/>
        <v>0</v>
      </c>
      <c r="I31" s="300">
        <f t="shared" si="29"/>
        <v>0</v>
      </c>
      <c r="J31" s="300">
        <f t="shared" ref="J31:K31" si="30">SUM(J29:J30)</f>
        <v>0</v>
      </c>
      <c r="K31" s="300">
        <f t="shared" si="30"/>
        <v>0</v>
      </c>
      <c r="L31" s="300">
        <f t="shared" ref="L31:O31" si="31">SUM(L29:L30)</f>
        <v>0</v>
      </c>
      <c r="M31" s="300">
        <f t="shared" si="31"/>
        <v>0</v>
      </c>
      <c r="N31" s="300">
        <f t="shared" si="31"/>
        <v>0</v>
      </c>
      <c r="O31" s="300">
        <f t="shared" si="31"/>
        <v>0</v>
      </c>
      <c r="P31" s="104">
        <f>SUM(P29:P30)</f>
        <v>40</v>
      </c>
      <c r="Q31" s="317">
        <f t="shared" si="13"/>
        <v>12</v>
      </c>
      <c r="R31" s="326">
        <f t="shared" si="28"/>
        <v>24</v>
      </c>
      <c r="S31" s="326">
        <f t="shared" si="28"/>
        <v>36</v>
      </c>
      <c r="T31" s="326">
        <f t="shared" si="28"/>
        <v>40</v>
      </c>
      <c r="U31" s="326">
        <f t="shared" si="28"/>
        <v>40</v>
      </c>
      <c r="V31" s="326">
        <f t="shared" si="28"/>
        <v>40</v>
      </c>
      <c r="W31" s="326">
        <f t="shared" si="28"/>
        <v>40</v>
      </c>
      <c r="X31" s="326">
        <f t="shared" si="28"/>
        <v>40</v>
      </c>
      <c r="Y31" s="326">
        <f t="shared" si="28"/>
        <v>40</v>
      </c>
      <c r="Z31" s="326">
        <f t="shared" si="28"/>
        <v>40</v>
      </c>
      <c r="AA31" s="326">
        <f t="shared" si="28"/>
        <v>40</v>
      </c>
      <c r="AB31" s="326">
        <f t="shared" si="28"/>
        <v>40</v>
      </c>
    </row>
    <row r="32" spans="1:28" ht="14.1" customHeight="1">
      <c r="B32" s="110"/>
      <c r="C32" s="274" t="s">
        <v>131</v>
      </c>
      <c r="D32" s="283">
        <f t="shared" ref="D32:I32" si="32">SUM(D28,D31)</f>
        <v>184</v>
      </c>
      <c r="E32" s="283">
        <f t="shared" si="32"/>
        <v>160</v>
      </c>
      <c r="F32" s="283">
        <f t="shared" si="32"/>
        <v>192</v>
      </c>
      <c r="G32" s="283">
        <f t="shared" si="32"/>
        <v>180</v>
      </c>
      <c r="H32" s="283">
        <f t="shared" si="32"/>
        <v>0</v>
      </c>
      <c r="I32" s="283">
        <f t="shared" si="32"/>
        <v>0</v>
      </c>
      <c r="J32" s="283">
        <f t="shared" ref="J32:K32" si="33">SUM(J28,J31)</f>
        <v>0</v>
      </c>
      <c r="K32" s="283">
        <f t="shared" si="33"/>
        <v>0</v>
      </c>
      <c r="L32" s="283">
        <f t="shared" ref="L32:O32" si="34">SUM(L28,L31)</f>
        <v>0</v>
      </c>
      <c r="M32" s="283">
        <f t="shared" si="34"/>
        <v>0</v>
      </c>
      <c r="N32" s="283">
        <f t="shared" si="34"/>
        <v>0</v>
      </c>
      <c r="O32" s="283">
        <f t="shared" si="34"/>
        <v>0</v>
      </c>
      <c r="P32" s="252">
        <f>SUM(P31,P28)</f>
        <v>716</v>
      </c>
      <c r="Q32" s="318">
        <f t="shared" si="13"/>
        <v>184</v>
      </c>
      <c r="R32" s="326">
        <f t="shared" si="28"/>
        <v>344</v>
      </c>
      <c r="S32" s="326">
        <f t="shared" si="28"/>
        <v>536</v>
      </c>
      <c r="T32" s="326">
        <f t="shared" si="28"/>
        <v>716</v>
      </c>
      <c r="U32" s="326">
        <f t="shared" si="28"/>
        <v>716</v>
      </c>
      <c r="V32" s="326">
        <f t="shared" si="28"/>
        <v>716</v>
      </c>
      <c r="W32" s="326">
        <f t="shared" si="28"/>
        <v>716</v>
      </c>
      <c r="X32" s="326">
        <f t="shared" si="28"/>
        <v>716</v>
      </c>
      <c r="Y32" s="326">
        <f t="shared" si="28"/>
        <v>716</v>
      </c>
      <c r="Z32" s="326">
        <f t="shared" si="28"/>
        <v>716</v>
      </c>
      <c r="AA32" s="326">
        <f t="shared" si="28"/>
        <v>716</v>
      </c>
      <c r="AB32" s="326">
        <f t="shared" si="28"/>
        <v>716</v>
      </c>
    </row>
    <row r="33" spans="1:28" ht="14.1" customHeight="1">
      <c r="B33" s="111">
        <v>20</v>
      </c>
      <c r="C33" s="270" t="s">
        <v>132</v>
      </c>
      <c r="D33" s="284">
        <f>[2]MBU!$E$132</f>
        <v>6</v>
      </c>
      <c r="E33" s="284">
        <f>[2]MBU!$E$133</f>
        <v>6</v>
      </c>
      <c r="F33" s="284">
        <f>[2]MBU!$E$134</f>
        <v>6</v>
      </c>
      <c r="G33" s="284">
        <f>[2]MBU!$E$135</f>
        <v>6</v>
      </c>
      <c r="H33" s="284">
        <f>[2]MBU!$E$136</f>
        <v>6</v>
      </c>
      <c r="I33" s="284">
        <f>[2]MBU!$E$137</f>
        <v>6</v>
      </c>
      <c r="J33" s="284">
        <f>[2]MBU!$E$138</f>
        <v>6</v>
      </c>
      <c r="K33" s="419">
        <f>[2]MBU!$E$139</f>
        <v>6</v>
      </c>
      <c r="L33" s="419">
        <f>[2]MBU!$E$140</f>
        <v>6</v>
      </c>
      <c r="M33" s="419">
        <f>[2]MBU!$E$141</f>
        <v>6</v>
      </c>
      <c r="N33" s="419">
        <f>[2]MBU!$E$142</f>
        <v>6</v>
      </c>
      <c r="O33" s="419">
        <f>[2]MBU!$E$143</f>
        <v>6</v>
      </c>
      <c r="P33" s="85">
        <f>SUM(D33:O33)</f>
        <v>72</v>
      </c>
      <c r="Q33" s="319">
        <f t="shared" si="13"/>
        <v>6</v>
      </c>
      <c r="R33" s="442">
        <f t="shared" si="28"/>
        <v>12</v>
      </c>
      <c r="S33" s="442">
        <f t="shared" si="28"/>
        <v>18</v>
      </c>
      <c r="T33" s="442">
        <f t="shared" si="28"/>
        <v>24</v>
      </c>
      <c r="U33" s="442">
        <f t="shared" si="28"/>
        <v>30</v>
      </c>
      <c r="V33" s="442">
        <f t="shared" si="28"/>
        <v>36</v>
      </c>
      <c r="W33" s="442">
        <f t="shared" si="28"/>
        <v>42</v>
      </c>
      <c r="X33" s="442">
        <f t="shared" si="28"/>
        <v>48</v>
      </c>
      <c r="Y33" s="442">
        <f t="shared" si="28"/>
        <v>54</v>
      </c>
      <c r="Z33" s="442">
        <f t="shared" si="28"/>
        <v>60</v>
      </c>
      <c r="AA33" s="442">
        <f t="shared" si="28"/>
        <v>66</v>
      </c>
      <c r="AB33" s="442">
        <f t="shared" si="28"/>
        <v>72</v>
      </c>
    </row>
    <row r="34" spans="1:28" ht="14.1" customHeight="1">
      <c r="B34" s="111">
        <v>21</v>
      </c>
      <c r="C34" s="270" t="s">
        <v>210</v>
      </c>
      <c r="D34" s="284">
        <f>[2]MBU!$E$132</f>
        <v>6</v>
      </c>
      <c r="E34" s="284">
        <f>[2]MBU!$E$133</f>
        <v>6</v>
      </c>
      <c r="F34" s="284">
        <f>[2]MBU!$E$134</f>
        <v>6</v>
      </c>
      <c r="G34" s="284">
        <f>[2]MBU!$E$135</f>
        <v>6</v>
      </c>
      <c r="H34" s="284">
        <f>[2]MBU!$E$136</f>
        <v>6</v>
      </c>
      <c r="I34" s="284">
        <f>[2]MBU!$E$137</f>
        <v>6</v>
      </c>
      <c r="J34" s="284">
        <f>[2]MBU!$E$138</f>
        <v>6</v>
      </c>
      <c r="K34" s="419">
        <f>[2]MBU!$E$139</f>
        <v>6</v>
      </c>
      <c r="L34" s="419">
        <f>[2]MBU!$E$140</f>
        <v>6</v>
      </c>
      <c r="M34" s="419">
        <f>[2]MBU!$E$141</f>
        <v>6</v>
      </c>
      <c r="N34" s="419">
        <f>[2]MBU!$E$142</f>
        <v>6</v>
      </c>
      <c r="O34" s="419">
        <f>[2]MBU!$E$143</f>
        <v>6</v>
      </c>
      <c r="P34" s="85">
        <f>SUM(D34:O34)</f>
        <v>72</v>
      </c>
      <c r="Q34" s="319">
        <f t="shared" ref="Q34" si="35">D34</f>
        <v>6</v>
      </c>
      <c r="R34" s="442">
        <f t="shared" ref="R34" si="36">Q34+E34</f>
        <v>12</v>
      </c>
      <c r="S34" s="442">
        <f t="shared" ref="S34" si="37">R34+F34</f>
        <v>18</v>
      </c>
      <c r="T34" s="442">
        <f t="shared" ref="T34" si="38">S34+G34</f>
        <v>24</v>
      </c>
      <c r="U34" s="442">
        <f t="shared" ref="U34" si="39">T34+H34</f>
        <v>30</v>
      </c>
      <c r="V34" s="442">
        <f t="shared" ref="V34" si="40">U34+I34</f>
        <v>36</v>
      </c>
      <c r="W34" s="442">
        <f t="shared" ref="W34" si="41">V34+J34</f>
        <v>42</v>
      </c>
      <c r="X34" s="442">
        <f t="shared" ref="X34" si="42">W34+K34</f>
        <v>48</v>
      </c>
      <c r="Y34" s="442">
        <f t="shared" ref="Y34" si="43">X34+L34</f>
        <v>54</v>
      </c>
      <c r="Z34" s="442">
        <f t="shared" ref="Z34" si="44">Y34+M34</f>
        <v>60</v>
      </c>
      <c r="AA34" s="442">
        <f t="shared" ref="AA34" si="45">Z34+N34</f>
        <v>66</v>
      </c>
      <c r="AB34" s="442">
        <f t="shared" ref="AB34" si="46">AA34+O34</f>
        <v>72</v>
      </c>
    </row>
    <row r="35" spans="1:28" s="7" customFormat="1" ht="14.1" customHeight="1">
      <c r="B35" s="250"/>
      <c r="C35" s="274" t="s">
        <v>133</v>
      </c>
      <c r="D35" s="285">
        <f t="shared" ref="D35:J35" si="47">SUM(D33:D34)</f>
        <v>12</v>
      </c>
      <c r="E35" s="285">
        <f t="shared" si="47"/>
        <v>12</v>
      </c>
      <c r="F35" s="285">
        <f t="shared" si="47"/>
        <v>12</v>
      </c>
      <c r="G35" s="285">
        <f t="shared" si="47"/>
        <v>12</v>
      </c>
      <c r="H35" s="285">
        <f t="shared" si="47"/>
        <v>12</v>
      </c>
      <c r="I35" s="285">
        <f t="shared" si="47"/>
        <v>12</v>
      </c>
      <c r="J35" s="285">
        <f t="shared" si="47"/>
        <v>12</v>
      </c>
      <c r="K35" s="285">
        <f>SUM(K33:K34)</f>
        <v>12</v>
      </c>
      <c r="L35" s="285">
        <f>SUM(L33:L34)</f>
        <v>12</v>
      </c>
      <c r="M35" s="285">
        <f t="shared" ref="M35:O35" si="48">SUM(M33:M34)</f>
        <v>12</v>
      </c>
      <c r="N35" s="285">
        <f t="shared" si="48"/>
        <v>12</v>
      </c>
      <c r="O35" s="285">
        <f t="shared" si="48"/>
        <v>12</v>
      </c>
      <c r="P35" s="252">
        <f>SUM(P33)</f>
        <v>72</v>
      </c>
      <c r="Q35" s="321">
        <f t="shared" si="13"/>
        <v>12</v>
      </c>
      <c r="R35" s="326">
        <f t="shared" si="28"/>
        <v>24</v>
      </c>
      <c r="S35" s="326">
        <f t="shared" si="28"/>
        <v>36</v>
      </c>
      <c r="T35" s="326">
        <f t="shared" si="28"/>
        <v>48</v>
      </c>
      <c r="U35" s="326">
        <f t="shared" si="28"/>
        <v>60</v>
      </c>
      <c r="V35" s="326">
        <f t="shared" si="28"/>
        <v>72</v>
      </c>
      <c r="W35" s="326">
        <f t="shared" si="28"/>
        <v>84</v>
      </c>
      <c r="X35" s="326">
        <f t="shared" si="28"/>
        <v>96</v>
      </c>
      <c r="Y35" s="326">
        <f t="shared" si="28"/>
        <v>108</v>
      </c>
      <c r="Z35" s="326">
        <f t="shared" si="28"/>
        <v>120</v>
      </c>
      <c r="AA35" s="326">
        <f t="shared" si="28"/>
        <v>132</v>
      </c>
      <c r="AB35" s="326">
        <f t="shared" si="28"/>
        <v>144</v>
      </c>
    </row>
    <row r="36" spans="1:28" s="7" customFormat="1" ht="14.1" customHeight="1">
      <c r="B36" s="256"/>
      <c r="C36" s="293" t="s">
        <v>29</v>
      </c>
      <c r="D36" s="286">
        <f t="shared" ref="D36:I36" si="49">SUM(D32,D35)</f>
        <v>196</v>
      </c>
      <c r="E36" s="286">
        <f t="shared" si="49"/>
        <v>172</v>
      </c>
      <c r="F36" s="286">
        <f t="shared" si="49"/>
        <v>204</v>
      </c>
      <c r="G36" s="286">
        <f t="shared" si="49"/>
        <v>192</v>
      </c>
      <c r="H36" s="286">
        <f t="shared" si="49"/>
        <v>12</v>
      </c>
      <c r="I36" s="286">
        <f t="shared" si="49"/>
        <v>12</v>
      </c>
      <c r="J36" s="286">
        <f t="shared" ref="J36:K36" si="50">SUM(J32,J35)</f>
        <v>12</v>
      </c>
      <c r="K36" s="286">
        <f t="shared" si="50"/>
        <v>12</v>
      </c>
      <c r="L36" s="286">
        <f t="shared" ref="L36:O36" si="51">SUM(L32,L35)</f>
        <v>12</v>
      </c>
      <c r="M36" s="286">
        <f t="shared" si="51"/>
        <v>12</v>
      </c>
      <c r="N36" s="286">
        <f t="shared" si="51"/>
        <v>12</v>
      </c>
      <c r="O36" s="286">
        <f t="shared" si="51"/>
        <v>12</v>
      </c>
      <c r="P36" s="257">
        <f>SUM(P35,P32)</f>
        <v>788</v>
      </c>
      <c r="Q36" s="322">
        <f t="shared" si="13"/>
        <v>196</v>
      </c>
      <c r="R36" s="326">
        <f t="shared" si="28"/>
        <v>368</v>
      </c>
      <c r="S36" s="326">
        <f t="shared" si="28"/>
        <v>572</v>
      </c>
      <c r="T36" s="326">
        <f t="shared" si="28"/>
        <v>764</v>
      </c>
      <c r="U36" s="326">
        <f t="shared" si="28"/>
        <v>776</v>
      </c>
      <c r="V36" s="326">
        <f t="shared" si="28"/>
        <v>788</v>
      </c>
      <c r="W36" s="326">
        <f t="shared" si="28"/>
        <v>800</v>
      </c>
      <c r="X36" s="326">
        <f t="shared" si="28"/>
        <v>812</v>
      </c>
      <c r="Y36" s="326">
        <f t="shared" si="28"/>
        <v>824</v>
      </c>
      <c r="Z36" s="326">
        <f t="shared" si="28"/>
        <v>836</v>
      </c>
      <c r="AA36" s="326">
        <f t="shared" si="28"/>
        <v>848</v>
      </c>
      <c r="AB36" s="326">
        <f t="shared" si="28"/>
        <v>860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>
      <c r="D46" s="10">
        <f>[2]MBU!$E$132</f>
        <v>6</v>
      </c>
      <c r="E46" s="10">
        <f>[2]MBU!$E$132</f>
        <v>6</v>
      </c>
      <c r="P46" s="323"/>
      <c r="Q46" s="2"/>
    </row>
    <row r="47" spans="1:28" ht="15.95" customHeight="1">
      <c r="D47" s="10">
        <f>[2]MBU!$E$133</f>
        <v>6</v>
      </c>
      <c r="E47" s="10">
        <f>[2]MBU!$E$133</f>
        <v>6</v>
      </c>
    </row>
    <row r="48" spans="1:28">
      <c r="D48" s="10">
        <f>[2]MBU!$E$134</f>
        <v>6</v>
      </c>
      <c r="E48" s="10">
        <f>[2]MBU!$E$134</f>
        <v>6</v>
      </c>
      <c r="O48" s="323"/>
    </row>
    <row r="49" spans="2:16">
      <c r="D49" s="10">
        <f>[2]MBU!$E$135</f>
        <v>6</v>
      </c>
      <c r="E49" s="10">
        <f>[2]MBU!$E$135</f>
        <v>6</v>
      </c>
      <c r="N49" s="323"/>
      <c r="O49" s="2"/>
    </row>
    <row r="50" spans="2:16">
      <c r="D50" s="10">
        <f>[2]MBU!$E$136</f>
        <v>6</v>
      </c>
      <c r="E50" s="10">
        <f>[2]MBU!$E$136</f>
        <v>6</v>
      </c>
      <c r="M50" s="323"/>
      <c r="N50" s="2"/>
      <c r="O50" s="2"/>
    </row>
    <row r="51" spans="2:16">
      <c r="D51" s="10">
        <f>[2]MBU!$E$137</f>
        <v>6</v>
      </c>
      <c r="E51" s="10">
        <f>[2]MBU!$E$137</f>
        <v>6</v>
      </c>
      <c r="M51" s="2"/>
      <c r="N51" s="2"/>
      <c r="O51" s="2"/>
    </row>
    <row r="52" spans="2:16">
      <c r="D52" s="10">
        <f>[2]MBU!$E$138</f>
        <v>6</v>
      </c>
      <c r="E52" s="10">
        <f>[2]MBU!$E$138</f>
        <v>6</v>
      </c>
      <c r="M52" s="2"/>
      <c r="N52" s="2"/>
      <c r="O52" s="2"/>
    </row>
    <row r="53" spans="2:16">
      <c r="D53" s="10">
        <f>[2]MBU!$E$139</f>
        <v>6</v>
      </c>
      <c r="E53" s="10">
        <f>[2]MBU!$E$139</f>
        <v>6</v>
      </c>
      <c r="M53" s="2"/>
      <c r="N53" s="2"/>
      <c r="O53" s="2"/>
    </row>
    <row r="54" spans="2:16">
      <c r="D54" s="10">
        <f>[2]MBU!$E$140</f>
        <v>6</v>
      </c>
      <c r="E54" s="10">
        <f>[2]MBU!$E$140</f>
        <v>6</v>
      </c>
      <c r="M54" s="2"/>
      <c r="N54" s="2"/>
      <c r="O54" s="2"/>
    </row>
    <row r="55" spans="2:16">
      <c r="D55" s="10">
        <f>[2]MBU!$E$141</f>
        <v>6</v>
      </c>
      <c r="E55" s="10">
        <f>[2]MBU!$E$141</f>
        <v>6</v>
      </c>
      <c r="M55" s="2"/>
      <c r="N55" s="2"/>
      <c r="O55" s="2"/>
    </row>
    <row r="56" spans="2:16">
      <c r="D56" s="10">
        <f>[2]MBU!$E$142</f>
        <v>6</v>
      </c>
      <c r="E56" s="10">
        <f>[2]MBU!$E$142</f>
        <v>6</v>
      </c>
    </row>
    <row r="57" spans="2:16">
      <c r="D57" s="10">
        <f>[2]MBU!$E$143</f>
        <v>6</v>
      </c>
      <c r="E57" s="10">
        <f>[2]MBU!$E$143</f>
        <v>6</v>
      </c>
    </row>
    <row r="63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7" s="47" customFormat="1" ht="14.1" customHeight="1">
      <c r="A98" s="88"/>
      <c r="Q98" s="325"/>
    </row>
    <row r="99" spans="1:1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8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/>
    <pageSetUpPr fitToPage="1"/>
  </sheetPr>
  <dimension ref="A1:AB103"/>
  <sheetViews>
    <sheetView showGridLines="0" view="pageBreakPreview" zoomScale="85" zoomScaleSheetLayoutView="85" workbookViewId="0">
      <selection activeCell="D46" sqref="D46:E58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4" width="6" style="10" bestFit="1" customWidth="1"/>
    <col min="5" max="5" width="5.85546875" style="10" bestFit="1" customWidth="1"/>
    <col min="6" max="6" width="6.7109375" style="10" bestFit="1" customWidth="1"/>
    <col min="7" max="7" width="6.140625" style="10" bestFit="1" customWidth="1"/>
    <col min="8" max="8" width="5.7109375" style="10" bestFit="1" customWidth="1"/>
    <col min="9" max="10" width="5.85546875" style="10" bestFit="1" customWidth="1"/>
    <col min="11" max="11" width="6.42578125" style="10" bestFit="1" customWidth="1"/>
    <col min="12" max="12" width="5.85546875" style="10" bestFit="1" customWidth="1"/>
    <col min="13" max="14" width="6.140625" style="10" bestFit="1" customWidth="1"/>
    <col min="15" max="15" width="5.85546875" style="10" bestFit="1" customWidth="1"/>
    <col min="16" max="16" width="13.140625" style="10" customWidth="1"/>
    <col min="17" max="17" width="7.7109375" style="323" bestFit="1" customWidth="1"/>
    <col min="18" max="28" width="7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143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311"/>
      <c r="R8" s="311"/>
      <c r="S8" s="311"/>
      <c r="T8" s="311"/>
      <c r="U8" s="311"/>
      <c r="V8" s="312"/>
      <c r="W8" s="312"/>
      <c r="X8" s="312"/>
      <c r="Y8" s="312"/>
      <c r="Z8" s="312"/>
      <c r="AA8" s="312"/>
      <c r="AB8" s="312"/>
    </row>
    <row r="9" spans="1:28" ht="14.1" customHeight="1">
      <c r="B9" s="109">
        <v>1</v>
      </c>
      <c r="C9" s="267" t="s">
        <v>148</v>
      </c>
      <c r="D9" s="279">
        <f>[2]MISIP_CAB!$F$147</f>
        <v>0</v>
      </c>
      <c r="E9" s="279">
        <f>[2]MISIP_CAB!$F$148</f>
        <v>0</v>
      </c>
      <c r="F9" s="279">
        <f>[2]MISIP_CAB!$F$149</f>
        <v>0</v>
      </c>
      <c r="G9" s="279">
        <f>[2]MISIP_CAB!$F$150</f>
        <v>0</v>
      </c>
      <c r="H9" s="279">
        <f>[2]MISIP_CAB!$F$151</f>
        <v>0</v>
      </c>
      <c r="I9" s="279">
        <f>[2]MISIP_CAB!$F$152</f>
        <v>0</v>
      </c>
      <c r="J9" s="279">
        <f>[2]MISIP_CAB!$F$153</f>
        <v>0</v>
      </c>
      <c r="K9" s="91">
        <f>[2]MISIP_CAB!$F$154</f>
        <v>0</v>
      </c>
      <c r="L9" s="91">
        <f>[2]MISIP_CAB!$F$155</f>
        <v>0</v>
      </c>
      <c r="M9" s="91">
        <f>[2]MISIP_CAB!$F$156</f>
        <v>0</v>
      </c>
      <c r="N9" s="91">
        <f>[2]MISIP_CAB!$F$157</f>
        <v>0</v>
      </c>
      <c r="O9" s="91">
        <f>[2]MISIP_CAB!$F$158</f>
        <v>0</v>
      </c>
      <c r="P9" s="85">
        <f>SUM(D9:O9)</f>
        <v>0</v>
      </c>
      <c r="Q9" s="313">
        <f>D9</f>
        <v>0</v>
      </c>
      <c r="R9" s="314">
        <f>Q9+E9</f>
        <v>0</v>
      </c>
      <c r="S9" s="314">
        <f t="shared" ref="S9:AB24" si="0">R9+F9</f>
        <v>0</v>
      </c>
      <c r="T9" s="314">
        <f t="shared" si="0"/>
        <v>0</v>
      </c>
      <c r="U9" s="314">
        <f t="shared" si="0"/>
        <v>0</v>
      </c>
      <c r="V9" s="314">
        <f t="shared" si="0"/>
        <v>0</v>
      </c>
      <c r="W9" s="314">
        <f t="shared" si="0"/>
        <v>0</v>
      </c>
      <c r="X9" s="314">
        <f t="shared" si="0"/>
        <v>0</v>
      </c>
      <c r="Y9" s="314">
        <f t="shared" si="0"/>
        <v>0</v>
      </c>
      <c r="Z9" s="314">
        <f t="shared" si="0"/>
        <v>0</v>
      </c>
      <c r="AA9" s="314">
        <f t="shared" si="0"/>
        <v>0</v>
      </c>
      <c r="AB9" s="314">
        <f t="shared" si="0"/>
        <v>0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0</v>
      </c>
      <c r="E10" s="280">
        <f t="shared" si="1"/>
        <v>0</v>
      </c>
      <c r="F10" s="280">
        <f t="shared" si="1"/>
        <v>0</v>
      </c>
      <c r="G10" s="280">
        <f t="shared" si="1"/>
        <v>0</v>
      </c>
      <c r="H10" s="280">
        <f t="shared" si="1"/>
        <v>0</v>
      </c>
      <c r="I10" s="280">
        <f t="shared" si="1"/>
        <v>0</v>
      </c>
      <c r="J10" s="280">
        <f t="shared" ref="J10:O10" si="2">SUM(J9)</f>
        <v>0</v>
      </c>
      <c r="K10" s="280">
        <f t="shared" si="2"/>
        <v>0</v>
      </c>
      <c r="L10" s="280">
        <f t="shared" si="2"/>
        <v>0</v>
      </c>
      <c r="M10" s="280">
        <f t="shared" si="2"/>
        <v>0</v>
      </c>
      <c r="N10" s="280">
        <f t="shared" si="2"/>
        <v>0</v>
      </c>
      <c r="O10" s="280">
        <f t="shared" si="2"/>
        <v>0</v>
      </c>
      <c r="P10" s="103">
        <f>SUM(P9)</f>
        <v>0</v>
      </c>
      <c r="Q10" s="315">
        <f>D10</f>
        <v>0</v>
      </c>
      <c r="R10" s="316">
        <f>Q10+E10</f>
        <v>0</v>
      </c>
      <c r="S10" s="316">
        <f t="shared" si="0"/>
        <v>0</v>
      </c>
      <c r="T10" s="316">
        <f t="shared" si="0"/>
        <v>0</v>
      </c>
      <c r="U10" s="316">
        <f t="shared" si="0"/>
        <v>0</v>
      </c>
      <c r="V10" s="316">
        <f t="shared" si="0"/>
        <v>0</v>
      </c>
      <c r="W10" s="316">
        <f t="shared" si="0"/>
        <v>0</v>
      </c>
      <c r="X10" s="316">
        <f t="shared" si="0"/>
        <v>0</v>
      </c>
      <c r="Y10" s="316">
        <f t="shared" si="0"/>
        <v>0</v>
      </c>
      <c r="Z10" s="316">
        <f t="shared" si="0"/>
        <v>0</v>
      </c>
      <c r="AA10" s="316">
        <f t="shared" si="0"/>
        <v>0</v>
      </c>
      <c r="AB10" s="316">
        <f t="shared" si="0"/>
        <v>0</v>
      </c>
    </row>
    <row r="11" spans="1:28" ht="14.1" customHeight="1">
      <c r="A11" s="14"/>
      <c r="B11" s="109">
        <v>2</v>
      </c>
      <c r="C11" s="267" t="s">
        <v>149</v>
      </c>
      <c r="D11" s="279">
        <f>[2]MISIP_MLK!$E$147</f>
        <v>0</v>
      </c>
      <c r="E11" s="279">
        <f>[2]MISIP_MLK!$E$148</f>
        <v>0</v>
      </c>
      <c r="F11" s="279">
        <f>[2]MISIP_MLK!$E$149</f>
        <v>0</v>
      </c>
      <c r="G11" s="279">
        <f>[2]MISIP_MLK!$E$150</f>
        <v>0</v>
      </c>
      <c r="H11" s="279">
        <f>[2]MISIP_MLK!$E$151</f>
        <v>0</v>
      </c>
      <c r="I11" s="279">
        <f>[2]MISIP_MLK!$E$152</f>
        <v>0</v>
      </c>
      <c r="J11" s="279">
        <f>[2]MISIP_MLK!$E$153</f>
        <v>0</v>
      </c>
      <c r="K11" s="420">
        <f>[2]MISIP_MLK!$E$154</f>
        <v>0</v>
      </c>
      <c r="L11" s="420">
        <f>[2]MISIP_MLK!$E$155</f>
        <v>0</v>
      </c>
      <c r="M11" s="420">
        <f>[2]MISIP_MLK!$E$156</f>
        <v>0</v>
      </c>
      <c r="N11" s="420">
        <f>[2]MISIP_MLK!$E$157</f>
        <v>0</v>
      </c>
      <c r="O11" s="420">
        <f>[2]MISIP_MLK!$E$158</f>
        <v>0</v>
      </c>
      <c r="P11" s="85">
        <f>SUM(D11:O11)</f>
        <v>0</v>
      </c>
      <c r="Q11" s="313">
        <f>D11</f>
        <v>0</v>
      </c>
      <c r="R11" s="314">
        <f>Q11+E11</f>
        <v>0</v>
      </c>
      <c r="S11" s="314">
        <f t="shared" si="0"/>
        <v>0</v>
      </c>
      <c r="T11" s="314">
        <f t="shared" si="0"/>
        <v>0</v>
      </c>
      <c r="U11" s="314">
        <f t="shared" si="0"/>
        <v>0</v>
      </c>
      <c r="V11" s="314">
        <f t="shared" si="0"/>
        <v>0</v>
      </c>
      <c r="W11" s="314">
        <f t="shared" si="0"/>
        <v>0</v>
      </c>
      <c r="X11" s="314">
        <f t="shared" si="0"/>
        <v>0</v>
      </c>
      <c r="Y11" s="314">
        <f t="shared" ref="Y11:Y17" si="3">X11+L11</f>
        <v>0</v>
      </c>
      <c r="Z11" s="314">
        <f t="shared" ref="Z11:Z17" si="4">Y11+M11</f>
        <v>0</v>
      </c>
      <c r="AA11" s="314">
        <f t="shared" ref="AA11:AA17" si="5">Z11+N11</f>
        <v>0</v>
      </c>
      <c r="AB11" s="314">
        <f t="shared" ref="AB11:AB17" si="6">AA11+O11</f>
        <v>0</v>
      </c>
    </row>
    <row r="12" spans="1:28" ht="14.1" customHeight="1">
      <c r="A12" s="14"/>
      <c r="B12" s="109">
        <v>3</v>
      </c>
      <c r="C12" s="267" t="s">
        <v>150</v>
      </c>
      <c r="D12" s="279">
        <f>[2]MISIP_MLK!$F$147</f>
        <v>0</v>
      </c>
      <c r="E12" s="279">
        <f>[2]MISIP_MLK!$F$148</f>
        <v>0</v>
      </c>
      <c r="F12" s="279">
        <f>[2]MISIP_MLK!$F$149</f>
        <v>48</v>
      </c>
      <c r="G12" s="279">
        <f>[2]MISIP_MLK!$F$150</f>
        <v>0</v>
      </c>
      <c r="H12" s="279">
        <f>[2]MISIP_MLK!$F$151</f>
        <v>0</v>
      </c>
      <c r="I12" s="279">
        <f>[2]MISIP_MLK!$F$152</f>
        <v>0</v>
      </c>
      <c r="J12" s="279">
        <f>[2]MISIP_MLK!$F$153</f>
        <v>0</v>
      </c>
      <c r="K12" s="91">
        <f>[2]MISIP_MLK!$F$154</f>
        <v>0</v>
      </c>
      <c r="L12" s="91">
        <f>[2]MISIP_MLK!$F$155</f>
        <v>0</v>
      </c>
      <c r="M12" s="91">
        <f>[2]MISIP_MLK!$F$156</f>
        <v>0</v>
      </c>
      <c r="N12" s="91">
        <f>[2]MISIP_MLK!$F$157</f>
        <v>0</v>
      </c>
      <c r="O12" s="91">
        <f>[2]MISIP_MLK!$F$158</f>
        <v>0</v>
      </c>
      <c r="P12" s="85">
        <f>SUM(D12:O12)</f>
        <v>48</v>
      </c>
      <c r="Q12" s="313">
        <f t="shared" ref="Q12:Q17" si="7">D12</f>
        <v>0</v>
      </c>
      <c r="R12" s="314">
        <f t="shared" ref="R12:AB27" si="8">Q12+E12</f>
        <v>0</v>
      </c>
      <c r="S12" s="314">
        <f t="shared" si="0"/>
        <v>48</v>
      </c>
      <c r="T12" s="314">
        <f t="shared" si="0"/>
        <v>48</v>
      </c>
      <c r="U12" s="314">
        <f t="shared" si="0"/>
        <v>48</v>
      </c>
      <c r="V12" s="314">
        <f t="shared" si="0"/>
        <v>48</v>
      </c>
      <c r="W12" s="314">
        <f t="shared" si="0"/>
        <v>48</v>
      </c>
      <c r="X12" s="314">
        <f t="shared" si="0"/>
        <v>48</v>
      </c>
      <c r="Y12" s="314">
        <f t="shared" si="3"/>
        <v>48</v>
      </c>
      <c r="Z12" s="314">
        <f t="shared" si="4"/>
        <v>48</v>
      </c>
      <c r="AA12" s="314">
        <f t="shared" si="5"/>
        <v>48</v>
      </c>
      <c r="AB12" s="314">
        <f t="shared" si="6"/>
        <v>48</v>
      </c>
    </row>
    <row r="13" spans="1:28" ht="14.1" customHeight="1">
      <c r="A13" s="14"/>
      <c r="B13" s="109">
        <v>4</v>
      </c>
      <c r="C13" s="267" t="s">
        <v>151</v>
      </c>
      <c r="D13" s="279">
        <f>[2]MISIP_MLK!$G$147</f>
        <v>12</v>
      </c>
      <c r="E13" s="279">
        <f>[2]MISIP_MLK!$G$148</f>
        <v>18</v>
      </c>
      <c r="F13" s="279">
        <f>[2]MISIP_MLK!$G$149</f>
        <v>0</v>
      </c>
      <c r="G13" s="279">
        <f>[2]MISIP_MLK!$G$150</f>
        <v>0</v>
      </c>
      <c r="H13" s="279">
        <f>[2]MISIP_MLK!$G$151</f>
        <v>0</v>
      </c>
      <c r="I13" s="279">
        <f>[2]MISIP_MLK!$G$152</f>
        <v>0</v>
      </c>
      <c r="J13" s="279">
        <f>[2]MISIP_MLK!$G$153</f>
        <v>0</v>
      </c>
      <c r="K13" s="91">
        <f>[2]MISIP_MLK!$G$154</f>
        <v>0</v>
      </c>
      <c r="L13" s="91">
        <f>[2]MISIP_MLK!$G$155</f>
        <v>0</v>
      </c>
      <c r="M13" s="91">
        <f>[2]MISIP_MLK!$G$156</f>
        <v>0</v>
      </c>
      <c r="N13" s="91">
        <f>[2]MISIP_MLK!$G$157</f>
        <v>0</v>
      </c>
      <c r="O13" s="91">
        <f>[2]MISIP_MLK!$G$158</f>
        <v>0</v>
      </c>
      <c r="P13" s="85">
        <f t="shared" ref="P13:P17" si="9">SUM(D13:O13)</f>
        <v>30</v>
      </c>
      <c r="Q13" s="313">
        <f t="shared" si="7"/>
        <v>12</v>
      </c>
      <c r="R13" s="314">
        <f t="shared" si="8"/>
        <v>30</v>
      </c>
      <c r="S13" s="314">
        <f t="shared" si="0"/>
        <v>30</v>
      </c>
      <c r="T13" s="314">
        <f t="shared" si="0"/>
        <v>30</v>
      </c>
      <c r="U13" s="314">
        <f t="shared" si="0"/>
        <v>30</v>
      </c>
      <c r="V13" s="314">
        <f t="shared" si="0"/>
        <v>30</v>
      </c>
      <c r="W13" s="314">
        <f t="shared" si="0"/>
        <v>30</v>
      </c>
      <c r="X13" s="314">
        <f t="shared" si="0"/>
        <v>30</v>
      </c>
      <c r="Y13" s="314">
        <f t="shared" si="3"/>
        <v>30</v>
      </c>
      <c r="Z13" s="314">
        <f t="shared" si="4"/>
        <v>30</v>
      </c>
      <c r="AA13" s="314">
        <f t="shared" si="5"/>
        <v>30</v>
      </c>
      <c r="AB13" s="314">
        <f t="shared" si="6"/>
        <v>30</v>
      </c>
    </row>
    <row r="14" spans="1:28" ht="14.1" customHeight="1">
      <c r="A14" s="14"/>
      <c r="B14" s="109">
        <v>5</v>
      </c>
      <c r="C14" s="267" t="s">
        <v>152</v>
      </c>
      <c r="D14" s="279">
        <f>[2]MISIP_MLK!$H$147</f>
        <v>0</v>
      </c>
      <c r="E14" s="279">
        <f>[2]MISIP_MLK!$H$148</f>
        <v>0</v>
      </c>
      <c r="F14" s="279">
        <f>[2]MISIP_MLK!$H$149</f>
        <v>156</v>
      </c>
      <c r="G14" s="279">
        <f>[2]MISIP_MLK!$H$150</f>
        <v>144</v>
      </c>
      <c r="H14" s="279">
        <f>[2]MISIP_MLK!$H$151</f>
        <v>0</v>
      </c>
      <c r="I14" s="279">
        <f>[2]MISIP_MLK!$H$152</f>
        <v>0</v>
      </c>
      <c r="J14" s="279">
        <f>[2]MISIP_MLK!$H$153</f>
        <v>0</v>
      </c>
      <c r="K14" s="91">
        <f>[2]MISIP_MLK!$H$154</f>
        <v>0</v>
      </c>
      <c r="L14" s="91">
        <f>[2]MISIP_MLK!$H$155</f>
        <v>0</v>
      </c>
      <c r="M14" s="91">
        <f>[2]MISIP_MLK!$H$156</f>
        <v>0</v>
      </c>
      <c r="N14" s="91">
        <f>[2]MISIP_MLK!$H$157</f>
        <v>0</v>
      </c>
      <c r="O14" s="91">
        <f>[2]MISIP_MLK!$H$158</f>
        <v>0</v>
      </c>
      <c r="P14" s="85">
        <f t="shared" si="9"/>
        <v>300</v>
      </c>
      <c r="Q14" s="313">
        <f t="shared" si="7"/>
        <v>0</v>
      </c>
      <c r="R14" s="314">
        <f t="shared" si="8"/>
        <v>0</v>
      </c>
      <c r="S14" s="314">
        <f t="shared" si="0"/>
        <v>156</v>
      </c>
      <c r="T14" s="314">
        <f t="shared" si="0"/>
        <v>300</v>
      </c>
      <c r="U14" s="314">
        <f t="shared" si="0"/>
        <v>300</v>
      </c>
      <c r="V14" s="314">
        <f t="shared" si="0"/>
        <v>300</v>
      </c>
      <c r="W14" s="314">
        <f t="shared" si="0"/>
        <v>300</v>
      </c>
      <c r="X14" s="314">
        <f t="shared" si="0"/>
        <v>300</v>
      </c>
      <c r="Y14" s="314">
        <f t="shared" si="3"/>
        <v>300</v>
      </c>
      <c r="Z14" s="314">
        <f t="shared" si="4"/>
        <v>300</v>
      </c>
      <c r="AA14" s="314">
        <f t="shared" si="5"/>
        <v>300</v>
      </c>
      <c r="AB14" s="314">
        <f t="shared" si="6"/>
        <v>300</v>
      </c>
    </row>
    <row r="15" spans="1:28" ht="14.1" customHeight="1">
      <c r="A15" s="14"/>
      <c r="B15" s="109">
        <v>6</v>
      </c>
      <c r="C15" s="267" t="s">
        <v>153</v>
      </c>
      <c r="D15" s="281">
        <f>[2]MISIP_MLK!$I$147</f>
        <v>0</v>
      </c>
      <c r="E15" s="281">
        <f>[2]MISIP_MLK!$I$148</f>
        <v>0</v>
      </c>
      <c r="F15" s="281">
        <f>[2]MISIP_MLK!$I$149</f>
        <v>0</v>
      </c>
      <c r="G15" s="281">
        <f>[2]MISIP_MLK!$I$150</f>
        <v>0</v>
      </c>
      <c r="H15" s="281">
        <f>[2]MISIP_MLK!$I$151</f>
        <v>0</v>
      </c>
      <c r="I15" s="281">
        <f>[2]MISIP_MLK!$I$152</f>
        <v>0</v>
      </c>
      <c r="J15" s="281">
        <f>[2]MISIP_MLK!$I$153</f>
        <v>0</v>
      </c>
      <c r="K15" s="91">
        <f>[2]MISIP_MLK!$I$154</f>
        <v>0</v>
      </c>
      <c r="L15" s="91">
        <f>[2]MISIP_MLK!$I$155</f>
        <v>0</v>
      </c>
      <c r="M15" s="91">
        <f>[2]MISIP_MLK!$I$156</f>
        <v>0</v>
      </c>
      <c r="N15" s="91">
        <f>[2]MISIP_MLK!$I$157</f>
        <v>0</v>
      </c>
      <c r="O15" s="91">
        <f>[2]MISIP_MLK!$I$158</f>
        <v>0</v>
      </c>
      <c r="P15" s="85">
        <f t="shared" si="9"/>
        <v>0</v>
      </c>
      <c r="Q15" s="313">
        <f t="shared" si="7"/>
        <v>0</v>
      </c>
      <c r="R15" s="314">
        <f t="shared" si="8"/>
        <v>0</v>
      </c>
      <c r="S15" s="314">
        <f t="shared" si="0"/>
        <v>0</v>
      </c>
      <c r="T15" s="314">
        <f t="shared" si="0"/>
        <v>0</v>
      </c>
      <c r="U15" s="314">
        <f t="shared" si="0"/>
        <v>0</v>
      </c>
      <c r="V15" s="314">
        <f t="shared" si="0"/>
        <v>0</v>
      </c>
      <c r="W15" s="314">
        <f t="shared" si="0"/>
        <v>0</v>
      </c>
      <c r="X15" s="314">
        <f t="shared" si="0"/>
        <v>0</v>
      </c>
      <c r="Y15" s="314">
        <f t="shared" si="3"/>
        <v>0</v>
      </c>
      <c r="Z15" s="314">
        <f t="shared" si="4"/>
        <v>0</v>
      </c>
      <c r="AA15" s="314">
        <f t="shared" si="5"/>
        <v>0</v>
      </c>
      <c r="AB15" s="314">
        <f t="shared" si="6"/>
        <v>0</v>
      </c>
    </row>
    <row r="16" spans="1:28" ht="14.1" customHeight="1">
      <c r="A16" s="14"/>
      <c r="B16" s="109">
        <v>7</v>
      </c>
      <c r="C16" s="267" t="s">
        <v>154</v>
      </c>
      <c r="D16" s="279">
        <f>[2]MISIP_MLK!$J$147</f>
        <v>0</v>
      </c>
      <c r="E16" s="279">
        <f>[2]MISIP_MLK!$J$148</f>
        <v>0</v>
      </c>
      <c r="F16" s="279">
        <f>[2]MISIP_MLK!$J$149</f>
        <v>0</v>
      </c>
      <c r="G16" s="279">
        <f>[2]MISIP_MLK!$J$150</f>
        <v>0</v>
      </c>
      <c r="H16" s="279">
        <f>[2]MISIP_MLK!$J$151</f>
        <v>0</v>
      </c>
      <c r="I16" s="279">
        <f>[2]MISIP_MLK!$J$152</f>
        <v>0</v>
      </c>
      <c r="J16" s="279">
        <f>[2]MISIP_MLK!$J$153</f>
        <v>0</v>
      </c>
      <c r="K16" s="91">
        <f>[2]MISIP_MLK!$J$154</f>
        <v>0</v>
      </c>
      <c r="L16" s="91">
        <f>[2]MISIP_MLK!$J$155</f>
        <v>0</v>
      </c>
      <c r="M16" s="91">
        <f>[2]MISIP_MLK!$J$156</f>
        <v>0</v>
      </c>
      <c r="N16" s="91">
        <f>[2]MISIP_MLK!$J$157</f>
        <v>0</v>
      </c>
      <c r="O16" s="91">
        <f>[2]MISIP_MLK!$J$158</f>
        <v>0</v>
      </c>
      <c r="P16" s="85">
        <f t="shared" si="9"/>
        <v>0</v>
      </c>
      <c r="Q16" s="313">
        <f t="shared" si="7"/>
        <v>0</v>
      </c>
      <c r="R16" s="314">
        <f t="shared" si="8"/>
        <v>0</v>
      </c>
      <c r="S16" s="314">
        <f t="shared" si="0"/>
        <v>0</v>
      </c>
      <c r="T16" s="314">
        <f t="shared" si="0"/>
        <v>0</v>
      </c>
      <c r="U16" s="314">
        <f t="shared" si="0"/>
        <v>0</v>
      </c>
      <c r="V16" s="314">
        <f t="shared" si="0"/>
        <v>0</v>
      </c>
      <c r="W16" s="314">
        <f t="shared" si="0"/>
        <v>0</v>
      </c>
      <c r="X16" s="314">
        <f t="shared" si="0"/>
        <v>0</v>
      </c>
      <c r="Y16" s="314">
        <f t="shared" si="3"/>
        <v>0</v>
      </c>
      <c r="Z16" s="314">
        <f t="shared" si="4"/>
        <v>0</v>
      </c>
      <c r="AA16" s="314">
        <f t="shared" si="5"/>
        <v>0</v>
      </c>
      <c r="AB16" s="314">
        <f t="shared" si="6"/>
        <v>0</v>
      </c>
    </row>
    <row r="17" spans="1:28" ht="14.1" customHeight="1">
      <c r="A17" s="14"/>
      <c r="B17" s="109">
        <v>8</v>
      </c>
      <c r="C17" s="267" t="s">
        <v>127</v>
      </c>
      <c r="D17" s="279">
        <f>[2]MISIP_MLK!$K$147</f>
        <v>0</v>
      </c>
      <c r="E17" s="279">
        <f>[2]MISIP_MLK!$K$148</f>
        <v>0</v>
      </c>
      <c r="F17" s="279">
        <f>[2]MISIP_MLK!$K$149</f>
        <v>0</v>
      </c>
      <c r="G17" s="279">
        <f>[2]MISIP_MLK!$K$150</f>
        <v>0</v>
      </c>
      <c r="H17" s="279">
        <f>[2]MISIP_MLK!$K$151</f>
        <v>0</v>
      </c>
      <c r="I17" s="279">
        <f>[2]MISIP_MLK!$K$152</f>
        <v>0</v>
      </c>
      <c r="J17" s="279">
        <f>[2]MISIP_MLK!$K$153</f>
        <v>0</v>
      </c>
      <c r="K17" s="91">
        <f>[2]MISIP_MLK!$K$154</f>
        <v>0</v>
      </c>
      <c r="L17" s="91">
        <f>[2]MISIP_MLK!$K$155</f>
        <v>0</v>
      </c>
      <c r="M17" s="91">
        <f>[2]MISIP_MLK!$K$156</f>
        <v>0</v>
      </c>
      <c r="N17" s="91">
        <f>[2]MISIP_MLK!$K$157</f>
        <v>0</v>
      </c>
      <c r="O17" s="91">
        <f>[2]MISIP_MLK!$K$158</f>
        <v>0</v>
      </c>
      <c r="P17" s="85">
        <f t="shared" si="9"/>
        <v>0</v>
      </c>
      <c r="Q17" s="313">
        <f t="shared" si="7"/>
        <v>0</v>
      </c>
      <c r="R17" s="314">
        <f t="shared" si="8"/>
        <v>0</v>
      </c>
      <c r="S17" s="314">
        <f t="shared" si="0"/>
        <v>0</v>
      </c>
      <c r="T17" s="314">
        <f t="shared" si="0"/>
        <v>0</v>
      </c>
      <c r="U17" s="314">
        <f t="shared" si="0"/>
        <v>0</v>
      </c>
      <c r="V17" s="314">
        <f t="shared" si="0"/>
        <v>0</v>
      </c>
      <c r="W17" s="314">
        <f t="shared" si="0"/>
        <v>0</v>
      </c>
      <c r="X17" s="314">
        <f t="shared" si="0"/>
        <v>0</v>
      </c>
      <c r="Y17" s="314">
        <f t="shared" si="3"/>
        <v>0</v>
      </c>
      <c r="Z17" s="314">
        <f t="shared" si="4"/>
        <v>0</v>
      </c>
      <c r="AA17" s="314">
        <f t="shared" si="5"/>
        <v>0</v>
      </c>
      <c r="AB17" s="314">
        <f t="shared" si="6"/>
        <v>0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10">SUM(D11:D17)</f>
        <v>12</v>
      </c>
      <c r="E18" s="280">
        <f t="shared" si="10"/>
        <v>18</v>
      </c>
      <c r="F18" s="280">
        <f t="shared" si="10"/>
        <v>204</v>
      </c>
      <c r="G18" s="280">
        <f t="shared" si="10"/>
        <v>144</v>
      </c>
      <c r="H18" s="280">
        <f t="shared" si="10"/>
        <v>0</v>
      </c>
      <c r="I18" s="280">
        <f t="shared" si="10"/>
        <v>0</v>
      </c>
      <c r="J18" s="280">
        <f t="shared" ref="J18:O18" si="11">SUM(J11:J17)</f>
        <v>0</v>
      </c>
      <c r="K18" s="280">
        <f t="shared" si="11"/>
        <v>0</v>
      </c>
      <c r="L18" s="280">
        <f t="shared" si="11"/>
        <v>0</v>
      </c>
      <c r="M18" s="280">
        <f t="shared" si="11"/>
        <v>0</v>
      </c>
      <c r="N18" s="280">
        <f t="shared" si="11"/>
        <v>0</v>
      </c>
      <c r="O18" s="280">
        <f t="shared" si="11"/>
        <v>0</v>
      </c>
      <c r="P18" s="103">
        <f>SUM(P11:P17)</f>
        <v>378</v>
      </c>
      <c r="Q18" s="315">
        <f>D18</f>
        <v>12</v>
      </c>
      <c r="R18" s="316">
        <f t="shared" si="8"/>
        <v>30</v>
      </c>
      <c r="S18" s="316">
        <f t="shared" si="0"/>
        <v>234</v>
      </c>
      <c r="T18" s="316">
        <f t="shared" si="0"/>
        <v>378</v>
      </c>
      <c r="U18" s="316">
        <f t="shared" si="0"/>
        <v>378</v>
      </c>
      <c r="V18" s="316">
        <f t="shared" si="0"/>
        <v>378</v>
      </c>
      <c r="W18" s="316">
        <f t="shared" si="0"/>
        <v>378</v>
      </c>
      <c r="X18" s="316">
        <f t="shared" si="0"/>
        <v>378</v>
      </c>
      <c r="Y18" s="316">
        <f t="shared" si="0"/>
        <v>378</v>
      </c>
      <c r="Z18" s="316">
        <f t="shared" si="0"/>
        <v>378</v>
      </c>
      <c r="AA18" s="316">
        <f t="shared" si="0"/>
        <v>378</v>
      </c>
      <c r="AB18" s="316">
        <f t="shared" si="0"/>
        <v>378</v>
      </c>
    </row>
    <row r="19" spans="1:28" ht="14.1" customHeight="1">
      <c r="A19" s="14"/>
      <c r="B19" s="109">
        <v>10</v>
      </c>
      <c r="C19" s="267" t="s">
        <v>155</v>
      </c>
      <c r="D19" s="279">
        <f>[2]MISIP_KTB!$E$147</f>
        <v>0</v>
      </c>
      <c r="E19" s="279">
        <f>[2]MISIP_KTB!$E$148</f>
        <v>0</v>
      </c>
      <c r="F19" s="279">
        <f>[2]MISIP_KTB!$E$149</f>
        <v>0</v>
      </c>
      <c r="G19" s="279">
        <f>[2]MISIP_KTB!$E$150</f>
        <v>0</v>
      </c>
      <c r="H19" s="279">
        <f>[2]MISIP_KTB!$E$151</f>
        <v>0</v>
      </c>
      <c r="I19" s="279">
        <f>[2]MISIP_KTB!$E$152</f>
        <v>0</v>
      </c>
      <c r="J19" s="279">
        <f>[2]MISIP_KTB!$E$153</f>
        <v>0</v>
      </c>
      <c r="K19" s="91">
        <f>[2]MISIP_KTB!$E$154</f>
        <v>0</v>
      </c>
      <c r="L19" s="91">
        <f>[2]MISIP_KTB!$E$155</f>
        <v>0</v>
      </c>
      <c r="M19" s="91">
        <f>[2]MISIP_KTB!$E$156</f>
        <v>0</v>
      </c>
      <c r="N19" s="91">
        <f>[2]MISIP_KTB!$E$157</f>
        <v>0</v>
      </c>
      <c r="O19" s="91">
        <f>[2]MISIP_KTB!$E$158</f>
        <v>0</v>
      </c>
      <c r="P19" s="85">
        <f t="shared" ref="P19:P26" si="12">SUM(D19:O19)</f>
        <v>0</v>
      </c>
      <c r="Q19" s="313">
        <f t="shared" ref="Q19:Q36" si="13">D19</f>
        <v>0</v>
      </c>
      <c r="R19" s="314">
        <f t="shared" si="8"/>
        <v>0</v>
      </c>
      <c r="S19" s="314">
        <f t="shared" si="0"/>
        <v>0</v>
      </c>
      <c r="T19" s="314">
        <f t="shared" si="0"/>
        <v>0</v>
      </c>
      <c r="U19" s="314">
        <f t="shared" si="0"/>
        <v>0</v>
      </c>
      <c r="V19" s="314">
        <f t="shared" si="0"/>
        <v>0</v>
      </c>
      <c r="W19" s="314">
        <f t="shared" si="0"/>
        <v>0</v>
      </c>
      <c r="X19" s="314">
        <f t="shared" si="0"/>
        <v>0</v>
      </c>
      <c r="Y19" s="314">
        <f t="shared" ref="Y19:Y26" si="14">X19+L19</f>
        <v>0</v>
      </c>
      <c r="Z19" s="314">
        <f t="shared" ref="Z19:Z26" si="15">Y19+M19</f>
        <v>0</v>
      </c>
      <c r="AA19" s="314">
        <f t="shared" ref="AA19:AA26" si="16">Z19+N19</f>
        <v>0</v>
      </c>
      <c r="AB19" s="314">
        <f t="shared" ref="AB19:AB26" si="17">AA19+O19</f>
        <v>0</v>
      </c>
    </row>
    <row r="20" spans="1:28" ht="14.1" customHeight="1">
      <c r="A20" s="14"/>
      <c r="B20" s="109">
        <v>11</v>
      </c>
      <c r="C20" s="270" t="s">
        <v>156</v>
      </c>
      <c r="D20" s="281">
        <f>[2]MISIP_KTB!$F$147</f>
        <v>0</v>
      </c>
      <c r="E20" s="281">
        <f>[2]MISIP_KTB!$F$148</f>
        <v>0</v>
      </c>
      <c r="F20" s="281">
        <f>[2]MISIP_KTB!$F$149</f>
        <v>0</v>
      </c>
      <c r="G20" s="281">
        <f>[2]MISIP_KTB!$F$150</f>
        <v>0</v>
      </c>
      <c r="H20" s="281">
        <f>[2]MISIP_KTB!$F$151</f>
        <v>0</v>
      </c>
      <c r="I20" s="281">
        <f>[2]MISIP_KTB!$F$152</f>
        <v>0</v>
      </c>
      <c r="J20" s="281">
        <f>[2]MISIP_KTB!$F$153</f>
        <v>0</v>
      </c>
      <c r="K20" s="91">
        <f>[2]MISIP_KTB!$F$154</f>
        <v>0</v>
      </c>
      <c r="L20" s="91">
        <f>[2]MISIP_KTB!$F$155</f>
        <v>0</v>
      </c>
      <c r="M20" s="91">
        <f>[2]MISIP_KTB!$F$156</f>
        <v>0</v>
      </c>
      <c r="N20" s="91">
        <f>[2]MISIP_KTB!$F$157</f>
        <v>0</v>
      </c>
      <c r="O20" s="91">
        <f>[2]MISIP_KTB!$F$158</f>
        <v>0</v>
      </c>
      <c r="P20" s="85">
        <f t="shared" si="12"/>
        <v>0</v>
      </c>
      <c r="Q20" s="313">
        <f t="shared" si="13"/>
        <v>0</v>
      </c>
      <c r="R20" s="314">
        <f t="shared" si="8"/>
        <v>0</v>
      </c>
      <c r="S20" s="314">
        <f t="shared" si="0"/>
        <v>0</v>
      </c>
      <c r="T20" s="314">
        <f t="shared" si="0"/>
        <v>0</v>
      </c>
      <c r="U20" s="314">
        <f t="shared" si="0"/>
        <v>0</v>
      </c>
      <c r="V20" s="314">
        <f t="shared" si="0"/>
        <v>0</v>
      </c>
      <c r="W20" s="314">
        <f t="shared" si="0"/>
        <v>0</v>
      </c>
      <c r="X20" s="314">
        <f t="shared" si="0"/>
        <v>0</v>
      </c>
      <c r="Y20" s="314">
        <f t="shared" si="14"/>
        <v>0</v>
      </c>
      <c r="Z20" s="314">
        <f t="shared" si="15"/>
        <v>0</v>
      </c>
      <c r="AA20" s="314">
        <f t="shared" si="16"/>
        <v>0</v>
      </c>
      <c r="AB20" s="314">
        <f t="shared" si="17"/>
        <v>0</v>
      </c>
    </row>
    <row r="21" spans="1:28" ht="14.1" customHeight="1">
      <c r="A21" s="14"/>
      <c r="B21" s="109">
        <v>12</v>
      </c>
      <c r="C21" s="270" t="s">
        <v>129</v>
      </c>
      <c r="D21" s="281">
        <f>[2]MISIP_KTB!$G$147</f>
        <v>0</v>
      </c>
      <c r="E21" s="281">
        <f>[2]MISIP_KTB!$G$148</f>
        <v>0</v>
      </c>
      <c r="F21" s="281">
        <f>[2]MISIP_KTB!$G$149</f>
        <v>0</v>
      </c>
      <c r="G21" s="281">
        <f>[2]MISIP_KTB!$G$150</f>
        <v>0</v>
      </c>
      <c r="H21" s="281">
        <f>[2]MISIP_KTB!$G$151</f>
        <v>0</v>
      </c>
      <c r="I21" s="281">
        <f>[2]MISIP_KTB!$G$152</f>
        <v>0</v>
      </c>
      <c r="J21" s="281">
        <f>[2]MISIP_KTB!$G$153</f>
        <v>0</v>
      </c>
      <c r="K21" s="91">
        <f>[2]MISIP_KTB!$G$154</f>
        <v>0</v>
      </c>
      <c r="L21" s="91">
        <f>[2]MISIP_KTB!$G$155</f>
        <v>0</v>
      </c>
      <c r="M21" s="91">
        <f>[2]MISIP_KTB!$G$156</f>
        <v>0</v>
      </c>
      <c r="N21" s="91">
        <f>[2]MISIP_KTB!$G$157</f>
        <v>0</v>
      </c>
      <c r="O21" s="91">
        <f>[2]MISIP_KTB!$G$158</f>
        <v>0</v>
      </c>
      <c r="P21" s="85">
        <f t="shared" si="12"/>
        <v>0</v>
      </c>
      <c r="Q21" s="313">
        <f t="shared" ref="Q21" si="18">D21</f>
        <v>0</v>
      </c>
      <c r="R21" s="314">
        <f t="shared" ref="R21" si="19">Q21+E21</f>
        <v>0</v>
      </c>
      <c r="S21" s="314">
        <f t="shared" ref="S21" si="20">R21+F21</f>
        <v>0</v>
      </c>
      <c r="T21" s="314">
        <f t="shared" ref="T21" si="21">S21+G21</f>
        <v>0</v>
      </c>
      <c r="U21" s="314">
        <f t="shared" ref="U21" si="22">T21+H21</f>
        <v>0</v>
      </c>
      <c r="V21" s="314">
        <f t="shared" ref="V21" si="23">U21+I21</f>
        <v>0</v>
      </c>
      <c r="W21" s="314">
        <f t="shared" ref="W21" si="24">V21+J21</f>
        <v>0</v>
      </c>
      <c r="X21" s="314">
        <f t="shared" ref="X21" si="25">W21+K21</f>
        <v>0</v>
      </c>
      <c r="Y21" s="314">
        <f t="shared" si="14"/>
        <v>0</v>
      </c>
      <c r="Z21" s="314">
        <f t="shared" si="15"/>
        <v>0</v>
      </c>
      <c r="AA21" s="314">
        <f t="shared" si="16"/>
        <v>0</v>
      </c>
      <c r="AB21" s="314">
        <f t="shared" si="17"/>
        <v>0</v>
      </c>
    </row>
    <row r="22" spans="1:28" ht="14.1" customHeight="1">
      <c r="A22" s="14"/>
      <c r="B22" s="109">
        <v>13</v>
      </c>
      <c r="C22" s="271" t="s">
        <v>157</v>
      </c>
      <c r="D22" s="279">
        <f>[2]MISIP_KTB!$H$147</f>
        <v>0</v>
      </c>
      <c r="E22" s="279">
        <f>[2]MISIP_KTB!$H$148</f>
        <v>0</v>
      </c>
      <c r="F22" s="279">
        <f>[2]MISIP_KTB!$H$149</f>
        <v>0</v>
      </c>
      <c r="G22" s="279">
        <f>[2]MISIP_KTB!$H$150</f>
        <v>0</v>
      </c>
      <c r="H22" s="279">
        <f>[2]MISIP_KTB!$H$151</f>
        <v>0</v>
      </c>
      <c r="I22" s="279">
        <f>[2]MISIP_KTB!$H$152</f>
        <v>0</v>
      </c>
      <c r="J22" s="279">
        <f>[2]MISIP_KTB!$H$153</f>
        <v>0</v>
      </c>
      <c r="K22" s="91">
        <f>[2]MISIP_KTB!$H$154</f>
        <v>0</v>
      </c>
      <c r="L22" s="91">
        <f>[2]MISIP_KTB!$H$155</f>
        <v>0</v>
      </c>
      <c r="M22" s="91">
        <f>[2]MISIP_KTB!$H$156</f>
        <v>0</v>
      </c>
      <c r="N22" s="91">
        <f>[2]MISIP_KTB!$H$157</f>
        <v>0</v>
      </c>
      <c r="O22" s="91">
        <f>[2]MISIP_KTB!$H$158</f>
        <v>0</v>
      </c>
      <c r="P22" s="85">
        <f t="shared" si="12"/>
        <v>0</v>
      </c>
      <c r="Q22" s="313">
        <f t="shared" si="13"/>
        <v>0</v>
      </c>
      <c r="R22" s="314">
        <f t="shared" si="8"/>
        <v>0</v>
      </c>
      <c r="S22" s="314">
        <f t="shared" si="0"/>
        <v>0</v>
      </c>
      <c r="T22" s="314">
        <f t="shared" si="0"/>
        <v>0</v>
      </c>
      <c r="U22" s="314">
        <f t="shared" si="0"/>
        <v>0</v>
      </c>
      <c r="V22" s="314">
        <f t="shared" si="0"/>
        <v>0</v>
      </c>
      <c r="W22" s="314">
        <f t="shared" si="0"/>
        <v>0</v>
      </c>
      <c r="X22" s="314">
        <f t="shared" si="0"/>
        <v>0</v>
      </c>
      <c r="Y22" s="314">
        <f t="shared" si="14"/>
        <v>0</v>
      </c>
      <c r="Z22" s="314">
        <f t="shared" si="15"/>
        <v>0</v>
      </c>
      <c r="AA22" s="314">
        <f t="shared" si="16"/>
        <v>0</v>
      </c>
      <c r="AB22" s="314">
        <f t="shared" si="17"/>
        <v>0</v>
      </c>
    </row>
    <row r="23" spans="1:28" ht="14.1" customHeight="1">
      <c r="A23" s="14"/>
      <c r="B23" s="109">
        <v>14</v>
      </c>
      <c r="C23" s="271" t="s">
        <v>158</v>
      </c>
      <c r="D23" s="279">
        <f>[2]MISIP_KTB!$I$147</f>
        <v>0</v>
      </c>
      <c r="E23" s="279">
        <f>[2]MISIP_KTB!$I$148</f>
        <v>0</v>
      </c>
      <c r="F23" s="279">
        <f>[2]MISIP_KTB!$I$149</f>
        <v>0</v>
      </c>
      <c r="G23" s="279">
        <f>[2]MISIP_KTB!$I$150</f>
        <v>0</v>
      </c>
      <c r="H23" s="279">
        <f>[2]MISIP_KTB!$I$151</f>
        <v>0</v>
      </c>
      <c r="I23" s="279">
        <f>[2]MISIP_KTB!$I$152</f>
        <v>0</v>
      </c>
      <c r="J23" s="279">
        <f>[2]MISIP_KTB!$I$153</f>
        <v>0</v>
      </c>
      <c r="K23" s="91">
        <f>[2]MISIP_KTB!$I$154</f>
        <v>0</v>
      </c>
      <c r="L23" s="91">
        <f>[2]MISIP_KTB!$I$155</f>
        <v>0</v>
      </c>
      <c r="M23" s="91">
        <f>[2]MISIP_KTB!$I$156</f>
        <v>0</v>
      </c>
      <c r="N23" s="91">
        <f>[2]MISIP_KTB!$I$157</f>
        <v>0</v>
      </c>
      <c r="O23" s="91">
        <f>[2]MISIP_KTB!$I$158</f>
        <v>0</v>
      </c>
      <c r="P23" s="85">
        <f t="shared" si="12"/>
        <v>0</v>
      </c>
      <c r="Q23" s="313">
        <f t="shared" si="13"/>
        <v>0</v>
      </c>
      <c r="R23" s="314">
        <f t="shared" si="8"/>
        <v>0</v>
      </c>
      <c r="S23" s="314">
        <f t="shared" si="0"/>
        <v>0</v>
      </c>
      <c r="T23" s="314">
        <f t="shared" si="0"/>
        <v>0</v>
      </c>
      <c r="U23" s="314">
        <f t="shared" si="0"/>
        <v>0</v>
      </c>
      <c r="V23" s="314">
        <f t="shared" si="0"/>
        <v>0</v>
      </c>
      <c r="W23" s="314">
        <f t="shared" si="0"/>
        <v>0</v>
      </c>
      <c r="X23" s="314">
        <f t="shared" si="0"/>
        <v>0</v>
      </c>
      <c r="Y23" s="314">
        <f t="shared" si="14"/>
        <v>0</v>
      </c>
      <c r="Z23" s="314">
        <f t="shared" si="15"/>
        <v>0</v>
      </c>
      <c r="AA23" s="314">
        <f t="shared" si="16"/>
        <v>0</v>
      </c>
      <c r="AB23" s="314">
        <f t="shared" si="17"/>
        <v>0</v>
      </c>
    </row>
    <row r="24" spans="1:28" ht="14.1" customHeight="1">
      <c r="A24" s="14"/>
      <c r="B24" s="109">
        <v>15</v>
      </c>
      <c r="C24" s="271" t="s">
        <v>159</v>
      </c>
      <c r="D24" s="279">
        <f>[2]MISIP_KTB!$J$147</f>
        <v>120</v>
      </c>
      <c r="E24" s="279">
        <f>[2]MISIP_KTB!$J$148</f>
        <v>0</v>
      </c>
      <c r="F24" s="279">
        <f>[2]MISIP_KTB!$J$149</f>
        <v>0</v>
      </c>
      <c r="G24" s="279">
        <f>[2]MISIP_KTB!$J$150</f>
        <v>0</v>
      </c>
      <c r="H24" s="279">
        <f>[2]MISIP_KTB!$J$151</f>
        <v>0</v>
      </c>
      <c r="I24" s="279">
        <f>[2]MISIP_KTB!$J$152</f>
        <v>0</v>
      </c>
      <c r="J24" s="279">
        <f>[2]MISIP_KTB!$J$153</f>
        <v>0</v>
      </c>
      <c r="K24" s="91">
        <f>[2]MISIP_KTB!$J$154</f>
        <v>0</v>
      </c>
      <c r="L24" s="91">
        <f>[2]MISIP_KTB!$J$155</f>
        <v>0</v>
      </c>
      <c r="M24" s="91">
        <f>[2]MISIP_KTB!$J$156</f>
        <v>0</v>
      </c>
      <c r="N24" s="91">
        <f>[2]MISIP_KTB!$J$157</f>
        <v>0</v>
      </c>
      <c r="O24" s="91">
        <f>[2]MISIP_KTB!$J$158</f>
        <v>0</v>
      </c>
      <c r="P24" s="85">
        <f t="shared" si="12"/>
        <v>120</v>
      </c>
      <c r="Q24" s="313">
        <f t="shared" si="13"/>
        <v>120</v>
      </c>
      <c r="R24" s="314">
        <f t="shared" si="8"/>
        <v>120</v>
      </c>
      <c r="S24" s="314">
        <f t="shared" si="0"/>
        <v>120</v>
      </c>
      <c r="T24" s="314">
        <f t="shared" si="0"/>
        <v>120</v>
      </c>
      <c r="U24" s="314">
        <f t="shared" si="0"/>
        <v>120</v>
      </c>
      <c r="V24" s="314">
        <f t="shared" si="0"/>
        <v>120</v>
      </c>
      <c r="W24" s="314">
        <f t="shared" si="0"/>
        <v>120</v>
      </c>
      <c r="X24" s="314">
        <f t="shared" si="0"/>
        <v>120</v>
      </c>
      <c r="Y24" s="314">
        <f t="shared" si="14"/>
        <v>120</v>
      </c>
      <c r="Z24" s="314">
        <f t="shared" si="15"/>
        <v>120</v>
      </c>
      <c r="AA24" s="314">
        <f t="shared" si="16"/>
        <v>120</v>
      </c>
      <c r="AB24" s="314">
        <f t="shared" si="17"/>
        <v>120</v>
      </c>
    </row>
    <row r="25" spans="1:28" ht="14.1" customHeight="1">
      <c r="B25" s="109">
        <v>16</v>
      </c>
      <c r="C25" s="271" t="s">
        <v>160</v>
      </c>
      <c r="D25" s="279">
        <f>[2]MISIP_KTB!$K$147</f>
        <v>0</v>
      </c>
      <c r="E25" s="279">
        <f>[2]MISIP_KTB!$K$148</f>
        <v>0</v>
      </c>
      <c r="F25" s="279">
        <f>[2]MISIP_KTB!$K$149</f>
        <v>36</v>
      </c>
      <c r="G25" s="279">
        <f>[2]MISIP_KTB!$K$150</f>
        <v>0</v>
      </c>
      <c r="H25" s="279">
        <f>[2]MISIP_KTB!$K$151</f>
        <v>0</v>
      </c>
      <c r="I25" s="279">
        <f>[2]MISIP_KTB!$K$152</f>
        <v>0</v>
      </c>
      <c r="J25" s="279">
        <f>[2]MISIP_KTB!$K$153</f>
        <v>0</v>
      </c>
      <c r="K25" s="91">
        <f>[2]MISIP_KTB!$K$154</f>
        <v>0</v>
      </c>
      <c r="L25" s="91">
        <f>[2]MISIP_KTB!$K$155</f>
        <v>0</v>
      </c>
      <c r="M25" s="91">
        <f>[2]MISIP_KTB!$K$156</f>
        <v>0</v>
      </c>
      <c r="N25" s="91">
        <f>[2]MISIP_KTB!$K$157</f>
        <v>0</v>
      </c>
      <c r="O25" s="91">
        <f>[2]MISIP_KTB!$K$158</f>
        <v>0</v>
      </c>
      <c r="P25" s="85">
        <f t="shared" si="12"/>
        <v>36</v>
      </c>
      <c r="Q25" s="313">
        <f t="shared" si="13"/>
        <v>0</v>
      </c>
      <c r="R25" s="314">
        <f t="shared" si="8"/>
        <v>0</v>
      </c>
      <c r="S25" s="314">
        <f t="shared" si="8"/>
        <v>36</v>
      </c>
      <c r="T25" s="314">
        <f t="shared" si="8"/>
        <v>36</v>
      </c>
      <c r="U25" s="314">
        <f t="shared" si="8"/>
        <v>36</v>
      </c>
      <c r="V25" s="314">
        <f t="shared" si="8"/>
        <v>36</v>
      </c>
      <c r="W25" s="314">
        <f t="shared" si="8"/>
        <v>36</v>
      </c>
      <c r="X25" s="314">
        <f t="shared" si="8"/>
        <v>36</v>
      </c>
      <c r="Y25" s="314">
        <f t="shared" si="14"/>
        <v>36</v>
      </c>
      <c r="Z25" s="314">
        <f t="shared" si="15"/>
        <v>36</v>
      </c>
      <c r="AA25" s="314">
        <f t="shared" si="16"/>
        <v>36</v>
      </c>
      <c r="AB25" s="314">
        <f t="shared" si="17"/>
        <v>36</v>
      </c>
    </row>
    <row r="26" spans="1:28" ht="14.1" customHeight="1">
      <c r="A26" s="14"/>
      <c r="B26" s="109">
        <v>17</v>
      </c>
      <c r="C26" s="271" t="s">
        <v>161</v>
      </c>
      <c r="D26" s="279">
        <f>[2]MISIP_KTB!$L$147</f>
        <v>0</v>
      </c>
      <c r="E26" s="279">
        <f>[2]MISIP_KTB!$L$148</f>
        <v>0</v>
      </c>
      <c r="F26" s="279">
        <f>[2]MISIP_KTB!$L$149</f>
        <v>0</v>
      </c>
      <c r="G26" s="279">
        <f>[2]MISIP_KTB!$L$150</f>
        <v>0</v>
      </c>
      <c r="H26" s="279">
        <f>[2]MISIP_KTB!$L$151</f>
        <v>0</v>
      </c>
      <c r="I26" s="279">
        <f>[2]MISIP_KTB!$L$152</f>
        <v>0</v>
      </c>
      <c r="J26" s="279">
        <f>[2]MISIP_KTB!$L$153</f>
        <v>0</v>
      </c>
      <c r="K26" s="91">
        <f>[2]MISIP_KTB!$L$154</f>
        <v>0</v>
      </c>
      <c r="L26" s="91">
        <f>[2]MISIP_KTB!$L$155</f>
        <v>0</v>
      </c>
      <c r="M26" s="91">
        <f>[2]MISIP_KTB!$L$156</f>
        <v>0</v>
      </c>
      <c r="N26" s="91">
        <f>[2]MISIP_KTB!$L$157</f>
        <v>0</v>
      </c>
      <c r="O26" s="91">
        <f>[2]MISIP_KTB!$L$158</f>
        <v>0</v>
      </c>
      <c r="P26" s="85">
        <f t="shared" si="12"/>
        <v>0</v>
      </c>
      <c r="Q26" s="313">
        <f t="shared" si="13"/>
        <v>0</v>
      </c>
      <c r="R26" s="314">
        <f t="shared" si="8"/>
        <v>0</v>
      </c>
      <c r="S26" s="314">
        <f t="shared" si="8"/>
        <v>0</v>
      </c>
      <c r="T26" s="314">
        <f t="shared" si="8"/>
        <v>0</v>
      </c>
      <c r="U26" s="314">
        <f t="shared" si="8"/>
        <v>0</v>
      </c>
      <c r="V26" s="314">
        <f t="shared" si="8"/>
        <v>0</v>
      </c>
      <c r="W26" s="314">
        <f t="shared" si="8"/>
        <v>0</v>
      </c>
      <c r="X26" s="314">
        <f t="shared" si="8"/>
        <v>0</v>
      </c>
      <c r="Y26" s="314">
        <f t="shared" si="14"/>
        <v>0</v>
      </c>
      <c r="Z26" s="314">
        <f t="shared" si="15"/>
        <v>0</v>
      </c>
      <c r="AA26" s="314">
        <f t="shared" si="16"/>
        <v>0</v>
      </c>
      <c r="AB26" s="314">
        <f t="shared" si="17"/>
        <v>0</v>
      </c>
    </row>
    <row r="27" spans="1:28" s="7" customFormat="1" ht="14.1" customHeight="1">
      <c r="B27" s="110"/>
      <c r="C27" s="272" t="s">
        <v>47</v>
      </c>
      <c r="D27" s="280">
        <f t="shared" ref="D27:P27" si="26">SUM(D19:D26)</f>
        <v>120</v>
      </c>
      <c r="E27" s="280">
        <f t="shared" si="26"/>
        <v>0</v>
      </c>
      <c r="F27" s="280">
        <f t="shared" si="26"/>
        <v>36</v>
      </c>
      <c r="G27" s="280">
        <f t="shared" si="26"/>
        <v>0</v>
      </c>
      <c r="H27" s="280">
        <f t="shared" si="26"/>
        <v>0</v>
      </c>
      <c r="I27" s="280">
        <f t="shared" si="26"/>
        <v>0</v>
      </c>
      <c r="J27" s="280">
        <f t="shared" si="26"/>
        <v>0</v>
      </c>
      <c r="K27" s="280">
        <f t="shared" si="26"/>
        <v>0</v>
      </c>
      <c r="L27" s="280">
        <f t="shared" si="26"/>
        <v>0</v>
      </c>
      <c r="M27" s="280">
        <f t="shared" si="26"/>
        <v>0</v>
      </c>
      <c r="N27" s="280">
        <f t="shared" si="26"/>
        <v>0</v>
      </c>
      <c r="O27" s="280">
        <f t="shared" si="26"/>
        <v>0</v>
      </c>
      <c r="P27" s="103">
        <f t="shared" si="26"/>
        <v>156</v>
      </c>
      <c r="Q27" s="315">
        <f t="shared" si="13"/>
        <v>120</v>
      </c>
      <c r="R27" s="316">
        <f t="shared" si="8"/>
        <v>120</v>
      </c>
      <c r="S27" s="316">
        <f t="shared" si="8"/>
        <v>156</v>
      </c>
      <c r="T27" s="316">
        <f t="shared" si="8"/>
        <v>156</v>
      </c>
      <c r="U27" s="316">
        <f t="shared" si="8"/>
        <v>156</v>
      </c>
      <c r="V27" s="316">
        <f t="shared" si="8"/>
        <v>156</v>
      </c>
      <c r="W27" s="316">
        <f t="shared" si="8"/>
        <v>156</v>
      </c>
      <c r="X27" s="316">
        <f t="shared" si="8"/>
        <v>156</v>
      </c>
      <c r="Y27" s="316">
        <f t="shared" si="8"/>
        <v>156</v>
      </c>
      <c r="Z27" s="316">
        <f t="shared" si="8"/>
        <v>156</v>
      </c>
      <c r="AA27" s="316">
        <f t="shared" si="8"/>
        <v>156</v>
      </c>
      <c r="AB27" s="316">
        <f t="shared" si="8"/>
        <v>156</v>
      </c>
    </row>
    <row r="28" spans="1:28" s="7" customFormat="1" ht="14.1" customHeight="1">
      <c r="B28" s="110"/>
      <c r="C28" s="273" t="s">
        <v>128</v>
      </c>
      <c r="D28" s="300">
        <f t="shared" ref="D28:O28" si="27">SUM(D10,D18,D27)</f>
        <v>132</v>
      </c>
      <c r="E28" s="300">
        <f t="shared" si="27"/>
        <v>18</v>
      </c>
      <c r="F28" s="300">
        <f t="shared" si="27"/>
        <v>240</v>
      </c>
      <c r="G28" s="300">
        <f t="shared" si="27"/>
        <v>144</v>
      </c>
      <c r="H28" s="300">
        <f t="shared" si="27"/>
        <v>0</v>
      </c>
      <c r="I28" s="300">
        <f t="shared" si="27"/>
        <v>0</v>
      </c>
      <c r="J28" s="300">
        <f t="shared" si="27"/>
        <v>0</v>
      </c>
      <c r="K28" s="300">
        <f t="shared" si="27"/>
        <v>0</v>
      </c>
      <c r="L28" s="300">
        <f t="shared" si="27"/>
        <v>0</v>
      </c>
      <c r="M28" s="300">
        <f t="shared" si="27"/>
        <v>0</v>
      </c>
      <c r="N28" s="300">
        <f t="shared" si="27"/>
        <v>0</v>
      </c>
      <c r="O28" s="300">
        <f t="shared" si="27"/>
        <v>0</v>
      </c>
      <c r="P28" s="205">
        <f>SUM(P27,P18,P10)</f>
        <v>534</v>
      </c>
      <c r="Q28" s="317">
        <f t="shared" si="13"/>
        <v>132</v>
      </c>
      <c r="R28" s="316">
        <f t="shared" ref="R28:AB36" si="28">Q28+E28</f>
        <v>150</v>
      </c>
      <c r="S28" s="316">
        <f t="shared" si="28"/>
        <v>390</v>
      </c>
      <c r="T28" s="316">
        <f t="shared" si="28"/>
        <v>534</v>
      </c>
      <c r="U28" s="316">
        <f t="shared" si="28"/>
        <v>534</v>
      </c>
      <c r="V28" s="316">
        <f t="shared" si="28"/>
        <v>534</v>
      </c>
      <c r="W28" s="316">
        <f t="shared" si="28"/>
        <v>534</v>
      </c>
      <c r="X28" s="316">
        <f t="shared" si="28"/>
        <v>534</v>
      </c>
      <c r="Y28" s="316">
        <f t="shared" si="28"/>
        <v>534</v>
      </c>
      <c r="Z28" s="316">
        <f t="shared" si="28"/>
        <v>534</v>
      </c>
      <c r="AA28" s="316">
        <f t="shared" si="28"/>
        <v>534</v>
      </c>
      <c r="AB28" s="316">
        <f t="shared" si="28"/>
        <v>534</v>
      </c>
    </row>
    <row r="29" spans="1:28" ht="14.1" customHeight="1">
      <c r="B29" s="109">
        <v>18</v>
      </c>
      <c r="C29" s="271" t="s">
        <v>129</v>
      </c>
      <c r="D29" s="279">
        <f>[2]SEWA!$E$147</f>
        <v>0</v>
      </c>
      <c r="E29" s="279">
        <f>[2]SEWA!$E$148</f>
        <v>84</v>
      </c>
      <c r="F29" s="279">
        <f>[2]SEWA!$E$149</f>
        <v>0</v>
      </c>
      <c r="G29" s="279">
        <f>[2]SEWA!$E$150</f>
        <v>0</v>
      </c>
      <c r="H29" s="279">
        <f>[2]SEWA!$E$151</f>
        <v>0</v>
      </c>
      <c r="I29" s="279">
        <f>[2]SEWA!$E$152</f>
        <v>0</v>
      </c>
      <c r="J29" s="279">
        <f>[2]SEWA!$E$153</f>
        <v>0</v>
      </c>
      <c r="K29" s="91">
        <f>[2]SEWA!$E$154</f>
        <v>0</v>
      </c>
      <c r="L29" s="91">
        <f>[2]SEWA!$E$155</f>
        <v>0</v>
      </c>
      <c r="M29" s="91">
        <f>[2]SEWA!$E$156</f>
        <v>0</v>
      </c>
      <c r="N29" s="91">
        <f>[2]SEWA!$E$157</f>
        <v>0</v>
      </c>
      <c r="O29" s="91">
        <f>[2]SEWA!$E$158</f>
        <v>0</v>
      </c>
      <c r="P29" s="85">
        <f>SUM(D29:O29)</f>
        <v>84</v>
      </c>
      <c r="Q29" s="313">
        <f t="shared" si="13"/>
        <v>0</v>
      </c>
      <c r="R29" s="314">
        <f t="shared" si="28"/>
        <v>84</v>
      </c>
      <c r="S29" s="314">
        <f t="shared" si="28"/>
        <v>84</v>
      </c>
      <c r="T29" s="314">
        <f t="shared" si="28"/>
        <v>84</v>
      </c>
      <c r="U29" s="314">
        <f t="shared" si="28"/>
        <v>84</v>
      </c>
      <c r="V29" s="314">
        <f t="shared" si="28"/>
        <v>84</v>
      </c>
      <c r="W29" s="314">
        <f t="shared" si="28"/>
        <v>84</v>
      </c>
      <c r="X29" s="314">
        <f t="shared" si="28"/>
        <v>84</v>
      </c>
      <c r="Y29" s="314">
        <f t="shared" si="28"/>
        <v>84</v>
      </c>
      <c r="Z29" s="314">
        <f t="shared" si="28"/>
        <v>84</v>
      </c>
      <c r="AA29" s="314">
        <f t="shared" si="28"/>
        <v>84</v>
      </c>
      <c r="AB29" s="314">
        <f t="shared" si="28"/>
        <v>84</v>
      </c>
    </row>
    <row r="30" spans="1:28" ht="14.1" customHeight="1">
      <c r="B30" s="109">
        <v>19</v>
      </c>
      <c r="C30" s="271" t="s">
        <v>149</v>
      </c>
      <c r="D30" s="279">
        <f>[2]SEWA!$F$147</f>
        <v>0</v>
      </c>
      <c r="E30" s="279">
        <f>[2]SEWA!$F$148</f>
        <v>0</v>
      </c>
      <c r="F30" s="279">
        <f>[2]SEWA!$F$149</f>
        <v>0</v>
      </c>
      <c r="G30" s="279">
        <f>[2]SEWA!$F$150</f>
        <v>0</v>
      </c>
      <c r="H30" s="279">
        <f>[2]SEWA!$F$151</f>
        <v>0</v>
      </c>
      <c r="I30" s="279">
        <f>[2]SEWA!$F$152</f>
        <v>0</v>
      </c>
      <c r="J30" s="279">
        <f>[2]SEWA!$F$153</f>
        <v>0</v>
      </c>
      <c r="K30" s="91">
        <f>[2]SEWA!$F$154</f>
        <v>0</v>
      </c>
      <c r="L30" s="91">
        <f>[2]SEWA!$F$155</f>
        <v>0</v>
      </c>
      <c r="M30" s="91">
        <f>[2]SEWA!$F$156</f>
        <v>0</v>
      </c>
      <c r="N30" s="91">
        <f>[2]SEWA!$F$157</f>
        <v>0</v>
      </c>
      <c r="O30" s="91">
        <f>[2]SEWA!$F$158</f>
        <v>0</v>
      </c>
      <c r="P30" s="85">
        <f>SUM(D30:O30)</f>
        <v>0</v>
      </c>
      <c r="Q30" s="313">
        <f t="shared" si="13"/>
        <v>0</v>
      </c>
      <c r="R30" s="314">
        <f t="shared" si="28"/>
        <v>0</v>
      </c>
      <c r="S30" s="314">
        <f t="shared" si="28"/>
        <v>0</v>
      </c>
      <c r="T30" s="314">
        <f t="shared" si="28"/>
        <v>0</v>
      </c>
      <c r="U30" s="314">
        <f t="shared" si="28"/>
        <v>0</v>
      </c>
      <c r="V30" s="314">
        <f t="shared" si="28"/>
        <v>0</v>
      </c>
      <c r="W30" s="314">
        <f t="shared" si="28"/>
        <v>0</v>
      </c>
      <c r="X30" s="314">
        <f t="shared" si="28"/>
        <v>0</v>
      </c>
      <c r="Y30" s="314">
        <f t="shared" si="28"/>
        <v>0</v>
      </c>
      <c r="Z30" s="314">
        <f t="shared" si="28"/>
        <v>0</v>
      </c>
      <c r="AA30" s="314">
        <f t="shared" si="28"/>
        <v>0</v>
      </c>
      <c r="AB30" s="314">
        <f t="shared" si="28"/>
        <v>0</v>
      </c>
    </row>
    <row r="31" spans="1:28" ht="14.1" customHeight="1">
      <c r="B31" s="110"/>
      <c r="C31" s="273" t="s">
        <v>130</v>
      </c>
      <c r="D31" s="300">
        <f t="shared" ref="D31:I31" si="29">SUM(D29:D30)</f>
        <v>0</v>
      </c>
      <c r="E31" s="300">
        <f t="shared" si="29"/>
        <v>84</v>
      </c>
      <c r="F31" s="300">
        <f t="shared" si="29"/>
        <v>0</v>
      </c>
      <c r="G31" s="300">
        <f t="shared" si="29"/>
        <v>0</v>
      </c>
      <c r="H31" s="300">
        <f t="shared" si="29"/>
        <v>0</v>
      </c>
      <c r="I31" s="300">
        <f t="shared" si="29"/>
        <v>0</v>
      </c>
      <c r="J31" s="300">
        <f t="shared" ref="J31:K31" si="30">SUM(J29:J30)</f>
        <v>0</v>
      </c>
      <c r="K31" s="300">
        <f t="shared" si="30"/>
        <v>0</v>
      </c>
      <c r="L31" s="300">
        <f t="shared" ref="L31:O31" si="31">SUM(L29:L30)</f>
        <v>0</v>
      </c>
      <c r="M31" s="300">
        <f t="shared" si="31"/>
        <v>0</v>
      </c>
      <c r="N31" s="300">
        <f t="shared" si="31"/>
        <v>0</v>
      </c>
      <c r="O31" s="300">
        <f t="shared" si="31"/>
        <v>0</v>
      </c>
      <c r="P31" s="104">
        <f>SUM(P29:P30)</f>
        <v>84</v>
      </c>
      <c r="Q31" s="317">
        <f t="shared" si="13"/>
        <v>0</v>
      </c>
      <c r="R31" s="326">
        <f t="shared" si="28"/>
        <v>84</v>
      </c>
      <c r="S31" s="326">
        <f t="shared" si="28"/>
        <v>84</v>
      </c>
      <c r="T31" s="326">
        <f t="shared" si="28"/>
        <v>84</v>
      </c>
      <c r="U31" s="326">
        <f t="shared" si="28"/>
        <v>84</v>
      </c>
      <c r="V31" s="326">
        <f t="shared" si="28"/>
        <v>84</v>
      </c>
      <c r="W31" s="326">
        <f t="shared" si="28"/>
        <v>84</v>
      </c>
      <c r="X31" s="326">
        <f t="shared" si="28"/>
        <v>84</v>
      </c>
      <c r="Y31" s="326">
        <f t="shared" si="28"/>
        <v>84</v>
      </c>
      <c r="Z31" s="326">
        <f t="shared" si="28"/>
        <v>84</v>
      </c>
      <c r="AA31" s="326">
        <f t="shared" si="28"/>
        <v>84</v>
      </c>
      <c r="AB31" s="326">
        <f t="shared" si="28"/>
        <v>84</v>
      </c>
    </row>
    <row r="32" spans="1:28" ht="14.1" customHeight="1">
      <c r="B32" s="110"/>
      <c r="C32" s="274" t="s">
        <v>131</v>
      </c>
      <c r="D32" s="283">
        <f t="shared" ref="D32:I32" si="32">SUM(D28,D31)</f>
        <v>132</v>
      </c>
      <c r="E32" s="283">
        <f t="shared" si="32"/>
        <v>102</v>
      </c>
      <c r="F32" s="283">
        <f t="shared" si="32"/>
        <v>240</v>
      </c>
      <c r="G32" s="283">
        <f t="shared" si="32"/>
        <v>144</v>
      </c>
      <c r="H32" s="283">
        <f t="shared" si="32"/>
        <v>0</v>
      </c>
      <c r="I32" s="283">
        <f t="shared" si="32"/>
        <v>0</v>
      </c>
      <c r="J32" s="283">
        <f t="shared" ref="J32:K32" si="33">SUM(J28,J31)</f>
        <v>0</v>
      </c>
      <c r="K32" s="283">
        <f t="shared" si="33"/>
        <v>0</v>
      </c>
      <c r="L32" s="283">
        <f t="shared" ref="L32:O32" si="34">SUM(L28,L31)</f>
        <v>0</v>
      </c>
      <c r="M32" s="283">
        <f t="shared" si="34"/>
        <v>0</v>
      </c>
      <c r="N32" s="283">
        <f t="shared" si="34"/>
        <v>0</v>
      </c>
      <c r="O32" s="283">
        <f t="shared" si="34"/>
        <v>0</v>
      </c>
      <c r="P32" s="252">
        <f>SUM(P31,P28)</f>
        <v>618</v>
      </c>
      <c r="Q32" s="318">
        <f t="shared" si="13"/>
        <v>132</v>
      </c>
      <c r="R32" s="326">
        <f t="shared" si="28"/>
        <v>234</v>
      </c>
      <c r="S32" s="326">
        <f t="shared" si="28"/>
        <v>474</v>
      </c>
      <c r="T32" s="326">
        <f t="shared" si="28"/>
        <v>618</v>
      </c>
      <c r="U32" s="326">
        <f t="shared" si="28"/>
        <v>618</v>
      </c>
      <c r="V32" s="326">
        <f t="shared" si="28"/>
        <v>618</v>
      </c>
      <c r="W32" s="326">
        <f t="shared" si="28"/>
        <v>618</v>
      </c>
      <c r="X32" s="326">
        <f t="shared" si="28"/>
        <v>618</v>
      </c>
      <c r="Y32" s="326">
        <f t="shared" si="28"/>
        <v>618</v>
      </c>
      <c r="Z32" s="326">
        <f t="shared" si="28"/>
        <v>618</v>
      </c>
      <c r="AA32" s="326">
        <f t="shared" si="28"/>
        <v>618</v>
      </c>
      <c r="AB32" s="326">
        <f t="shared" si="28"/>
        <v>618</v>
      </c>
    </row>
    <row r="33" spans="1:28" ht="14.1" customHeight="1">
      <c r="B33" s="111">
        <v>20</v>
      </c>
      <c r="C33" s="270" t="s">
        <v>132</v>
      </c>
      <c r="D33" s="284">
        <f>[2]MBU!$E$147</f>
        <v>0</v>
      </c>
      <c r="E33" s="284">
        <f>[2]MBU!$E$148</f>
        <v>0</v>
      </c>
      <c r="F33" s="284">
        <f>[2]MBU!$E$149</f>
        <v>0</v>
      </c>
      <c r="G33" s="284">
        <f>[2]MBU!$E$150</f>
        <v>0</v>
      </c>
      <c r="H33" s="284">
        <f>[2]MBU!$E$151</f>
        <v>0</v>
      </c>
      <c r="I33" s="284">
        <f>[2]MBU!$E$152</f>
        <v>0</v>
      </c>
      <c r="J33" s="284">
        <f>[2]MBU!$E$153</f>
        <v>0</v>
      </c>
      <c r="K33" s="419">
        <f>[2]MBU!$E$154</f>
        <v>0</v>
      </c>
      <c r="L33" s="419">
        <f>[2]MBU!$E$155</f>
        <v>0</v>
      </c>
      <c r="M33" s="419">
        <f>[2]MBU!$E$156</f>
        <v>0</v>
      </c>
      <c r="N33" s="419">
        <f>[2]MBU!$E$157</f>
        <v>0</v>
      </c>
      <c r="O33" s="419">
        <f>[2]MBU!$E$158</f>
        <v>0</v>
      </c>
      <c r="P33" s="85">
        <f>SUM(D33:O33)</f>
        <v>0</v>
      </c>
      <c r="Q33" s="319">
        <f t="shared" si="13"/>
        <v>0</v>
      </c>
      <c r="R33" s="442">
        <f t="shared" si="28"/>
        <v>0</v>
      </c>
      <c r="S33" s="442">
        <f t="shared" si="28"/>
        <v>0</v>
      </c>
      <c r="T33" s="442">
        <f t="shared" si="28"/>
        <v>0</v>
      </c>
      <c r="U33" s="442">
        <f t="shared" si="28"/>
        <v>0</v>
      </c>
      <c r="V33" s="442">
        <f t="shared" si="28"/>
        <v>0</v>
      </c>
      <c r="W33" s="442">
        <f t="shared" si="28"/>
        <v>0</v>
      </c>
      <c r="X33" s="442">
        <f t="shared" si="28"/>
        <v>0</v>
      </c>
      <c r="Y33" s="442">
        <f t="shared" si="28"/>
        <v>0</v>
      </c>
      <c r="Z33" s="442">
        <f t="shared" si="28"/>
        <v>0</v>
      </c>
      <c r="AA33" s="442">
        <f t="shared" si="28"/>
        <v>0</v>
      </c>
      <c r="AB33" s="442">
        <f t="shared" si="28"/>
        <v>0</v>
      </c>
    </row>
    <row r="34" spans="1:28" ht="14.1" customHeight="1">
      <c r="B34" s="111">
        <v>21</v>
      </c>
      <c r="C34" s="270" t="s">
        <v>210</v>
      </c>
      <c r="D34" s="284">
        <f>[2]MBU!$F$147</f>
        <v>0</v>
      </c>
      <c r="E34" s="284">
        <f>[2]MBU!$F$148</f>
        <v>0</v>
      </c>
      <c r="F34" s="284">
        <f>[2]MBU!$F$149</f>
        <v>0</v>
      </c>
      <c r="G34" s="284">
        <f>[2]MBU!$F$150</f>
        <v>0</v>
      </c>
      <c r="H34" s="284">
        <f>[2]MBU!$F$151</f>
        <v>0</v>
      </c>
      <c r="I34" s="284">
        <f>[2]MBU!$F$152</f>
        <v>0</v>
      </c>
      <c r="J34" s="284">
        <f>[2]MBU!$F$153</f>
        <v>0</v>
      </c>
      <c r="K34" s="419">
        <f>[2]MBU!$F$154</f>
        <v>0</v>
      </c>
      <c r="L34" s="419">
        <f>[2]MBU!$F$155</f>
        <v>0</v>
      </c>
      <c r="M34" s="419">
        <f>[2]MBU!$F$156</f>
        <v>0</v>
      </c>
      <c r="N34" s="419">
        <f>[2]MBU!$F$157</f>
        <v>0</v>
      </c>
      <c r="O34" s="419">
        <f>[2]MBU!$F$158</f>
        <v>0</v>
      </c>
      <c r="P34" s="85">
        <f>SUM(D34:O34)</f>
        <v>0</v>
      </c>
      <c r="Q34" s="319">
        <f t="shared" ref="Q34" si="35">D34</f>
        <v>0</v>
      </c>
      <c r="R34" s="442">
        <f t="shared" ref="R34" si="36">Q34+E34</f>
        <v>0</v>
      </c>
      <c r="S34" s="442">
        <f t="shared" ref="S34" si="37">R34+F34</f>
        <v>0</v>
      </c>
      <c r="T34" s="442">
        <f t="shared" ref="T34" si="38">S34+G34</f>
        <v>0</v>
      </c>
      <c r="U34" s="442">
        <f t="shared" ref="U34" si="39">T34+H34</f>
        <v>0</v>
      </c>
      <c r="V34" s="442">
        <f t="shared" ref="V34" si="40">U34+I34</f>
        <v>0</v>
      </c>
      <c r="W34" s="442">
        <f t="shared" ref="W34" si="41">V34+J34</f>
        <v>0</v>
      </c>
      <c r="X34" s="442">
        <f t="shared" ref="X34" si="42">W34+K34</f>
        <v>0</v>
      </c>
      <c r="Y34" s="442">
        <f t="shared" ref="Y34" si="43">X34+L34</f>
        <v>0</v>
      </c>
      <c r="Z34" s="442">
        <f t="shared" ref="Z34" si="44">Y34+M34</f>
        <v>0</v>
      </c>
      <c r="AA34" s="442">
        <f t="shared" ref="AA34" si="45">Z34+N34</f>
        <v>0</v>
      </c>
      <c r="AB34" s="442">
        <f t="shared" ref="AB34" si="46">AA34+O34</f>
        <v>0</v>
      </c>
    </row>
    <row r="35" spans="1:28" s="7" customFormat="1" ht="14.1" customHeight="1">
      <c r="B35" s="250"/>
      <c r="C35" s="274" t="s">
        <v>133</v>
      </c>
      <c r="D35" s="285">
        <f t="shared" ref="D35:I35" si="47">SUM(D33)</f>
        <v>0</v>
      </c>
      <c r="E35" s="285">
        <f t="shared" si="47"/>
        <v>0</v>
      </c>
      <c r="F35" s="285">
        <f t="shared" si="47"/>
        <v>0</v>
      </c>
      <c r="G35" s="285">
        <f t="shared" si="47"/>
        <v>0</v>
      </c>
      <c r="H35" s="285">
        <f t="shared" si="47"/>
        <v>0</v>
      </c>
      <c r="I35" s="285">
        <f t="shared" si="47"/>
        <v>0</v>
      </c>
      <c r="J35" s="285">
        <f t="shared" ref="J35:K35" si="48">SUM(J33)</f>
        <v>0</v>
      </c>
      <c r="K35" s="285">
        <f t="shared" si="48"/>
        <v>0</v>
      </c>
      <c r="L35" s="285">
        <f t="shared" ref="L35:O35" si="49">SUM(L33)</f>
        <v>0</v>
      </c>
      <c r="M35" s="285">
        <f t="shared" si="49"/>
        <v>0</v>
      </c>
      <c r="N35" s="285">
        <f t="shared" si="49"/>
        <v>0</v>
      </c>
      <c r="O35" s="285">
        <f t="shared" si="49"/>
        <v>0</v>
      </c>
      <c r="P35" s="252">
        <f>SUM(P33)</f>
        <v>0</v>
      </c>
      <c r="Q35" s="321">
        <f t="shared" si="13"/>
        <v>0</v>
      </c>
      <c r="R35" s="326">
        <f t="shared" si="28"/>
        <v>0</v>
      </c>
      <c r="S35" s="326">
        <f t="shared" si="28"/>
        <v>0</v>
      </c>
      <c r="T35" s="326">
        <f t="shared" si="28"/>
        <v>0</v>
      </c>
      <c r="U35" s="326">
        <f t="shared" si="28"/>
        <v>0</v>
      </c>
      <c r="V35" s="326">
        <f t="shared" si="28"/>
        <v>0</v>
      </c>
      <c r="W35" s="326">
        <f t="shared" si="28"/>
        <v>0</v>
      </c>
      <c r="X35" s="326">
        <f t="shared" si="28"/>
        <v>0</v>
      </c>
      <c r="Y35" s="326">
        <f t="shared" si="28"/>
        <v>0</v>
      </c>
      <c r="Z35" s="326">
        <f t="shared" si="28"/>
        <v>0</v>
      </c>
      <c r="AA35" s="326">
        <f t="shared" si="28"/>
        <v>0</v>
      </c>
      <c r="AB35" s="326">
        <f t="shared" si="28"/>
        <v>0</v>
      </c>
    </row>
    <row r="36" spans="1:28" s="7" customFormat="1" ht="14.1" customHeight="1">
      <c r="B36" s="256"/>
      <c r="C36" s="293" t="s">
        <v>29</v>
      </c>
      <c r="D36" s="286">
        <f t="shared" ref="D36:I36" si="50">SUM(D32,D35)</f>
        <v>132</v>
      </c>
      <c r="E36" s="286">
        <f t="shared" si="50"/>
        <v>102</v>
      </c>
      <c r="F36" s="286">
        <f t="shared" si="50"/>
        <v>240</v>
      </c>
      <c r="G36" s="286">
        <f t="shared" si="50"/>
        <v>144</v>
      </c>
      <c r="H36" s="286">
        <f t="shared" si="50"/>
        <v>0</v>
      </c>
      <c r="I36" s="286">
        <f t="shared" si="50"/>
        <v>0</v>
      </c>
      <c r="J36" s="286">
        <f t="shared" ref="J36:K36" si="51">SUM(J32,J35)</f>
        <v>0</v>
      </c>
      <c r="K36" s="286">
        <f t="shared" si="51"/>
        <v>0</v>
      </c>
      <c r="L36" s="286">
        <f t="shared" ref="L36:O36" si="52">SUM(L32,L35)</f>
        <v>0</v>
      </c>
      <c r="M36" s="286">
        <f t="shared" si="52"/>
        <v>0</v>
      </c>
      <c r="N36" s="286">
        <f t="shared" si="52"/>
        <v>0</v>
      </c>
      <c r="O36" s="286">
        <f t="shared" si="52"/>
        <v>0</v>
      </c>
      <c r="P36" s="257">
        <f>SUM(P35,P32)</f>
        <v>618</v>
      </c>
      <c r="Q36" s="322">
        <f t="shared" si="13"/>
        <v>132</v>
      </c>
      <c r="R36" s="326">
        <f t="shared" si="28"/>
        <v>234</v>
      </c>
      <c r="S36" s="326">
        <f t="shared" si="28"/>
        <v>474</v>
      </c>
      <c r="T36" s="326">
        <f t="shared" si="28"/>
        <v>618</v>
      </c>
      <c r="U36" s="326">
        <f t="shared" si="28"/>
        <v>618</v>
      </c>
      <c r="V36" s="326">
        <f t="shared" si="28"/>
        <v>618</v>
      </c>
      <c r="W36" s="326">
        <f t="shared" si="28"/>
        <v>618</v>
      </c>
      <c r="X36" s="326">
        <f t="shared" si="28"/>
        <v>618</v>
      </c>
      <c r="Y36" s="326">
        <f t="shared" si="28"/>
        <v>618</v>
      </c>
      <c r="Z36" s="326">
        <f t="shared" si="28"/>
        <v>618</v>
      </c>
      <c r="AA36" s="326">
        <f t="shared" si="28"/>
        <v>618</v>
      </c>
      <c r="AB36" s="326">
        <f t="shared" si="28"/>
        <v>618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49" spans="2:16">
      <c r="O49" s="323"/>
    </row>
    <row r="50" spans="2:16">
      <c r="N50" s="323"/>
      <c r="O50" s="2"/>
    </row>
    <row r="51" spans="2:16">
      <c r="M51" s="323"/>
      <c r="N51" s="2"/>
      <c r="O51" s="2"/>
    </row>
    <row r="52" spans="2:16">
      <c r="M52" s="2"/>
      <c r="N52" s="2"/>
      <c r="O52" s="2"/>
    </row>
    <row r="53" spans="2:16">
      <c r="M53" s="2"/>
      <c r="N53" s="2"/>
      <c r="O53" s="2"/>
    </row>
    <row r="54" spans="2:16">
      <c r="M54" s="2"/>
      <c r="N54" s="2"/>
      <c r="O54" s="2"/>
    </row>
    <row r="55" spans="2:16">
      <c r="M55" s="2"/>
      <c r="N55" s="2"/>
      <c r="O55" s="2"/>
    </row>
    <row r="63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7" s="47" customFormat="1" ht="14.1" customHeight="1">
      <c r="A98" s="88"/>
      <c r="Q98" s="325"/>
    </row>
    <row r="99" spans="1:1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8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FFFF00"/>
    <pageSetUpPr fitToPage="1"/>
  </sheetPr>
  <dimension ref="A1:AB103"/>
  <sheetViews>
    <sheetView showGridLines="0" view="pageBreakPreview" zoomScale="85" zoomScaleSheetLayoutView="85" workbookViewId="0">
      <selection activeCell="G30" activeCellId="1" sqref="G11 G30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15" width="7" style="10" bestFit="1" customWidth="1"/>
    <col min="16" max="16" width="13.140625" style="10" customWidth="1"/>
    <col min="17" max="17" width="11.7109375" style="323" bestFit="1" customWidth="1"/>
    <col min="18" max="28" width="7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42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311"/>
      <c r="R8" s="311"/>
      <c r="S8" s="311"/>
      <c r="T8" s="311"/>
      <c r="U8" s="311"/>
      <c r="V8" s="312"/>
      <c r="W8" s="312"/>
      <c r="X8" s="312"/>
      <c r="Y8" s="312"/>
      <c r="Z8" s="312"/>
      <c r="AA8" s="312"/>
      <c r="AB8" s="312"/>
    </row>
    <row r="9" spans="1:28" ht="14.1" customHeight="1">
      <c r="B9" s="109">
        <v>1</v>
      </c>
      <c r="C9" s="267" t="s">
        <v>148</v>
      </c>
      <c r="D9" s="279">
        <f>[2]MISIP_CAB!$F$101</f>
        <v>173</v>
      </c>
      <c r="E9" s="279">
        <f>[2]MISIP_CAB!$F$102</f>
        <v>173</v>
      </c>
      <c r="F9" s="279">
        <f>[2]MISIP_CAB!$F$103</f>
        <v>173</v>
      </c>
      <c r="G9" s="279">
        <f>[2]MISIP_CAB!$F$104</f>
        <v>173</v>
      </c>
      <c r="H9" s="279">
        <f>[2]MISIP_CAB!$F$105</f>
        <v>0</v>
      </c>
      <c r="I9" s="279">
        <f>[2]MISIP_CAB!$F$106</f>
        <v>0</v>
      </c>
      <c r="J9" s="279">
        <f>[2]MISIP_CAB!$F$107</f>
        <v>0</v>
      </c>
      <c r="K9" s="91">
        <f>[2]MISIP_CAB!$F$108</f>
        <v>0</v>
      </c>
      <c r="L9" s="91">
        <f>[2]MISIP_CAB!$F$109</f>
        <v>0</v>
      </c>
      <c r="M9" s="91">
        <f>[2]MISIP_CAB!$F$110</f>
        <v>0</v>
      </c>
      <c r="N9" s="91">
        <f>[2]MISIP_CAB!$F$111</f>
        <v>0</v>
      </c>
      <c r="O9" s="91">
        <f>[2]MISIP_CAB!$F$112</f>
        <v>0</v>
      </c>
      <c r="P9" s="85">
        <f>SUM(D9:O9)</f>
        <v>692</v>
      </c>
      <c r="Q9" s="313">
        <f>D9</f>
        <v>173</v>
      </c>
      <c r="R9" s="314">
        <f>Q9+E9</f>
        <v>346</v>
      </c>
      <c r="S9" s="314">
        <f t="shared" ref="S9:AB18" si="0">R9+F9</f>
        <v>519</v>
      </c>
      <c r="T9" s="314">
        <f t="shared" si="0"/>
        <v>692</v>
      </c>
      <c r="U9" s="314">
        <f t="shared" si="0"/>
        <v>692</v>
      </c>
      <c r="V9" s="314">
        <f t="shared" si="0"/>
        <v>692</v>
      </c>
      <c r="W9" s="314">
        <f t="shared" si="0"/>
        <v>692</v>
      </c>
      <c r="X9" s="314">
        <f t="shared" si="0"/>
        <v>692</v>
      </c>
      <c r="Y9" s="314">
        <f t="shared" si="0"/>
        <v>692</v>
      </c>
      <c r="Z9" s="314">
        <f t="shared" si="0"/>
        <v>692</v>
      </c>
      <c r="AA9" s="314">
        <f t="shared" si="0"/>
        <v>692</v>
      </c>
      <c r="AB9" s="314">
        <f t="shared" si="0"/>
        <v>692</v>
      </c>
    </row>
    <row r="10" spans="1:28" ht="14.1" customHeight="1">
      <c r="A10" s="14"/>
      <c r="B10" s="110"/>
      <c r="C10" s="268" t="s">
        <v>61</v>
      </c>
      <c r="D10" s="280">
        <f t="shared" ref="D10:O10" si="1">SUM(D9)</f>
        <v>173</v>
      </c>
      <c r="E10" s="280">
        <f t="shared" si="1"/>
        <v>173</v>
      </c>
      <c r="F10" s="280">
        <f t="shared" si="1"/>
        <v>173</v>
      </c>
      <c r="G10" s="280">
        <f t="shared" si="1"/>
        <v>173</v>
      </c>
      <c r="H10" s="280">
        <f t="shared" si="1"/>
        <v>0</v>
      </c>
      <c r="I10" s="280">
        <f t="shared" si="1"/>
        <v>0</v>
      </c>
      <c r="J10" s="280">
        <f t="shared" si="1"/>
        <v>0</v>
      </c>
      <c r="K10" s="280">
        <f t="shared" si="1"/>
        <v>0</v>
      </c>
      <c r="L10" s="280">
        <f t="shared" si="1"/>
        <v>0</v>
      </c>
      <c r="M10" s="280">
        <f t="shared" si="1"/>
        <v>0</v>
      </c>
      <c r="N10" s="280">
        <f t="shared" si="1"/>
        <v>0</v>
      </c>
      <c r="O10" s="280">
        <f t="shared" si="1"/>
        <v>0</v>
      </c>
      <c r="P10" s="103">
        <f>SUM(P9)</f>
        <v>692</v>
      </c>
      <c r="Q10" s="315">
        <f>D10</f>
        <v>173</v>
      </c>
      <c r="R10" s="316">
        <f>Q10+E10</f>
        <v>346</v>
      </c>
      <c r="S10" s="316">
        <f t="shared" si="0"/>
        <v>519</v>
      </c>
      <c r="T10" s="316">
        <f t="shared" si="0"/>
        <v>692</v>
      </c>
      <c r="U10" s="316">
        <f t="shared" si="0"/>
        <v>692</v>
      </c>
      <c r="V10" s="316">
        <f t="shared" si="0"/>
        <v>692</v>
      </c>
      <c r="W10" s="316">
        <f t="shared" si="0"/>
        <v>692</v>
      </c>
      <c r="X10" s="316">
        <f t="shared" si="0"/>
        <v>692</v>
      </c>
      <c r="Y10" s="316">
        <f t="shared" si="0"/>
        <v>692</v>
      </c>
      <c r="Z10" s="316">
        <f t="shared" si="0"/>
        <v>692</v>
      </c>
      <c r="AA10" s="316">
        <f t="shared" si="0"/>
        <v>692</v>
      </c>
      <c r="AB10" s="316">
        <f t="shared" si="0"/>
        <v>692</v>
      </c>
    </row>
    <row r="11" spans="1:28" ht="14.1" customHeight="1">
      <c r="A11" s="14"/>
      <c r="B11" s="109">
        <v>2</v>
      </c>
      <c r="C11" s="267" t="s">
        <v>149</v>
      </c>
      <c r="D11" s="279">
        <f>[2]MISIP_MLK!$E$101</f>
        <v>181.11782912914529</v>
      </c>
      <c r="E11" s="279">
        <f>[2]MISIP_MLK!$E$102</f>
        <v>182.30365814836284</v>
      </c>
      <c r="F11" s="279">
        <f>[2]MISIP_MLK!$E$103</f>
        <v>202.18369168844282</v>
      </c>
      <c r="G11" s="279">
        <f>[2]MISIP_MLK!$E$104</f>
        <v>182.60493188844688</v>
      </c>
      <c r="H11" s="279">
        <f>[2]MISIP_MLK!$E$105</f>
        <v>0</v>
      </c>
      <c r="I11" s="279">
        <f>[2]MISIP_MLK!$E$106</f>
        <v>0</v>
      </c>
      <c r="J11" s="279">
        <f>[2]MISIP_MLK!$E$107</f>
        <v>0</v>
      </c>
      <c r="K11" s="279">
        <f>[2]MISIP_MLK!$E$108</f>
        <v>0</v>
      </c>
      <c r="L11" s="279">
        <f>[2]MISIP_MLK!$E$109</f>
        <v>0</v>
      </c>
      <c r="M11" s="420">
        <f>[2]MISIP_MLK!$E$110</f>
        <v>0</v>
      </c>
      <c r="N11" s="420">
        <f>[2]MISIP_MLK!$E$111</f>
        <v>0</v>
      </c>
      <c r="O11" s="420">
        <f>[2]MISIP_MLK!$E$112</f>
        <v>0</v>
      </c>
      <c r="P11" s="85">
        <f t="shared" ref="P11:P17" si="2">SUM(D11:O11)</f>
        <v>748.21011085439784</v>
      </c>
      <c r="Q11" s="313">
        <f>D11</f>
        <v>181.11782912914529</v>
      </c>
      <c r="R11" s="314">
        <f>Q11+E11</f>
        <v>363.42148727750816</v>
      </c>
      <c r="S11" s="314">
        <f t="shared" ref="S11" si="3">R11+F11</f>
        <v>565.60517896595093</v>
      </c>
      <c r="T11" s="314">
        <f t="shared" ref="T11" si="4">S11+G11</f>
        <v>748.21011085439784</v>
      </c>
      <c r="U11" s="314">
        <f t="shared" ref="U11" si="5">T11+H11</f>
        <v>748.21011085439784</v>
      </c>
      <c r="V11" s="314">
        <f t="shared" ref="V11" si="6">U11+I11</f>
        <v>748.21011085439784</v>
      </c>
      <c r="W11" s="314">
        <f t="shared" ref="W11" si="7">V11+J11</f>
        <v>748.21011085439784</v>
      </c>
      <c r="X11" s="314">
        <f t="shared" ref="X11" si="8">W11+K11</f>
        <v>748.21011085439784</v>
      </c>
      <c r="Y11" s="314">
        <f t="shared" si="0"/>
        <v>748.21011085439784</v>
      </c>
      <c r="Z11" s="314">
        <f t="shared" si="0"/>
        <v>748.21011085439784</v>
      </c>
      <c r="AA11" s="314">
        <f t="shared" si="0"/>
        <v>748.21011085439784</v>
      </c>
      <c r="AB11" s="314">
        <f t="shared" si="0"/>
        <v>748.21011085439784</v>
      </c>
    </row>
    <row r="12" spans="1:28" ht="14.1" customHeight="1">
      <c r="A12" s="14"/>
      <c r="B12" s="109">
        <v>3</v>
      </c>
      <c r="C12" s="267" t="s">
        <v>150</v>
      </c>
      <c r="D12" s="279">
        <f>[2]MISIP_MLK!$F$101</f>
        <v>382</v>
      </c>
      <c r="E12" s="279">
        <f>[2]MISIP_MLK!$F$102</f>
        <v>359</v>
      </c>
      <c r="F12" s="279">
        <f>[2]MISIP_MLK!$F$103</f>
        <v>360</v>
      </c>
      <c r="G12" s="279">
        <f>[2]MISIP_MLK!$F$104</f>
        <v>358</v>
      </c>
      <c r="H12" s="279">
        <f>[2]MISIP_MLK!$F$105</f>
        <v>0</v>
      </c>
      <c r="I12" s="279">
        <f>[2]MISIP_MLK!$F$106</f>
        <v>0</v>
      </c>
      <c r="J12" s="279">
        <f>[2]MISIP_MLK!$F$107</f>
        <v>0</v>
      </c>
      <c r="K12" s="279">
        <f>[2]MISIP_MLK!$F$108</f>
        <v>0</v>
      </c>
      <c r="L12" s="279">
        <f>[2]MISIP_MLK!$F$109</f>
        <v>0</v>
      </c>
      <c r="M12" s="91">
        <f>[2]MISIP_MLK!$F$110</f>
        <v>0</v>
      </c>
      <c r="N12" s="91">
        <f>[2]MISIP_MLK!$F$111</f>
        <v>0</v>
      </c>
      <c r="O12" s="91">
        <f>[2]MISIP_MLK!$F$112</f>
        <v>0</v>
      </c>
      <c r="P12" s="85">
        <f t="shared" si="2"/>
        <v>1459</v>
      </c>
      <c r="Q12" s="313">
        <f t="shared" ref="Q12:Q26" si="9">D12</f>
        <v>382</v>
      </c>
      <c r="R12" s="314">
        <f t="shared" ref="R12:R17" si="10">Q12+E12</f>
        <v>741</v>
      </c>
      <c r="S12" s="314">
        <f t="shared" ref="S12:S17" si="11">R12+F12</f>
        <v>1101</v>
      </c>
      <c r="T12" s="314">
        <f t="shared" ref="T12:T17" si="12">S12+G12</f>
        <v>1459</v>
      </c>
      <c r="U12" s="314">
        <f t="shared" ref="U12:U17" si="13">T12+H12</f>
        <v>1459</v>
      </c>
      <c r="V12" s="314">
        <f t="shared" ref="V12:V17" si="14">U12+I12</f>
        <v>1459</v>
      </c>
      <c r="W12" s="314">
        <f t="shared" ref="W12:W17" si="15">V12+J12</f>
        <v>1459</v>
      </c>
      <c r="X12" s="314">
        <f t="shared" ref="X12:X17" si="16">W12+K12</f>
        <v>1459</v>
      </c>
      <c r="Y12" s="314">
        <f t="shared" si="0"/>
        <v>1459</v>
      </c>
      <c r="Z12" s="314">
        <f t="shared" si="0"/>
        <v>1459</v>
      </c>
      <c r="AA12" s="314">
        <f t="shared" si="0"/>
        <v>1459</v>
      </c>
      <c r="AB12" s="314">
        <f t="shared" si="0"/>
        <v>1459</v>
      </c>
    </row>
    <row r="13" spans="1:28" ht="14.1" customHeight="1">
      <c r="A13" s="14"/>
      <c r="B13" s="109">
        <v>4</v>
      </c>
      <c r="C13" s="267" t="s">
        <v>151</v>
      </c>
      <c r="D13" s="279">
        <f>[2]MISIP_MLK!$G$101</f>
        <v>84</v>
      </c>
      <c r="E13" s="279">
        <f>[2]MISIP_MLK!$G$102</f>
        <v>84</v>
      </c>
      <c r="F13" s="279">
        <f>[2]MISIP_MLK!$G$103</f>
        <v>80</v>
      </c>
      <c r="G13" s="279">
        <f>[2]MISIP_MLK!$G$104</f>
        <v>80</v>
      </c>
      <c r="H13" s="279">
        <f>[2]MISIP_MLK!$G$105</f>
        <v>0</v>
      </c>
      <c r="I13" s="279">
        <f>[2]MISIP_MLK!$G$106</f>
        <v>0</v>
      </c>
      <c r="J13" s="279">
        <f>[2]MISIP_MLK!$G$107</f>
        <v>0</v>
      </c>
      <c r="K13" s="279">
        <f>[2]MISIP_MLK!$G$108</f>
        <v>0</v>
      </c>
      <c r="L13" s="279">
        <f>[2]MISIP_MLK!$G$109</f>
        <v>0</v>
      </c>
      <c r="M13" s="91">
        <f>[2]MISIP_MLK!$G$110</f>
        <v>0</v>
      </c>
      <c r="N13" s="91">
        <f>[2]MISIP_MLK!$G$111</f>
        <v>0</v>
      </c>
      <c r="O13" s="91">
        <f>[2]MISIP_MLK!$G$112</f>
        <v>0</v>
      </c>
      <c r="P13" s="85">
        <f t="shared" si="2"/>
        <v>328</v>
      </c>
      <c r="Q13" s="313">
        <f t="shared" si="9"/>
        <v>84</v>
      </c>
      <c r="R13" s="314">
        <f t="shared" si="10"/>
        <v>168</v>
      </c>
      <c r="S13" s="314">
        <f t="shared" si="11"/>
        <v>248</v>
      </c>
      <c r="T13" s="314">
        <f t="shared" si="12"/>
        <v>328</v>
      </c>
      <c r="U13" s="314">
        <f t="shared" si="13"/>
        <v>328</v>
      </c>
      <c r="V13" s="314">
        <f t="shared" si="14"/>
        <v>328</v>
      </c>
      <c r="W13" s="314">
        <f t="shared" si="15"/>
        <v>328</v>
      </c>
      <c r="X13" s="314">
        <f t="shared" si="16"/>
        <v>328</v>
      </c>
      <c r="Y13" s="314">
        <f t="shared" si="0"/>
        <v>328</v>
      </c>
      <c r="Z13" s="314">
        <f t="shared" si="0"/>
        <v>328</v>
      </c>
      <c r="AA13" s="314">
        <f t="shared" si="0"/>
        <v>328</v>
      </c>
      <c r="AB13" s="314">
        <f t="shared" si="0"/>
        <v>328</v>
      </c>
    </row>
    <row r="14" spans="1:28" ht="14.1" customHeight="1">
      <c r="A14" s="14"/>
      <c r="B14" s="109">
        <v>5</v>
      </c>
      <c r="C14" s="267" t="s">
        <v>152</v>
      </c>
      <c r="D14" s="279">
        <f>[2]MISIP_MLK!$H$101</f>
        <v>265</v>
      </c>
      <c r="E14" s="279">
        <f>[2]MISIP_MLK!$H$102</f>
        <v>265</v>
      </c>
      <c r="F14" s="279">
        <f>[2]MISIP_MLK!$H$103</f>
        <v>230</v>
      </c>
      <c r="G14" s="279">
        <f>[2]MISIP_MLK!$H$104</f>
        <v>235</v>
      </c>
      <c r="H14" s="279">
        <f>[2]MISIP_MLK!$H$105</f>
        <v>0</v>
      </c>
      <c r="I14" s="279">
        <f>[2]MISIP_MLK!$H$106</f>
        <v>0</v>
      </c>
      <c r="J14" s="279">
        <f>[2]MISIP_MLK!$H$107</f>
        <v>0</v>
      </c>
      <c r="K14" s="279">
        <f>[2]MISIP_MLK!$H$108</f>
        <v>0</v>
      </c>
      <c r="L14" s="279">
        <f>[2]MISIP_MLK!$H$109</f>
        <v>0</v>
      </c>
      <c r="M14" s="91">
        <f>[2]MISIP_MLK!$H$110</f>
        <v>0</v>
      </c>
      <c r="N14" s="91">
        <f>[2]MISIP_MLK!$H$111</f>
        <v>0</v>
      </c>
      <c r="O14" s="91">
        <f>[2]MISIP_MLK!$H$112</f>
        <v>0</v>
      </c>
      <c r="P14" s="85">
        <f t="shared" si="2"/>
        <v>995</v>
      </c>
      <c r="Q14" s="313">
        <f t="shared" si="9"/>
        <v>265</v>
      </c>
      <c r="R14" s="314">
        <f t="shared" si="10"/>
        <v>530</v>
      </c>
      <c r="S14" s="314">
        <f t="shared" si="11"/>
        <v>760</v>
      </c>
      <c r="T14" s="314">
        <f t="shared" si="12"/>
        <v>995</v>
      </c>
      <c r="U14" s="314">
        <f t="shared" si="13"/>
        <v>995</v>
      </c>
      <c r="V14" s="314">
        <f t="shared" si="14"/>
        <v>995</v>
      </c>
      <c r="W14" s="314">
        <f t="shared" si="15"/>
        <v>995</v>
      </c>
      <c r="X14" s="314">
        <f t="shared" si="16"/>
        <v>995</v>
      </c>
      <c r="Y14" s="314">
        <f t="shared" si="0"/>
        <v>995</v>
      </c>
      <c r="Z14" s="314">
        <f t="shared" si="0"/>
        <v>995</v>
      </c>
      <c r="AA14" s="314">
        <f t="shared" si="0"/>
        <v>995</v>
      </c>
      <c r="AB14" s="314">
        <f t="shared" si="0"/>
        <v>995</v>
      </c>
    </row>
    <row r="15" spans="1:28" ht="14.1" customHeight="1">
      <c r="A15" s="14"/>
      <c r="B15" s="109">
        <v>6</v>
      </c>
      <c r="C15" s="267" t="s">
        <v>153</v>
      </c>
      <c r="D15" s="279">
        <f>[2]MISIP_MLK!$I$101</f>
        <v>56</v>
      </c>
      <c r="E15" s="279">
        <f>[2]MISIP_MLK!$I$102</f>
        <v>40</v>
      </c>
      <c r="F15" s="279">
        <f>[2]MISIP_MLK!$I$103</f>
        <v>39</v>
      </c>
      <c r="G15" s="279">
        <f>[2]MISIP_MLK!$I$104</f>
        <v>40</v>
      </c>
      <c r="H15" s="279">
        <f>[2]MISIP_MLK!$I$105</f>
        <v>0</v>
      </c>
      <c r="I15" s="279">
        <f>[2]MISIP_MLK!$I$106</f>
        <v>0</v>
      </c>
      <c r="J15" s="279">
        <f>[2]MISIP_MLK!$I$107</f>
        <v>0</v>
      </c>
      <c r="K15" s="279">
        <f>[2]MISIP_MLK!$I$108</f>
        <v>0</v>
      </c>
      <c r="L15" s="279">
        <f>[2]MISIP_MLK!$I$109</f>
        <v>0</v>
      </c>
      <c r="M15" s="91">
        <f>[2]MISIP_MLK!$I$110</f>
        <v>0</v>
      </c>
      <c r="N15" s="91">
        <f>[2]MISIP_MLK!$I$111</f>
        <v>0</v>
      </c>
      <c r="O15" s="91">
        <f>[2]MISIP_MLK!$I$112</f>
        <v>0</v>
      </c>
      <c r="P15" s="85">
        <f t="shared" si="2"/>
        <v>175</v>
      </c>
      <c r="Q15" s="313">
        <f t="shared" si="9"/>
        <v>56</v>
      </c>
      <c r="R15" s="314">
        <f t="shared" si="10"/>
        <v>96</v>
      </c>
      <c r="S15" s="314">
        <f t="shared" si="11"/>
        <v>135</v>
      </c>
      <c r="T15" s="314">
        <f t="shared" si="12"/>
        <v>175</v>
      </c>
      <c r="U15" s="314">
        <f t="shared" si="13"/>
        <v>175</v>
      </c>
      <c r="V15" s="314">
        <f t="shared" si="14"/>
        <v>175</v>
      </c>
      <c r="W15" s="314">
        <f t="shared" si="15"/>
        <v>175</v>
      </c>
      <c r="X15" s="314">
        <f t="shared" si="16"/>
        <v>175</v>
      </c>
      <c r="Y15" s="314">
        <f t="shared" si="0"/>
        <v>175</v>
      </c>
      <c r="Z15" s="314">
        <f t="shared" si="0"/>
        <v>175</v>
      </c>
      <c r="AA15" s="314">
        <f t="shared" si="0"/>
        <v>175</v>
      </c>
      <c r="AB15" s="314">
        <f t="shared" si="0"/>
        <v>175</v>
      </c>
    </row>
    <row r="16" spans="1:28" ht="14.1" customHeight="1">
      <c r="A16" s="14"/>
      <c r="B16" s="109">
        <v>7</v>
      </c>
      <c r="C16" s="267" t="s">
        <v>154</v>
      </c>
      <c r="D16" s="279">
        <f>[2]MISIP_MLK!$J$101</f>
        <v>208</v>
      </c>
      <c r="E16" s="279">
        <f>[2]MISIP_MLK!$J$102</f>
        <v>205</v>
      </c>
      <c r="F16" s="279">
        <f>[2]MISIP_MLK!$J$103</f>
        <v>204</v>
      </c>
      <c r="G16" s="279">
        <f>[2]MISIP_MLK!$J$104</f>
        <v>205</v>
      </c>
      <c r="H16" s="279">
        <f>[2]MISIP_MLK!$J$105</f>
        <v>0</v>
      </c>
      <c r="I16" s="279">
        <f>[2]MISIP_MLK!$J$106</f>
        <v>0</v>
      </c>
      <c r="J16" s="279">
        <f>[2]MISIP_MLK!$J$107</f>
        <v>0</v>
      </c>
      <c r="K16" s="279">
        <f>[2]MISIP_MLK!$J$108</f>
        <v>0</v>
      </c>
      <c r="L16" s="279">
        <f>[2]MISIP_MLK!$J$109</f>
        <v>0</v>
      </c>
      <c r="M16" s="91">
        <f>[2]MISIP_MLK!$J$110</f>
        <v>0</v>
      </c>
      <c r="N16" s="91">
        <f>[2]MISIP_MLK!$J$111</f>
        <v>0</v>
      </c>
      <c r="O16" s="91">
        <f>[2]MISIP_MLK!$J$112</f>
        <v>0</v>
      </c>
      <c r="P16" s="85">
        <f t="shared" si="2"/>
        <v>822</v>
      </c>
      <c r="Q16" s="313">
        <f t="shared" si="9"/>
        <v>208</v>
      </c>
      <c r="R16" s="314">
        <f t="shared" si="10"/>
        <v>413</v>
      </c>
      <c r="S16" s="314">
        <f t="shared" si="11"/>
        <v>617</v>
      </c>
      <c r="T16" s="314">
        <f t="shared" si="12"/>
        <v>822</v>
      </c>
      <c r="U16" s="314">
        <f t="shared" si="13"/>
        <v>822</v>
      </c>
      <c r="V16" s="314">
        <f t="shared" si="14"/>
        <v>822</v>
      </c>
      <c r="W16" s="314">
        <f t="shared" si="15"/>
        <v>822</v>
      </c>
      <c r="X16" s="314">
        <f t="shared" si="16"/>
        <v>822</v>
      </c>
      <c r="Y16" s="314">
        <f t="shared" si="0"/>
        <v>822</v>
      </c>
      <c r="Z16" s="314">
        <f t="shared" si="0"/>
        <v>822</v>
      </c>
      <c r="AA16" s="314">
        <f t="shared" si="0"/>
        <v>822</v>
      </c>
      <c r="AB16" s="314">
        <f t="shared" si="0"/>
        <v>822</v>
      </c>
    </row>
    <row r="17" spans="1:28" ht="14.1" customHeight="1">
      <c r="A17" s="14"/>
      <c r="B17" s="109">
        <v>8</v>
      </c>
      <c r="C17" s="267" t="s">
        <v>127</v>
      </c>
      <c r="D17" s="279">
        <f>[2]MISIP_MLK!$K$101</f>
        <v>71</v>
      </c>
      <c r="E17" s="279">
        <f>[2]MISIP_MLK!$K$102</f>
        <v>71</v>
      </c>
      <c r="F17" s="279">
        <f>[2]MISIP_MLK!$K$103</f>
        <v>82</v>
      </c>
      <c r="G17" s="279">
        <f>[2]MISIP_MLK!$K$104</f>
        <v>84</v>
      </c>
      <c r="H17" s="279">
        <f>[2]MISIP_MLK!$K$105</f>
        <v>0</v>
      </c>
      <c r="I17" s="279">
        <f>[2]MISIP_MLK!$K$106</f>
        <v>0</v>
      </c>
      <c r="J17" s="279">
        <f>[2]MISIP_MLK!$K$107</f>
        <v>0</v>
      </c>
      <c r="K17" s="279">
        <f>[2]MISIP_MLK!$K$108</f>
        <v>0</v>
      </c>
      <c r="L17" s="279">
        <f>[2]MISIP_MLK!$K$109</f>
        <v>0</v>
      </c>
      <c r="M17" s="91">
        <f>[2]MISIP_MLK!$K$110</f>
        <v>0</v>
      </c>
      <c r="N17" s="91">
        <f>[2]MISIP_MLK!$K$111</f>
        <v>0</v>
      </c>
      <c r="O17" s="91">
        <f>[2]MISIP_MLK!$K$112</f>
        <v>0</v>
      </c>
      <c r="P17" s="85">
        <f t="shared" si="2"/>
        <v>308</v>
      </c>
      <c r="Q17" s="313">
        <f t="shared" si="9"/>
        <v>71</v>
      </c>
      <c r="R17" s="314">
        <f t="shared" si="10"/>
        <v>142</v>
      </c>
      <c r="S17" s="314">
        <f t="shared" si="11"/>
        <v>224</v>
      </c>
      <c r="T17" s="314">
        <f t="shared" si="12"/>
        <v>308</v>
      </c>
      <c r="U17" s="314">
        <f t="shared" si="13"/>
        <v>308</v>
      </c>
      <c r="V17" s="314">
        <f t="shared" si="14"/>
        <v>308</v>
      </c>
      <c r="W17" s="314">
        <f t="shared" si="15"/>
        <v>308</v>
      </c>
      <c r="X17" s="314">
        <f t="shared" si="16"/>
        <v>308</v>
      </c>
      <c r="Y17" s="314">
        <f t="shared" si="0"/>
        <v>308</v>
      </c>
      <c r="Z17" s="314">
        <f t="shared" si="0"/>
        <v>308</v>
      </c>
      <c r="AA17" s="314">
        <f t="shared" si="0"/>
        <v>308</v>
      </c>
      <c r="AB17" s="314">
        <f t="shared" si="0"/>
        <v>308</v>
      </c>
    </row>
    <row r="18" spans="1:28" s="7" customFormat="1" ht="14.1" customHeight="1">
      <c r="A18" s="9"/>
      <c r="B18" s="110"/>
      <c r="C18" s="269" t="s">
        <v>48</v>
      </c>
      <c r="D18" s="280">
        <f t="shared" ref="D18:O18" si="17">SUM(D11:D17)</f>
        <v>1247.1178291291453</v>
      </c>
      <c r="E18" s="280">
        <f t="shared" si="17"/>
        <v>1206.303658148363</v>
      </c>
      <c r="F18" s="280">
        <f t="shared" si="17"/>
        <v>1197.1836916884429</v>
      </c>
      <c r="G18" s="280">
        <f t="shared" si="17"/>
        <v>1184.604931888447</v>
      </c>
      <c r="H18" s="280">
        <f t="shared" si="17"/>
        <v>0</v>
      </c>
      <c r="I18" s="280">
        <f t="shared" si="17"/>
        <v>0</v>
      </c>
      <c r="J18" s="280">
        <f t="shared" si="17"/>
        <v>0</v>
      </c>
      <c r="K18" s="280">
        <f t="shared" si="17"/>
        <v>0</v>
      </c>
      <c r="L18" s="280">
        <f t="shared" si="17"/>
        <v>0</v>
      </c>
      <c r="M18" s="280">
        <f t="shared" si="17"/>
        <v>0</v>
      </c>
      <c r="N18" s="280">
        <f t="shared" si="17"/>
        <v>0</v>
      </c>
      <c r="O18" s="280">
        <f t="shared" si="17"/>
        <v>0</v>
      </c>
      <c r="P18" s="103">
        <f>SUM(P11:P17)</f>
        <v>4835.2101108543975</v>
      </c>
      <c r="Q18" s="315">
        <f>D18</f>
        <v>1247.1178291291453</v>
      </c>
      <c r="R18" s="316">
        <f t="shared" ref="R18:AB27" si="18">Q18+E18</f>
        <v>2453.4214872775083</v>
      </c>
      <c r="S18" s="316">
        <f t="shared" si="0"/>
        <v>3650.6051789659514</v>
      </c>
      <c r="T18" s="316">
        <f t="shared" si="0"/>
        <v>4835.2101108543984</v>
      </c>
      <c r="U18" s="316">
        <f t="shared" si="0"/>
        <v>4835.2101108543984</v>
      </c>
      <c r="V18" s="316">
        <f t="shared" si="0"/>
        <v>4835.2101108543984</v>
      </c>
      <c r="W18" s="316">
        <f t="shared" si="0"/>
        <v>4835.2101108543984</v>
      </c>
      <c r="X18" s="316">
        <f t="shared" si="0"/>
        <v>4835.2101108543984</v>
      </c>
      <c r="Y18" s="316">
        <f t="shared" si="0"/>
        <v>4835.2101108543984</v>
      </c>
      <c r="Z18" s="316">
        <f t="shared" si="0"/>
        <v>4835.2101108543984</v>
      </c>
      <c r="AA18" s="316">
        <f t="shared" si="0"/>
        <v>4835.2101108543984</v>
      </c>
      <c r="AB18" s="316">
        <f t="shared" si="0"/>
        <v>4835.2101108543984</v>
      </c>
    </row>
    <row r="19" spans="1:28" ht="14.1" customHeight="1">
      <c r="A19" s="14"/>
      <c r="B19" s="109">
        <v>10</v>
      </c>
      <c r="C19" s="267" t="s">
        <v>155</v>
      </c>
      <c r="D19" s="279">
        <f>[2]MISIP_KTB!$E$101</f>
        <v>200</v>
      </c>
      <c r="E19" s="279">
        <f>[2]MISIP_KTB!$E$102</f>
        <v>200</v>
      </c>
      <c r="F19" s="279">
        <f>[2]MISIP_KTB!$E$103</f>
        <v>200</v>
      </c>
      <c r="G19" s="279">
        <f>[2]MISIP_KTB!$E$104</f>
        <v>202</v>
      </c>
      <c r="H19" s="279">
        <f>[2]MISIP_KTB!$E$105</f>
        <v>0</v>
      </c>
      <c r="I19" s="279">
        <f>[2]MISIP_KTB!$E$106</f>
        <v>0</v>
      </c>
      <c r="J19" s="279">
        <f>[2]MISIP_KTB!$E$107</f>
        <v>0</v>
      </c>
      <c r="K19" s="279">
        <f>[2]MISIP_KTB!$E$108</f>
        <v>0</v>
      </c>
      <c r="L19" s="279">
        <f>[2]MISIP_KTB!$E$109</f>
        <v>0</v>
      </c>
      <c r="M19" s="91">
        <f>[2]MISIP_KTB!$E$110</f>
        <v>0</v>
      </c>
      <c r="N19" s="91">
        <f>[2]MISIP_KTB!$E$111</f>
        <v>0</v>
      </c>
      <c r="O19" s="91">
        <f>[2]MISIP_KTB!$E$112</f>
        <v>0</v>
      </c>
      <c r="P19" s="85">
        <f t="shared" ref="P19:P26" si="19">SUM(D19:O19)</f>
        <v>802</v>
      </c>
      <c r="Q19" s="313">
        <f t="shared" si="9"/>
        <v>200</v>
      </c>
      <c r="R19" s="314">
        <f t="shared" ref="R19:R26" si="20">Q19+E19</f>
        <v>400</v>
      </c>
      <c r="S19" s="314">
        <f t="shared" ref="S19:S26" si="21">R19+F19</f>
        <v>600</v>
      </c>
      <c r="T19" s="314">
        <f t="shared" ref="T19:T26" si="22">S19+G19</f>
        <v>802</v>
      </c>
      <c r="U19" s="314">
        <f t="shared" ref="U19:U26" si="23">T19+H19</f>
        <v>802</v>
      </c>
      <c r="V19" s="314">
        <f t="shared" ref="V19:V26" si="24">U19+I19</f>
        <v>802</v>
      </c>
      <c r="W19" s="314">
        <f t="shared" ref="W19:W26" si="25">V19+J19</f>
        <v>802</v>
      </c>
      <c r="X19" s="314">
        <f t="shared" ref="X19:X26" si="26">W19+K19</f>
        <v>802</v>
      </c>
      <c r="Y19" s="314">
        <f t="shared" ref="Y19:Y26" si="27">X19+L19</f>
        <v>802</v>
      </c>
      <c r="Z19" s="314">
        <f t="shared" ref="Z19:Z26" si="28">Y19+M19</f>
        <v>802</v>
      </c>
      <c r="AA19" s="314">
        <f t="shared" ref="AA19:AA26" si="29">Z19+N19</f>
        <v>802</v>
      </c>
      <c r="AB19" s="314">
        <f t="shared" ref="AB19:AB26" si="30">AA19+O19</f>
        <v>802</v>
      </c>
    </row>
    <row r="20" spans="1:28" ht="14.1" customHeight="1">
      <c r="A20" s="14"/>
      <c r="B20" s="109">
        <v>11</v>
      </c>
      <c r="C20" s="270" t="s">
        <v>156</v>
      </c>
      <c r="D20" s="279">
        <f>[2]MISIP_KTB!$F$101</f>
        <v>131</v>
      </c>
      <c r="E20" s="279">
        <f>[2]MISIP_KTB!$F$102</f>
        <v>133</v>
      </c>
      <c r="F20" s="279">
        <f>[2]MISIP_KTB!$F$103</f>
        <v>137</v>
      </c>
      <c r="G20" s="279">
        <f>[2]MISIP_KTB!$F$104</f>
        <v>130</v>
      </c>
      <c r="H20" s="279">
        <f>[2]MISIP_KTB!$F$105</f>
        <v>0</v>
      </c>
      <c r="I20" s="279">
        <f>[2]MISIP_KTB!$F$106</f>
        <v>0</v>
      </c>
      <c r="J20" s="279">
        <f>[2]MISIP_KTB!$F$107</f>
        <v>0</v>
      </c>
      <c r="K20" s="279">
        <f>[2]MISIP_KTB!$F$108</f>
        <v>0</v>
      </c>
      <c r="L20" s="279">
        <f>[2]MISIP_KTB!$F$109</f>
        <v>0</v>
      </c>
      <c r="M20" s="91">
        <f>[2]MISIP_KTB!$F$110</f>
        <v>0</v>
      </c>
      <c r="N20" s="91">
        <f>[2]MISIP_KTB!$F$111</f>
        <v>0</v>
      </c>
      <c r="O20" s="91">
        <f>[2]MISIP_KTB!$F$112</f>
        <v>0</v>
      </c>
      <c r="P20" s="85">
        <f t="shared" si="19"/>
        <v>531</v>
      </c>
      <c r="Q20" s="313">
        <f t="shared" si="9"/>
        <v>131</v>
      </c>
      <c r="R20" s="314">
        <f t="shared" si="20"/>
        <v>264</v>
      </c>
      <c r="S20" s="314">
        <f t="shared" si="21"/>
        <v>401</v>
      </c>
      <c r="T20" s="314">
        <f t="shared" si="22"/>
        <v>531</v>
      </c>
      <c r="U20" s="314">
        <f t="shared" si="23"/>
        <v>531</v>
      </c>
      <c r="V20" s="314">
        <f t="shared" si="24"/>
        <v>531</v>
      </c>
      <c r="W20" s="314">
        <f t="shared" si="25"/>
        <v>531</v>
      </c>
      <c r="X20" s="314">
        <f t="shared" si="26"/>
        <v>531</v>
      </c>
      <c r="Y20" s="314">
        <f t="shared" si="27"/>
        <v>531</v>
      </c>
      <c r="Z20" s="314">
        <f t="shared" si="28"/>
        <v>531</v>
      </c>
      <c r="AA20" s="314">
        <f t="shared" si="29"/>
        <v>531</v>
      </c>
      <c r="AB20" s="314">
        <f t="shared" si="30"/>
        <v>531</v>
      </c>
    </row>
    <row r="21" spans="1:28" ht="14.1" customHeight="1">
      <c r="A21" s="14"/>
      <c r="B21" s="109">
        <v>12</v>
      </c>
      <c r="C21" s="270" t="s">
        <v>129</v>
      </c>
      <c r="D21" s="279">
        <f>[2]MISIP_KTB!$G$101</f>
        <v>0</v>
      </c>
      <c r="E21" s="279">
        <f>[2]MISIP_KTB!$G$102</f>
        <v>0</v>
      </c>
      <c r="F21" s="279">
        <f>[2]MISIP_KTB!$G$103</f>
        <v>226.65920356382395</v>
      </c>
      <c r="G21" s="279">
        <f>[2]MISIP_KTB!$G$104</f>
        <v>350.88460804755033</v>
      </c>
      <c r="H21" s="279">
        <f>[2]MISIP_KTB!$G$105</f>
        <v>0</v>
      </c>
      <c r="I21" s="279">
        <f>[2]MISIP_KTB!$G$106</f>
        <v>0</v>
      </c>
      <c r="J21" s="279">
        <f>[2]MISIP_KTB!$G$107</f>
        <v>0</v>
      </c>
      <c r="K21" s="279">
        <f>[2]MISIP_KTB!$G$108</f>
        <v>0</v>
      </c>
      <c r="L21" s="279">
        <f>[2]MISIP_KTB!$G$109</f>
        <v>0</v>
      </c>
      <c r="M21" s="91">
        <f>[2]MISIP_KTB!$G$110</f>
        <v>0</v>
      </c>
      <c r="N21" s="91">
        <f>[2]MISIP_KTB!$G$111</f>
        <v>0</v>
      </c>
      <c r="O21" s="91">
        <f>[2]MISIP_KTB!$G$112</f>
        <v>0</v>
      </c>
      <c r="P21" s="85">
        <f t="shared" si="19"/>
        <v>577.54381161137428</v>
      </c>
      <c r="Q21" s="313">
        <f t="shared" si="9"/>
        <v>0</v>
      </c>
      <c r="R21" s="314">
        <f t="shared" si="20"/>
        <v>0</v>
      </c>
      <c r="S21" s="314">
        <f t="shared" si="21"/>
        <v>226.65920356382395</v>
      </c>
      <c r="T21" s="314">
        <f t="shared" si="22"/>
        <v>577.54381161137428</v>
      </c>
      <c r="U21" s="314">
        <f t="shared" si="23"/>
        <v>577.54381161137428</v>
      </c>
      <c r="V21" s="314">
        <f t="shared" si="24"/>
        <v>577.54381161137428</v>
      </c>
      <c r="W21" s="314">
        <f t="shared" si="25"/>
        <v>577.54381161137428</v>
      </c>
      <c r="X21" s="314">
        <f t="shared" si="26"/>
        <v>577.54381161137428</v>
      </c>
      <c r="Y21" s="314">
        <f t="shared" si="27"/>
        <v>577.54381161137428</v>
      </c>
      <c r="Z21" s="314">
        <f t="shared" si="28"/>
        <v>577.54381161137428</v>
      </c>
      <c r="AA21" s="314">
        <f t="shared" si="29"/>
        <v>577.54381161137428</v>
      </c>
      <c r="AB21" s="314">
        <f t="shared" si="30"/>
        <v>577.54381161137428</v>
      </c>
    </row>
    <row r="22" spans="1:28" ht="14.1" customHeight="1">
      <c r="A22" s="14"/>
      <c r="B22" s="109">
        <v>13</v>
      </c>
      <c r="C22" s="271" t="s">
        <v>157</v>
      </c>
      <c r="D22" s="279">
        <f>[2]MISIP_KTB!$H$101</f>
        <v>185</v>
      </c>
      <c r="E22" s="279">
        <f>[2]MISIP_KTB!$H$102</f>
        <v>185</v>
      </c>
      <c r="F22" s="279">
        <f>[2]MISIP_KTB!BH23</f>
        <v>0</v>
      </c>
      <c r="G22" s="279">
        <f>[2]MISIP_KTB!BI23</f>
        <v>0</v>
      </c>
      <c r="H22" s="279">
        <f>[2]MISIP_KTB!BJ23</f>
        <v>0</v>
      </c>
      <c r="I22" s="279">
        <f>[2]MISIP_KTB!BK23</f>
        <v>0</v>
      </c>
      <c r="J22" s="279">
        <f>[2]MISIP_KTB!$H$107</f>
        <v>0</v>
      </c>
      <c r="K22" s="279">
        <f>[2]MISIP_KTB!$H$108</f>
        <v>0</v>
      </c>
      <c r="L22" s="279">
        <f>[2]MISIP_KTB!$H$109</f>
        <v>0</v>
      </c>
      <c r="M22" s="91">
        <f>[2]MISIP_KTB!$H$110</f>
        <v>0</v>
      </c>
      <c r="N22" s="91">
        <f>[2]MISIP_KTB!$H$111</f>
        <v>0</v>
      </c>
      <c r="O22" s="91">
        <f>[2]MISIP_KTB!$H$112</f>
        <v>0</v>
      </c>
      <c r="P22" s="85">
        <f t="shared" si="19"/>
        <v>370</v>
      </c>
      <c r="Q22" s="313">
        <f t="shared" si="9"/>
        <v>185</v>
      </c>
      <c r="R22" s="314">
        <f t="shared" si="20"/>
        <v>370</v>
      </c>
      <c r="S22" s="314">
        <f t="shared" si="21"/>
        <v>370</v>
      </c>
      <c r="T22" s="314">
        <f t="shared" si="22"/>
        <v>370</v>
      </c>
      <c r="U22" s="314">
        <f t="shared" si="23"/>
        <v>370</v>
      </c>
      <c r="V22" s="314">
        <f t="shared" si="24"/>
        <v>370</v>
      </c>
      <c r="W22" s="314">
        <f t="shared" si="25"/>
        <v>370</v>
      </c>
      <c r="X22" s="314">
        <f t="shared" si="26"/>
        <v>370</v>
      </c>
      <c r="Y22" s="314">
        <f t="shared" si="27"/>
        <v>370</v>
      </c>
      <c r="Z22" s="314">
        <f t="shared" si="28"/>
        <v>370</v>
      </c>
      <c r="AA22" s="314">
        <f t="shared" si="29"/>
        <v>370</v>
      </c>
      <c r="AB22" s="314">
        <f t="shared" si="30"/>
        <v>370</v>
      </c>
    </row>
    <row r="23" spans="1:28" ht="14.1" customHeight="1">
      <c r="A23" s="14"/>
      <c r="B23" s="109">
        <v>14</v>
      </c>
      <c r="C23" s="271" t="s">
        <v>158</v>
      </c>
      <c r="D23" s="279">
        <f>[2]MISIP_KTB!$I$101</f>
        <v>399</v>
      </c>
      <c r="E23" s="279">
        <f>[2]MISIP_KTB!$I$102</f>
        <v>375</v>
      </c>
      <c r="F23" s="279">
        <f>[2]MISIP_KTB!$I$103</f>
        <v>373</v>
      </c>
      <c r="G23" s="279">
        <f>[2]MISIP_KTB!$I$104</f>
        <v>371</v>
      </c>
      <c r="H23" s="279">
        <f>[2]MISIP_KTB!$I$105</f>
        <v>0</v>
      </c>
      <c r="I23" s="279">
        <f>[2]MISIP_KTB!$I$106</f>
        <v>0</v>
      </c>
      <c r="J23" s="279">
        <f>[2]MISIP_KTB!$I$107</f>
        <v>0</v>
      </c>
      <c r="K23" s="279">
        <f>[2]MISIP_KTB!$I$108</f>
        <v>0</v>
      </c>
      <c r="L23" s="279">
        <f>[2]MISIP_KTB!$I$109</f>
        <v>0</v>
      </c>
      <c r="M23" s="91">
        <f>[2]MISIP_KTB!$I$110</f>
        <v>0</v>
      </c>
      <c r="N23" s="91">
        <f>[2]MISIP_KTB!$I$111</f>
        <v>0</v>
      </c>
      <c r="O23" s="91">
        <f>[2]MISIP_KTB!$I$112</f>
        <v>0</v>
      </c>
      <c r="P23" s="85">
        <f t="shared" si="19"/>
        <v>1518</v>
      </c>
      <c r="Q23" s="313">
        <f t="shared" si="9"/>
        <v>399</v>
      </c>
      <c r="R23" s="314">
        <f t="shared" si="20"/>
        <v>774</v>
      </c>
      <c r="S23" s="314">
        <f t="shared" si="21"/>
        <v>1147</v>
      </c>
      <c r="T23" s="314">
        <f t="shared" si="22"/>
        <v>1518</v>
      </c>
      <c r="U23" s="314">
        <f t="shared" si="23"/>
        <v>1518</v>
      </c>
      <c r="V23" s="314">
        <f t="shared" si="24"/>
        <v>1518</v>
      </c>
      <c r="W23" s="314">
        <f t="shared" si="25"/>
        <v>1518</v>
      </c>
      <c r="X23" s="314">
        <f t="shared" si="26"/>
        <v>1518</v>
      </c>
      <c r="Y23" s="314">
        <f t="shared" si="27"/>
        <v>1518</v>
      </c>
      <c r="Z23" s="314">
        <f t="shared" si="28"/>
        <v>1518</v>
      </c>
      <c r="AA23" s="314">
        <f t="shared" si="29"/>
        <v>1518</v>
      </c>
      <c r="AB23" s="314">
        <f t="shared" si="30"/>
        <v>1518</v>
      </c>
    </row>
    <row r="24" spans="1:28" ht="14.1" customHeight="1">
      <c r="A24" s="14"/>
      <c r="B24" s="109">
        <v>15</v>
      </c>
      <c r="C24" s="271" t="s">
        <v>159</v>
      </c>
      <c r="D24" s="279">
        <f>[2]MISIP_KTB!$J$101</f>
        <v>357</v>
      </c>
      <c r="E24" s="279">
        <f>[2]MISIP_KTB!$J$102</f>
        <v>343</v>
      </c>
      <c r="F24" s="279">
        <f>[2]MISIP_KTB!$J$103</f>
        <v>320</v>
      </c>
      <c r="G24" s="279">
        <f>[2]MISIP_KTB!$J$104</f>
        <v>320</v>
      </c>
      <c r="H24" s="279">
        <f>[2]MISIP_KTB!$J$105</f>
        <v>0</v>
      </c>
      <c r="I24" s="279">
        <f>[2]MISIP_KTB!$J$106</f>
        <v>0</v>
      </c>
      <c r="J24" s="279">
        <f>[2]MISIP_KTB!$J$107</f>
        <v>0</v>
      </c>
      <c r="K24" s="279">
        <f>[2]MISIP_KTB!$J$108</f>
        <v>0</v>
      </c>
      <c r="L24" s="279">
        <f>[2]MISIP_KTB!$J$109</f>
        <v>0</v>
      </c>
      <c r="M24" s="91">
        <f>[2]MISIP_KTB!$J$110</f>
        <v>0</v>
      </c>
      <c r="N24" s="91">
        <f>[2]MISIP_KTB!$J$111</f>
        <v>0</v>
      </c>
      <c r="O24" s="91">
        <f>[2]MISIP_KTB!$J$112</f>
        <v>0</v>
      </c>
      <c r="P24" s="85">
        <f t="shared" si="19"/>
        <v>1340</v>
      </c>
      <c r="Q24" s="313">
        <f t="shared" si="9"/>
        <v>357</v>
      </c>
      <c r="R24" s="314">
        <f t="shared" si="20"/>
        <v>700</v>
      </c>
      <c r="S24" s="314">
        <f t="shared" si="21"/>
        <v>1020</v>
      </c>
      <c r="T24" s="314">
        <f t="shared" si="22"/>
        <v>1340</v>
      </c>
      <c r="U24" s="314">
        <f t="shared" si="23"/>
        <v>1340</v>
      </c>
      <c r="V24" s="314">
        <f t="shared" si="24"/>
        <v>1340</v>
      </c>
      <c r="W24" s="314">
        <f t="shared" si="25"/>
        <v>1340</v>
      </c>
      <c r="X24" s="314">
        <f t="shared" si="26"/>
        <v>1340</v>
      </c>
      <c r="Y24" s="314">
        <f t="shared" si="27"/>
        <v>1340</v>
      </c>
      <c r="Z24" s="314">
        <f t="shared" si="28"/>
        <v>1340</v>
      </c>
      <c r="AA24" s="314">
        <f t="shared" si="29"/>
        <v>1340</v>
      </c>
      <c r="AB24" s="314">
        <f t="shared" si="30"/>
        <v>1340</v>
      </c>
    </row>
    <row r="25" spans="1:28" ht="14.1" customHeight="1">
      <c r="B25" s="109">
        <v>16</v>
      </c>
      <c r="C25" s="271" t="s">
        <v>160</v>
      </c>
      <c r="D25" s="279">
        <f>[2]MISIP_KTB!$K$101</f>
        <v>93</v>
      </c>
      <c r="E25" s="279">
        <f>[2]MISIP_KTB!$K$102</f>
        <v>93</v>
      </c>
      <c r="F25" s="279">
        <f>[2]MISIP_KTB!$K$103</f>
        <v>94</v>
      </c>
      <c r="G25" s="279">
        <f>[2]MISIP_KTB!$K$104</f>
        <v>94</v>
      </c>
      <c r="H25" s="279">
        <f>[2]MISIP_KTB!$K$105</f>
        <v>0</v>
      </c>
      <c r="I25" s="279">
        <f>[2]MISIP_KTB!$K$106</f>
        <v>0</v>
      </c>
      <c r="J25" s="279">
        <f>[2]MISIP_KTB!$K$107</f>
        <v>0</v>
      </c>
      <c r="K25" s="279">
        <f>[2]MISIP_KTB!$K$108</f>
        <v>0</v>
      </c>
      <c r="L25" s="279">
        <f>[2]MISIP_KTB!$K$109</f>
        <v>0</v>
      </c>
      <c r="M25" s="91">
        <f>[2]MISIP_KTB!$K$110</f>
        <v>0</v>
      </c>
      <c r="N25" s="91">
        <f>[2]MISIP_KTB!$K$111</f>
        <v>0</v>
      </c>
      <c r="O25" s="91">
        <f>[2]MISIP_KTB!$K$112</f>
        <v>0</v>
      </c>
      <c r="P25" s="85">
        <f t="shared" si="19"/>
        <v>374</v>
      </c>
      <c r="Q25" s="313">
        <f t="shared" si="9"/>
        <v>93</v>
      </c>
      <c r="R25" s="314">
        <f t="shared" si="20"/>
        <v>186</v>
      </c>
      <c r="S25" s="314">
        <f t="shared" si="21"/>
        <v>280</v>
      </c>
      <c r="T25" s="314">
        <f t="shared" si="22"/>
        <v>374</v>
      </c>
      <c r="U25" s="314">
        <f t="shared" si="23"/>
        <v>374</v>
      </c>
      <c r="V25" s="314">
        <f t="shared" si="24"/>
        <v>374</v>
      </c>
      <c r="W25" s="314">
        <f t="shared" si="25"/>
        <v>374</v>
      </c>
      <c r="X25" s="314">
        <f t="shared" si="26"/>
        <v>374</v>
      </c>
      <c r="Y25" s="314">
        <f t="shared" si="27"/>
        <v>374</v>
      </c>
      <c r="Z25" s="314">
        <f t="shared" si="28"/>
        <v>374</v>
      </c>
      <c r="AA25" s="314">
        <f t="shared" si="29"/>
        <v>374</v>
      </c>
      <c r="AB25" s="314">
        <f t="shared" si="30"/>
        <v>374</v>
      </c>
    </row>
    <row r="26" spans="1:28" ht="14.1" customHeight="1">
      <c r="A26" s="14"/>
      <c r="B26" s="109">
        <v>17</v>
      </c>
      <c r="C26" s="271" t="s">
        <v>161</v>
      </c>
      <c r="D26" s="279">
        <f>[2]MISIP_KTB!$L$101</f>
        <v>105</v>
      </c>
      <c r="E26" s="279">
        <f>[2]MISIP_KTB!$L$102</f>
        <v>105</v>
      </c>
      <c r="F26" s="279">
        <f>[2]MISIP_KTB!$L$103</f>
        <v>105</v>
      </c>
      <c r="G26" s="279">
        <f>[2]MISIP_KTB!$L$104</f>
        <v>120</v>
      </c>
      <c r="H26" s="279">
        <f>[2]MISIP_KTB!$L$105</f>
        <v>0</v>
      </c>
      <c r="I26" s="279">
        <f>[2]MISIP_KTB!$L$106</f>
        <v>0</v>
      </c>
      <c r="J26" s="279">
        <f>[2]MISIP_KTB!$L$107</f>
        <v>0</v>
      </c>
      <c r="K26" s="279">
        <f>[2]MISIP_KTB!$L$108</f>
        <v>0</v>
      </c>
      <c r="L26" s="279">
        <f>[2]MISIP_KTB!$L$109</f>
        <v>0</v>
      </c>
      <c r="M26" s="91">
        <f>[2]MISIP_KTB!$L$110</f>
        <v>0</v>
      </c>
      <c r="N26" s="91">
        <f>[2]MISIP_KTB!$L$111</f>
        <v>0</v>
      </c>
      <c r="O26" s="91">
        <f>[2]MISIP_KTB!$L$112</f>
        <v>0</v>
      </c>
      <c r="P26" s="85">
        <f t="shared" si="19"/>
        <v>435</v>
      </c>
      <c r="Q26" s="313">
        <f t="shared" si="9"/>
        <v>105</v>
      </c>
      <c r="R26" s="314">
        <f t="shared" si="20"/>
        <v>210</v>
      </c>
      <c r="S26" s="314">
        <f t="shared" si="21"/>
        <v>315</v>
      </c>
      <c r="T26" s="314">
        <f t="shared" si="22"/>
        <v>435</v>
      </c>
      <c r="U26" s="314">
        <f t="shared" si="23"/>
        <v>435</v>
      </c>
      <c r="V26" s="314">
        <f t="shared" si="24"/>
        <v>435</v>
      </c>
      <c r="W26" s="314">
        <f t="shared" si="25"/>
        <v>435</v>
      </c>
      <c r="X26" s="314">
        <f t="shared" si="26"/>
        <v>435</v>
      </c>
      <c r="Y26" s="314">
        <f t="shared" si="27"/>
        <v>435</v>
      </c>
      <c r="Z26" s="314">
        <f t="shared" si="28"/>
        <v>435</v>
      </c>
      <c r="AA26" s="314">
        <f t="shared" si="29"/>
        <v>435</v>
      </c>
      <c r="AB26" s="314">
        <f t="shared" si="30"/>
        <v>435</v>
      </c>
    </row>
    <row r="27" spans="1:28" s="7" customFormat="1" ht="14.1" customHeight="1">
      <c r="B27" s="110"/>
      <c r="C27" s="272" t="s">
        <v>47</v>
      </c>
      <c r="D27" s="280">
        <f t="shared" ref="D27:P27" si="31">SUM(D19:D26)</f>
        <v>1470</v>
      </c>
      <c r="E27" s="280">
        <f t="shared" si="31"/>
        <v>1434</v>
      </c>
      <c r="F27" s="280">
        <f t="shared" si="31"/>
        <v>1455.6592035638239</v>
      </c>
      <c r="G27" s="280">
        <f t="shared" si="31"/>
        <v>1587.8846080475503</v>
      </c>
      <c r="H27" s="280">
        <f t="shared" si="31"/>
        <v>0</v>
      </c>
      <c r="I27" s="280">
        <f t="shared" si="31"/>
        <v>0</v>
      </c>
      <c r="J27" s="280">
        <f t="shared" si="31"/>
        <v>0</v>
      </c>
      <c r="K27" s="280">
        <f t="shared" si="31"/>
        <v>0</v>
      </c>
      <c r="L27" s="280">
        <f t="shared" si="31"/>
        <v>0</v>
      </c>
      <c r="M27" s="280">
        <f t="shared" si="31"/>
        <v>0</v>
      </c>
      <c r="N27" s="280">
        <f t="shared" si="31"/>
        <v>0</v>
      </c>
      <c r="O27" s="280">
        <f t="shared" si="31"/>
        <v>0</v>
      </c>
      <c r="P27" s="103">
        <f t="shared" si="31"/>
        <v>5947.5438116113746</v>
      </c>
      <c r="Q27" s="315">
        <f t="shared" ref="Q27:Q36" si="32">D27</f>
        <v>1470</v>
      </c>
      <c r="R27" s="316">
        <f t="shared" si="18"/>
        <v>2904</v>
      </c>
      <c r="S27" s="316">
        <f t="shared" si="18"/>
        <v>4359.6592035638241</v>
      </c>
      <c r="T27" s="316">
        <f t="shared" si="18"/>
        <v>5947.5438116113746</v>
      </c>
      <c r="U27" s="316">
        <f t="shared" si="18"/>
        <v>5947.5438116113746</v>
      </c>
      <c r="V27" s="316">
        <f t="shared" si="18"/>
        <v>5947.5438116113746</v>
      </c>
      <c r="W27" s="316">
        <f t="shared" si="18"/>
        <v>5947.5438116113746</v>
      </c>
      <c r="X27" s="316">
        <f t="shared" si="18"/>
        <v>5947.5438116113746</v>
      </c>
      <c r="Y27" s="316">
        <f t="shared" si="18"/>
        <v>5947.5438116113746</v>
      </c>
      <c r="Z27" s="316">
        <f t="shared" si="18"/>
        <v>5947.5438116113746</v>
      </c>
      <c r="AA27" s="316">
        <f t="shared" si="18"/>
        <v>5947.5438116113746</v>
      </c>
      <c r="AB27" s="316">
        <f t="shared" si="18"/>
        <v>5947.5438116113746</v>
      </c>
    </row>
    <row r="28" spans="1:28" s="7" customFormat="1" ht="14.1" customHeight="1">
      <c r="B28" s="110"/>
      <c r="C28" s="273" t="s">
        <v>128</v>
      </c>
      <c r="D28" s="300">
        <f t="shared" ref="D28:O28" si="33">SUM(D10,D18,D27)</f>
        <v>2890.1178291291453</v>
      </c>
      <c r="E28" s="300">
        <f t="shared" si="33"/>
        <v>2813.303658148363</v>
      </c>
      <c r="F28" s="300">
        <f t="shared" si="33"/>
        <v>2825.8428952522668</v>
      </c>
      <c r="G28" s="300">
        <f t="shared" si="33"/>
        <v>2945.4895399359975</v>
      </c>
      <c r="H28" s="300">
        <f t="shared" si="33"/>
        <v>0</v>
      </c>
      <c r="I28" s="300">
        <f t="shared" si="33"/>
        <v>0</v>
      </c>
      <c r="J28" s="300">
        <f t="shared" si="33"/>
        <v>0</v>
      </c>
      <c r="K28" s="300">
        <f t="shared" si="33"/>
        <v>0</v>
      </c>
      <c r="L28" s="300">
        <f t="shared" si="33"/>
        <v>0</v>
      </c>
      <c r="M28" s="300">
        <f t="shared" si="33"/>
        <v>0</v>
      </c>
      <c r="N28" s="300">
        <f t="shared" si="33"/>
        <v>0</v>
      </c>
      <c r="O28" s="300">
        <f t="shared" si="33"/>
        <v>0</v>
      </c>
      <c r="P28" s="205">
        <f>SUM(P27,P18,P10)</f>
        <v>11474.753922465772</v>
      </c>
      <c r="Q28" s="317">
        <f t="shared" si="32"/>
        <v>2890.1178291291453</v>
      </c>
      <c r="R28" s="316">
        <f t="shared" ref="R28:AB36" si="34">Q28+E28</f>
        <v>5703.4214872775083</v>
      </c>
      <c r="S28" s="316">
        <f t="shared" si="34"/>
        <v>8529.2643825297746</v>
      </c>
      <c r="T28" s="316">
        <f t="shared" si="34"/>
        <v>11474.753922465772</v>
      </c>
      <c r="U28" s="316">
        <f t="shared" si="34"/>
        <v>11474.753922465772</v>
      </c>
      <c r="V28" s="316">
        <f t="shared" si="34"/>
        <v>11474.753922465772</v>
      </c>
      <c r="W28" s="316">
        <f t="shared" si="34"/>
        <v>11474.753922465772</v>
      </c>
      <c r="X28" s="316">
        <f t="shared" si="34"/>
        <v>11474.753922465772</v>
      </c>
      <c r="Y28" s="316">
        <f t="shared" si="34"/>
        <v>11474.753922465772</v>
      </c>
      <c r="Z28" s="316">
        <f t="shared" si="34"/>
        <v>11474.753922465772</v>
      </c>
      <c r="AA28" s="316">
        <f t="shared" si="34"/>
        <v>11474.753922465772</v>
      </c>
      <c r="AB28" s="316">
        <f t="shared" si="34"/>
        <v>11474.753922465772</v>
      </c>
    </row>
    <row r="29" spans="1:28" ht="14.1" customHeight="1">
      <c r="B29" s="109">
        <v>18</v>
      </c>
      <c r="C29" s="271" t="s">
        <v>129</v>
      </c>
      <c r="D29" s="279">
        <f>[2]SEWA!$E$101</f>
        <v>600</v>
      </c>
      <c r="E29" s="279">
        <f>[2]SEWA!$E$102</f>
        <v>600</v>
      </c>
      <c r="F29" s="279">
        <f>[2]SEWA!$E$103</f>
        <v>423.34079643617605</v>
      </c>
      <c r="G29" s="279">
        <f>[2]SEWA!$E$104</f>
        <v>279.11539195244967</v>
      </c>
      <c r="H29" s="279">
        <f>[2]SEWA!$E$105</f>
        <v>0</v>
      </c>
      <c r="I29" s="279">
        <f>[2]SEWA!$E$106</f>
        <v>0</v>
      </c>
      <c r="J29" s="279">
        <f>[2]SEWA!$E$107</f>
        <v>0</v>
      </c>
      <c r="K29" s="279">
        <f>[2]SEWA!$E$108</f>
        <v>0</v>
      </c>
      <c r="L29" s="91">
        <f>[2]SEWA!$E$109</f>
        <v>0</v>
      </c>
      <c r="M29" s="91">
        <f>[2]SEWA!$E$110</f>
        <v>0</v>
      </c>
      <c r="N29" s="91">
        <f>[2]SEWA!$E$111</f>
        <v>0</v>
      </c>
      <c r="O29" s="91">
        <f>[2]SEWA!$E$112</f>
        <v>0</v>
      </c>
      <c r="P29" s="85">
        <f>SUM(D29:O29)</f>
        <v>1902.4561883886258</v>
      </c>
      <c r="Q29" s="313">
        <f t="shared" si="32"/>
        <v>600</v>
      </c>
      <c r="R29" s="314">
        <f t="shared" si="34"/>
        <v>1200</v>
      </c>
      <c r="S29" s="314">
        <f t="shared" si="34"/>
        <v>1623.3407964361761</v>
      </c>
      <c r="T29" s="314">
        <f t="shared" si="34"/>
        <v>1902.4561883886258</v>
      </c>
      <c r="U29" s="314">
        <f t="shared" si="34"/>
        <v>1902.4561883886258</v>
      </c>
      <c r="V29" s="314">
        <f t="shared" si="34"/>
        <v>1902.4561883886258</v>
      </c>
      <c r="W29" s="314">
        <f t="shared" si="34"/>
        <v>1902.4561883886258</v>
      </c>
      <c r="X29" s="314">
        <f t="shared" si="34"/>
        <v>1902.4561883886258</v>
      </c>
      <c r="Y29" s="314">
        <f t="shared" si="34"/>
        <v>1902.4561883886258</v>
      </c>
      <c r="Z29" s="314">
        <f t="shared" si="34"/>
        <v>1902.4561883886258</v>
      </c>
      <c r="AA29" s="314">
        <f t="shared" si="34"/>
        <v>1902.4561883886258</v>
      </c>
      <c r="AB29" s="314">
        <f t="shared" si="34"/>
        <v>1902.4561883886258</v>
      </c>
    </row>
    <row r="30" spans="1:28" ht="14.1" customHeight="1">
      <c r="B30" s="109">
        <v>19</v>
      </c>
      <c r="C30" s="271" t="s">
        <v>149</v>
      </c>
      <c r="D30" s="279">
        <f>[2]SEWA!$F$101</f>
        <v>176.88217087085471</v>
      </c>
      <c r="E30" s="279">
        <f>[2]SEWA!$F$102</f>
        <v>185.69634185163716</v>
      </c>
      <c r="F30" s="279">
        <f>[2]SEWA!$F$103</f>
        <v>183.81630831155718</v>
      </c>
      <c r="G30" s="279">
        <f>[2]SEWA!$F$104</f>
        <v>181.39506811155312</v>
      </c>
      <c r="H30" s="279">
        <f>[2]SEWA!$F$105</f>
        <v>0</v>
      </c>
      <c r="I30" s="279">
        <f>[2]SEWA!$F$106</f>
        <v>0</v>
      </c>
      <c r="J30" s="279">
        <f>[2]SEWA!$F$107</f>
        <v>0</v>
      </c>
      <c r="K30" s="279">
        <f>[2]SEWA!$F$108</f>
        <v>0</v>
      </c>
      <c r="L30" s="91">
        <f>[2]SEWA!$F$109</f>
        <v>0</v>
      </c>
      <c r="M30" s="91">
        <f>[2]SEWA!$F$110</f>
        <v>0</v>
      </c>
      <c r="N30" s="91">
        <f>[2]SEWA!$F$111</f>
        <v>0</v>
      </c>
      <c r="O30" s="91">
        <f>[2]SEWA!$F$112</f>
        <v>0</v>
      </c>
      <c r="P30" s="85">
        <f>SUM(D30:O30)</f>
        <v>727.78988914560216</v>
      </c>
      <c r="Q30" s="313">
        <f t="shared" si="32"/>
        <v>176.88217087085471</v>
      </c>
      <c r="R30" s="314">
        <f t="shared" ref="R30" si="35">Q30+E30</f>
        <v>362.57851272249184</v>
      </c>
      <c r="S30" s="314">
        <f t="shared" ref="S30" si="36">R30+F30</f>
        <v>546.39482103404907</v>
      </c>
      <c r="T30" s="314">
        <f t="shared" ref="T30" si="37">S30+G30</f>
        <v>727.78988914560216</v>
      </c>
      <c r="U30" s="314">
        <f t="shared" ref="U30" si="38">T30+H30</f>
        <v>727.78988914560216</v>
      </c>
      <c r="V30" s="314">
        <f t="shared" ref="V30" si="39">U30+I30</f>
        <v>727.78988914560216</v>
      </c>
      <c r="W30" s="314">
        <f t="shared" ref="W30" si="40">V30+J30</f>
        <v>727.78988914560216</v>
      </c>
      <c r="X30" s="314">
        <f t="shared" ref="X30" si="41">W30+K30</f>
        <v>727.78988914560216</v>
      </c>
      <c r="Y30" s="314">
        <f t="shared" ref="Y30" si="42">X30+L30</f>
        <v>727.78988914560216</v>
      </c>
      <c r="Z30" s="314">
        <f t="shared" ref="Z30" si="43">Y30+M30</f>
        <v>727.78988914560216</v>
      </c>
      <c r="AA30" s="314">
        <f t="shared" ref="AA30" si="44">Z30+N30</f>
        <v>727.78988914560216</v>
      </c>
      <c r="AB30" s="314">
        <f t="shared" ref="AB30" si="45">AA30+O30</f>
        <v>727.78988914560216</v>
      </c>
    </row>
    <row r="31" spans="1:28" ht="14.1" customHeight="1">
      <c r="B31" s="110"/>
      <c r="C31" s="273" t="s">
        <v>130</v>
      </c>
      <c r="D31" s="300">
        <f t="shared" ref="D31:K31" si="46">SUM(D29:D30)</f>
        <v>776.88217087085468</v>
      </c>
      <c r="E31" s="300">
        <f t="shared" si="46"/>
        <v>785.69634185163716</v>
      </c>
      <c r="F31" s="300">
        <f t="shared" si="46"/>
        <v>607.15710474773323</v>
      </c>
      <c r="G31" s="300">
        <f t="shared" si="46"/>
        <v>460.51046006400281</v>
      </c>
      <c r="H31" s="300">
        <f t="shared" si="46"/>
        <v>0</v>
      </c>
      <c r="I31" s="300">
        <f t="shared" si="46"/>
        <v>0</v>
      </c>
      <c r="J31" s="300">
        <f t="shared" si="46"/>
        <v>0</v>
      </c>
      <c r="K31" s="300">
        <f t="shared" si="46"/>
        <v>0</v>
      </c>
      <c r="L31" s="300">
        <f t="shared" ref="L31:O31" si="47">SUM(L29:L30)</f>
        <v>0</v>
      </c>
      <c r="M31" s="300">
        <f t="shared" si="47"/>
        <v>0</v>
      </c>
      <c r="N31" s="300">
        <f t="shared" si="47"/>
        <v>0</v>
      </c>
      <c r="O31" s="300">
        <f t="shared" si="47"/>
        <v>0</v>
      </c>
      <c r="P31" s="104">
        <f>SUM(P29:P30)</f>
        <v>2630.2460775342279</v>
      </c>
      <c r="Q31" s="317">
        <f t="shared" si="32"/>
        <v>776.88217087085468</v>
      </c>
      <c r="R31" s="326">
        <f t="shared" si="34"/>
        <v>1562.5785127224917</v>
      </c>
      <c r="S31" s="326">
        <f t="shared" si="34"/>
        <v>2169.735617470225</v>
      </c>
      <c r="T31" s="326">
        <f t="shared" si="34"/>
        <v>2630.2460775342279</v>
      </c>
      <c r="U31" s="326">
        <f t="shared" si="34"/>
        <v>2630.2460775342279</v>
      </c>
      <c r="V31" s="326">
        <f t="shared" si="34"/>
        <v>2630.2460775342279</v>
      </c>
      <c r="W31" s="326">
        <f t="shared" si="34"/>
        <v>2630.2460775342279</v>
      </c>
      <c r="X31" s="326">
        <f t="shared" si="34"/>
        <v>2630.2460775342279</v>
      </c>
      <c r="Y31" s="326">
        <f t="shared" si="34"/>
        <v>2630.2460775342279</v>
      </c>
      <c r="Z31" s="326">
        <f t="shared" si="34"/>
        <v>2630.2460775342279</v>
      </c>
      <c r="AA31" s="326">
        <f t="shared" si="34"/>
        <v>2630.2460775342279</v>
      </c>
      <c r="AB31" s="326">
        <f t="shared" si="34"/>
        <v>2630.2460775342279</v>
      </c>
    </row>
    <row r="32" spans="1:28" ht="14.1" customHeight="1">
      <c r="B32" s="110"/>
      <c r="C32" s="274" t="s">
        <v>131</v>
      </c>
      <c r="D32" s="283">
        <f t="shared" ref="D32:I32" si="48">SUM(D28,D31)</f>
        <v>3667</v>
      </c>
      <c r="E32" s="283">
        <f t="shared" si="48"/>
        <v>3599</v>
      </c>
      <c r="F32" s="283">
        <f t="shared" si="48"/>
        <v>3433</v>
      </c>
      <c r="G32" s="283">
        <f t="shared" si="48"/>
        <v>3406.0000000000005</v>
      </c>
      <c r="H32" s="283">
        <f t="shared" si="48"/>
        <v>0</v>
      </c>
      <c r="I32" s="283">
        <f t="shared" si="48"/>
        <v>0</v>
      </c>
      <c r="J32" s="283">
        <f t="shared" ref="J32:K32" si="49">SUM(J28,J31)</f>
        <v>0</v>
      </c>
      <c r="K32" s="283">
        <f t="shared" si="49"/>
        <v>0</v>
      </c>
      <c r="L32" s="283">
        <f t="shared" ref="L32:O32" si="50">SUM(L28,L31)</f>
        <v>0</v>
      </c>
      <c r="M32" s="283">
        <f t="shared" si="50"/>
        <v>0</v>
      </c>
      <c r="N32" s="283">
        <f t="shared" si="50"/>
        <v>0</v>
      </c>
      <c r="O32" s="283">
        <f t="shared" si="50"/>
        <v>0</v>
      </c>
      <c r="P32" s="252">
        <f>SUM(P31,P28)</f>
        <v>14105</v>
      </c>
      <c r="Q32" s="318">
        <f t="shared" si="32"/>
        <v>3667</v>
      </c>
      <c r="R32" s="326">
        <f t="shared" si="34"/>
        <v>7266</v>
      </c>
      <c r="S32" s="326">
        <f t="shared" si="34"/>
        <v>10699</v>
      </c>
      <c r="T32" s="326">
        <f t="shared" si="34"/>
        <v>14105</v>
      </c>
      <c r="U32" s="326">
        <f t="shared" si="34"/>
        <v>14105</v>
      </c>
      <c r="V32" s="326">
        <f t="shared" si="34"/>
        <v>14105</v>
      </c>
      <c r="W32" s="326">
        <f t="shared" si="34"/>
        <v>14105</v>
      </c>
      <c r="X32" s="326">
        <f t="shared" si="34"/>
        <v>14105</v>
      </c>
      <c r="Y32" s="326">
        <f t="shared" si="34"/>
        <v>14105</v>
      </c>
      <c r="Z32" s="326">
        <f t="shared" si="34"/>
        <v>14105</v>
      </c>
      <c r="AA32" s="326">
        <f t="shared" si="34"/>
        <v>14105</v>
      </c>
      <c r="AB32" s="326">
        <f t="shared" si="34"/>
        <v>14105</v>
      </c>
    </row>
    <row r="33" spans="1:28" ht="14.1" customHeight="1">
      <c r="B33" s="111">
        <v>20</v>
      </c>
      <c r="C33" s="270" t="s">
        <v>132</v>
      </c>
      <c r="D33" s="279">
        <f>[2]MBU!$E$101</f>
        <v>1400.622311827957</v>
      </c>
      <c r="E33" s="279">
        <f>[2]MBU!$E$102</f>
        <v>1495.7157738095239</v>
      </c>
      <c r="F33" s="279">
        <f>[2]MBU!$E$103</f>
        <v>1509.3333333333333</v>
      </c>
      <c r="G33" s="279">
        <f>[2]MBU!$E$104</f>
        <v>1584.0805555555555</v>
      </c>
      <c r="H33" s="279">
        <f>[2]MBU!$E$105</f>
        <v>0</v>
      </c>
      <c r="I33" s="279">
        <f>[2]MBU!$E$106</f>
        <v>0</v>
      </c>
      <c r="J33" s="279">
        <f>[2]MBU!$E$107</f>
        <v>0</v>
      </c>
      <c r="K33" s="279">
        <f>[2]MBU!$E$108</f>
        <v>0</v>
      </c>
      <c r="L33" s="419">
        <f>[2]MBU!$E$109</f>
        <v>0</v>
      </c>
      <c r="M33" s="419">
        <f>[2]MBU!$E$110</f>
        <v>0</v>
      </c>
      <c r="N33" s="419">
        <f>[2]MBU!$E$111</f>
        <v>0</v>
      </c>
      <c r="O33" s="419">
        <f>[2]MBU!$E$112</f>
        <v>0</v>
      </c>
      <c r="P33" s="85">
        <f>SUM(D33:O33)</f>
        <v>5989.7519745263689</v>
      </c>
      <c r="Q33" s="319">
        <f t="shared" si="32"/>
        <v>1400.622311827957</v>
      </c>
      <c r="R33" s="442">
        <f t="shared" si="34"/>
        <v>2896.3380856374806</v>
      </c>
      <c r="S33" s="442">
        <f t="shared" si="34"/>
        <v>4405.6714189708136</v>
      </c>
      <c r="T33" s="442">
        <f t="shared" si="34"/>
        <v>5989.7519745263689</v>
      </c>
      <c r="U33" s="442">
        <f t="shared" si="34"/>
        <v>5989.7519745263689</v>
      </c>
      <c r="V33" s="442">
        <f t="shared" si="34"/>
        <v>5989.7519745263689</v>
      </c>
      <c r="W33" s="442">
        <f t="shared" si="34"/>
        <v>5989.7519745263689</v>
      </c>
      <c r="X33" s="442">
        <f t="shared" si="34"/>
        <v>5989.7519745263689</v>
      </c>
      <c r="Y33" s="442">
        <f t="shared" si="34"/>
        <v>5989.7519745263689</v>
      </c>
      <c r="Z33" s="442">
        <f t="shared" si="34"/>
        <v>5989.7519745263689</v>
      </c>
      <c r="AA33" s="442">
        <f t="shared" si="34"/>
        <v>5989.7519745263689</v>
      </c>
      <c r="AB33" s="442">
        <f t="shared" si="34"/>
        <v>5989.7519745263689</v>
      </c>
    </row>
    <row r="34" spans="1:28" ht="14.1" customHeight="1">
      <c r="B34" s="111">
        <v>21</v>
      </c>
      <c r="C34" s="270" t="s">
        <v>210</v>
      </c>
      <c r="D34" s="279">
        <f>[2]MBU!$F$101</f>
        <v>752.34419354838701</v>
      </c>
      <c r="E34" s="279">
        <f>[2]MBU!$F$102</f>
        <v>535.64784226190477</v>
      </c>
      <c r="F34" s="279">
        <f>[2]MBU!$F$103</f>
        <v>686.79821236559155</v>
      </c>
      <c r="G34" s="279">
        <f>[2]MBU!$F$104</f>
        <v>619.36390277777775</v>
      </c>
      <c r="H34" s="279">
        <f>[2]MBU!$F$105</f>
        <v>0</v>
      </c>
      <c r="I34" s="279">
        <f>[2]MBU!$F$106</f>
        <v>0</v>
      </c>
      <c r="J34" s="279">
        <f>[2]MBU!$F$107</f>
        <v>0</v>
      </c>
      <c r="K34" s="279">
        <f>[2]MBU!$F$108</f>
        <v>0</v>
      </c>
      <c r="L34" s="419">
        <f>[2]MBU!$F$109</f>
        <v>0</v>
      </c>
      <c r="M34" s="419">
        <f>[2]MBU!$F$110</f>
        <v>0</v>
      </c>
      <c r="N34" s="419">
        <f>[2]MBU!$F$111</f>
        <v>0</v>
      </c>
      <c r="O34" s="419">
        <f>[2]MBU!$F$112</f>
        <v>0</v>
      </c>
      <c r="P34" s="85">
        <f>SUM(D34:O34)</f>
        <v>2594.154150953661</v>
      </c>
      <c r="Q34" s="319">
        <f t="shared" si="32"/>
        <v>752.34419354838701</v>
      </c>
      <c r="R34" s="442">
        <f t="shared" si="34"/>
        <v>1287.9920358102918</v>
      </c>
      <c r="S34" s="442">
        <f t="shared" si="34"/>
        <v>1974.7902481758833</v>
      </c>
      <c r="T34" s="442">
        <f t="shared" si="34"/>
        <v>2594.154150953661</v>
      </c>
      <c r="U34" s="442">
        <f t="shared" si="34"/>
        <v>2594.154150953661</v>
      </c>
      <c r="V34" s="442">
        <f t="shared" si="34"/>
        <v>2594.154150953661</v>
      </c>
      <c r="W34" s="442">
        <f t="shared" si="34"/>
        <v>2594.154150953661</v>
      </c>
      <c r="X34" s="442">
        <f t="shared" si="34"/>
        <v>2594.154150953661</v>
      </c>
      <c r="Y34" s="442">
        <f t="shared" si="34"/>
        <v>2594.154150953661</v>
      </c>
      <c r="Z34" s="442">
        <f t="shared" si="34"/>
        <v>2594.154150953661</v>
      </c>
      <c r="AA34" s="442">
        <f t="shared" si="34"/>
        <v>2594.154150953661</v>
      </c>
      <c r="AB34" s="442">
        <f t="shared" si="34"/>
        <v>2594.154150953661</v>
      </c>
    </row>
    <row r="35" spans="1:28" s="7" customFormat="1" ht="14.1" customHeight="1">
      <c r="B35" s="250"/>
      <c r="C35" s="274" t="s">
        <v>133</v>
      </c>
      <c r="D35" s="285">
        <f t="shared" ref="D35:J35" si="51">SUM(D33:D34)</f>
        <v>2152.9665053763438</v>
      </c>
      <c r="E35" s="285">
        <f t="shared" si="51"/>
        <v>2031.3636160714286</v>
      </c>
      <c r="F35" s="285">
        <f t="shared" si="51"/>
        <v>2196.131545698925</v>
      </c>
      <c r="G35" s="285">
        <f t="shared" si="51"/>
        <v>2203.4444583333334</v>
      </c>
      <c r="H35" s="285">
        <f t="shared" si="51"/>
        <v>0</v>
      </c>
      <c r="I35" s="285">
        <f t="shared" si="51"/>
        <v>0</v>
      </c>
      <c r="J35" s="285">
        <f t="shared" si="51"/>
        <v>0</v>
      </c>
      <c r="K35" s="285">
        <f>SUM(K33:K34)</f>
        <v>0</v>
      </c>
      <c r="L35" s="285">
        <f>SUM(L33:L34)</f>
        <v>0</v>
      </c>
      <c r="M35" s="285">
        <f t="shared" ref="M35:O35" si="52">SUM(M33:M34)</f>
        <v>0</v>
      </c>
      <c r="N35" s="285">
        <f t="shared" si="52"/>
        <v>0</v>
      </c>
      <c r="O35" s="285">
        <f t="shared" si="52"/>
        <v>0</v>
      </c>
      <c r="P35" s="252">
        <f>SUM(P33)</f>
        <v>5989.7519745263689</v>
      </c>
      <c r="Q35" s="321">
        <f t="shared" si="32"/>
        <v>2152.9665053763438</v>
      </c>
      <c r="R35" s="326">
        <f t="shared" si="34"/>
        <v>4184.3301214477724</v>
      </c>
      <c r="S35" s="326">
        <f t="shared" si="34"/>
        <v>6380.4616671466974</v>
      </c>
      <c r="T35" s="326">
        <f t="shared" si="34"/>
        <v>8583.9061254800308</v>
      </c>
      <c r="U35" s="326">
        <f t="shared" si="34"/>
        <v>8583.9061254800308</v>
      </c>
      <c r="V35" s="326">
        <f t="shared" si="34"/>
        <v>8583.9061254800308</v>
      </c>
      <c r="W35" s="326">
        <f t="shared" si="34"/>
        <v>8583.9061254800308</v>
      </c>
      <c r="X35" s="326">
        <f t="shared" si="34"/>
        <v>8583.9061254800308</v>
      </c>
      <c r="Y35" s="326">
        <f t="shared" si="34"/>
        <v>8583.9061254800308</v>
      </c>
      <c r="Z35" s="326">
        <f t="shared" si="34"/>
        <v>8583.9061254800308</v>
      </c>
      <c r="AA35" s="326">
        <f t="shared" si="34"/>
        <v>8583.9061254800308</v>
      </c>
      <c r="AB35" s="326">
        <f t="shared" si="34"/>
        <v>8583.9061254800308</v>
      </c>
    </row>
    <row r="36" spans="1:28" s="7" customFormat="1" ht="14.1" customHeight="1">
      <c r="B36" s="256"/>
      <c r="C36" s="293" t="s">
        <v>29</v>
      </c>
      <c r="D36" s="286">
        <f t="shared" ref="D36:I36" si="53">SUM(D32,D35)</f>
        <v>5819.9665053763438</v>
      </c>
      <c r="E36" s="286">
        <f t="shared" si="53"/>
        <v>5630.3636160714286</v>
      </c>
      <c r="F36" s="286">
        <f t="shared" si="53"/>
        <v>5629.131545698925</v>
      </c>
      <c r="G36" s="286">
        <f t="shared" si="53"/>
        <v>5609.4444583333334</v>
      </c>
      <c r="H36" s="286">
        <f t="shared" si="53"/>
        <v>0</v>
      </c>
      <c r="I36" s="286">
        <f t="shared" si="53"/>
        <v>0</v>
      </c>
      <c r="J36" s="286">
        <f t="shared" ref="J36:K36" si="54">SUM(J32,J35)</f>
        <v>0</v>
      </c>
      <c r="K36" s="286">
        <f t="shared" si="54"/>
        <v>0</v>
      </c>
      <c r="L36" s="286">
        <f t="shared" ref="L36:O36" si="55">SUM(L32,L35)</f>
        <v>0</v>
      </c>
      <c r="M36" s="286">
        <f t="shared" si="55"/>
        <v>0</v>
      </c>
      <c r="N36" s="286">
        <f t="shared" si="55"/>
        <v>0</v>
      </c>
      <c r="O36" s="286">
        <f t="shared" si="55"/>
        <v>0</v>
      </c>
      <c r="P36" s="257">
        <f>SUM(P35,P32)</f>
        <v>20094.751974526371</v>
      </c>
      <c r="Q36" s="322">
        <f t="shared" si="32"/>
        <v>5819.9665053763438</v>
      </c>
      <c r="R36" s="326">
        <f t="shared" si="34"/>
        <v>11450.330121447772</v>
      </c>
      <c r="S36" s="326">
        <f t="shared" si="34"/>
        <v>17079.461667146697</v>
      </c>
      <c r="T36" s="326">
        <f t="shared" si="34"/>
        <v>22688.906125480033</v>
      </c>
      <c r="U36" s="326">
        <f t="shared" si="34"/>
        <v>22688.906125480033</v>
      </c>
      <c r="V36" s="326">
        <f t="shared" si="34"/>
        <v>22688.906125480033</v>
      </c>
      <c r="W36" s="326">
        <f t="shared" si="34"/>
        <v>22688.906125480033</v>
      </c>
      <c r="X36" s="326">
        <f t="shared" si="34"/>
        <v>22688.906125480033</v>
      </c>
      <c r="Y36" s="326">
        <f t="shared" si="34"/>
        <v>22688.906125480033</v>
      </c>
      <c r="Z36" s="326">
        <f t="shared" si="34"/>
        <v>22688.906125480033</v>
      </c>
      <c r="AA36" s="326">
        <f t="shared" si="34"/>
        <v>22688.906125480033</v>
      </c>
      <c r="AB36" s="326">
        <f t="shared" si="34"/>
        <v>22688.906125480033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 t="s">
        <v>211</v>
      </c>
      <c r="D43" s="243"/>
      <c r="E43" s="243"/>
      <c r="F43" s="243"/>
      <c r="G43" s="243"/>
      <c r="H43" s="243"/>
      <c r="I43" s="243"/>
      <c r="J43" s="243"/>
      <c r="K43" s="243"/>
      <c r="L43" s="248"/>
      <c r="M43" s="249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</row>
    <row r="44" spans="1:28" ht="14.1" customHeight="1">
      <c r="B44" s="37"/>
      <c r="C44" s="98" t="s">
        <v>149</v>
      </c>
      <c r="D44" s="99">
        <f t="shared" ref="D44:O44" si="56">D11+D30</f>
        <v>358</v>
      </c>
      <c r="E44" s="99">
        <f t="shared" si="56"/>
        <v>368</v>
      </c>
      <c r="F44" s="99">
        <f t="shared" si="56"/>
        <v>386</v>
      </c>
      <c r="G44" s="99">
        <f t="shared" si="56"/>
        <v>364</v>
      </c>
      <c r="H44" s="99">
        <f t="shared" si="56"/>
        <v>0</v>
      </c>
      <c r="I44" s="99">
        <f t="shared" si="56"/>
        <v>0</v>
      </c>
      <c r="J44" s="99">
        <f t="shared" si="56"/>
        <v>0</v>
      </c>
      <c r="K44" s="99">
        <f t="shared" si="56"/>
        <v>0</v>
      </c>
      <c r="L44" s="99">
        <f t="shared" si="56"/>
        <v>0</v>
      </c>
      <c r="M44" s="99">
        <f t="shared" si="56"/>
        <v>0</v>
      </c>
      <c r="N44" s="99">
        <f t="shared" si="56"/>
        <v>0</v>
      </c>
      <c r="O44" s="99">
        <f t="shared" si="56"/>
        <v>0</v>
      </c>
      <c r="P44" s="444">
        <f>SUM(D44:O44)</f>
        <v>1476</v>
      </c>
      <c r="Q44" s="444">
        <f>D44</f>
        <v>358</v>
      </c>
      <c r="R44" s="444">
        <f>Q44+E44</f>
        <v>726</v>
      </c>
      <c r="S44" s="444">
        <f t="shared" ref="S44:AB45" si="57">R44+F44</f>
        <v>1112</v>
      </c>
      <c r="T44" s="444">
        <f t="shared" si="57"/>
        <v>1476</v>
      </c>
      <c r="U44" s="444">
        <f t="shared" si="57"/>
        <v>1476</v>
      </c>
      <c r="V44" s="444">
        <f t="shared" si="57"/>
        <v>1476</v>
      </c>
      <c r="W44" s="444">
        <f t="shared" si="57"/>
        <v>1476</v>
      </c>
      <c r="X44" s="444">
        <f t="shared" si="57"/>
        <v>1476</v>
      </c>
      <c r="Y44" s="444">
        <f t="shared" si="57"/>
        <v>1476</v>
      </c>
      <c r="Z44" s="444">
        <f t="shared" si="57"/>
        <v>1476</v>
      </c>
      <c r="AA44" s="444">
        <f t="shared" si="57"/>
        <v>1476</v>
      </c>
      <c r="AB44" s="444">
        <f t="shared" si="57"/>
        <v>1476</v>
      </c>
    </row>
    <row r="45" spans="1:28" ht="15.95" customHeight="1">
      <c r="C45" s="243" t="s">
        <v>129</v>
      </c>
      <c r="D45" s="97">
        <f>D21+D30</f>
        <v>176.88217087085471</v>
      </c>
      <c r="E45" s="97">
        <f t="shared" ref="E45:O45" si="58">E21+E30</f>
        <v>185.69634185163716</v>
      </c>
      <c r="F45" s="97">
        <f t="shared" si="58"/>
        <v>410.47551187538113</v>
      </c>
      <c r="G45" s="97">
        <f t="shared" si="58"/>
        <v>532.27967615910347</v>
      </c>
      <c r="H45" s="97">
        <f t="shared" si="58"/>
        <v>0</v>
      </c>
      <c r="I45" s="97">
        <f t="shared" si="58"/>
        <v>0</v>
      </c>
      <c r="J45" s="97">
        <f t="shared" si="58"/>
        <v>0</v>
      </c>
      <c r="K45" s="97">
        <f t="shared" si="58"/>
        <v>0</v>
      </c>
      <c r="L45" s="97">
        <f t="shared" si="58"/>
        <v>0</v>
      </c>
      <c r="M45" s="97">
        <f t="shared" si="58"/>
        <v>0</v>
      </c>
      <c r="N45" s="97">
        <f t="shared" si="58"/>
        <v>0</v>
      </c>
      <c r="O45" s="97">
        <f t="shared" si="58"/>
        <v>0</v>
      </c>
      <c r="P45" s="444">
        <f>SUM(D45:O45)</f>
        <v>1305.3337007569764</v>
      </c>
      <c r="Q45" s="444">
        <f>D45</f>
        <v>176.88217087085471</v>
      </c>
      <c r="R45" s="444">
        <f>Q45+E45</f>
        <v>362.57851272249184</v>
      </c>
      <c r="S45" s="444">
        <f t="shared" si="57"/>
        <v>773.05402459787297</v>
      </c>
      <c r="T45" s="444">
        <f t="shared" si="57"/>
        <v>1305.3337007569764</v>
      </c>
      <c r="U45" s="444">
        <f t="shared" si="57"/>
        <v>1305.3337007569764</v>
      </c>
      <c r="V45" s="444">
        <f t="shared" si="57"/>
        <v>1305.3337007569764</v>
      </c>
      <c r="W45" s="444">
        <f t="shared" si="57"/>
        <v>1305.3337007569764</v>
      </c>
      <c r="X45" s="444">
        <f t="shared" si="57"/>
        <v>1305.3337007569764</v>
      </c>
      <c r="Y45" s="444">
        <f t="shared" si="57"/>
        <v>1305.3337007569764</v>
      </c>
      <c r="Z45" s="444">
        <f t="shared" si="57"/>
        <v>1305.3337007569764</v>
      </c>
      <c r="AA45" s="444">
        <f t="shared" si="57"/>
        <v>1305.3337007569764</v>
      </c>
      <c r="AB45" s="444">
        <f t="shared" si="57"/>
        <v>1305.3337007569764</v>
      </c>
    </row>
    <row r="46" spans="1:28" ht="15.95" customHeight="1"/>
    <row r="47" spans="1:28" ht="15.95" customHeight="1"/>
    <row r="50" spans="2:16">
      <c r="O50" s="323"/>
    </row>
    <row r="51" spans="2:16">
      <c r="M51" s="323"/>
      <c r="N51" s="323"/>
      <c r="O51" s="2"/>
    </row>
    <row r="52" spans="2:16">
      <c r="M52" s="2"/>
      <c r="N52" s="2"/>
      <c r="O52" s="2"/>
    </row>
    <row r="53" spans="2:16">
      <c r="M53" s="2"/>
      <c r="N53" s="2"/>
      <c r="O53" s="2"/>
    </row>
    <row r="54" spans="2:16">
      <c r="M54" s="2"/>
      <c r="N54" s="2"/>
      <c r="O54" s="2"/>
    </row>
    <row r="55" spans="2:16">
      <c r="M55" s="2"/>
      <c r="N55" s="2"/>
      <c r="O55" s="2"/>
    </row>
    <row r="56" spans="2:16">
      <c r="N56" s="2"/>
      <c r="O56" s="2"/>
    </row>
    <row r="57" spans="2:16">
      <c r="N57" s="2"/>
    </row>
    <row r="63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7" s="47" customFormat="1" ht="14.1" customHeight="1">
      <c r="A98" s="88"/>
      <c r="Q98" s="325"/>
    </row>
    <row r="99" spans="1:1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8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rgb="FFFFFF00"/>
    <pageSetUpPr fitToPage="1"/>
  </sheetPr>
  <dimension ref="A1:AB103"/>
  <sheetViews>
    <sheetView showGridLines="0" view="pageBreakPreview" zoomScale="85" zoomScaleSheetLayoutView="85" workbookViewId="0">
      <selection activeCell="D46" sqref="D46:F59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10" width="6.7109375" style="10" bestFit="1" customWidth="1"/>
    <col min="11" max="15" width="7" style="10" bestFit="1" customWidth="1"/>
    <col min="16" max="16" width="13.140625" style="10" customWidth="1"/>
    <col min="17" max="17" width="7.7109375" style="323" bestFit="1" customWidth="1"/>
    <col min="18" max="28" width="7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40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311"/>
      <c r="R8" s="311"/>
      <c r="S8" s="311"/>
      <c r="T8" s="311"/>
      <c r="U8" s="311"/>
      <c r="V8" s="312"/>
      <c r="W8" s="312"/>
      <c r="X8" s="312"/>
      <c r="Y8" s="312"/>
      <c r="Z8" s="312"/>
      <c r="AA8" s="312"/>
      <c r="AB8" s="312"/>
    </row>
    <row r="9" spans="1:28" ht="14.1" customHeight="1">
      <c r="B9" s="109">
        <v>1</v>
      </c>
      <c r="C9" s="267" t="s">
        <v>148</v>
      </c>
      <c r="D9" s="279">
        <f>[2]MISIP_CAB!$F$11</f>
        <v>460</v>
      </c>
      <c r="E9" s="279">
        <f>[2]MISIP_CAB!$F$12</f>
        <v>460</v>
      </c>
      <c r="F9" s="279">
        <f>[2]MISIP_CAB!$F$13</f>
        <v>460</v>
      </c>
      <c r="G9" s="279">
        <f>[2]MISIP_CAB!$F$14</f>
        <v>460</v>
      </c>
      <c r="H9" s="279">
        <f>[2]MISIP_CAB!$F$15</f>
        <v>460</v>
      </c>
      <c r="I9" s="279">
        <f>[2]MISIP_CAB!$F$16</f>
        <v>460</v>
      </c>
      <c r="J9" s="279">
        <f>[2]MISIP_CAB!$F$17</f>
        <v>460</v>
      </c>
      <c r="K9" s="279">
        <f>[2]MISIP_CAB!$F$18</f>
        <v>460</v>
      </c>
      <c r="L9" s="279">
        <f>[2]MISIP_CAB!$F$19</f>
        <v>460</v>
      </c>
      <c r="M9" s="279">
        <f>[2]MISIP_CAB!$F$20</f>
        <v>460</v>
      </c>
      <c r="N9" s="279">
        <f>[2]MISIP_CAB!$F$21</f>
        <v>460</v>
      </c>
      <c r="O9" s="279">
        <f>[2]MISIP_CAB!$F$22</f>
        <v>460</v>
      </c>
      <c r="P9" s="85">
        <f>SUM(D9:O9)</f>
        <v>5520</v>
      </c>
      <c r="Q9" s="313">
        <f>D9</f>
        <v>460</v>
      </c>
      <c r="R9" s="314">
        <f>Q9+E9</f>
        <v>920</v>
      </c>
      <c r="S9" s="314">
        <f t="shared" ref="S9:AB9" si="0">R9+F9</f>
        <v>1380</v>
      </c>
      <c r="T9" s="314">
        <f t="shared" si="0"/>
        <v>1840</v>
      </c>
      <c r="U9" s="314">
        <f t="shared" si="0"/>
        <v>2300</v>
      </c>
      <c r="V9" s="314">
        <f t="shared" si="0"/>
        <v>2760</v>
      </c>
      <c r="W9" s="314">
        <f t="shared" si="0"/>
        <v>3220</v>
      </c>
      <c r="X9" s="314">
        <f t="shared" si="0"/>
        <v>3680</v>
      </c>
      <c r="Y9" s="314">
        <f t="shared" si="0"/>
        <v>4140</v>
      </c>
      <c r="Z9" s="314">
        <f t="shared" si="0"/>
        <v>4600</v>
      </c>
      <c r="AA9" s="314">
        <f t="shared" si="0"/>
        <v>5060</v>
      </c>
      <c r="AB9" s="314">
        <f t="shared" si="0"/>
        <v>5520</v>
      </c>
    </row>
    <row r="10" spans="1:28" ht="14.1" customHeight="1">
      <c r="A10" s="14"/>
      <c r="B10" s="110"/>
      <c r="C10" s="268" t="s">
        <v>61</v>
      </c>
      <c r="D10" s="280">
        <f>SUM(D9)</f>
        <v>460</v>
      </c>
      <c r="E10" s="280">
        <f t="shared" ref="E10:O10" si="1">SUM(E9)</f>
        <v>460</v>
      </c>
      <c r="F10" s="280">
        <f t="shared" si="1"/>
        <v>460</v>
      </c>
      <c r="G10" s="280">
        <f t="shared" si="1"/>
        <v>460</v>
      </c>
      <c r="H10" s="280">
        <f t="shared" si="1"/>
        <v>460</v>
      </c>
      <c r="I10" s="280">
        <f t="shared" si="1"/>
        <v>460</v>
      </c>
      <c r="J10" s="280">
        <f t="shared" si="1"/>
        <v>460</v>
      </c>
      <c r="K10" s="280">
        <f t="shared" si="1"/>
        <v>460</v>
      </c>
      <c r="L10" s="280">
        <f t="shared" si="1"/>
        <v>460</v>
      </c>
      <c r="M10" s="280">
        <f t="shared" si="1"/>
        <v>460</v>
      </c>
      <c r="N10" s="280">
        <f t="shared" si="1"/>
        <v>460</v>
      </c>
      <c r="O10" s="280">
        <f t="shared" si="1"/>
        <v>460</v>
      </c>
      <c r="P10" s="103">
        <f>SUM(P9)</f>
        <v>5520</v>
      </c>
      <c r="Q10" s="315">
        <f>D10</f>
        <v>460</v>
      </c>
      <c r="R10" s="316">
        <f t="shared" ref="R10:T17" si="2">Q10+E10</f>
        <v>920</v>
      </c>
      <c r="S10" s="316">
        <f t="shared" si="2"/>
        <v>1380</v>
      </c>
      <c r="T10" s="316">
        <f t="shared" si="2"/>
        <v>1840</v>
      </c>
      <c r="U10" s="316">
        <f t="shared" ref="U10:AB24" si="3">T10+H10</f>
        <v>2300</v>
      </c>
      <c r="V10" s="316">
        <f t="shared" si="3"/>
        <v>2760</v>
      </c>
      <c r="W10" s="316">
        <f t="shared" si="3"/>
        <v>3220</v>
      </c>
      <c r="X10" s="316">
        <f t="shared" si="3"/>
        <v>3680</v>
      </c>
      <c r="Y10" s="316">
        <f t="shared" si="3"/>
        <v>4140</v>
      </c>
      <c r="Z10" s="316">
        <f t="shared" si="3"/>
        <v>4600</v>
      </c>
      <c r="AA10" s="316">
        <f t="shared" si="3"/>
        <v>5060</v>
      </c>
      <c r="AB10" s="316">
        <f t="shared" si="3"/>
        <v>5520</v>
      </c>
    </row>
    <row r="11" spans="1:28" ht="14.1" customHeight="1">
      <c r="A11" s="14"/>
      <c r="B11" s="109">
        <v>2</v>
      </c>
      <c r="C11" s="267" t="s">
        <v>149</v>
      </c>
      <c r="D11" s="279">
        <f>[2]MISIP_MLK!$E$11</f>
        <v>600</v>
      </c>
      <c r="E11" s="279">
        <f>[2]MISIP_MLK!$E$12</f>
        <v>600</v>
      </c>
      <c r="F11" s="279">
        <f>[2]MISIP_MLK!$E$13</f>
        <v>600</v>
      </c>
      <c r="G11" s="279">
        <f>[2]MISIP_MLK!$E$14</f>
        <v>600</v>
      </c>
      <c r="H11" s="279">
        <f>[2]MISIP_MLK!$E$15</f>
        <v>600</v>
      </c>
      <c r="I11" s="279">
        <f>[2]MISIP_MLK!$E$16</f>
        <v>600</v>
      </c>
      <c r="J11" s="279">
        <f>[2]MISIP_MLK!$E$17</f>
        <v>600</v>
      </c>
      <c r="K11" s="279">
        <f>[2]MISIP_MLK!$E$18</f>
        <v>600</v>
      </c>
      <c r="L11" s="279">
        <f>[2]MISIP_MLK!$E$19</f>
        <v>600</v>
      </c>
      <c r="M11" s="279">
        <f>[2]MISIP_MLK!$E$20</f>
        <v>600</v>
      </c>
      <c r="N11" s="279">
        <f>[2]MISIP_MLK!$E$21</f>
        <v>600</v>
      </c>
      <c r="O11" s="279">
        <f>[2]MISIP_MLK!$E$22</f>
        <v>600</v>
      </c>
      <c r="P11" s="85">
        <f>SUM(D11:O11)</f>
        <v>7200</v>
      </c>
      <c r="Q11" s="313">
        <f t="shared" ref="Q11:Q17" si="4">D11</f>
        <v>600</v>
      </c>
      <c r="R11" s="314">
        <f t="shared" si="2"/>
        <v>1200</v>
      </c>
      <c r="S11" s="314">
        <f t="shared" si="2"/>
        <v>1800</v>
      </c>
      <c r="T11" s="314">
        <f t="shared" si="2"/>
        <v>2400</v>
      </c>
      <c r="U11" s="314">
        <f t="shared" si="3"/>
        <v>3000</v>
      </c>
      <c r="V11" s="314">
        <f t="shared" si="3"/>
        <v>3600</v>
      </c>
      <c r="W11" s="314">
        <f t="shared" si="3"/>
        <v>4200</v>
      </c>
      <c r="X11" s="314">
        <f t="shared" si="3"/>
        <v>4800</v>
      </c>
      <c r="Y11" s="314">
        <f t="shared" si="3"/>
        <v>5400</v>
      </c>
      <c r="Z11" s="314">
        <f t="shared" si="3"/>
        <v>6000</v>
      </c>
      <c r="AA11" s="314">
        <f t="shared" si="3"/>
        <v>6600</v>
      </c>
      <c r="AB11" s="314">
        <f t="shared" si="3"/>
        <v>7200</v>
      </c>
    </row>
    <row r="12" spans="1:28" ht="14.1" customHeight="1">
      <c r="A12" s="14"/>
      <c r="B12" s="109">
        <v>3</v>
      </c>
      <c r="C12" s="267" t="s">
        <v>150</v>
      </c>
      <c r="D12" s="279">
        <f>[2]MISIP_MLK!$F$11</f>
        <v>1400</v>
      </c>
      <c r="E12" s="279">
        <f>[2]MISIP_MLK!$F$12</f>
        <v>1400</v>
      </c>
      <c r="F12" s="279">
        <f>[2]MISIP_MLK!$F$13</f>
        <v>1400</v>
      </c>
      <c r="G12" s="279">
        <f>[2]MISIP_MLK!$F$14</f>
        <v>1400</v>
      </c>
      <c r="H12" s="279">
        <f>[2]MISIP_MLK!$F$15</f>
        <v>1400</v>
      </c>
      <c r="I12" s="279">
        <f>[2]MISIP_MLK!$F$16</f>
        <v>1400</v>
      </c>
      <c r="J12" s="279">
        <f>[2]MISIP_MLK!$F$17</f>
        <v>1400</v>
      </c>
      <c r="K12" s="279">
        <f>[2]MISIP_MLK!$F$18</f>
        <v>1400</v>
      </c>
      <c r="L12" s="279">
        <f>[2]MISIP_MLK!$F$19</f>
        <v>1400</v>
      </c>
      <c r="M12" s="279">
        <f>[2]MISIP_MLK!$F$20</f>
        <v>1400</v>
      </c>
      <c r="N12" s="279">
        <f>[2]MISIP_MLK!$F$21</f>
        <v>1400</v>
      </c>
      <c r="O12" s="279">
        <f>[2]MISIP_MLK!$F$22</f>
        <v>1400</v>
      </c>
      <c r="P12" s="85">
        <f t="shared" ref="P12:P26" si="5">SUM(D12:O12)</f>
        <v>16800</v>
      </c>
      <c r="Q12" s="313">
        <f t="shared" si="4"/>
        <v>1400</v>
      </c>
      <c r="R12" s="314">
        <f t="shared" si="2"/>
        <v>2800</v>
      </c>
      <c r="S12" s="314">
        <f t="shared" si="2"/>
        <v>4200</v>
      </c>
      <c r="T12" s="314">
        <f t="shared" si="2"/>
        <v>5600</v>
      </c>
      <c r="U12" s="314">
        <f t="shared" si="3"/>
        <v>7000</v>
      </c>
      <c r="V12" s="314">
        <f t="shared" si="3"/>
        <v>8400</v>
      </c>
      <c r="W12" s="314">
        <f t="shared" si="3"/>
        <v>9800</v>
      </c>
      <c r="X12" s="314">
        <f t="shared" si="3"/>
        <v>11200</v>
      </c>
      <c r="Y12" s="314">
        <f t="shared" si="3"/>
        <v>12600</v>
      </c>
      <c r="Z12" s="314">
        <f t="shared" si="3"/>
        <v>14000</v>
      </c>
      <c r="AA12" s="314">
        <f t="shared" si="3"/>
        <v>15400</v>
      </c>
      <c r="AB12" s="314">
        <f t="shared" si="3"/>
        <v>16800</v>
      </c>
    </row>
    <row r="13" spans="1:28" ht="14.1" customHeight="1">
      <c r="A13" s="14"/>
      <c r="B13" s="109">
        <v>4</v>
      </c>
      <c r="C13" s="267" t="s">
        <v>151</v>
      </c>
      <c r="D13" s="279">
        <f>[2]MISIP_MLK!$G$11</f>
        <v>360</v>
      </c>
      <c r="E13" s="279">
        <f>[2]MISIP_MLK!$G$12</f>
        <v>360</v>
      </c>
      <c r="F13" s="279">
        <f>[2]MISIP_MLK!$G$13</f>
        <v>360</v>
      </c>
      <c r="G13" s="279">
        <f>[2]MISIP_MLK!$G$14</f>
        <v>360</v>
      </c>
      <c r="H13" s="279">
        <f>[2]MISIP_MLK!$G$15</f>
        <v>360</v>
      </c>
      <c r="I13" s="279">
        <f>[2]MISIP_MLK!$G$16</f>
        <v>360</v>
      </c>
      <c r="J13" s="279">
        <f>[2]MISIP_MLK!$G$17</f>
        <v>360</v>
      </c>
      <c r="K13" s="279">
        <f>[2]MISIP_MLK!$G$18</f>
        <v>360</v>
      </c>
      <c r="L13" s="279">
        <f>[2]MISIP_MLK!$G$19</f>
        <v>360</v>
      </c>
      <c r="M13" s="279">
        <f>[2]MISIP_MLK!$G$20</f>
        <v>360</v>
      </c>
      <c r="N13" s="279">
        <f>[2]MISIP_MLK!$G$21</f>
        <v>360</v>
      </c>
      <c r="O13" s="279">
        <f>[2]MISIP_MLK!$G$22</f>
        <v>360</v>
      </c>
      <c r="P13" s="85">
        <f t="shared" si="5"/>
        <v>4320</v>
      </c>
      <c r="Q13" s="313">
        <f t="shared" si="4"/>
        <v>360</v>
      </c>
      <c r="R13" s="314">
        <f t="shared" si="2"/>
        <v>720</v>
      </c>
      <c r="S13" s="314">
        <f t="shared" si="2"/>
        <v>1080</v>
      </c>
      <c r="T13" s="314">
        <f t="shared" si="2"/>
        <v>1440</v>
      </c>
      <c r="U13" s="314">
        <f t="shared" si="3"/>
        <v>1800</v>
      </c>
      <c r="V13" s="314">
        <f t="shared" si="3"/>
        <v>2160</v>
      </c>
      <c r="W13" s="314">
        <f t="shared" si="3"/>
        <v>2520</v>
      </c>
      <c r="X13" s="314">
        <f t="shared" si="3"/>
        <v>2880</v>
      </c>
      <c r="Y13" s="314">
        <f t="shared" si="3"/>
        <v>3240</v>
      </c>
      <c r="Z13" s="314">
        <f t="shared" si="3"/>
        <v>3600</v>
      </c>
      <c r="AA13" s="314">
        <f t="shared" si="3"/>
        <v>3960</v>
      </c>
      <c r="AB13" s="314">
        <f t="shared" si="3"/>
        <v>4320</v>
      </c>
    </row>
    <row r="14" spans="1:28" ht="14.1" customHeight="1">
      <c r="A14" s="14"/>
      <c r="B14" s="109">
        <v>5</v>
      </c>
      <c r="C14" s="267" t="s">
        <v>152</v>
      </c>
      <c r="D14" s="279">
        <f>[2]MISIP_MLK!$H$11</f>
        <v>760</v>
      </c>
      <c r="E14" s="279">
        <f>[2]MISIP_MLK!$H$12</f>
        <v>760</v>
      </c>
      <c r="F14" s="279">
        <f>[2]MISIP_MLK!$H$13</f>
        <v>760</v>
      </c>
      <c r="G14" s="279">
        <f>[2]MISIP_MLK!$H$14</f>
        <v>760</v>
      </c>
      <c r="H14" s="279">
        <f>[2]MISIP_MLK!$H$15</f>
        <v>760</v>
      </c>
      <c r="I14" s="279">
        <f>[2]MISIP_MLK!$H$16</f>
        <v>760</v>
      </c>
      <c r="J14" s="279">
        <f>[2]MISIP_MLK!$H$17</f>
        <v>760</v>
      </c>
      <c r="K14" s="279">
        <f>[2]MISIP_MLK!$H$18</f>
        <v>760</v>
      </c>
      <c r="L14" s="279">
        <f>[2]MISIP_MLK!$H$19</f>
        <v>760</v>
      </c>
      <c r="M14" s="279">
        <f>[2]MISIP_MLK!$H$20</f>
        <v>760</v>
      </c>
      <c r="N14" s="279">
        <f>[2]MISIP_MLK!$H$21</f>
        <v>760</v>
      </c>
      <c r="O14" s="279">
        <f>[2]MISIP_MLK!$H$22</f>
        <v>760</v>
      </c>
      <c r="P14" s="85">
        <f t="shared" si="5"/>
        <v>9120</v>
      </c>
      <c r="Q14" s="313">
        <f t="shared" si="4"/>
        <v>760</v>
      </c>
      <c r="R14" s="314">
        <f t="shared" si="2"/>
        <v>1520</v>
      </c>
      <c r="S14" s="314">
        <f t="shared" si="2"/>
        <v>2280</v>
      </c>
      <c r="T14" s="314">
        <f t="shared" si="2"/>
        <v>3040</v>
      </c>
      <c r="U14" s="314">
        <f t="shared" si="3"/>
        <v>3800</v>
      </c>
      <c r="V14" s="314">
        <f t="shared" si="3"/>
        <v>4560</v>
      </c>
      <c r="W14" s="314">
        <f t="shared" si="3"/>
        <v>5320</v>
      </c>
      <c r="X14" s="314">
        <f t="shared" si="3"/>
        <v>6080</v>
      </c>
      <c r="Y14" s="314">
        <f t="shared" si="3"/>
        <v>6840</v>
      </c>
      <c r="Z14" s="314">
        <f t="shared" si="3"/>
        <v>7600</v>
      </c>
      <c r="AA14" s="314">
        <f t="shared" si="3"/>
        <v>8360</v>
      </c>
      <c r="AB14" s="314">
        <f t="shared" si="3"/>
        <v>9120</v>
      </c>
    </row>
    <row r="15" spans="1:28" ht="14.1" customHeight="1">
      <c r="A15" s="14"/>
      <c r="B15" s="109">
        <v>6</v>
      </c>
      <c r="C15" s="267" t="s">
        <v>153</v>
      </c>
      <c r="D15" s="279">
        <f>[2]MISIP_MLK!$I$11</f>
        <v>120</v>
      </c>
      <c r="E15" s="279">
        <f>[2]MISIP_MLK!$I$12</f>
        <v>120</v>
      </c>
      <c r="F15" s="279">
        <f>[2]MISIP_MLK!$I$13</f>
        <v>120</v>
      </c>
      <c r="G15" s="279">
        <f>[2]MISIP_MLK!$I$14</f>
        <v>120</v>
      </c>
      <c r="H15" s="279">
        <f>[2]MISIP_MLK!$I$15</f>
        <v>120</v>
      </c>
      <c r="I15" s="279">
        <f>[2]MISIP_MLK!$I$16</f>
        <v>120</v>
      </c>
      <c r="J15" s="279">
        <f>[2]MISIP_MLK!$I$17</f>
        <v>120</v>
      </c>
      <c r="K15" s="279">
        <f>[2]MISIP_MLK!$I$18</f>
        <v>120</v>
      </c>
      <c r="L15" s="279">
        <f>[2]MISIP_MLK!$I$19</f>
        <v>120</v>
      </c>
      <c r="M15" s="279">
        <f>[2]MISIP_MLK!$I$20</f>
        <v>120</v>
      </c>
      <c r="N15" s="279">
        <f>[2]MISIP_MLK!$I$21</f>
        <v>120</v>
      </c>
      <c r="O15" s="279">
        <f>[2]MISIP_MLK!$I$22</f>
        <v>120</v>
      </c>
      <c r="P15" s="85">
        <f t="shared" si="5"/>
        <v>1440</v>
      </c>
      <c r="Q15" s="313">
        <f t="shared" si="4"/>
        <v>120</v>
      </c>
      <c r="R15" s="314">
        <f t="shared" si="2"/>
        <v>240</v>
      </c>
      <c r="S15" s="314">
        <f t="shared" si="2"/>
        <v>360</v>
      </c>
      <c r="T15" s="314">
        <f t="shared" si="2"/>
        <v>480</v>
      </c>
      <c r="U15" s="314">
        <f t="shared" si="3"/>
        <v>600</v>
      </c>
      <c r="V15" s="314">
        <f t="shared" si="3"/>
        <v>720</v>
      </c>
      <c r="W15" s="314">
        <f t="shared" si="3"/>
        <v>840</v>
      </c>
      <c r="X15" s="314">
        <f t="shared" si="3"/>
        <v>960</v>
      </c>
      <c r="Y15" s="314">
        <f t="shared" si="3"/>
        <v>1080</v>
      </c>
      <c r="Z15" s="314">
        <f t="shared" si="3"/>
        <v>1200</v>
      </c>
      <c r="AA15" s="314">
        <f t="shared" si="3"/>
        <v>1320</v>
      </c>
      <c r="AB15" s="314">
        <f t="shared" si="3"/>
        <v>1440</v>
      </c>
    </row>
    <row r="16" spans="1:28" ht="14.1" customHeight="1">
      <c r="A16" s="14"/>
      <c r="B16" s="109">
        <v>7</v>
      </c>
      <c r="C16" s="267" t="s">
        <v>154</v>
      </c>
      <c r="D16" s="279">
        <f>[2]MISIP_MLK!$J$11</f>
        <v>640</v>
      </c>
      <c r="E16" s="279">
        <f>[2]MISIP_MLK!$J$12</f>
        <v>640</v>
      </c>
      <c r="F16" s="279">
        <f>[2]MISIP_MLK!$J$13</f>
        <v>640</v>
      </c>
      <c r="G16" s="279">
        <f>[2]MISIP_MLK!$J$14</f>
        <v>640</v>
      </c>
      <c r="H16" s="279">
        <f>[2]MISIP_MLK!$J$15</f>
        <v>640</v>
      </c>
      <c r="I16" s="279">
        <f>[2]MISIP_MLK!$J$16</f>
        <v>640</v>
      </c>
      <c r="J16" s="279">
        <f>[2]MISIP_MLK!$J$17</f>
        <v>640</v>
      </c>
      <c r="K16" s="279">
        <f>[2]MISIP_MLK!$J$18</f>
        <v>640</v>
      </c>
      <c r="L16" s="279">
        <f>[2]MISIP_MLK!$J$19</f>
        <v>640</v>
      </c>
      <c r="M16" s="279">
        <f>[2]MISIP_MLK!$J$20</f>
        <v>640</v>
      </c>
      <c r="N16" s="279">
        <f>[2]MISIP_MLK!$J$21</f>
        <v>640</v>
      </c>
      <c r="O16" s="279">
        <f>[2]MISIP_MLK!$J$22</f>
        <v>640</v>
      </c>
      <c r="P16" s="85">
        <f t="shared" si="5"/>
        <v>7680</v>
      </c>
      <c r="Q16" s="313">
        <f t="shared" si="4"/>
        <v>640</v>
      </c>
      <c r="R16" s="314">
        <f t="shared" si="2"/>
        <v>1280</v>
      </c>
      <c r="S16" s="314">
        <f t="shared" si="2"/>
        <v>1920</v>
      </c>
      <c r="T16" s="314">
        <f t="shared" si="2"/>
        <v>2560</v>
      </c>
      <c r="U16" s="314">
        <f t="shared" si="3"/>
        <v>3200</v>
      </c>
      <c r="V16" s="314">
        <f t="shared" si="3"/>
        <v>3840</v>
      </c>
      <c r="W16" s="314">
        <f t="shared" si="3"/>
        <v>4480</v>
      </c>
      <c r="X16" s="314">
        <f t="shared" si="3"/>
        <v>5120</v>
      </c>
      <c r="Y16" s="314">
        <f t="shared" si="3"/>
        <v>5760</v>
      </c>
      <c r="Z16" s="314">
        <f t="shared" si="3"/>
        <v>6400</v>
      </c>
      <c r="AA16" s="314">
        <f t="shared" si="3"/>
        <v>7040</v>
      </c>
      <c r="AB16" s="314">
        <f t="shared" si="3"/>
        <v>7680</v>
      </c>
    </row>
    <row r="17" spans="1:28" ht="14.1" customHeight="1">
      <c r="A17" s="14"/>
      <c r="B17" s="109">
        <v>8</v>
      </c>
      <c r="C17" s="267" t="s">
        <v>127</v>
      </c>
      <c r="D17" s="279">
        <f>[2]MISIP_MLK!$K$11</f>
        <v>600</v>
      </c>
      <c r="E17" s="279">
        <f>[2]MISIP_MLK!$K$12</f>
        <v>600</v>
      </c>
      <c r="F17" s="279">
        <f>[2]MISIP_MLK!$K$13</f>
        <v>600</v>
      </c>
      <c r="G17" s="279">
        <f>[2]MISIP_MLK!$K$14</f>
        <v>600</v>
      </c>
      <c r="H17" s="279">
        <f>[2]MISIP_MLK!$K$15</f>
        <v>600</v>
      </c>
      <c r="I17" s="279">
        <f>[2]MISIP_MLK!$K$16</f>
        <v>600</v>
      </c>
      <c r="J17" s="279">
        <f>[2]MISIP_MLK!$K$17</f>
        <v>600</v>
      </c>
      <c r="K17" s="279">
        <f>[2]MISIP_MLK!$K$18</f>
        <v>600</v>
      </c>
      <c r="L17" s="279">
        <f>[2]MISIP_MLK!$K$19</f>
        <v>600</v>
      </c>
      <c r="M17" s="279">
        <f>[2]MISIP_MLK!$K$20</f>
        <v>600</v>
      </c>
      <c r="N17" s="279">
        <f>[2]MISIP_MLK!$K$21</f>
        <v>600</v>
      </c>
      <c r="O17" s="279">
        <f>[2]MISIP_MLK!$K$22</f>
        <v>600</v>
      </c>
      <c r="P17" s="85">
        <f t="shared" si="5"/>
        <v>7200</v>
      </c>
      <c r="Q17" s="313">
        <f t="shared" si="4"/>
        <v>600</v>
      </c>
      <c r="R17" s="314">
        <f t="shared" si="2"/>
        <v>1200</v>
      </c>
      <c r="S17" s="314">
        <f t="shared" si="2"/>
        <v>1800</v>
      </c>
      <c r="T17" s="314">
        <f t="shared" si="2"/>
        <v>2400</v>
      </c>
      <c r="U17" s="314">
        <f t="shared" si="3"/>
        <v>3000</v>
      </c>
      <c r="V17" s="314">
        <f t="shared" si="3"/>
        <v>3600</v>
      </c>
      <c r="W17" s="314">
        <f t="shared" si="3"/>
        <v>4200</v>
      </c>
      <c r="X17" s="314">
        <f t="shared" si="3"/>
        <v>4800</v>
      </c>
      <c r="Y17" s="314">
        <f t="shared" si="3"/>
        <v>5400</v>
      </c>
      <c r="Z17" s="314">
        <f t="shared" si="3"/>
        <v>6000</v>
      </c>
      <c r="AA17" s="314">
        <f t="shared" si="3"/>
        <v>6600</v>
      </c>
      <c r="AB17" s="314">
        <f t="shared" si="3"/>
        <v>7200</v>
      </c>
    </row>
    <row r="18" spans="1:28" s="7" customFormat="1" ht="14.1" customHeight="1">
      <c r="A18" s="9"/>
      <c r="B18" s="110"/>
      <c r="C18" s="269" t="s">
        <v>48</v>
      </c>
      <c r="D18" s="280">
        <f t="shared" ref="D18:J18" si="6">SUM(D11:D17)</f>
        <v>4480</v>
      </c>
      <c r="E18" s="280">
        <f t="shared" si="6"/>
        <v>4480</v>
      </c>
      <c r="F18" s="280">
        <f t="shared" si="6"/>
        <v>4480</v>
      </c>
      <c r="G18" s="280">
        <f t="shared" si="6"/>
        <v>4480</v>
      </c>
      <c r="H18" s="280">
        <f t="shared" si="6"/>
        <v>4480</v>
      </c>
      <c r="I18" s="280">
        <f t="shared" si="6"/>
        <v>4480</v>
      </c>
      <c r="J18" s="280">
        <f t="shared" si="6"/>
        <v>4480</v>
      </c>
      <c r="K18" s="280">
        <f t="shared" ref="K18:O18" si="7">SUM(K11:K17)</f>
        <v>4480</v>
      </c>
      <c r="L18" s="280">
        <f t="shared" si="7"/>
        <v>4480</v>
      </c>
      <c r="M18" s="280">
        <f t="shared" si="7"/>
        <v>4480</v>
      </c>
      <c r="N18" s="280">
        <f t="shared" si="7"/>
        <v>4480</v>
      </c>
      <c r="O18" s="280">
        <f t="shared" si="7"/>
        <v>4480</v>
      </c>
      <c r="P18" s="103">
        <f>SUM(P11:P17)</f>
        <v>53760</v>
      </c>
      <c r="Q18" s="315">
        <f>D18</f>
        <v>4480</v>
      </c>
      <c r="R18" s="316">
        <f t="shared" ref="R18:AB27" si="8">Q18+E18</f>
        <v>8960</v>
      </c>
      <c r="S18" s="316">
        <f t="shared" ref="S18:S36" si="9">R18+F18</f>
        <v>13440</v>
      </c>
      <c r="T18" s="316">
        <f t="shared" ref="T18:T36" si="10">S18+G18</f>
        <v>17920</v>
      </c>
      <c r="U18" s="316">
        <f t="shared" si="3"/>
        <v>22400</v>
      </c>
      <c r="V18" s="316">
        <f t="shared" si="3"/>
        <v>26880</v>
      </c>
      <c r="W18" s="316">
        <f t="shared" si="3"/>
        <v>31360</v>
      </c>
      <c r="X18" s="316">
        <f t="shared" si="3"/>
        <v>35840</v>
      </c>
      <c r="Y18" s="316">
        <f t="shared" si="3"/>
        <v>40320</v>
      </c>
      <c r="Z18" s="316">
        <f t="shared" si="3"/>
        <v>44800</v>
      </c>
      <c r="AA18" s="316">
        <f t="shared" si="3"/>
        <v>49280</v>
      </c>
      <c r="AB18" s="316">
        <f t="shared" si="3"/>
        <v>53760</v>
      </c>
    </row>
    <row r="19" spans="1:28" ht="14.1" customHeight="1">
      <c r="A19" s="14"/>
      <c r="B19" s="109">
        <v>10</v>
      </c>
      <c r="C19" s="267" t="s">
        <v>155</v>
      </c>
      <c r="D19" s="279">
        <f>[2]MISIP_KTB!$E$11</f>
        <v>560</v>
      </c>
      <c r="E19" s="279">
        <f>[2]MISIP_KTB!$E$12</f>
        <v>560</v>
      </c>
      <c r="F19" s="279">
        <f>[2]MISIP_KTB!$E$13</f>
        <v>560</v>
      </c>
      <c r="G19" s="279">
        <f>[2]MISIP_KTB!$E$14</f>
        <v>560</v>
      </c>
      <c r="H19" s="279">
        <f>[2]MISIP_KTB!$E$15</f>
        <v>560</v>
      </c>
      <c r="I19" s="279">
        <f>[2]MISIP_KTB!$E$16</f>
        <v>560</v>
      </c>
      <c r="J19" s="279">
        <f>[2]MISIP_KTB!$E$17</f>
        <v>560</v>
      </c>
      <c r="K19" s="279">
        <f>[2]MISIP_KTB!$E$18</f>
        <v>560</v>
      </c>
      <c r="L19" s="279">
        <f>[2]MISIP_KTB!$E$19</f>
        <v>560</v>
      </c>
      <c r="M19" s="279">
        <f>[2]MISIP_KTB!$E$20</f>
        <v>560</v>
      </c>
      <c r="N19" s="279">
        <f>[2]MISIP_KTB!$E$21</f>
        <v>560</v>
      </c>
      <c r="O19" s="279">
        <f>[2]MISIP_KTB!$E$22</f>
        <v>560</v>
      </c>
      <c r="P19" s="85">
        <f t="shared" si="5"/>
        <v>6720</v>
      </c>
      <c r="Q19" s="313">
        <f t="shared" ref="Q19:Q26" si="11">D19</f>
        <v>560</v>
      </c>
      <c r="R19" s="314">
        <f t="shared" si="8"/>
        <v>1120</v>
      </c>
      <c r="S19" s="314">
        <f t="shared" si="9"/>
        <v>1680</v>
      </c>
      <c r="T19" s="314">
        <f t="shared" si="10"/>
        <v>2240</v>
      </c>
      <c r="U19" s="314">
        <f t="shared" si="3"/>
        <v>2800</v>
      </c>
      <c r="V19" s="314">
        <f t="shared" si="3"/>
        <v>3360</v>
      </c>
      <c r="W19" s="314">
        <f t="shared" si="3"/>
        <v>3920</v>
      </c>
      <c r="X19" s="314">
        <f t="shared" si="3"/>
        <v>4480</v>
      </c>
      <c r="Y19" s="314">
        <f t="shared" si="3"/>
        <v>5040</v>
      </c>
      <c r="Z19" s="314">
        <f t="shared" si="3"/>
        <v>5600</v>
      </c>
      <c r="AA19" s="314">
        <f t="shared" si="3"/>
        <v>6160</v>
      </c>
      <c r="AB19" s="314">
        <f t="shared" si="3"/>
        <v>6720</v>
      </c>
    </row>
    <row r="20" spans="1:28" ht="14.1" customHeight="1">
      <c r="A20" s="14"/>
      <c r="B20" s="109">
        <v>11</v>
      </c>
      <c r="C20" s="270" t="s">
        <v>156</v>
      </c>
      <c r="D20" s="279">
        <f>[2]MISIP_KTB!$F$11</f>
        <v>280</v>
      </c>
      <c r="E20" s="279">
        <f>[2]MISIP_KTB!$F$12</f>
        <v>280</v>
      </c>
      <c r="F20" s="279">
        <f>[2]MISIP_KTB!$F$13</f>
        <v>280</v>
      </c>
      <c r="G20" s="279">
        <f>[2]MISIP_KTB!$F$14</f>
        <v>280</v>
      </c>
      <c r="H20" s="279">
        <f>[2]MISIP_KTB!$F$15</f>
        <v>280</v>
      </c>
      <c r="I20" s="279">
        <f>[2]MISIP_KTB!$F$16</f>
        <v>280</v>
      </c>
      <c r="J20" s="279">
        <f>[2]MISIP_KTB!$F$17</f>
        <v>280</v>
      </c>
      <c r="K20" s="279">
        <f>[2]MISIP_KTB!$F$18</f>
        <v>280</v>
      </c>
      <c r="L20" s="279">
        <f>[2]MISIP_KTB!$F$19</f>
        <v>280</v>
      </c>
      <c r="M20" s="279">
        <f>[2]MISIP_KTB!$F$20</f>
        <v>280</v>
      </c>
      <c r="N20" s="279">
        <f>[2]MISIP_KTB!$F$21</f>
        <v>280</v>
      </c>
      <c r="O20" s="279">
        <f>[2]MISIP_KTB!$F$22</f>
        <v>280</v>
      </c>
      <c r="P20" s="85">
        <f t="shared" si="5"/>
        <v>3360</v>
      </c>
      <c r="Q20" s="313">
        <f t="shared" si="11"/>
        <v>280</v>
      </c>
      <c r="R20" s="314">
        <f t="shared" si="8"/>
        <v>560</v>
      </c>
      <c r="S20" s="314">
        <f t="shared" si="9"/>
        <v>840</v>
      </c>
      <c r="T20" s="314">
        <f t="shared" si="10"/>
        <v>1120</v>
      </c>
      <c r="U20" s="314">
        <f t="shared" si="3"/>
        <v>1400</v>
      </c>
      <c r="V20" s="314">
        <f t="shared" si="3"/>
        <v>1680</v>
      </c>
      <c r="W20" s="314">
        <f t="shared" si="3"/>
        <v>1960</v>
      </c>
      <c r="X20" s="314">
        <f t="shared" si="3"/>
        <v>2240</v>
      </c>
      <c r="Y20" s="314">
        <f t="shared" si="3"/>
        <v>2520</v>
      </c>
      <c r="Z20" s="314">
        <f t="shared" si="3"/>
        <v>2800</v>
      </c>
      <c r="AA20" s="314">
        <f t="shared" si="3"/>
        <v>3080</v>
      </c>
      <c r="AB20" s="314">
        <f t="shared" si="3"/>
        <v>3360</v>
      </c>
    </row>
    <row r="21" spans="1:28" ht="14.1" customHeight="1">
      <c r="A21" s="14"/>
      <c r="B21" s="109">
        <v>12</v>
      </c>
      <c r="C21" s="270" t="s">
        <v>129</v>
      </c>
      <c r="D21" s="279">
        <f>[2]MISIP_KTB!$G$11</f>
        <v>500</v>
      </c>
      <c r="E21" s="279">
        <f>[2]MISIP_KTB!$G$12</f>
        <v>500</v>
      </c>
      <c r="F21" s="279">
        <f>[2]MISIP_KTB!$G$13</f>
        <v>500</v>
      </c>
      <c r="G21" s="279">
        <f>[2]MISIP_KTB!$G$14</f>
        <v>500</v>
      </c>
      <c r="H21" s="279">
        <f>[2]MISIP_KTB!$G$15</f>
        <v>500</v>
      </c>
      <c r="I21" s="279">
        <f>[2]MISIP_KTB!$G$16</f>
        <v>500</v>
      </c>
      <c r="J21" s="279">
        <f>[2]MISIP_KTB!$G$17</f>
        <v>500</v>
      </c>
      <c r="K21" s="279">
        <f>[2]MISIP_KTB!$G$18</f>
        <v>500</v>
      </c>
      <c r="L21" s="279">
        <f>[2]MISIP_KTB!$G$19</f>
        <v>500</v>
      </c>
      <c r="M21" s="279">
        <f>[2]MISIP_KTB!$G$20</f>
        <v>500</v>
      </c>
      <c r="N21" s="279">
        <f>[2]MISIP_KTB!$G$21</f>
        <v>500</v>
      </c>
      <c r="O21" s="279">
        <f>[2]MISIP_KTB!$G$22</f>
        <v>500</v>
      </c>
      <c r="P21" s="85">
        <f t="shared" si="5"/>
        <v>6000</v>
      </c>
      <c r="Q21" s="313">
        <f t="shared" si="11"/>
        <v>500</v>
      </c>
      <c r="R21" s="314">
        <f t="shared" si="8"/>
        <v>1000</v>
      </c>
      <c r="S21" s="314">
        <f t="shared" si="9"/>
        <v>1500</v>
      </c>
      <c r="T21" s="314">
        <f t="shared" si="10"/>
        <v>2000</v>
      </c>
      <c r="U21" s="314">
        <f t="shared" si="3"/>
        <v>2500</v>
      </c>
      <c r="V21" s="314">
        <f t="shared" si="3"/>
        <v>3000</v>
      </c>
      <c r="W21" s="314">
        <f t="shared" si="3"/>
        <v>3500</v>
      </c>
      <c r="X21" s="314">
        <f t="shared" si="3"/>
        <v>4000</v>
      </c>
      <c r="Y21" s="314">
        <f t="shared" si="3"/>
        <v>4500</v>
      </c>
      <c r="Z21" s="314">
        <f t="shared" si="3"/>
        <v>5000</v>
      </c>
      <c r="AA21" s="314">
        <f t="shared" si="3"/>
        <v>5500</v>
      </c>
      <c r="AB21" s="314">
        <f t="shared" si="3"/>
        <v>6000</v>
      </c>
    </row>
    <row r="22" spans="1:28" ht="14.1" customHeight="1">
      <c r="A22" s="14"/>
      <c r="B22" s="109">
        <v>13</v>
      </c>
      <c r="C22" s="271" t="s">
        <v>157</v>
      </c>
      <c r="D22" s="279">
        <f>[2]MISIP_KTB!$H$11</f>
        <v>380</v>
      </c>
      <c r="E22" s="279">
        <f>[2]MISIP_KTB!$H$12</f>
        <v>380</v>
      </c>
      <c r="F22" s="279">
        <f>[2]MISIP_KTB!$H$13</f>
        <v>380</v>
      </c>
      <c r="G22" s="279">
        <f>[2]MISIP_KTB!$H$14</f>
        <v>380</v>
      </c>
      <c r="H22" s="279">
        <f>[2]MISIP_KTB!$H$15</f>
        <v>380</v>
      </c>
      <c r="I22" s="279">
        <f>[2]MISIP_KTB!$H$16</f>
        <v>380</v>
      </c>
      <c r="J22" s="279">
        <f>[2]MISIP_KTB!$H$17</f>
        <v>380</v>
      </c>
      <c r="K22" s="279">
        <f>[2]MISIP_KTB!$H$18</f>
        <v>380</v>
      </c>
      <c r="L22" s="279">
        <f>[2]MISIP_KTB!$H$19</f>
        <v>380</v>
      </c>
      <c r="M22" s="279">
        <f>[2]MISIP_KTB!$H$20</f>
        <v>380</v>
      </c>
      <c r="N22" s="279">
        <f>[2]MISIP_KTB!$H$21</f>
        <v>380</v>
      </c>
      <c r="O22" s="279">
        <f>[2]MISIP_KTB!$H$22</f>
        <v>380</v>
      </c>
      <c r="P22" s="85">
        <f t="shared" si="5"/>
        <v>4560</v>
      </c>
      <c r="Q22" s="313">
        <f t="shared" si="11"/>
        <v>380</v>
      </c>
      <c r="R22" s="314">
        <f t="shared" si="8"/>
        <v>760</v>
      </c>
      <c r="S22" s="314">
        <f t="shared" si="9"/>
        <v>1140</v>
      </c>
      <c r="T22" s="314">
        <f t="shared" si="10"/>
        <v>1520</v>
      </c>
      <c r="U22" s="314">
        <f t="shared" si="3"/>
        <v>1900</v>
      </c>
      <c r="V22" s="314">
        <f t="shared" si="3"/>
        <v>2280</v>
      </c>
      <c r="W22" s="314">
        <f t="shared" si="3"/>
        <v>2660</v>
      </c>
      <c r="X22" s="314">
        <f t="shared" si="3"/>
        <v>3040</v>
      </c>
      <c r="Y22" s="314">
        <f t="shared" si="3"/>
        <v>3420</v>
      </c>
      <c r="Z22" s="314">
        <f t="shared" si="3"/>
        <v>3800</v>
      </c>
      <c r="AA22" s="314">
        <f t="shared" si="3"/>
        <v>4180</v>
      </c>
      <c r="AB22" s="314">
        <f t="shared" si="3"/>
        <v>4560</v>
      </c>
    </row>
    <row r="23" spans="1:28" ht="14.1" customHeight="1">
      <c r="A23" s="14"/>
      <c r="B23" s="109">
        <v>14</v>
      </c>
      <c r="C23" s="271" t="s">
        <v>158</v>
      </c>
      <c r="D23" s="279">
        <f>[2]MISIP_KTB!$I$11</f>
        <v>1584</v>
      </c>
      <c r="E23" s="279">
        <f>[2]MISIP_KTB!$I$12</f>
        <v>1584</v>
      </c>
      <c r="F23" s="279">
        <f>[2]MISIP_KTB!$I$13</f>
        <v>1584</v>
      </c>
      <c r="G23" s="279">
        <f>[2]MISIP_KTB!$I$14</f>
        <v>1584</v>
      </c>
      <c r="H23" s="279">
        <f>[2]MISIP_KTB!$I$15</f>
        <v>1584</v>
      </c>
      <c r="I23" s="279">
        <f>[2]MISIP_KTB!$I$16</f>
        <v>1584</v>
      </c>
      <c r="J23" s="279">
        <f>[2]MISIP_KTB!$I$17</f>
        <v>1584</v>
      </c>
      <c r="K23" s="279">
        <f>[2]MISIP_KTB!$I$18</f>
        <v>1584</v>
      </c>
      <c r="L23" s="279">
        <f>[2]MISIP_KTB!$I$19</f>
        <v>1584</v>
      </c>
      <c r="M23" s="279">
        <f>[2]MISIP_KTB!$I$20</f>
        <v>1584</v>
      </c>
      <c r="N23" s="279">
        <f>[2]MISIP_KTB!$I$21</f>
        <v>1584</v>
      </c>
      <c r="O23" s="279">
        <f>[2]MISIP_KTB!$I$22</f>
        <v>1584</v>
      </c>
      <c r="P23" s="85">
        <f t="shared" si="5"/>
        <v>19008</v>
      </c>
      <c r="Q23" s="313">
        <f t="shared" si="11"/>
        <v>1584</v>
      </c>
      <c r="R23" s="314">
        <f t="shared" si="8"/>
        <v>3168</v>
      </c>
      <c r="S23" s="314">
        <f t="shared" si="9"/>
        <v>4752</v>
      </c>
      <c r="T23" s="314">
        <f t="shared" si="10"/>
        <v>6336</v>
      </c>
      <c r="U23" s="314">
        <f t="shared" si="3"/>
        <v>7920</v>
      </c>
      <c r="V23" s="314">
        <f t="shared" si="3"/>
        <v>9504</v>
      </c>
      <c r="W23" s="314">
        <f t="shared" si="3"/>
        <v>11088</v>
      </c>
      <c r="X23" s="314">
        <f t="shared" si="3"/>
        <v>12672</v>
      </c>
      <c r="Y23" s="314">
        <f t="shared" si="3"/>
        <v>14256</v>
      </c>
      <c r="Z23" s="314">
        <f t="shared" si="3"/>
        <v>15840</v>
      </c>
      <c r="AA23" s="314">
        <f t="shared" si="3"/>
        <v>17424</v>
      </c>
      <c r="AB23" s="314">
        <f t="shared" si="3"/>
        <v>19008</v>
      </c>
    </row>
    <row r="24" spans="1:28" ht="14.1" customHeight="1">
      <c r="A24" s="14"/>
      <c r="B24" s="109">
        <v>15</v>
      </c>
      <c r="C24" s="271" t="s">
        <v>159</v>
      </c>
      <c r="D24" s="279">
        <f>[2]MISIP_KTB!$J$11</f>
        <v>680</v>
      </c>
      <c r="E24" s="279">
        <f>[2]MISIP_KTB!$J$12</f>
        <v>680</v>
      </c>
      <c r="F24" s="279">
        <f>[2]MISIP_KTB!$J$13</f>
        <v>680</v>
      </c>
      <c r="G24" s="279">
        <f>[2]MISIP_KTB!$J$14</f>
        <v>680</v>
      </c>
      <c r="H24" s="279">
        <f>[2]MISIP_KTB!$J$15</f>
        <v>680</v>
      </c>
      <c r="I24" s="279">
        <f>[2]MISIP_KTB!$J$16</f>
        <v>680</v>
      </c>
      <c r="J24" s="279">
        <f>[2]MISIP_KTB!$J$17</f>
        <v>680</v>
      </c>
      <c r="K24" s="279">
        <f>[2]MISIP_KTB!$J$18</f>
        <v>680</v>
      </c>
      <c r="L24" s="279">
        <f>[2]MISIP_KTB!$J$19</f>
        <v>680</v>
      </c>
      <c r="M24" s="279">
        <f>[2]MISIP_KTB!$J$20</f>
        <v>680</v>
      </c>
      <c r="N24" s="279">
        <f>[2]MISIP_KTB!$J$21</f>
        <v>680</v>
      </c>
      <c r="O24" s="279">
        <f>[2]MISIP_KTB!$J$22</f>
        <v>680</v>
      </c>
      <c r="P24" s="85">
        <f t="shared" si="5"/>
        <v>8160</v>
      </c>
      <c r="Q24" s="313">
        <f t="shared" si="11"/>
        <v>680</v>
      </c>
      <c r="R24" s="314">
        <f t="shared" si="8"/>
        <v>1360</v>
      </c>
      <c r="S24" s="314">
        <f t="shared" si="9"/>
        <v>2040</v>
      </c>
      <c r="T24" s="314">
        <f t="shared" si="10"/>
        <v>2720</v>
      </c>
      <c r="U24" s="314">
        <f t="shared" si="3"/>
        <v>3400</v>
      </c>
      <c r="V24" s="314">
        <f t="shared" si="3"/>
        <v>4080</v>
      </c>
      <c r="W24" s="314">
        <f t="shared" si="3"/>
        <v>4760</v>
      </c>
      <c r="X24" s="314">
        <f t="shared" si="3"/>
        <v>5440</v>
      </c>
      <c r="Y24" s="314">
        <f t="shared" si="3"/>
        <v>6120</v>
      </c>
      <c r="Z24" s="314">
        <f t="shared" si="3"/>
        <v>6800</v>
      </c>
      <c r="AA24" s="314">
        <f t="shared" si="3"/>
        <v>7480</v>
      </c>
      <c r="AB24" s="314">
        <f t="shared" si="3"/>
        <v>8160</v>
      </c>
    </row>
    <row r="25" spans="1:28" ht="14.1" customHeight="1">
      <c r="B25" s="109">
        <v>16</v>
      </c>
      <c r="C25" s="271" t="s">
        <v>160</v>
      </c>
      <c r="D25" s="279">
        <f>[2]MISIP_KTB!$K$11</f>
        <v>220</v>
      </c>
      <c r="E25" s="279">
        <f>[2]MISIP_KTB!$K$12</f>
        <v>220</v>
      </c>
      <c r="F25" s="279">
        <f>[2]MISIP_KTB!$K$13</f>
        <v>220</v>
      </c>
      <c r="G25" s="279">
        <f>[2]MISIP_KTB!$K$14</f>
        <v>220</v>
      </c>
      <c r="H25" s="279">
        <f>[2]MISIP_KTB!$K$15</f>
        <v>120</v>
      </c>
      <c r="I25" s="279">
        <f>[2]MISIP_KTB!$K$16</f>
        <v>120</v>
      </c>
      <c r="J25" s="279">
        <f>[2]MISIP_KTB!$K$17</f>
        <v>120</v>
      </c>
      <c r="K25" s="279">
        <f>[2]MISIP_KTB!$K$18</f>
        <v>120</v>
      </c>
      <c r="L25" s="279">
        <f>[2]MISIP_KTB!$K$19</f>
        <v>120</v>
      </c>
      <c r="M25" s="279">
        <f>[2]MISIP_KTB!$K$20</f>
        <v>120</v>
      </c>
      <c r="N25" s="279">
        <f>[2]MISIP_KTB!$K$21</f>
        <v>120</v>
      </c>
      <c r="O25" s="279">
        <f>[2]MISIP_KTB!$K$22</f>
        <v>120</v>
      </c>
      <c r="P25" s="85">
        <f t="shared" si="5"/>
        <v>1840</v>
      </c>
      <c r="Q25" s="313">
        <f t="shared" si="11"/>
        <v>220</v>
      </c>
      <c r="R25" s="314">
        <f t="shared" si="8"/>
        <v>440</v>
      </c>
      <c r="S25" s="314">
        <f t="shared" si="9"/>
        <v>660</v>
      </c>
      <c r="T25" s="314">
        <f t="shared" si="10"/>
        <v>880</v>
      </c>
      <c r="U25" s="314">
        <f t="shared" ref="U25:U26" si="12">T25+H25</f>
        <v>1000</v>
      </c>
      <c r="V25" s="314">
        <f t="shared" ref="V25:V26" si="13">U25+I25</f>
        <v>1120</v>
      </c>
      <c r="W25" s="314">
        <f t="shared" ref="W25:W26" si="14">V25+J25</f>
        <v>1240</v>
      </c>
      <c r="X25" s="314">
        <f t="shared" ref="X25:X26" si="15">W25+K25</f>
        <v>1360</v>
      </c>
      <c r="Y25" s="314">
        <f t="shared" ref="Y25:Y26" si="16">X25+L25</f>
        <v>1480</v>
      </c>
      <c r="Z25" s="314">
        <f t="shared" ref="Z25:Z26" si="17">Y25+M25</f>
        <v>1600</v>
      </c>
      <c r="AA25" s="314">
        <f t="shared" ref="AA25:AA26" si="18">Z25+N25</f>
        <v>1720</v>
      </c>
      <c r="AB25" s="314">
        <f t="shared" ref="AB25:AB26" si="19">AA25+O25</f>
        <v>1840</v>
      </c>
    </row>
    <row r="26" spans="1:28" ht="14.1" customHeight="1">
      <c r="A26" s="14"/>
      <c r="B26" s="109">
        <v>17</v>
      </c>
      <c r="C26" s="271" t="s">
        <v>161</v>
      </c>
      <c r="D26" s="279">
        <f>[2]MISIP_KTB!$L$11</f>
        <v>580</v>
      </c>
      <c r="E26" s="279">
        <f>[2]MISIP_KTB!$L$12</f>
        <v>580</v>
      </c>
      <c r="F26" s="279">
        <f>[2]MISIP_KTB!$L$13</f>
        <v>580</v>
      </c>
      <c r="G26" s="279">
        <f>[2]MISIP_KTB!$L$14</f>
        <v>580</v>
      </c>
      <c r="H26" s="279">
        <f>[2]MISIP_KTB!$L$15</f>
        <v>680</v>
      </c>
      <c r="I26" s="279">
        <f>[2]MISIP_KTB!$L$16</f>
        <v>680</v>
      </c>
      <c r="J26" s="279">
        <f>[2]MISIP_KTB!$L$17</f>
        <v>680</v>
      </c>
      <c r="K26" s="279">
        <f>[2]MISIP_KTB!$L$18</f>
        <v>680</v>
      </c>
      <c r="L26" s="279">
        <f>[2]MISIP_KTB!$L$19</f>
        <v>680</v>
      </c>
      <c r="M26" s="279">
        <f>[2]MISIP_KTB!$L$20</f>
        <v>680</v>
      </c>
      <c r="N26" s="279">
        <f>[2]MISIP_KTB!$L$21</f>
        <v>680</v>
      </c>
      <c r="O26" s="279">
        <f>[2]MISIP_KTB!$L$22</f>
        <v>680</v>
      </c>
      <c r="P26" s="85">
        <f t="shared" si="5"/>
        <v>7760</v>
      </c>
      <c r="Q26" s="313">
        <f t="shared" si="11"/>
        <v>580</v>
      </c>
      <c r="R26" s="314">
        <f t="shared" si="8"/>
        <v>1160</v>
      </c>
      <c r="S26" s="314">
        <f t="shared" si="9"/>
        <v>1740</v>
      </c>
      <c r="T26" s="314">
        <f t="shared" si="10"/>
        <v>2320</v>
      </c>
      <c r="U26" s="314">
        <f t="shared" si="12"/>
        <v>3000</v>
      </c>
      <c r="V26" s="314">
        <f t="shared" si="13"/>
        <v>3680</v>
      </c>
      <c r="W26" s="314">
        <f t="shared" si="14"/>
        <v>4360</v>
      </c>
      <c r="X26" s="314">
        <f t="shared" si="15"/>
        <v>5040</v>
      </c>
      <c r="Y26" s="314">
        <f t="shared" si="16"/>
        <v>5720</v>
      </c>
      <c r="Z26" s="314">
        <f t="shared" si="17"/>
        <v>6400</v>
      </c>
      <c r="AA26" s="314">
        <f t="shared" si="18"/>
        <v>7080</v>
      </c>
      <c r="AB26" s="314">
        <f t="shared" si="19"/>
        <v>7760</v>
      </c>
    </row>
    <row r="27" spans="1:28" s="7" customFormat="1" ht="14.1" customHeight="1">
      <c r="B27" s="110"/>
      <c r="C27" s="272" t="s">
        <v>47</v>
      </c>
      <c r="D27" s="280">
        <f t="shared" ref="D27:P27" si="20">SUM(D19:D26)</f>
        <v>4784</v>
      </c>
      <c r="E27" s="280">
        <f t="shared" si="20"/>
        <v>4784</v>
      </c>
      <c r="F27" s="280">
        <f t="shared" si="20"/>
        <v>4784</v>
      </c>
      <c r="G27" s="280">
        <f t="shared" si="20"/>
        <v>4784</v>
      </c>
      <c r="H27" s="280">
        <f t="shared" si="20"/>
        <v>4784</v>
      </c>
      <c r="I27" s="280">
        <f t="shared" si="20"/>
        <v>4784</v>
      </c>
      <c r="J27" s="280">
        <f t="shared" si="20"/>
        <v>4784</v>
      </c>
      <c r="K27" s="280">
        <f t="shared" si="20"/>
        <v>4784</v>
      </c>
      <c r="L27" s="280">
        <f t="shared" si="20"/>
        <v>4784</v>
      </c>
      <c r="M27" s="280">
        <f t="shared" si="20"/>
        <v>4784</v>
      </c>
      <c r="N27" s="280">
        <f t="shared" si="20"/>
        <v>4784</v>
      </c>
      <c r="O27" s="280">
        <f t="shared" si="20"/>
        <v>4784</v>
      </c>
      <c r="P27" s="103">
        <f t="shared" si="20"/>
        <v>57408</v>
      </c>
      <c r="Q27" s="315">
        <f t="shared" ref="Q27:Q36" si="21">D27</f>
        <v>4784</v>
      </c>
      <c r="R27" s="316">
        <f t="shared" si="8"/>
        <v>9568</v>
      </c>
      <c r="S27" s="316">
        <f t="shared" si="9"/>
        <v>14352</v>
      </c>
      <c r="T27" s="316">
        <f t="shared" si="10"/>
        <v>19136</v>
      </c>
      <c r="U27" s="316">
        <f t="shared" si="8"/>
        <v>23920</v>
      </c>
      <c r="V27" s="316">
        <f t="shared" si="8"/>
        <v>28704</v>
      </c>
      <c r="W27" s="316">
        <f t="shared" si="8"/>
        <v>33488</v>
      </c>
      <c r="X27" s="316">
        <f t="shared" si="8"/>
        <v>38272</v>
      </c>
      <c r="Y27" s="316">
        <f t="shared" si="8"/>
        <v>43056</v>
      </c>
      <c r="Z27" s="316">
        <f t="shared" si="8"/>
        <v>47840</v>
      </c>
      <c r="AA27" s="316">
        <f t="shared" si="8"/>
        <v>52624</v>
      </c>
      <c r="AB27" s="316">
        <f t="shared" si="8"/>
        <v>57408</v>
      </c>
    </row>
    <row r="28" spans="1:28" s="7" customFormat="1" ht="14.1" customHeight="1">
      <c r="B28" s="110"/>
      <c r="C28" s="273" t="s">
        <v>128</v>
      </c>
      <c r="D28" s="300">
        <f t="shared" ref="D28:O28" si="22">SUM(D10,D18,D27)</f>
        <v>9724</v>
      </c>
      <c r="E28" s="300">
        <f t="shared" si="22"/>
        <v>9724</v>
      </c>
      <c r="F28" s="300">
        <f t="shared" si="22"/>
        <v>9724</v>
      </c>
      <c r="G28" s="300">
        <f t="shared" si="22"/>
        <v>9724</v>
      </c>
      <c r="H28" s="300">
        <f t="shared" si="22"/>
        <v>9724</v>
      </c>
      <c r="I28" s="300">
        <f t="shared" si="22"/>
        <v>9724</v>
      </c>
      <c r="J28" s="300">
        <f t="shared" si="22"/>
        <v>9724</v>
      </c>
      <c r="K28" s="300">
        <f t="shared" si="22"/>
        <v>9724</v>
      </c>
      <c r="L28" s="300">
        <f t="shared" si="22"/>
        <v>9724</v>
      </c>
      <c r="M28" s="300">
        <f t="shared" si="22"/>
        <v>9724</v>
      </c>
      <c r="N28" s="300">
        <f t="shared" si="22"/>
        <v>9724</v>
      </c>
      <c r="O28" s="300">
        <f t="shared" si="22"/>
        <v>9724</v>
      </c>
      <c r="P28" s="205">
        <f>SUM(P27,P18,P10)</f>
        <v>116688</v>
      </c>
      <c r="Q28" s="317">
        <f t="shared" si="21"/>
        <v>9724</v>
      </c>
      <c r="R28" s="316">
        <f t="shared" ref="R28:AB36" si="23">Q28+E28</f>
        <v>19448</v>
      </c>
      <c r="S28" s="316">
        <f t="shared" si="9"/>
        <v>29172</v>
      </c>
      <c r="T28" s="316">
        <f t="shared" si="10"/>
        <v>38896</v>
      </c>
      <c r="U28" s="316">
        <f t="shared" si="23"/>
        <v>48620</v>
      </c>
      <c r="V28" s="316">
        <f t="shared" si="23"/>
        <v>58344</v>
      </c>
      <c r="W28" s="316">
        <f t="shared" si="23"/>
        <v>68068</v>
      </c>
      <c r="X28" s="316">
        <f t="shared" si="23"/>
        <v>77792</v>
      </c>
      <c r="Y28" s="316">
        <f t="shared" si="23"/>
        <v>87516</v>
      </c>
      <c r="Z28" s="316">
        <f t="shared" si="23"/>
        <v>97240</v>
      </c>
      <c r="AA28" s="316">
        <f t="shared" si="23"/>
        <v>106964</v>
      </c>
      <c r="AB28" s="316">
        <f t="shared" si="23"/>
        <v>116688</v>
      </c>
    </row>
    <row r="29" spans="1:28" ht="14.1" customHeight="1">
      <c r="B29" s="109">
        <v>18</v>
      </c>
      <c r="C29" s="271" t="s">
        <v>129</v>
      </c>
      <c r="D29" s="279">
        <f>[2]SEWA!$E$11</f>
        <v>1000</v>
      </c>
      <c r="E29" s="279">
        <f>[2]SEWA!$E$12</f>
        <v>1000</v>
      </c>
      <c r="F29" s="279">
        <f>[2]SEWA!$E$13</f>
        <v>1000</v>
      </c>
      <c r="G29" s="279">
        <f>[2]SEWA!$E$14</f>
        <v>1000</v>
      </c>
      <c r="H29" s="279">
        <f>[2]SEWA!$E$15</f>
        <v>1000</v>
      </c>
      <c r="I29" s="279">
        <f>[2]SEWA!$E$16</f>
        <v>1000</v>
      </c>
      <c r="J29" s="279">
        <f>[2]SEWA!$E$17</f>
        <v>1000</v>
      </c>
      <c r="K29" s="279">
        <f>[2]SEWA!$E$18</f>
        <v>1000</v>
      </c>
      <c r="L29" s="279">
        <f>[2]SEWA!$E$19</f>
        <v>1000</v>
      </c>
      <c r="M29" s="279">
        <f>[2]SEWA!$E$20</f>
        <v>1000</v>
      </c>
      <c r="N29" s="279">
        <f>[2]SEWA!$E$21</f>
        <v>1000</v>
      </c>
      <c r="O29" s="279">
        <f>[2]SEWA!$E$22</f>
        <v>1000</v>
      </c>
      <c r="P29" s="85">
        <f t="shared" ref="P29:P30" si="24">SUM(D29:O29)</f>
        <v>12000</v>
      </c>
      <c r="Q29" s="313">
        <f t="shared" si="21"/>
        <v>1000</v>
      </c>
      <c r="R29" s="314">
        <f t="shared" si="23"/>
        <v>2000</v>
      </c>
      <c r="S29" s="314">
        <f t="shared" si="9"/>
        <v>3000</v>
      </c>
      <c r="T29" s="314">
        <f t="shared" si="10"/>
        <v>4000</v>
      </c>
      <c r="U29" s="314">
        <f t="shared" si="23"/>
        <v>5000</v>
      </c>
      <c r="V29" s="314">
        <f t="shared" si="23"/>
        <v>6000</v>
      </c>
      <c r="W29" s="314">
        <f t="shared" si="23"/>
        <v>7000</v>
      </c>
      <c r="X29" s="314">
        <f t="shared" si="23"/>
        <v>8000</v>
      </c>
      <c r="Y29" s="314">
        <f t="shared" si="23"/>
        <v>9000</v>
      </c>
      <c r="Z29" s="314">
        <f t="shared" si="23"/>
        <v>10000</v>
      </c>
      <c r="AA29" s="314">
        <f t="shared" si="23"/>
        <v>11000</v>
      </c>
      <c r="AB29" s="314">
        <f t="shared" si="23"/>
        <v>12000</v>
      </c>
    </row>
    <row r="30" spans="1:28" ht="14.1" customHeight="1">
      <c r="B30" s="109">
        <v>19</v>
      </c>
      <c r="C30" s="271" t="s">
        <v>149</v>
      </c>
      <c r="D30" s="279">
        <f>[2]SEWA!$F$11</f>
        <v>500</v>
      </c>
      <c r="E30" s="279">
        <f>[2]SEWA!$F$12</f>
        <v>500</v>
      </c>
      <c r="F30" s="279">
        <f>[2]SEWA!$F$13</f>
        <v>500</v>
      </c>
      <c r="G30" s="279">
        <f>[2]SEWA!$F$14</f>
        <v>500</v>
      </c>
      <c r="H30" s="279">
        <f>[2]SEWA!$F$15</f>
        <v>500</v>
      </c>
      <c r="I30" s="279">
        <f>[2]SEWA!$F$16</f>
        <v>500</v>
      </c>
      <c r="J30" s="279">
        <f>[2]SEWA!$F$17</f>
        <v>500</v>
      </c>
      <c r="K30" s="279">
        <f>[2]SEWA!$F$18</f>
        <v>500</v>
      </c>
      <c r="L30" s="279">
        <f>[2]SEWA!$F$19</f>
        <v>500</v>
      </c>
      <c r="M30" s="279">
        <f>[2]SEWA!$F$20</f>
        <v>500</v>
      </c>
      <c r="N30" s="279">
        <f>[2]SEWA!$F$21</f>
        <v>500</v>
      </c>
      <c r="O30" s="279">
        <f>[2]SEWA!$F$22</f>
        <v>500</v>
      </c>
      <c r="P30" s="85">
        <f t="shared" si="24"/>
        <v>6000</v>
      </c>
      <c r="Q30" s="313">
        <f t="shared" si="21"/>
        <v>500</v>
      </c>
      <c r="R30" s="314">
        <f t="shared" si="23"/>
        <v>1000</v>
      </c>
      <c r="S30" s="314">
        <f t="shared" si="9"/>
        <v>1500</v>
      </c>
      <c r="T30" s="314">
        <f t="shared" si="10"/>
        <v>2000</v>
      </c>
      <c r="U30" s="314">
        <f t="shared" si="23"/>
        <v>2500</v>
      </c>
      <c r="V30" s="314">
        <f t="shared" si="23"/>
        <v>3000</v>
      </c>
      <c r="W30" s="314">
        <f t="shared" si="23"/>
        <v>3500</v>
      </c>
      <c r="X30" s="314">
        <f t="shared" si="23"/>
        <v>4000</v>
      </c>
      <c r="Y30" s="314">
        <f t="shared" si="23"/>
        <v>4500</v>
      </c>
      <c r="Z30" s="314">
        <f t="shared" si="23"/>
        <v>5000</v>
      </c>
      <c r="AA30" s="314">
        <f t="shared" si="23"/>
        <v>5500</v>
      </c>
      <c r="AB30" s="314">
        <f t="shared" si="23"/>
        <v>6000</v>
      </c>
    </row>
    <row r="31" spans="1:28" s="7" customFormat="1" ht="14.1" customHeight="1">
      <c r="B31" s="110"/>
      <c r="C31" s="273" t="s">
        <v>130</v>
      </c>
      <c r="D31" s="300">
        <f t="shared" ref="D31:J31" si="25">SUM(D29:D30)</f>
        <v>1500</v>
      </c>
      <c r="E31" s="300">
        <f t="shared" si="25"/>
        <v>1500</v>
      </c>
      <c r="F31" s="300">
        <f t="shared" si="25"/>
        <v>1500</v>
      </c>
      <c r="G31" s="300">
        <f t="shared" si="25"/>
        <v>1500</v>
      </c>
      <c r="H31" s="300">
        <f t="shared" si="25"/>
        <v>1500</v>
      </c>
      <c r="I31" s="300">
        <f t="shared" si="25"/>
        <v>1500</v>
      </c>
      <c r="J31" s="300">
        <f t="shared" si="25"/>
        <v>1500</v>
      </c>
      <c r="K31" s="300">
        <f t="shared" ref="K31" si="26">SUM(K29:K30)</f>
        <v>1500</v>
      </c>
      <c r="L31" s="300">
        <f t="shared" ref="L31" si="27">SUM(L29:L30)</f>
        <v>1500</v>
      </c>
      <c r="M31" s="300">
        <f t="shared" ref="M31" si="28">SUM(M29:M30)</f>
        <v>1500</v>
      </c>
      <c r="N31" s="300">
        <f t="shared" ref="N31" si="29">SUM(N29:N30)</f>
        <v>1500</v>
      </c>
      <c r="O31" s="300">
        <f t="shared" ref="O31" si="30">SUM(O29:O30)</f>
        <v>1500</v>
      </c>
      <c r="P31" s="205">
        <f>SUM(P29:P30)</f>
        <v>18000</v>
      </c>
      <c r="Q31" s="317">
        <f t="shared" si="21"/>
        <v>1500</v>
      </c>
      <c r="R31" s="326">
        <f t="shared" si="23"/>
        <v>3000</v>
      </c>
      <c r="S31" s="326">
        <f t="shared" si="9"/>
        <v>4500</v>
      </c>
      <c r="T31" s="326">
        <f t="shared" si="10"/>
        <v>6000</v>
      </c>
      <c r="U31" s="326">
        <f t="shared" si="23"/>
        <v>7500</v>
      </c>
      <c r="V31" s="326">
        <f t="shared" si="23"/>
        <v>9000</v>
      </c>
      <c r="W31" s="326">
        <f t="shared" si="23"/>
        <v>10500</v>
      </c>
      <c r="X31" s="326">
        <f t="shared" si="23"/>
        <v>12000</v>
      </c>
      <c r="Y31" s="326">
        <f t="shared" si="23"/>
        <v>13500</v>
      </c>
      <c r="Z31" s="326">
        <f t="shared" si="23"/>
        <v>15000</v>
      </c>
      <c r="AA31" s="326">
        <f t="shared" si="23"/>
        <v>16500</v>
      </c>
      <c r="AB31" s="326">
        <f t="shared" si="23"/>
        <v>18000</v>
      </c>
    </row>
    <row r="32" spans="1:28" ht="14.1" customHeight="1">
      <c r="B32" s="110"/>
      <c r="C32" s="274" t="s">
        <v>131</v>
      </c>
      <c r="D32" s="283">
        <f t="shared" ref="D32:I32" si="31">SUM(D28,D31)</f>
        <v>11224</v>
      </c>
      <c r="E32" s="283">
        <f t="shared" si="31"/>
        <v>11224</v>
      </c>
      <c r="F32" s="283">
        <f t="shared" si="31"/>
        <v>11224</v>
      </c>
      <c r="G32" s="283">
        <f t="shared" si="31"/>
        <v>11224</v>
      </c>
      <c r="H32" s="283">
        <f t="shared" si="31"/>
        <v>11224</v>
      </c>
      <c r="I32" s="283">
        <f t="shared" si="31"/>
        <v>11224</v>
      </c>
      <c r="J32" s="283">
        <f t="shared" ref="J32:O32" si="32">SUM(J28,J31)</f>
        <v>11224</v>
      </c>
      <c r="K32" s="283">
        <f t="shared" si="32"/>
        <v>11224</v>
      </c>
      <c r="L32" s="283">
        <f t="shared" si="32"/>
        <v>11224</v>
      </c>
      <c r="M32" s="283">
        <f t="shared" si="32"/>
        <v>11224</v>
      </c>
      <c r="N32" s="283">
        <f t="shared" si="32"/>
        <v>11224</v>
      </c>
      <c r="O32" s="283">
        <f t="shared" si="32"/>
        <v>11224</v>
      </c>
      <c r="P32" s="252">
        <f>SUM(P31,P28)</f>
        <v>134688</v>
      </c>
      <c r="Q32" s="318">
        <f t="shared" si="21"/>
        <v>11224</v>
      </c>
      <c r="R32" s="326">
        <f t="shared" si="23"/>
        <v>22448</v>
      </c>
      <c r="S32" s="326">
        <f t="shared" si="9"/>
        <v>33672</v>
      </c>
      <c r="T32" s="326">
        <f t="shared" si="10"/>
        <v>44896</v>
      </c>
      <c r="U32" s="326">
        <f t="shared" si="23"/>
        <v>56120</v>
      </c>
      <c r="V32" s="326">
        <f t="shared" si="23"/>
        <v>67344</v>
      </c>
      <c r="W32" s="326">
        <f t="shared" si="23"/>
        <v>78568</v>
      </c>
      <c r="X32" s="326">
        <f t="shared" si="23"/>
        <v>89792</v>
      </c>
      <c r="Y32" s="326">
        <f t="shared" si="23"/>
        <v>101016</v>
      </c>
      <c r="Z32" s="326">
        <f t="shared" si="23"/>
        <v>112240</v>
      </c>
      <c r="AA32" s="326">
        <f t="shared" si="23"/>
        <v>123464</v>
      </c>
      <c r="AB32" s="326">
        <f t="shared" si="23"/>
        <v>134688</v>
      </c>
    </row>
    <row r="33" spans="1:28" ht="14.1" customHeight="1">
      <c r="B33" s="111">
        <v>20</v>
      </c>
      <c r="C33" s="270" t="s">
        <v>132</v>
      </c>
      <c r="D33" s="279">
        <f>[2]MBU!$E$11</f>
        <v>2000</v>
      </c>
      <c r="E33" s="279">
        <f>[2]MBU!$E$12</f>
        <v>2000</v>
      </c>
      <c r="F33" s="279">
        <f>[2]MBU!$E$13</f>
        <v>2000</v>
      </c>
      <c r="G33" s="279">
        <f>[2]MBU!$E$14</f>
        <v>2000</v>
      </c>
      <c r="H33" s="279">
        <f>[2]MBU!$E$15</f>
        <v>2000</v>
      </c>
      <c r="I33" s="279">
        <f>[2]MBU!$E$16</f>
        <v>2000</v>
      </c>
      <c r="J33" s="279">
        <f>[2]MBU!$E$17</f>
        <v>2000</v>
      </c>
      <c r="K33" s="279">
        <f>[2]MBU!$E$18</f>
        <v>2000</v>
      </c>
      <c r="L33" s="279">
        <f>[2]MBU!$E$19</f>
        <v>2000</v>
      </c>
      <c r="M33" s="279">
        <f>[2]MBU!$E$20</f>
        <v>2000</v>
      </c>
      <c r="N33" s="279">
        <f>[2]MBU!$E$21</f>
        <v>2000</v>
      </c>
      <c r="O33" s="279">
        <f>[2]MBU!$E$22</f>
        <v>2000</v>
      </c>
      <c r="P33" s="85">
        <f t="shared" ref="P33:P34" si="33">SUM(D33:O33)</f>
        <v>24000</v>
      </c>
      <c r="Q33" s="319">
        <f t="shared" si="21"/>
        <v>2000</v>
      </c>
      <c r="R33" s="442">
        <f t="shared" si="23"/>
        <v>4000</v>
      </c>
      <c r="S33" s="442">
        <f t="shared" si="9"/>
        <v>6000</v>
      </c>
      <c r="T33" s="442">
        <f t="shared" si="10"/>
        <v>8000</v>
      </c>
      <c r="U33" s="442">
        <f t="shared" si="23"/>
        <v>10000</v>
      </c>
      <c r="V33" s="442">
        <f t="shared" si="23"/>
        <v>12000</v>
      </c>
      <c r="W33" s="442">
        <f t="shared" si="23"/>
        <v>14000</v>
      </c>
      <c r="X33" s="442">
        <f t="shared" si="23"/>
        <v>16000</v>
      </c>
      <c r="Y33" s="442">
        <f t="shared" si="23"/>
        <v>18000</v>
      </c>
      <c r="Z33" s="442">
        <f t="shared" si="23"/>
        <v>20000</v>
      </c>
      <c r="AA33" s="442">
        <f t="shared" si="23"/>
        <v>22000</v>
      </c>
      <c r="AB33" s="442">
        <f t="shared" si="23"/>
        <v>24000</v>
      </c>
    </row>
    <row r="34" spans="1:28" ht="14.1" customHeight="1">
      <c r="B34" s="111">
        <v>21</v>
      </c>
      <c r="C34" s="270" t="s">
        <v>210</v>
      </c>
      <c r="D34" s="279">
        <f>[2]MBU!$F$11</f>
        <v>2000</v>
      </c>
      <c r="E34" s="279">
        <f>[2]MBU!$F$12</f>
        <v>2000</v>
      </c>
      <c r="F34" s="279">
        <f>[2]MBU!$F$13</f>
        <v>2000</v>
      </c>
      <c r="G34" s="279">
        <f>[2]MBU!$F$14</f>
        <v>2000</v>
      </c>
      <c r="H34" s="279">
        <f>[2]MBU!$F$15</f>
        <v>2000</v>
      </c>
      <c r="I34" s="279">
        <f>[2]MBU!$F$16</f>
        <v>2000</v>
      </c>
      <c r="J34" s="279">
        <f>[2]MBU!$F$17</f>
        <v>2000</v>
      </c>
      <c r="K34" s="279">
        <f>[2]MBU!$F$18</f>
        <v>2000</v>
      </c>
      <c r="L34" s="279">
        <f>[2]MBU!$F$19</f>
        <v>2000</v>
      </c>
      <c r="M34" s="279">
        <f>[2]MBU!$F$20</f>
        <v>2000</v>
      </c>
      <c r="N34" s="279">
        <f>[2]MBU!$F$21</f>
        <v>2000</v>
      </c>
      <c r="O34" s="279">
        <f>[2]MBU!$F$22</f>
        <v>2000</v>
      </c>
      <c r="P34" s="85">
        <f t="shared" si="33"/>
        <v>24000</v>
      </c>
      <c r="Q34" s="319">
        <f t="shared" si="21"/>
        <v>2000</v>
      </c>
      <c r="R34" s="442">
        <f t="shared" si="23"/>
        <v>4000</v>
      </c>
      <c r="S34" s="442">
        <f t="shared" si="9"/>
        <v>6000</v>
      </c>
      <c r="T34" s="442">
        <f t="shared" si="10"/>
        <v>8000</v>
      </c>
      <c r="U34" s="442">
        <f t="shared" si="23"/>
        <v>10000</v>
      </c>
      <c r="V34" s="442">
        <f t="shared" si="23"/>
        <v>12000</v>
      </c>
      <c r="W34" s="442">
        <f t="shared" si="23"/>
        <v>14000</v>
      </c>
      <c r="X34" s="442">
        <f t="shared" si="23"/>
        <v>16000</v>
      </c>
      <c r="Y34" s="442">
        <f t="shared" si="23"/>
        <v>18000</v>
      </c>
      <c r="Z34" s="442">
        <f t="shared" si="23"/>
        <v>20000</v>
      </c>
      <c r="AA34" s="442">
        <f t="shared" si="23"/>
        <v>22000</v>
      </c>
      <c r="AB34" s="442">
        <f t="shared" si="23"/>
        <v>24000</v>
      </c>
    </row>
    <row r="35" spans="1:28" s="7" customFormat="1" ht="14.1" customHeight="1">
      <c r="B35" s="250"/>
      <c r="C35" s="274" t="s">
        <v>133</v>
      </c>
      <c r="D35" s="285">
        <f t="shared" ref="D35:J35" si="34">SUM(D33:D34)</f>
        <v>4000</v>
      </c>
      <c r="E35" s="285">
        <f t="shared" si="34"/>
        <v>4000</v>
      </c>
      <c r="F35" s="285">
        <f t="shared" si="34"/>
        <v>4000</v>
      </c>
      <c r="G35" s="285">
        <f t="shared" si="34"/>
        <v>4000</v>
      </c>
      <c r="H35" s="285">
        <f t="shared" si="34"/>
        <v>4000</v>
      </c>
      <c r="I35" s="285">
        <f t="shared" si="34"/>
        <v>4000</v>
      </c>
      <c r="J35" s="285">
        <f t="shared" si="34"/>
        <v>4000</v>
      </c>
      <c r="K35" s="285">
        <f t="shared" ref="K35" si="35">SUM(K33:K34)</f>
        <v>4000</v>
      </c>
      <c r="L35" s="285">
        <f t="shared" ref="L35" si="36">SUM(L33:L34)</f>
        <v>4000</v>
      </c>
      <c r="M35" s="285">
        <f t="shared" ref="M35" si="37">SUM(M33:M34)</f>
        <v>4000</v>
      </c>
      <c r="N35" s="285">
        <f t="shared" ref="N35" si="38">SUM(N33:N34)</f>
        <v>4000</v>
      </c>
      <c r="O35" s="285">
        <f t="shared" ref="O35" si="39">SUM(O33:O34)</f>
        <v>4000</v>
      </c>
      <c r="P35" s="252">
        <f>SUM(P33)</f>
        <v>24000</v>
      </c>
      <c r="Q35" s="321">
        <f t="shared" si="21"/>
        <v>4000</v>
      </c>
      <c r="R35" s="326">
        <f t="shared" si="23"/>
        <v>8000</v>
      </c>
      <c r="S35" s="326">
        <f t="shared" si="9"/>
        <v>12000</v>
      </c>
      <c r="T35" s="326">
        <f t="shared" si="10"/>
        <v>16000</v>
      </c>
      <c r="U35" s="326">
        <f t="shared" si="23"/>
        <v>20000</v>
      </c>
      <c r="V35" s="326">
        <f t="shared" si="23"/>
        <v>24000</v>
      </c>
      <c r="W35" s="326">
        <f t="shared" si="23"/>
        <v>28000</v>
      </c>
      <c r="X35" s="326">
        <f t="shared" si="23"/>
        <v>32000</v>
      </c>
      <c r="Y35" s="326">
        <f t="shared" si="23"/>
        <v>36000</v>
      </c>
      <c r="Z35" s="326">
        <f t="shared" si="23"/>
        <v>40000</v>
      </c>
      <c r="AA35" s="326">
        <f t="shared" si="23"/>
        <v>44000</v>
      </c>
      <c r="AB35" s="326">
        <f t="shared" si="23"/>
        <v>48000</v>
      </c>
    </row>
    <row r="36" spans="1:28" s="7" customFormat="1" ht="14.1" customHeight="1">
      <c r="B36" s="256"/>
      <c r="C36" s="293" t="s">
        <v>29</v>
      </c>
      <c r="D36" s="286">
        <f t="shared" ref="D36:I36" si="40">SUM(D32,D35)</f>
        <v>15224</v>
      </c>
      <c r="E36" s="286">
        <f t="shared" si="40"/>
        <v>15224</v>
      </c>
      <c r="F36" s="286">
        <f t="shared" si="40"/>
        <v>15224</v>
      </c>
      <c r="G36" s="286">
        <f t="shared" si="40"/>
        <v>15224</v>
      </c>
      <c r="H36" s="286">
        <f t="shared" si="40"/>
        <v>15224</v>
      </c>
      <c r="I36" s="286">
        <f t="shared" si="40"/>
        <v>15224</v>
      </c>
      <c r="J36" s="286">
        <f t="shared" ref="J36:O36" si="41">SUM(J32,J35)</f>
        <v>15224</v>
      </c>
      <c r="K36" s="286">
        <f t="shared" si="41"/>
        <v>15224</v>
      </c>
      <c r="L36" s="286">
        <f t="shared" si="41"/>
        <v>15224</v>
      </c>
      <c r="M36" s="286">
        <f t="shared" si="41"/>
        <v>15224</v>
      </c>
      <c r="N36" s="286">
        <f t="shared" si="41"/>
        <v>15224</v>
      </c>
      <c r="O36" s="286">
        <f t="shared" si="41"/>
        <v>15224</v>
      </c>
      <c r="P36" s="257">
        <f>SUM(P35,P32)</f>
        <v>158688</v>
      </c>
      <c r="Q36" s="322">
        <f t="shared" si="21"/>
        <v>15224</v>
      </c>
      <c r="R36" s="326">
        <f t="shared" si="23"/>
        <v>30448</v>
      </c>
      <c r="S36" s="326">
        <f t="shared" si="9"/>
        <v>45672</v>
      </c>
      <c r="T36" s="326">
        <f t="shared" si="10"/>
        <v>60896</v>
      </c>
      <c r="U36" s="326">
        <f t="shared" si="23"/>
        <v>76120</v>
      </c>
      <c r="V36" s="326">
        <f t="shared" si="23"/>
        <v>91344</v>
      </c>
      <c r="W36" s="326">
        <f t="shared" si="23"/>
        <v>106568</v>
      </c>
      <c r="X36" s="326">
        <f t="shared" si="23"/>
        <v>121792</v>
      </c>
      <c r="Y36" s="326">
        <f t="shared" si="23"/>
        <v>137016</v>
      </c>
      <c r="Z36" s="326">
        <f t="shared" si="23"/>
        <v>152240</v>
      </c>
      <c r="AA36" s="326">
        <f t="shared" si="23"/>
        <v>167464</v>
      </c>
      <c r="AB36" s="326">
        <f t="shared" si="23"/>
        <v>182688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63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7" s="47" customFormat="1" ht="14.1" customHeight="1">
      <c r="A98" s="88"/>
      <c r="Q98" s="325"/>
    </row>
    <row r="99" spans="1:1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84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tabColor rgb="FFFFFF00"/>
    <pageSetUpPr fitToPage="1"/>
  </sheetPr>
  <dimension ref="A1:AB103"/>
  <sheetViews>
    <sheetView showGridLines="0" view="pageBreakPreview" zoomScale="85" zoomScaleSheetLayoutView="85" workbookViewId="0">
      <selection activeCell="K15" sqref="K15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10" width="6.7109375" style="10" bestFit="1" customWidth="1"/>
    <col min="11" max="15" width="7" style="10" bestFit="1" customWidth="1"/>
    <col min="16" max="16" width="13.140625" style="10" customWidth="1"/>
    <col min="17" max="17" width="7.7109375" style="323" bestFit="1" customWidth="1"/>
    <col min="18" max="28" width="7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41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311"/>
      <c r="R8" s="311"/>
      <c r="S8" s="311"/>
      <c r="T8" s="311"/>
      <c r="U8" s="311"/>
      <c r="V8" s="312"/>
      <c r="W8" s="312"/>
      <c r="X8" s="312"/>
      <c r="Y8" s="312"/>
      <c r="Z8" s="312"/>
      <c r="AA8" s="312"/>
      <c r="AB8" s="312"/>
    </row>
    <row r="9" spans="1:28" ht="14.1" customHeight="1">
      <c r="B9" s="109">
        <v>1</v>
      </c>
      <c r="C9" s="267" t="s">
        <v>148</v>
      </c>
      <c r="D9" s="279">
        <f>[2]MISIP_CAB!$F$26</f>
        <v>304</v>
      </c>
      <c r="E9" s="279">
        <f>[2]MISIP_CAB!$F$27</f>
        <v>304</v>
      </c>
      <c r="F9" s="279">
        <f>[2]MISIP_CAB!$F$28</f>
        <v>304</v>
      </c>
      <c r="G9" s="279">
        <f>[2]MISIP_CAB!$F$29</f>
        <v>304</v>
      </c>
      <c r="H9" s="279">
        <f>[2]MISIP_CAB!$F$30</f>
        <v>304</v>
      </c>
      <c r="I9" s="279">
        <f>[2]MISIP_CAB!$F$31</f>
        <v>304</v>
      </c>
      <c r="J9" s="279">
        <f>[2]MISIP_CAB!$F$32</f>
        <v>304</v>
      </c>
      <c r="K9" s="91">
        <f>[2]MISIP_CAB!$F$33</f>
        <v>304</v>
      </c>
      <c r="L9" s="91">
        <f>[2]MISIP_CAB!$F$34</f>
        <v>304</v>
      </c>
      <c r="M9" s="91">
        <f>[2]MISIP_CAB!$F$35</f>
        <v>304</v>
      </c>
      <c r="N9" s="91">
        <f>[2]MISIP_CAB!$F$36</f>
        <v>304</v>
      </c>
      <c r="O9" s="91">
        <f>[2]MISIP_CAB!$F$37</f>
        <v>304</v>
      </c>
      <c r="P9" s="85">
        <f>SUM(D9:O9)</f>
        <v>3648</v>
      </c>
      <c r="Q9" s="313">
        <f>D9</f>
        <v>304</v>
      </c>
      <c r="R9" s="314">
        <f>Q9+E9</f>
        <v>608</v>
      </c>
      <c r="S9" s="314">
        <f t="shared" ref="S9:AB24" si="0">R9+F9</f>
        <v>912</v>
      </c>
      <c r="T9" s="314">
        <f t="shared" si="0"/>
        <v>1216</v>
      </c>
      <c r="U9" s="314">
        <f t="shared" si="0"/>
        <v>1520</v>
      </c>
      <c r="V9" s="314">
        <f t="shared" si="0"/>
        <v>1824</v>
      </c>
      <c r="W9" s="314">
        <f t="shared" si="0"/>
        <v>2128</v>
      </c>
      <c r="X9" s="314">
        <f t="shared" si="0"/>
        <v>2432</v>
      </c>
      <c r="Y9" s="314">
        <f t="shared" si="0"/>
        <v>2736</v>
      </c>
      <c r="Z9" s="314">
        <f t="shared" si="0"/>
        <v>3040</v>
      </c>
      <c r="AA9" s="314">
        <f t="shared" si="0"/>
        <v>3344</v>
      </c>
      <c r="AB9" s="314">
        <f t="shared" si="0"/>
        <v>3648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304</v>
      </c>
      <c r="E10" s="280">
        <f t="shared" si="1"/>
        <v>304</v>
      </c>
      <c r="F10" s="280">
        <f t="shared" si="1"/>
        <v>304</v>
      </c>
      <c r="G10" s="280">
        <f t="shared" si="1"/>
        <v>304</v>
      </c>
      <c r="H10" s="280">
        <f t="shared" si="1"/>
        <v>304</v>
      </c>
      <c r="I10" s="280">
        <f t="shared" si="1"/>
        <v>304</v>
      </c>
      <c r="J10" s="280">
        <f t="shared" ref="J10:O10" si="2">SUM(J9)</f>
        <v>304</v>
      </c>
      <c r="K10" s="280">
        <f t="shared" si="2"/>
        <v>304</v>
      </c>
      <c r="L10" s="280">
        <f t="shared" si="2"/>
        <v>304</v>
      </c>
      <c r="M10" s="280">
        <f t="shared" si="2"/>
        <v>304</v>
      </c>
      <c r="N10" s="280">
        <f t="shared" si="2"/>
        <v>304</v>
      </c>
      <c r="O10" s="280">
        <f t="shared" si="2"/>
        <v>304</v>
      </c>
      <c r="P10" s="103">
        <f>SUM(P9)</f>
        <v>3648</v>
      </c>
      <c r="Q10" s="315">
        <f>D10</f>
        <v>304</v>
      </c>
      <c r="R10" s="316">
        <f>Q10+E10</f>
        <v>608</v>
      </c>
      <c r="S10" s="316">
        <f t="shared" si="0"/>
        <v>912</v>
      </c>
      <c r="T10" s="316">
        <f t="shared" si="0"/>
        <v>1216</v>
      </c>
      <c r="U10" s="316">
        <f t="shared" si="0"/>
        <v>1520</v>
      </c>
      <c r="V10" s="316">
        <f t="shared" si="0"/>
        <v>1824</v>
      </c>
      <c r="W10" s="316">
        <f t="shared" si="0"/>
        <v>2128</v>
      </c>
      <c r="X10" s="316">
        <f t="shared" si="0"/>
        <v>2432</v>
      </c>
      <c r="Y10" s="316">
        <f t="shared" si="0"/>
        <v>2736</v>
      </c>
      <c r="Z10" s="316">
        <f t="shared" si="0"/>
        <v>3040</v>
      </c>
      <c r="AA10" s="316">
        <f t="shared" si="0"/>
        <v>3344</v>
      </c>
      <c r="AB10" s="316">
        <f t="shared" si="0"/>
        <v>3648</v>
      </c>
    </row>
    <row r="11" spans="1:28" ht="14.1" customHeight="1">
      <c r="A11" s="14"/>
      <c r="B11" s="109">
        <v>2</v>
      </c>
      <c r="C11" s="267" t="s">
        <v>149</v>
      </c>
      <c r="D11" s="279">
        <f>[2]MISIP_MLK!$E$26</f>
        <v>480</v>
      </c>
      <c r="E11" s="279">
        <f>[2]MISIP_MLK!$E$27</f>
        <v>480</v>
      </c>
      <c r="F11" s="279">
        <f>[2]MISIP_MLK!$E$28</f>
        <v>480</v>
      </c>
      <c r="G11" s="279">
        <f>[2]MISIP_MLK!$E$29</f>
        <v>480</v>
      </c>
      <c r="H11" s="279">
        <f>[2]MISIP_MLK!$E$30</f>
        <v>480</v>
      </c>
      <c r="I11" s="279">
        <f>[2]MISIP_MLK!$E$31</f>
        <v>480</v>
      </c>
      <c r="J11" s="279">
        <f>[2]MISIP_MLK!$E$32</f>
        <v>480</v>
      </c>
      <c r="K11" s="279">
        <f>[2]MISIP_MLK!$E$33</f>
        <v>480</v>
      </c>
      <c r="L11" s="443">
        <f>[2]MISIP_MLK!$E$34</f>
        <v>480</v>
      </c>
      <c r="M11" s="420">
        <f>[2]MISIP_MLK!$E$35</f>
        <v>480</v>
      </c>
      <c r="N11" s="420">
        <f>[2]MISIP_MLK!$E$36</f>
        <v>480</v>
      </c>
      <c r="O11" s="420">
        <f>[2]MISIP_MLK!$E$37</f>
        <v>480</v>
      </c>
      <c r="P11" s="85">
        <f>SUM(D11:O11)</f>
        <v>5760</v>
      </c>
      <c r="Q11" s="313">
        <f>D11</f>
        <v>480</v>
      </c>
      <c r="R11" s="314">
        <f>Q11+E11</f>
        <v>960</v>
      </c>
      <c r="S11" s="314">
        <f t="shared" si="0"/>
        <v>1440</v>
      </c>
      <c r="T11" s="314">
        <f t="shared" si="0"/>
        <v>1920</v>
      </c>
      <c r="U11" s="314">
        <f t="shared" si="0"/>
        <v>2400</v>
      </c>
      <c r="V11" s="314">
        <f t="shared" si="0"/>
        <v>2880</v>
      </c>
      <c r="W11" s="314">
        <f t="shared" si="0"/>
        <v>3360</v>
      </c>
      <c r="X11" s="314">
        <f t="shared" ref="X11:X17" si="3">W11+K11</f>
        <v>3840</v>
      </c>
      <c r="Y11" s="314">
        <f t="shared" ref="Y11:Y17" si="4">X11+L11</f>
        <v>4320</v>
      </c>
      <c r="Z11" s="314">
        <f t="shared" ref="Z11:Z17" si="5">Y11+M11</f>
        <v>4800</v>
      </c>
      <c r="AA11" s="314">
        <f t="shared" ref="AA11:AA17" si="6">Z11+N11</f>
        <v>5280</v>
      </c>
      <c r="AB11" s="314">
        <f t="shared" ref="AB11:AB17" si="7">AA11+O11</f>
        <v>5760</v>
      </c>
    </row>
    <row r="12" spans="1:28" ht="14.1" customHeight="1">
      <c r="A12" s="14"/>
      <c r="B12" s="109">
        <v>3</v>
      </c>
      <c r="C12" s="267" t="s">
        <v>150</v>
      </c>
      <c r="D12" s="279">
        <f>[2]MISIP_MLK!$F$26</f>
        <v>864</v>
      </c>
      <c r="E12" s="279">
        <f>[2]MISIP_MLK!$F$27</f>
        <v>864</v>
      </c>
      <c r="F12" s="279">
        <f>[2]MISIP_MLK!$F$28</f>
        <v>864</v>
      </c>
      <c r="G12" s="279">
        <f>[2]MISIP_MLK!$F$29</f>
        <v>864</v>
      </c>
      <c r="H12" s="279">
        <f>[2]MISIP_MLK!$F$30</f>
        <v>864</v>
      </c>
      <c r="I12" s="279">
        <f>[2]MISIP_MLK!$F$31</f>
        <v>864</v>
      </c>
      <c r="J12" s="279">
        <f>[2]MISIP_MLK!$F$32</f>
        <v>864</v>
      </c>
      <c r="K12" s="279">
        <f>[2]MISIP_MLK!$F$33</f>
        <v>864</v>
      </c>
      <c r="L12" s="279">
        <f>[2]MISIP_MLK!$F$34</f>
        <v>864</v>
      </c>
      <c r="M12" s="91">
        <f>[2]MISIP_MLK!$F$35</f>
        <v>864</v>
      </c>
      <c r="N12" s="91">
        <f>[2]MISIP_MLK!$F$36</f>
        <v>864</v>
      </c>
      <c r="O12" s="91">
        <f>[2]MISIP_MLK!$F$37</f>
        <v>864</v>
      </c>
      <c r="P12" s="85">
        <f>SUM(D12:O12)</f>
        <v>10368</v>
      </c>
      <c r="Q12" s="313">
        <f t="shared" ref="Q12:Q17" si="8">D12</f>
        <v>864</v>
      </c>
      <c r="R12" s="314">
        <f t="shared" ref="R12:AB27" si="9">Q12+E12</f>
        <v>1728</v>
      </c>
      <c r="S12" s="314">
        <f t="shared" si="0"/>
        <v>2592</v>
      </c>
      <c r="T12" s="314">
        <f t="shared" si="0"/>
        <v>3456</v>
      </c>
      <c r="U12" s="314">
        <f t="shared" si="0"/>
        <v>4320</v>
      </c>
      <c r="V12" s="314">
        <f t="shared" si="0"/>
        <v>5184</v>
      </c>
      <c r="W12" s="314">
        <f t="shared" si="0"/>
        <v>6048</v>
      </c>
      <c r="X12" s="314">
        <f t="shared" si="3"/>
        <v>6912</v>
      </c>
      <c r="Y12" s="314">
        <f t="shared" si="4"/>
        <v>7776</v>
      </c>
      <c r="Z12" s="314">
        <f t="shared" si="5"/>
        <v>8640</v>
      </c>
      <c r="AA12" s="314">
        <f t="shared" si="6"/>
        <v>9504</v>
      </c>
      <c r="AB12" s="314">
        <f t="shared" si="7"/>
        <v>10368</v>
      </c>
    </row>
    <row r="13" spans="1:28" ht="14.1" customHeight="1">
      <c r="A13" s="14"/>
      <c r="B13" s="109">
        <v>4</v>
      </c>
      <c r="C13" s="267" t="s">
        <v>151</v>
      </c>
      <c r="D13" s="279">
        <f>[2]MISIP_MLK!$G$26</f>
        <v>144</v>
      </c>
      <c r="E13" s="279">
        <f>[2]MISIP_MLK!$G$27</f>
        <v>144</v>
      </c>
      <c r="F13" s="279">
        <f>[2]MISIP_MLK!$G$28</f>
        <v>144</v>
      </c>
      <c r="G13" s="279">
        <f>[2]MISIP_MLK!$G$29</f>
        <v>144</v>
      </c>
      <c r="H13" s="279">
        <f>[2]MISIP_MLK!$G$30</f>
        <v>144</v>
      </c>
      <c r="I13" s="279">
        <f>[2]MISIP_MLK!$G$31</f>
        <v>144</v>
      </c>
      <c r="J13" s="279">
        <f>[2]MISIP_MLK!$G$32</f>
        <v>144</v>
      </c>
      <c r="K13" s="279">
        <f>[2]MISIP_MLK!$G$33</f>
        <v>144</v>
      </c>
      <c r="L13" s="279">
        <f>[2]MISIP_MLK!$G$34</f>
        <v>144</v>
      </c>
      <c r="M13" s="91">
        <f>[2]MISIP_MLK!$G$35</f>
        <v>144</v>
      </c>
      <c r="N13" s="91">
        <f>[2]MISIP_MLK!$G$36</f>
        <v>144</v>
      </c>
      <c r="O13" s="91">
        <f>[2]MISIP_MLK!$G$37</f>
        <v>144</v>
      </c>
      <c r="P13" s="85">
        <f t="shared" ref="P13:P17" si="10">SUM(D13:O13)</f>
        <v>1728</v>
      </c>
      <c r="Q13" s="313">
        <f t="shared" si="8"/>
        <v>144</v>
      </c>
      <c r="R13" s="314">
        <f t="shared" si="9"/>
        <v>288</v>
      </c>
      <c r="S13" s="314">
        <f t="shared" si="0"/>
        <v>432</v>
      </c>
      <c r="T13" s="314">
        <f t="shared" si="0"/>
        <v>576</v>
      </c>
      <c r="U13" s="314">
        <f t="shared" si="0"/>
        <v>720</v>
      </c>
      <c r="V13" s="314">
        <f t="shared" si="0"/>
        <v>864</v>
      </c>
      <c r="W13" s="314">
        <f t="shared" si="0"/>
        <v>1008</v>
      </c>
      <c r="X13" s="314">
        <f t="shared" si="3"/>
        <v>1152</v>
      </c>
      <c r="Y13" s="314">
        <f t="shared" si="4"/>
        <v>1296</v>
      </c>
      <c r="Z13" s="314">
        <f t="shared" si="5"/>
        <v>1440</v>
      </c>
      <c r="AA13" s="314">
        <f t="shared" si="6"/>
        <v>1584</v>
      </c>
      <c r="AB13" s="314">
        <f t="shared" si="7"/>
        <v>1728</v>
      </c>
    </row>
    <row r="14" spans="1:28" ht="14.1" customHeight="1">
      <c r="A14" s="14"/>
      <c r="B14" s="109">
        <v>5</v>
      </c>
      <c r="C14" s="267" t="s">
        <v>152</v>
      </c>
      <c r="D14" s="279">
        <f>[2]MISIP_MLK!$H$26</f>
        <v>608</v>
      </c>
      <c r="E14" s="279">
        <f>[2]MISIP_MLK!$H$27</f>
        <v>608</v>
      </c>
      <c r="F14" s="279">
        <f>[2]MISIP_MLK!$H$28</f>
        <v>608</v>
      </c>
      <c r="G14" s="279">
        <f>[2]MISIP_MLK!$H$29</f>
        <v>608</v>
      </c>
      <c r="H14" s="279">
        <f>[2]MISIP_MLK!$H$30</f>
        <v>608</v>
      </c>
      <c r="I14" s="279">
        <f>[2]MISIP_MLK!$H$31</f>
        <v>608</v>
      </c>
      <c r="J14" s="279">
        <f>[2]MISIP_MLK!$H$32</f>
        <v>608</v>
      </c>
      <c r="K14" s="279">
        <f>[2]MISIP_MLK!$H$33</f>
        <v>608</v>
      </c>
      <c r="L14" s="279">
        <f>[2]MISIP_MLK!$H$34</f>
        <v>608</v>
      </c>
      <c r="M14" s="91">
        <f>[2]MISIP_MLK!$H$35</f>
        <v>608</v>
      </c>
      <c r="N14" s="91">
        <f>[2]MISIP_MLK!$H$36</f>
        <v>608</v>
      </c>
      <c r="O14" s="91">
        <f>[2]MISIP_MLK!$H$37</f>
        <v>608</v>
      </c>
      <c r="P14" s="85">
        <f t="shared" si="10"/>
        <v>7296</v>
      </c>
      <c r="Q14" s="313">
        <f t="shared" si="8"/>
        <v>608</v>
      </c>
      <c r="R14" s="314">
        <f t="shared" si="9"/>
        <v>1216</v>
      </c>
      <c r="S14" s="314">
        <f t="shared" si="0"/>
        <v>1824</v>
      </c>
      <c r="T14" s="314">
        <f t="shared" si="0"/>
        <v>2432</v>
      </c>
      <c r="U14" s="314">
        <f t="shared" si="0"/>
        <v>3040</v>
      </c>
      <c r="V14" s="314">
        <f t="shared" si="0"/>
        <v>3648</v>
      </c>
      <c r="W14" s="314">
        <f t="shared" si="0"/>
        <v>4256</v>
      </c>
      <c r="X14" s="314">
        <f t="shared" si="3"/>
        <v>4864</v>
      </c>
      <c r="Y14" s="314">
        <f t="shared" si="4"/>
        <v>5472</v>
      </c>
      <c r="Z14" s="314">
        <f t="shared" si="5"/>
        <v>6080</v>
      </c>
      <c r="AA14" s="314">
        <f t="shared" si="6"/>
        <v>6688</v>
      </c>
      <c r="AB14" s="314">
        <f t="shared" si="7"/>
        <v>7296</v>
      </c>
    </row>
    <row r="15" spans="1:28" ht="14.1" customHeight="1">
      <c r="A15" s="14"/>
      <c r="B15" s="109">
        <v>6</v>
      </c>
      <c r="C15" s="267" t="s">
        <v>153</v>
      </c>
      <c r="D15" s="279">
        <f>[2]MISIP_MLK!$I$26</f>
        <v>96</v>
      </c>
      <c r="E15" s="279">
        <f>[2]MISIP_MLK!$I$27</f>
        <v>96</v>
      </c>
      <c r="F15" s="279">
        <f>[2]MISIP_MLK!$I$28</f>
        <v>96</v>
      </c>
      <c r="G15" s="279">
        <f>[2]MISIP_MLK!$I$29</f>
        <v>96</v>
      </c>
      <c r="H15" s="279">
        <f>[2]MISIP_MLK!$I$30</f>
        <v>96</v>
      </c>
      <c r="I15" s="279">
        <f>[2]MISIP_MLK!$I$31</f>
        <v>96</v>
      </c>
      <c r="J15" s="279">
        <f>[2]MISIP_MLK!$I$32</f>
        <v>96</v>
      </c>
      <c r="K15" s="279">
        <f>[2]MISIP_MLK!$I$33</f>
        <v>96</v>
      </c>
      <c r="L15" s="279">
        <f>[2]MISIP_MLK!$I$34</f>
        <v>96</v>
      </c>
      <c r="M15" s="91">
        <f>[2]MISIP_MLK!$I$35</f>
        <v>96</v>
      </c>
      <c r="N15" s="91">
        <f>[2]MISIP_MLK!$I$36</f>
        <v>96</v>
      </c>
      <c r="O15" s="91">
        <f>[2]MISIP_MLK!$I$37</f>
        <v>96</v>
      </c>
      <c r="P15" s="85">
        <f t="shared" si="10"/>
        <v>1152</v>
      </c>
      <c r="Q15" s="313">
        <f t="shared" si="8"/>
        <v>96</v>
      </c>
      <c r="R15" s="314">
        <f t="shared" si="9"/>
        <v>192</v>
      </c>
      <c r="S15" s="314">
        <f t="shared" si="0"/>
        <v>288</v>
      </c>
      <c r="T15" s="314">
        <f t="shared" si="0"/>
        <v>384</v>
      </c>
      <c r="U15" s="314">
        <f t="shared" si="0"/>
        <v>480</v>
      </c>
      <c r="V15" s="314">
        <f t="shared" si="0"/>
        <v>576</v>
      </c>
      <c r="W15" s="314">
        <f t="shared" si="0"/>
        <v>672</v>
      </c>
      <c r="X15" s="314">
        <f t="shared" si="3"/>
        <v>768</v>
      </c>
      <c r="Y15" s="314">
        <f t="shared" si="4"/>
        <v>864</v>
      </c>
      <c r="Z15" s="314">
        <f t="shared" si="5"/>
        <v>960</v>
      </c>
      <c r="AA15" s="314">
        <f t="shared" si="6"/>
        <v>1056</v>
      </c>
      <c r="AB15" s="314">
        <f t="shared" si="7"/>
        <v>1152</v>
      </c>
    </row>
    <row r="16" spans="1:28" ht="14.1" customHeight="1">
      <c r="A16" s="14"/>
      <c r="B16" s="109">
        <v>7</v>
      </c>
      <c r="C16" s="267" t="s">
        <v>154</v>
      </c>
      <c r="D16" s="279">
        <f>[2]MISIP_MLK!$J$26</f>
        <v>512</v>
      </c>
      <c r="E16" s="279">
        <f>[2]MISIP_MLK!$J$27</f>
        <v>512</v>
      </c>
      <c r="F16" s="279">
        <f>[2]MISIP_MLK!$J$28</f>
        <v>512</v>
      </c>
      <c r="G16" s="279">
        <f>[2]MISIP_MLK!$J$29</f>
        <v>512</v>
      </c>
      <c r="H16" s="279">
        <f>[2]MISIP_MLK!$J$30</f>
        <v>512</v>
      </c>
      <c r="I16" s="279">
        <f>[2]MISIP_MLK!$J$31</f>
        <v>512</v>
      </c>
      <c r="J16" s="279">
        <f>[2]MISIP_MLK!$J$32</f>
        <v>512</v>
      </c>
      <c r="K16" s="279">
        <f>[2]MISIP_MLK!$J$33</f>
        <v>512</v>
      </c>
      <c r="L16" s="279">
        <f>[2]MISIP_MLK!$J$34</f>
        <v>512</v>
      </c>
      <c r="M16" s="91">
        <f>[2]MISIP_MLK!$J$35</f>
        <v>512</v>
      </c>
      <c r="N16" s="91">
        <f>[2]MISIP_MLK!$J$36</f>
        <v>512</v>
      </c>
      <c r="O16" s="91">
        <f>[2]MISIP_MLK!$J$37</f>
        <v>512</v>
      </c>
      <c r="P16" s="85">
        <f t="shared" si="10"/>
        <v>6144</v>
      </c>
      <c r="Q16" s="313">
        <f t="shared" si="8"/>
        <v>512</v>
      </c>
      <c r="R16" s="314">
        <f t="shared" si="9"/>
        <v>1024</v>
      </c>
      <c r="S16" s="314">
        <f t="shared" si="0"/>
        <v>1536</v>
      </c>
      <c r="T16" s="314">
        <f t="shared" si="0"/>
        <v>2048</v>
      </c>
      <c r="U16" s="314">
        <f t="shared" si="0"/>
        <v>2560</v>
      </c>
      <c r="V16" s="314">
        <f t="shared" si="0"/>
        <v>3072</v>
      </c>
      <c r="W16" s="314">
        <f t="shared" si="0"/>
        <v>3584</v>
      </c>
      <c r="X16" s="314">
        <f t="shared" si="3"/>
        <v>4096</v>
      </c>
      <c r="Y16" s="314">
        <f t="shared" si="4"/>
        <v>4608</v>
      </c>
      <c r="Z16" s="314">
        <f t="shared" si="5"/>
        <v>5120</v>
      </c>
      <c r="AA16" s="314">
        <f t="shared" si="6"/>
        <v>5632</v>
      </c>
      <c r="AB16" s="314">
        <f t="shared" si="7"/>
        <v>6144</v>
      </c>
    </row>
    <row r="17" spans="1:28" ht="14.1" customHeight="1">
      <c r="A17" s="14"/>
      <c r="B17" s="109">
        <v>8</v>
      </c>
      <c r="C17" s="267" t="s">
        <v>127</v>
      </c>
      <c r="D17" s="279">
        <f>[2]MISIP_MLK!$K$26</f>
        <v>480</v>
      </c>
      <c r="E17" s="279">
        <f>[2]MISIP_MLK!$K$27</f>
        <v>480</v>
      </c>
      <c r="F17" s="279">
        <f>[2]MISIP_MLK!$K$28</f>
        <v>480</v>
      </c>
      <c r="G17" s="279">
        <f>[2]MISIP_MLK!$K$29</f>
        <v>480</v>
      </c>
      <c r="H17" s="279">
        <f>[2]MISIP_MLK!$K$30</f>
        <v>480</v>
      </c>
      <c r="I17" s="279">
        <f>[2]MISIP_MLK!$K$31</f>
        <v>480</v>
      </c>
      <c r="J17" s="279">
        <f>[2]MISIP_MLK!$K$32</f>
        <v>480</v>
      </c>
      <c r="K17" s="279">
        <f>[2]MISIP_MLK!$K$33</f>
        <v>480</v>
      </c>
      <c r="L17" s="279">
        <f>[2]MISIP_MLK!$K$34</f>
        <v>480</v>
      </c>
      <c r="M17" s="91">
        <f>[2]MISIP_MLK!$K$35</f>
        <v>480</v>
      </c>
      <c r="N17" s="91">
        <f>[2]MISIP_MLK!$K$36</f>
        <v>480</v>
      </c>
      <c r="O17" s="91">
        <f>[2]MISIP_MLK!$K$37</f>
        <v>480</v>
      </c>
      <c r="P17" s="85">
        <f t="shared" si="10"/>
        <v>5760</v>
      </c>
      <c r="Q17" s="313">
        <f t="shared" si="8"/>
        <v>480</v>
      </c>
      <c r="R17" s="314">
        <f t="shared" si="9"/>
        <v>960</v>
      </c>
      <c r="S17" s="314">
        <f t="shared" si="0"/>
        <v>1440</v>
      </c>
      <c r="T17" s="314">
        <f t="shared" si="0"/>
        <v>1920</v>
      </c>
      <c r="U17" s="314">
        <f t="shared" si="0"/>
        <v>2400</v>
      </c>
      <c r="V17" s="314">
        <f t="shared" si="0"/>
        <v>2880</v>
      </c>
      <c r="W17" s="314">
        <f t="shared" si="0"/>
        <v>3360</v>
      </c>
      <c r="X17" s="314">
        <f t="shared" si="3"/>
        <v>3840</v>
      </c>
      <c r="Y17" s="314">
        <f t="shared" si="4"/>
        <v>4320</v>
      </c>
      <c r="Z17" s="314">
        <f t="shared" si="5"/>
        <v>4800</v>
      </c>
      <c r="AA17" s="314">
        <f t="shared" si="6"/>
        <v>5280</v>
      </c>
      <c r="AB17" s="314">
        <f t="shared" si="7"/>
        <v>5760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11">SUM(D11:D17)</f>
        <v>3184</v>
      </c>
      <c r="E18" s="280">
        <f t="shared" si="11"/>
        <v>3184</v>
      </c>
      <c r="F18" s="280">
        <f t="shared" si="11"/>
        <v>3184</v>
      </c>
      <c r="G18" s="280">
        <f t="shared" si="11"/>
        <v>3184</v>
      </c>
      <c r="H18" s="280">
        <f t="shared" si="11"/>
        <v>3184</v>
      </c>
      <c r="I18" s="280">
        <f t="shared" si="11"/>
        <v>3184</v>
      </c>
      <c r="J18" s="280">
        <f t="shared" ref="J18:O18" si="12">SUM(J11:J17)</f>
        <v>3184</v>
      </c>
      <c r="K18" s="280">
        <f t="shared" si="12"/>
        <v>3184</v>
      </c>
      <c r="L18" s="280">
        <f t="shared" si="12"/>
        <v>3184</v>
      </c>
      <c r="M18" s="280">
        <f t="shared" si="12"/>
        <v>3184</v>
      </c>
      <c r="N18" s="280">
        <f t="shared" si="12"/>
        <v>3184</v>
      </c>
      <c r="O18" s="280">
        <f t="shared" si="12"/>
        <v>3184</v>
      </c>
      <c r="P18" s="103">
        <f>SUM(P11:P17)</f>
        <v>38208</v>
      </c>
      <c r="Q18" s="315">
        <f>D18</f>
        <v>3184</v>
      </c>
      <c r="R18" s="316">
        <f t="shared" si="9"/>
        <v>6368</v>
      </c>
      <c r="S18" s="316">
        <f t="shared" si="0"/>
        <v>9552</v>
      </c>
      <c r="T18" s="316">
        <f t="shared" si="0"/>
        <v>12736</v>
      </c>
      <c r="U18" s="316">
        <f t="shared" si="0"/>
        <v>15920</v>
      </c>
      <c r="V18" s="316">
        <f t="shared" si="0"/>
        <v>19104</v>
      </c>
      <c r="W18" s="316">
        <f t="shared" si="0"/>
        <v>22288</v>
      </c>
      <c r="X18" s="316">
        <f t="shared" si="0"/>
        <v>25472</v>
      </c>
      <c r="Y18" s="316">
        <f t="shared" si="0"/>
        <v>28656</v>
      </c>
      <c r="Z18" s="316">
        <f t="shared" si="0"/>
        <v>31840</v>
      </c>
      <c r="AA18" s="316">
        <f t="shared" si="0"/>
        <v>35024</v>
      </c>
      <c r="AB18" s="316">
        <f t="shared" si="0"/>
        <v>38208</v>
      </c>
    </row>
    <row r="19" spans="1:28" ht="14.1" customHeight="1">
      <c r="A19" s="14"/>
      <c r="B19" s="109">
        <v>10</v>
      </c>
      <c r="C19" s="267" t="s">
        <v>155</v>
      </c>
      <c r="D19" s="279">
        <f>[2]MISIP_KTB!$E$26</f>
        <v>448</v>
      </c>
      <c r="E19" s="279">
        <f>[2]MISIP_KTB!$E$27</f>
        <v>448</v>
      </c>
      <c r="F19" s="279">
        <f>[2]MISIP_KTB!$E$28</f>
        <v>448</v>
      </c>
      <c r="G19" s="279">
        <f>[2]MISIP_KTB!$E$29</f>
        <v>448</v>
      </c>
      <c r="H19" s="279">
        <f>[2]MISIP_KTB!$E$30</f>
        <v>448</v>
      </c>
      <c r="I19" s="279">
        <f>[2]MISIP_KTB!$E$31</f>
        <v>448</v>
      </c>
      <c r="J19" s="279">
        <f>[2]MISIP_KTB!$E$32</f>
        <v>448</v>
      </c>
      <c r="K19" s="279">
        <f>[2]MISIP_KTB!$E$33</f>
        <v>448</v>
      </c>
      <c r="L19" s="279">
        <f>[2]MISIP_KTB!$E$34</f>
        <v>448</v>
      </c>
      <c r="M19" s="91">
        <f>[2]MISIP_KTB!$E$35</f>
        <v>448</v>
      </c>
      <c r="N19" s="91">
        <f>[2]MISIP_KTB!$E$36</f>
        <v>448</v>
      </c>
      <c r="O19" s="91">
        <f>[2]MISIP_KTB!$E$37</f>
        <v>448</v>
      </c>
      <c r="P19" s="85">
        <f t="shared" ref="P19:P26" si="13">SUM(D19:O19)</f>
        <v>5376</v>
      </c>
      <c r="Q19" s="313">
        <f t="shared" ref="Q19:Q36" si="14">D19</f>
        <v>448</v>
      </c>
      <c r="R19" s="314">
        <f t="shared" si="9"/>
        <v>896</v>
      </c>
      <c r="S19" s="314">
        <f t="shared" si="0"/>
        <v>1344</v>
      </c>
      <c r="T19" s="314">
        <f t="shared" si="0"/>
        <v>1792</v>
      </c>
      <c r="U19" s="314">
        <f t="shared" si="0"/>
        <v>2240</v>
      </c>
      <c r="V19" s="314">
        <f t="shared" si="0"/>
        <v>2688</v>
      </c>
      <c r="W19" s="314">
        <f t="shared" si="0"/>
        <v>3136</v>
      </c>
      <c r="X19" s="314">
        <f t="shared" ref="X19:X26" si="15">W19+K19</f>
        <v>3584</v>
      </c>
      <c r="Y19" s="314">
        <f t="shared" ref="Y19:Y26" si="16">X19+L19</f>
        <v>4032</v>
      </c>
      <c r="Z19" s="314">
        <f t="shared" ref="Z19:Z26" si="17">Y19+M19</f>
        <v>4480</v>
      </c>
      <c r="AA19" s="314">
        <f t="shared" ref="AA19:AA26" si="18">Z19+N19</f>
        <v>4928</v>
      </c>
      <c r="AB19" s="314">
        <f t="shared" ref="AB19:AB26" si="19">AA19+O19</f>
        <v>5376</v>
      </c>
    </row>
    <row r="20" spans="1:28" ht="14.1" customHeight="1">
      <c r="A20" s="14"/>
      <c r="B20" s="109">
        <v>11</v>
      </c>
      <c r="C20" s="270" t="s">
        <v>156</v>
      </c>
      <c r="D20" s="281">
        <f>[2]MISIP_KTB!$F$26</f>
        <v>224</v>
      </c>
      <c r="E20" s="281">
        <f>[2]MISIP_KTB!$F$27</f>
        <v>224</v>
      </c>
      <c r="F20" s="281">
        <f>[2]MISIP_KTB!$F$28</f>
        <v>224</v>
      </c>
      <c r="G20" s="281">
        <f>[2]MISIP_KTB!$F$29</f>
        <v>224</v>
      </c>
      <c r="H20" s="281">
        <f>[2]MISIP_KTB!$F$30</f>
        <v>224</v>
      </c>
      <c r="I20" s="281">
        <f>[2]MISIP_KTB!F$31</f>
        <v>224</v>
      </c>
      <c r="J20" s="281">
        <f>[2]MISIP_KTB!$F$32</f>
        <v>224</v>
      </c>
      <c r="K20" s="279">
        <f>[2]MISIP_KTB!$F$33</f>
        <v>224</v>
      </c>
      <c r="L20" s="279">
        <f>[2]MISIP_KTB!$F$34</f>
        <v>224</v>
      </c>
      <c r="M20" s="91">
        <f>[2]MISIP_KTB!$F$35</f>
        <v>224</v>
      </c>
      <c r="N20" s="91">
        <f>[2]MISIP_KTB!$F$36</f>
        <v>224</v>
      </c>
      <c r="O20" s="91">
        <f>[2]MISIP_KTB!$F$37</f>
        <v>224</v>
      </c>
      <c r="P20" s="85">
        <f t="shared" si="13"/>
        <v>2688</v>
      </c>
      <c r="Q20" s="313">
        <f t="shared" si="14"/>
        <v>224</v>
      </c>
      <c r="R20" s="314">
        <f t="shared" si="9"/>
        <v>448</v>
      </c>
      <c r="S20" s="314">
        <f t="shared" si="0"/>
        <v>672</v>
      </c>
      <c r="T20" s="314">
        <f t="shared" si="0"/>
        <v>896</v>
      </c>
      <c r="U20" s="314">
        <f t="shared" si="0"/>
        <v>1120</v>
      </c>
      <c r="V20" s="314">
        <f t="shared" si="0"/>
        <v>1344</v>
      </c>
      <c r="W20" s="314">
        <f t="shared" si="0"/>
        <v>1568</v>
      </c>
      <c r="X20" s="314">
        <f t="shared" si="15"/>
        <v>1792</v>
      </c>
      <c r="Y20" s="314">
        <f t="shared" si="16"/>
        <v>2016</v>
      </c>
      <c r="Z20" s="314">
        <f t="shared" si="17"/>
        <v>2240</v>
      </c>
      <c r="AA20" s="314">
        <f t="shared" si="18"/>
        <v>2464</v>
      </c>
      <c r="AB20" s="314">
        <f t="shared" si="19"/>
        <v>2688</v>
      </c>
    </row>
    <row r="21" spans="1:28" ht="14.1" customHeight="1">
      <c r="A21" s="14"/>
      <c r="B21" s="109">
        <v>12</v>
      </c>
      <c r="C21" s="270" t="s">
        <v>129</v>
      </c>
      <c r="D21" s="281">
        <f>[2]MISIP_KTB!$G$26</f>
        <v>400</v>
      </c>
      <c r="E21" s="281">
        <f>[2]MISIP_KTB!$G$27</f>
        <v>400</v>
      </c>
      <c r="F21" s="281">
        <f>[2]MISIP_KTB!$G$28</f>
        <v>400</v>
      </c>
      <c r="G21" s="281">
        <f>[2]MISIP_KTB!$G$29</f>
        <v>400</v>
      </c>
      <c r="H21" s="281">
        <f>[2]MISIP_KTB!$G$30</f>
        <v>400</v>
      </c>
      <c r="I21" s="281">
        <f>[2]MISIP_KTB!$G$31</f>
        <v>400</v>
      </c>
      <c r="J21" s="281">
        <f>[2]MISIP_KTB!$G$32</f>
        <v>400</v>
      </c>
      <c r="K21" s="279">
        <f>[2]MISIP_KTB!$G$33</f>
        <v>400</v>
      </c>
      <c r="L21" s="279">
        <f>[2]MISIP_KTB!$G$34</f>
        <v>400</v>
      </c>
      <c r="M21" s="91">
        <f>[2]MISIP_KTB!$G$35</f>
        <v>400</v>
      </c>
      <c r="N21" s="91">
        <f>[2]MISIP_KTB!$G$36</f>
        <v>400</v>
      </c>
      <c r="O21" s="91">
        <f>[2]MISIP_KTB!$G$37</f>
        <v>400</v>
      </c>
      <c r="P21" s="85">
        <f t="shared" si="13"/>
        <v>4800</v>
      </c>
      <c r="Q21" s="313">
        <f t="shared" ref="Q21" si="20">D21</f>
        <v>400</v>
      </c>
      <c r="R21" s="314">
        <f t="shared" ref="R21" si="21">Q21+E21</f>
        <v>800</v>
      </c>
      <c r="S21" s="314">
        <f t="shared" ref="S21" si="22">R21+F21</f>
        <v>1200</v>
      </c>
      <c r="T21" s="314">
        <f t="shared" ref="T21" si="23">S21+G21</f>
        <v>1600</v>
      </c>
      <c r="U21" s="314">
        <f t="shared" ref="U21" si="24">T21+H21</f>
        <v>2000</v>
      </c>
      <c r="V21" s="314">
        <f t="shared" ref="V21" si="25">U21+I21</f>
        <v>2400</v>
      </c>
      <c r="W21" s="314">
        <f t="shared" ref="W21" si="26">V21+J21</f>
        <v>2800</v>
      </c>
      <c r="X21" s="314">
        <f t="shared" si="15"/>
        <v>3200</v>
      </c>
      <c r="Y21" s="314">
        <f t="shared" si="16"/>
        <v>3600</v>
      </c>
      <c r="Z21" s="314">
        <f t="shared" si="17"/>
        <v>4000</v>
      </c>
      <c r="AA21" s="314">
        <f t="shared" si="18"/>
        <v>4400</v>
      </c>
      <c r="AB21" s="314">
        <f t="shared" si="19"/>
        <v>4800</v>
      </c>
    </row>
    <row r="22" spans="1:28" ht="14.1" customHeight="1">
      <c r="A22" s="14"/>
      <c r="B22" s="109">
        <v>13</v>
      </c>
      <c r="C22" s="271" t="s">
        <v>157</v>
      </c>
      <c r="D22" s="279">
        <f>[2]MISIP_KTB!$H$26</f>
        <v>304</v>
      </c>
      <c r="E22" s="279">
        <f>[2]MISIP_KTB!$H$27</f>
        <v>304</v>
      </c>
      <c r="F22" s="279">
        <f>[2]MISIP_KTB!$H$28</f>
        <v>304</v>
      </c>
      <c r="G22" s="279">
        <f>[2]MISIP_KTB!$H$29</f>
        <v>304</v>
      </c>
      <c r="H22" s="279">
        <f>[2]MISIP_KTB!$H$30</f>
        <v>304</v>
      </c>
      <c r="I22" s="279">
        <f>[2]MISIP_KTB!$H$31</f>
        <v>304</v>
      </c>
      <c r="J22" s="279">
        <f>[2]MISIP_KTB!$H$32</f>
        <v>304</v>
      </c>
      <c r="K22" s="279">
        <f>[2]MISIP_KTB!$H$33</f>
        <v>304</v>
      </c>
      <c r="L22" s="279">
        <f>[2]MISIP_KTB!$H$34</f>
        <v>304</v>
      </c>
      <c r="M22" s="91">
        <f>[2]MISIP_KTB!$H$35</f>
        <v>304</v>
      </c>
      <c r="N22" s="91">
        <f>[2]MISIP_KTB!$H$36</f>
        <v>304</v>
      </c>
      <c r="O22" s="91">
        <f>[2]MISIP_KTB!$H$37</f>
        <v>304</v>
      </c>
      <c r="P22" s="85">
        <f t="shared" si="13"/>
        <v>3648</v>
      </c>
      <c r="Q22" s="313">
        <f t="shared" si="14"/>
        <v>304</v>
      </c>
      <c r="R22" s="314">
        <f t="shared" si="9"/>
        <v>608</v>
      </c>
      <c r="S22" s="314">
        <f t="shared" si="0"/>
        <v>912</v>
      </c>
      <c r="T22" s="314">
        <f t="shared" si="0"/>
        <v>1216</v>
      </c>
      <c r="U22" s="314">
        <f t="shared" si="0"/>
        <v>1520</v>
      </c>
      <c r="V22" s="314">
        <f t="shared" si="0"/>
        <v>1824</v>
      </c>
      <c r="W22" s="314">
        <f t="shared" si="0"/>
        <v>2128</v>
      </c>
      <c r="X22" s="314">
        <f t="shared" si="15"/>
        <v>2432</v>
      </c>
      <c r="Y22" s="314">
        <f t="shared" si="16"/>
        <v>2736</v>
      </c>
      <c r="Z22" s="314">
        <f t="shared" si="17"/>
        <v>3040</v>
      </c>
      <c r="AA22" s="314">
        <f t="shared" si="18"/>
        <v>3344</v>
      </c>
      <c r="AB22" s="314">
        <f t="shared" si="19"/>
        <v>3648</v>
      </c>
    </row>
    <row r="23" spans="1:28" ht="14.1" customHeight="1">
      <c r="A23" s="14"/>
      <c r="B23" s="109">
        <v>14</v>
      </c>
      <c r="C23" s="271" t="s">
        <v>158</v>
      </c>
      <c r="D23" s="279">
        <f>[2]MISIP_KTB!$I$26</f>
        <v>915.2</v>
      </c>
      <c r="E23" s="279">
        <f>[2]MISIP_KTB!$I$27</f>
        <v>915.2</v>
      </c>
      <c r="F23" s="279">
        <f>[2]MISIP_KTB!$I$28</f>
        <v>915.2</v>
      </c>
      <c r="G23" s="279">
        <f>[2]MISIP_KTB!$I$29</f>
        <v>915.2</v>
      </c>
      <c r="H23" s="279">
        <f>[2]MISIP_KTB!$I$30</f>
        <v>915.2</v>
      </c>
      <c r="I23" s="279">
        <f>[2]MISIP_KTB!$I$31</f>
        <v>915.2</v>
      </c>
      <c r="J23" s="279">
        <f>[2]MISIP_KTB!$I$32</f>
        <v>915.2</v>
      </c>
      <c r="K23" s="279">
        <f>[2]MISIP_KTB!$I$33</f>
        <v>915.2</v>
      </c>
      <c r="L23" s="279">
        <f>[2]MISIP_KTB!$I$34</f>
        <v>915.2</v>
      </c>
      <c r="M23" s="91">
        <f>[2]MISIP_KTB!$I$35</f>
        <v>915.2</v>
      </c>
      <c r="N23" s="91">
        <f>[2]MISIP_KTB!$I$36</f>
        <v>915.2</v>
      </c>
      <c r="O23" s="91">
        <f>[2]MISIP_KTB!$I$37</f>
        <v>915.2</v>
      </c>
      <c r="P23" s="85">
        <f t="shared" si="13"/>
        <v>10982.400000000001</v>
      </c>
      <c r="Q23" s="313">
        <f t="shared" si="14"/>
        <v>915.2</v>
      </c>
      <c r="R23" s="314">
        <f t="shared" si="9"/>
        <v>1830.4</v>
      </c>
      <c r="S23" s="314">
        <f t="shared" si="0"/>
        <v>2745.6000000000004</v>
      </c>
      <c r="T23" s="314">
        <f t="shared" si="0"/>
        <v>3660.8</v>
      </c>
      <c r="U23" s="314">
        <f t="shared" si="0"/>
        <v>4576</v>
      </c>
      <c r="V23" s="314">
        <f t="shared" si="0"/>
        <v>5491.2</v>
      </c>
      <c r="W23" s="314">
        <f t="shared" si="0"/>
        <v>6406.4</v>
      </c>
      <c r="X23" s="314">
        <f t="shared" si="15"/>
        <v>7321.5999999999995</v>
      </c>
      <c r="Y23" s="314">
        <f t="shared" si="16"/>
        <v>8236.7999999999993</v>
      </c>
      <c r="Z23" s="314">
        <f t="shared" si="17"/>
        <v>9152</v>
      </c>
      <c r="AA23" s="314">
        <f t="shared" si="18"/>
        <v>10067.200000000001</v>
      </c>
      <c r="AB23" s="314">
        <f t="shared" si="19"/>
        <v>10982.400000000001</v>
      </c>
    </row>
    <row r="24" spans="1:28" ht="14.1" customHeight="1">
      <c r="A24" s="14"/>
      <c r="B24" s="109">
        <v>15</v>
      </c>
      <c r="C24" s="271" t="s">
        <v>159</v>
      </c>
      <c r="D24" s="279">
        <f>[2]MISIP_KTB!$J$26</f>
        <v>480</v>
      </c>
      <c r="E24" s="279">
        <f>[2]MISIP_KTB!$J$27</f>
        <v>480</v>
      </c>
      <c r="F24" s="279">
        <f>[2]MISIP_KTB!$J$28</f>
        <v>480</v>
      </c>
      <c r="G24" s="279">
        <f>[2]MISIP_KTB!$J$29</f>
        <v>480</v>
      </c>
      <c r="H24" s="279">
        <f>[2]MISIP_KTB!$J$30</f>
        <v>480</v>
      </c>
      <c r="I24" s="279">
        <f>[2]MISIP_KTB!$J$31</f>
        <v>480</v>
      </c>
      <c r="J24" s="279">
        <f>[2]MISIP_KTB!$J$32</f>
        <v>480</v>
      </c>
      <c r="K24" s="279">
        <f>[2]MISIP_KTB!$J$33</f>
        <v>480</v>
      </c>
      <c r="L24" s="279">
        <f>[2]MISIP_KTB!$J$34</f>
        <v>480</v>
      </c>
      <c r="M24" s="91">
        <f>[2]MISIP_KTB!$J$35</f>
        <v>480</v>
      </c>
      <c r="N24" s="91">
        <f>[2]MISIP_KTB!$J$36</f>
        <v>480</v>
      </c>
      <c r="O24" s="91">
        <f>[2]MISIP_KTB!$J$37</f>
        <v>480</v>
      </c>
      <c r="P24" s="85">
        <f t="shared" si="13"/>
        <v>5760</v>
      </c>
      <c r="Q24" s="313">
        <f t="shared" si="14"/>
        <v>480</v>
      </c>
      <c r="R24" s="314">
        <f t="shared" si="9"/>
        <v>960</v>
      </c>
      <c r="S24" s="314">
        <f t="shared" si="0"/>
        <v>1440</v>
      </c>
      <c r="T24" s="314">
        <f t="shared" si="0"/>
        <v>1920</v>
      </c>
      <c r="U24" s="314">
        <f t="shared" si="0"/>
        <v>2400</v>
      </c>
      <c r="V24" s="314">
        <f t="shared" si="0"/>
        <v>2880</v>
      </c>
      <c r="W24" s="314">
        <f t="shared" si="0"/>
        <v>3360</v>
      </c>
      <c r="X24" s="314">
        <f t="shared" si="15"/>
        <v>3840</v>
      </c>
      <c r="Y24" s="314">
        <f t="shared" si="16"/>
        <v>4320</v>
      </c>
      <c r="Z24" s="314">
        <f t="shared" si="17"/>
        <v>4800</v>
      </c>
      <c r="AA24" s="314">
        <f t="shared" si="18"/>
        <v>5280</v>
      </c>
      <c r="AB24" s="314">
        <f t="shared" si="19"/>
        <v>5760</v>
      </c>
    </row>
    <row r="25" spans="1:28" ht="14.1" customHeight="1">
      <c r="B25" s="109">
        <v>16</v>
      </c>
      <c r="C25" s="271" t="s">
        <v>160</v>
      </c>
      <c r="D25" s="279">
        <f>[2]MISIP_KTB!$K$26</f>
        <v>176</v>
      </c>
      <c r="E25" s="279">
        <f>[2]MISIP_KTB!$K$27</f>
        <v>176</v>
      </c>
      <c r="F25" s="279">
        <f>[2]MISIP_KTB!$K$28</f>
        <v>176</v>
      </c>
      <c r="G25" s="279">
        <f>[2]MISIP_KTB!$K$29</f>
        <v>176</v>
      </c>
      <c r="H25" s="279">
        <f>[2]MISIP_KTB!$K$30</f>
        <v>96</v>
      </c>
      <c r="I25" s="279">
        <f>[2]MISIP_KTB!$K$31</f>
        <v>96</v>
      </c>
      <c r="J25" s="279">
        <f>[2]MISIP_KTB!$K$32</f>
        <v>96</v>
      </c>
      <c r="K25" s="279">
        <f>[2]MISIP_KTB!$K$33</f>
        <v>96</v>
      </c>
      <c r="L25" s="279">
        <f>[2]MISIP_KTB!$K$34</f>
        <v>96</v>
      </c>
      <c r="M25" s="91">
        <f>[2]MISIP_KTB!$K$35</f>
        <v>96</v>
      </c>
      <c r="N25" s="91">
        <f>[2]MISIP_KTB!$K$36</f>
        <v>96</v>
      </c>
      <c r="O25" s="91">
        <f>[2]MISIP_KTB!$K$37</f>
        <v>96</v>
      </c>
      <c r="P25" s="85">
        <f t="shared" si="13"/>
        <v>1472</v>
      </c>
      <c r="Q25" s="313">
        <f t="shared" si="14"/>
        <v>176</v>
      </c>
      <c r="R25" s="314">
        <f t="shared" si="9"/>
        <v>352</v>
      </c>
      <c r="S25" s="314">
        <f t="shared" si="9"/>
        <v>528</v>
      </c>
      <c r="T25" s="314">
        <f t="shared" si="9"/>
        <v>704</v>
      </c>
      <c r="U25" s="314">
        <f t="shared" si="9"/>
        <v>800</v>
      </c>
      <c r="V25" s="314">
        <f t="shared" si="9"/>
        <v>896</v>
      </c>
      <c r="W25" s="314">
        <f t="shared" si="9"/>
        <v>992</v>
      </c>
      <c r="X25" s="314">
        <f t="shared" si="15"/>
        <v>1088</v>
      </c>
      <c r="Y25" s="314">
        <f t="shared" si="16"/>
        <v>1184</v>
      </c>
      <c r="Z25" s="314">
        <f t="shared" si="17"/>
        <v>1280</v>
      </c>
      <c r="AA25" s="314">
        <f t="shared" si="18"/>
        <v>1376</v>
      </c>
      <c r="AB25" s="314">
        <f t="shared" si="19"/>
        <v>1472</v>
      </c>
    </row>
    <row r="26" spans="1:28" ht="14.1" customHeight="1">
      <c r="A26" s="14"/>
      <c r="B26" s="109">
        <v>17</v>
      </c>
      <c r="C26" s="271" t="s">
        <v>161</v>
      </c>
      <c r="D26" s="279">
        <f>[2]MISIP_KTB!$L$26</f>
        <v>192</v>
      </c>
      <c r="E26" s="279">
        <f>[2]MISIP_KTB!$L$27</f>
        <v>192</v>
      </c>
      <c r="F26" s="279">
        <f>[2]MISIP_KTB!$L$28</f>
        <v>192</v>
      </c>
      <c r="G26" s="279">
        <f>[2]MISIP_KTB!$L$29</f>
        <v>192</v>
      </c>
      <c r="H26" s="279">
        <f>[2]MISIP_KTB!$L$30</f>
        <v>272</v>
      </c>
      <c r="I26" s="279">
        <f>[2]MISIP_KTB!$L$31</f>
        <v>272</v>
      </c>
      <c r="J26" s="279">
        <f>[2]MISIP_KTB!$L$32</f>
        <v>272</v>
      </c>
      <c r="K26" s="279">
        <f>[2]MISIP_KTB!$L$33</f>
        <v>272</v>
      </c>
      <c r="L26" s="279">
        <f>[2]MISIP_KTB!$L$34</f>
        <v>272</v>
      </c>
      <c r="M26" s="91">
        <f>[2]MISIP_KTB!$L$35</f>
        <v>272</v>
      </c>
      <c r="N26" s="91">
        <f>[2]MISIP_KTB!$L$36</f>
        <v>272</v>
      </c>
      <c r="O26" s="91">
        <f>[2]MISIP_KTB!$L$37</f>
        <v>272</v>
      </c>
      <c r="P26" s="85">
        <f t="shared" si="13"/>
        <v>2944</v>
      </c>
      <c r="Q26" s="313">
        <f t="shared" si="14"/>
        <v>192</v>
      </c>
      <c r="R26" s="314">
        <f t="shared" si="9"/>
        <v>384</v>
      </c>
      <c r="S26" s="314">
        <f t="shared" si="9"/>
        <v>576</v>
      </c>
      <c r="T26" s="314">
        <f t="shared" si="9"/>
        <v>768</v>
      </c>
      <c r="U26" s="314">
        <f t="shared" si="9"/>
        <v>1040</v>
      </c>
      <c r="V26" s="314">
        <f t="shared" si="9"/>
        <v>1312</v>
      </c>
      <c r="W26" s="314">
        <f t="shared" si="9"/>
        <v>1584</v>
      </c>
      <c r="X26" s="314">
        <f t="shared" si="15"/>
        <v>1856</v>
      </c>
      <c r="Y26" s="314">
        <f t="shared" si="16"/>
        <v>2128</v>
      </c>
      <c r="Z26" s="314">
        <f t="shared" si="17"/>
        <v>2400</v>
      </c>
      <c r="AA26" s="314">
        <f t="shared" si="18"/>
        <v>2672</v>
      </c>
      <c r="AB26" s="314">
        <f t="shared" si="19"/>
        <v>2944</v>
      </c>
    </row>
    <row r="27" spans="1:28" s="7" customFormat="1" ht="14.1" customHeight="1">
      <c r="B27" s="110"/>
      <c r="C27" s="272" t="s">
        <v>47</v>
      </c>
      <c r="D27" s="280">
        <f t="shared" ref="D27:P27" si="27">SUM(D19:D26)</f>
        <v>3139.2</v>
      </c>
      <c r="E27" s="280">
        <f t="shared" si="27"/>
        <v>3139.2</v>
      </c>
      <c r="F27" s="280">
        <f t="shared" si="27"/>
        <v>3139.2</v>
      </c>
      <c r="G27" s="280">
        <f t="shared" si="27"/>
        <v>3139.2</v>
      </c>
      <c r="H27" s="280">
        <f t="shared" si="27"/>
        <v>3139.2</v>
      </c>
      <c r="I27" s="280">
        <f t="shared" si="27"/>
        <v>3139.2</v>
      </c>
      <c r="J27" s="280">
        <f t="shared" si="27"/>
        <v>3139.2</v>
      </c>
      <c r="K27" s="280">
        <f t="shared" si="27"/>
        <v>3139.2</v>
      </c>
      <c r="L27" s="280">
        <f t="shared" si="27"/>
        <v>3139.2</v>
      </c>
      <c r="M27" s="280">
        <f t="shared" si="27"/>
        <v>3139.2</v>
      </c>
      <c r="N27" s="280">
        <f t="shared" si="27"/>
        <v>3139.2</v>
      </c>
      <c r="O27" s="280">
        <f t="shared" si="27"/>
        <v>3139.2</v>
      </c>
      <c r="P27" s="103">
        <f t="shared" si="27"/>
        <v>37670.400000000001</v>
      </c>
      <c r="Q27" s="315">
        <f t="shared" si="14"/>
        <v>3139.2</v>
      </c>
      <c r="R27" s="316">
        <f t="shared" si="9"/>
        <v>6278.4</v>
      </c>
      <c r="S27" s="316">
        <f t="shared" si="9"/>
        <v>9417.5999999999985</v>
      </c>
      <c r="T27" s="316">
        <f t="shared" si="9"/>
        <v>12556.8</v>
      </c>
      <c r="U27" s="316">
        <f t="shared" si="9"/>
        <v>15696</v>
      </c>
      <c r="V27" s="316">
        <f t="shared" si="9"/>
        <v>18835.2</v>
      </c>
      <c r="W27" s="316">
        <f t="shared" si="9"/>
        <v>21974.400000000001</v>
      </c>
      <c r="X27" s="316">
        <f t="shared" si="9"/>
        <v>25113.600000000002</v>
      </c>
      <c r="Y27" s="316">
        <f t="shared" si="9"/>
        <v>28252.800000000003</v>
      </c>
      <c r="Z27" s="316">
        <f t="shared" si="9"/>
        <v>31392.000000000004</v>
      </c>
      <c r="AA27" s="316">
        <f t="shared" si="9"/>
        <v>34531.200000000004</v>
      </c>
      <c r="AB27" s="316">
        <f t="shared" si="9"/>
        <v>37670.400000000001</v>
      </c>
    </row>
    <row r="28" spans="1:28" s="7" customFormat="1" ht="14.1" customHeight="1">
      <c r="B28" s="110"/>
      <c r="C28" s="273" t="s">
        <v>128</v>
      </c>
      <c r="D28" s="300">
        <f t="shared" ref="D28:O28" si="28">SUM(D10,D18,D27)</f>
        <v>6627.2</v>
      </c>
      <c r="E28" s="300">
        <f t="shared" si="28"/>
        <v>6627.2</v>
      </c>
      <c r="F28" s="300">
        <f t="shared" si="28"/>
        <v>6627.2</v>
      </c>
      <c r="G28" s="300">
        <f t="shared" si="28"/>
        <v>6627.2</v>
      </c>
      <c r="H28" s="300">
        <f t="shared" si="28"/>
        <v>6627.2</v>
      </c>
      <c r="I28" s="300">
        <f t="shared" si="28"/>
        <v>6627.2</v>
      </c>
      <c r="J28" s="300">
        <f t="shared" si="28"/>
        <v>6627.2</v>
      </c>
      <c r="K28" s="300">
        <f t="shared" si="28"/>
        <v>6627.2</v>
      </c>
      <c r="L28" s="300">
        <f t="shared" si="28"/>
        <v>6627.2</v>
      </c>
      <c r="M28" s="300">
        <f t="shared" si="28"/>
        <v>6627.2</v>
      </c>
      <c r="N28" s="300">
        <f t="shared" si="28"/>
        <v>6627.2</v>
      </c>
      <c r="O28" s="300">
        <f t="shared" si="28"/>
        <v>6627.2</v>
      </c>
      <c r="P28" s="205">
        <f>SUM(P27,P18,P10)</f>
        <v>79526.399999999994</v>
      </c>
      <c r="Q28" s="317">
        <f t="shared" si="14"/>
        <v>6627.2</v>
      </c>
      <c r="R28" s="316">
        <f t="shared" ref="R28:AB36" si="29">Q28+E28</f>
        <v>13254.4</v>
      </c>
      <c r="S28" s="316">
        <f t="shared" si="29"/>
        <v>19881.599999999999</v>
      </c>
      <c r="T28" s="316">
        <f t="shared" si="29"/>
        <v>26508.799999999999</v>
      </c>
      <c r="U28" s="316">
        <f t="shared" si="29"/>
        <v>33136</v>
      </c>
      <c r="V28" s="316">
        <f t="shared" si="29"/>
        <v>39763.199999999997</v>
      </c>
      <c r="W28" s="316">
        <f t="shared" si="29"/>
        <v>46390.399999999994</v>
      </c>
      <c r="X28" s="316">
        <f t="shared" si="29"/>
        <v>53017.599999999991</v>
      </c>
      <c r="Y28" s="316">
        <f t="shared" si="29"/>
        <v>59644.799999999988</v>
      </c>
      <c r="Z28" s="316">
        <f t="shared" si="29"/>
        <v>66271.999999999985</v>
      </c>
      <c r="AA28" s="316">
        <f t="shared" si="29"/>
        <v>72899.199999999983</v>
      </c>
      <c r="AB28" s="316">
        <f t="shared" si="29"/>
        <v>79526.39999999998</v>
      </c>
    </row>
    <row r="29" spans="1:28" ht="14.1" customHeight="1">
      <c r="B29" s="109">
        <v>18</v>
      </c>
      <c r="C29" s="271" t="s">
        <v>129</v>
      </c>
      <c r="D29" s="279">
        <f>[2]SEWA!$E$26</f>
        <v>800</v>
      </c>
      <c r="E29" s="279">
        <f>[2]SEWA!$E$27</f>
        <v>800</v>
      </c>
      <c r="F29" s="279">
        <f>[2]SEWA!$E$28</f>
        <v>800</v>
      </c>
      <c r="G29" s="279">
        <f>[2]SEWA!$E$29</f>
        <v>800</v>
      </c>
      <c r="H29" s="279">
        <f>[2]SEWA!$E$30</f>
        <v>800</v>
      </c>
      <c r="I29" s="279">
        <f>[2]SEWA!$E$31</f>
        <v>800</v>
      </c>
      <c r="J29" s="279">
        <f>[2]SEWA!$E$32</f>
        <v>800</v>
      </c>
      <c r="K29" s="91">
        <f>[2]SEWA!$E$33</f>
        <v>800</v>
      </c>
      <c r="L29" s="91">
        <f>[2]SEWA!$E$34</f>
        <v>800</v>
      </c>
      <c r="M29" s="91">
        <f>[2]SEWA!$E$35</f>
        <v>800</v>
      </c>
      <c r="N29" s="91">
        <f>[2]SEWA!$E$36</f>
        <v>800</v>
      </c>
      <c r="O29" s="91">
        <f>[2]SEWA!$E$37</f>
        <v>800</v>
      </c>
      <c r="P29" s="85">
        <f>SUM(D29:O29)</f>
        <v>9600</v>
      </c>
      <c r="Q29" s="313">
        <f t="shared" si="14"/>
        <v>800</v>
      </c>
      <c r="R29" s="314">
        <f t="shared" si="29"/>
        <v>1600</v>
      </c>
      <c r="S29" s="314">
        <f t="shared" si="29"/>
        <v>2400</v>
      </c>
      <c r="T29" s="314">
        <f t="shared" si="29"/>
        <v>3200</v>
      </c>
      <c r="U29" s="314">
        <f t="shared" si="29"/>
        <v>4000</v>
      </c>
      <c r="V29" s="314">
        <f t="shared" si="29"/>
        <v>4800</v>
      </c>
      <c r="W29" s="314">
        <f t="shared" si="29"/>
        <v>5600</v>
      </c>
      <c r="X29" s="314">
        <f t="shared" si="29"/>
        <v>6400</v>
      </c>
      <c r="Y29" s="314">
        <f t="shared" si="29"/>
        <v>7200</v>
      </c>
      <c r="Z29" s="314">
        <f t="shared" si="29"/>
        <v>8000</v>
      </c>
      <c r="AA29" s="314">
        <f t="shared" si="29"/>
        <v>8800</v>
      </c>
      <c r="AB29" s="314">
        <f t="shared" si="29"/>
        <v>9600</v>
      </c>
    </row>
    <row r="30" spans="1:28" ht="14.1" customHeight="1">
      <c r="B30" s="109">
        <v>19</v>
      </c>
      <c r="C30" s="271" t="s">
        <v>149</v>
      </c>
      <c r="D30" s="279">
        <f>[2]SEWA!$F$26</f>
        <v>400</v>
      </c>
      <c r="E30" s="279">
        <f>[2]SEWA!$F$27</f>
        <v>400</v>
      </c>
      <c r="F30" s="279">
        <f>[2]SEWA!$F$28</f>
        <v>400</v>
      </c>
      <c r="G30" s="279">
        <f>[2]SEWA!$F$29</f>
        <v>400</v>
      </c>
      <c r="H30" s="279">
        <f>[2]SEWA!$F$30</f>
        <v>400</v>
      </c>
      <c r="I30" s="279">
        <f>[2]SEWA!$F$31</f>
        <v>400</v>
      </c>
      <c r="J30" s="279">
        <f>[2]SEWA!$F$32</f>
        <v>400</v>
      </c>
      <c r="K30" s="91">
        <f>[2]SEWA!$F$33</f>
        <v>400</v>
      </c>
      <c r="L30" s="91">
        <f>[2]SEWA!$F$34</f>
        <v>400</v>
      </c>
      <c r="M30" s="91">
        <f>[2]SEWA!$F$35</f>
        <v>400</v>
      </c>
      <c r="N30" s="91">
        <f>[2]SEWA!$F$36</f>
        <v>400</v>
      </c>
      <c r="O30" s="91">
        <f>[2]SEWA!$F$37</f>
        <v>400</v>
      </c>
      <c r="P30" s="85">
        <f>SUM(D30:O30)</f>
        <v>4800</v>
      </c>
      <c r="Q30" s="313">
        <f t="shared" si="14"/>
        <v>400</v>
      </c>
      <c r="R30" s="314">
        <f t="shared" si="29"/>
        <v>800</v>
      </c>
      <c r="S30" s="314">
        <f t="shared" si="29"/>
        <v>1200</v>
      </c>
      <c r="T30" s="314">
        <f t="shared" si="29"/>
        <v>1600</v>
      </c>
      <c r="U30" s="314">
        <f t="shared" si="29"/>
        <v>2000</v>
      </c>
      <c r="V30" s="314">
        <f t="shared" si="29"/>
        <v>2400</v>
      </c>
      <c r="W30" s="314">
        <f t="shared" si="29"/>
        <v>2800</v>
      </c>
      <c r="X30" s="314">
        <f t="shared" si="29"/>
        <v>3200</v>
      </c>
      <c r="Y30" s="314">
        <f t="shared" si="29"/>
        <v>3600</v>
      </c>
      <c r="Z30" s="314">
        <f t="shared" si="29"/>
        <v>4000</v>
      </c>
      <c r="AA30" s="314">
        <f t="shared" si="29"/>
        <v>4400</v>
      </c>
      <c r="AB30" s="314">
        <f t="shared" si="29"/>
        <v>4800</v>
      </c>
    </row>
    <row r="31" spans="1:28" s="7" customFormat="1" ht="14.1" customHeight="1">
      <c r="B31" s="110"/>
      <c r="C31" s="273" t="s">
        <v>130</v>
      </c>
      <c r="D31" s="300">
        <f t="shared" ref="D31:I31" si="30">SUM(D29:D30)</f>
        <v>1200</v>
      </c>
      <c r="E31" s="300">
        <f t="shared" si="30"/>
        <v>1200</v>
      </c>
      <c r="F31" s="300">
        <f t="shared" si="30"/>
        <v>1200</v>
      </c>
      <c r="G31" s="300">
        <f t="shared" si="30"/>
        <v>1200</v>
      </c>
      <c r="H31" s="300">
        <f t="shared" si="30"/>
        <v>1200</v>
      </c>
      <c r="I31" s="300">
        <f t="shared" si="30"/>
        <v>1200</v>
      </c>
      <c r="J31" s="300">
        <f t="shared" ref="J31:K31" si="31">SUM(J29:J30)</f>
        <v>1200</v>
      </c>
      <c r="K31" s="300">
        <f t="shared" si="31"/>
        <v>1200</v>
      </c>
      <c r="L31" s="300">
        <f t="shared" ref="L31:O31" si="32">SUM(L29:L30)</f>
        <v>1200</v>
      </c>
      <c r="M31" s="300">
        <f t="shared" si="32"/>
        <v>1200</v>
      </c>
      <c r="N31" s="300">
        <f t="shared" si="32"/>
        <v>1200</v>
      </c>
      <c r="O31" s="300">
        <f t="shared" si="32"/>
        <v>1200</v>
      </c>
      <c r="P31" s="205">
        <f>SUM(P29:P30)</f>
        <v>14400</v>
      </c>
      <c r="Q31" s="317">
        <f t="shared" si="14"/>
        <v>1200</v>
      </c>
      <c r="R31" s="326">
        <f t="shared" si="29"/>
        <v>2400</v>
      </c>
      <c r="S31" s="326">
        <f t="shared" si="29"/>
        <v>3600</v>
      </c>
      <c r="T31" s="326">
        <f t="shared" si="29"/>
        <v>4800</v>
      </c>
      <c r="U31" s="326">
        <f t="shared" si="29"/>
        <v>6000</v>
      </c>
      <c r="V31" s="326">
        <f t="shared" si="29"/>
        <v>7200</v>
      </c>
      <c r="W31" s="326">
        <f t="shared" si="29"/>
        <v>8400</v>
      </c>
      <c r="X31" s="326">
        <f t="shared" si="29"/>
        <v>9600</v>
      </c>
      <c r="Y31" s="326">
        <f t="shared" si="29"/>
        <v>10800</v>
      </c>
      <c r="Z31" s="326">
        <f t="shared" si="29"/>
        <v>12000</v>
      </c>
      <c r="AA31" s="326">
        <f t="shared" si="29"/>
        <v>13200</v>
      </c>
      <c r="AB31" s="326">
        <f t="shared" si="29"/>
        <v>14400</v>
      </c>
    </row>
    <row r="32" spans="1:28" ht="14.1" customHeight="1">
      <c r="B32" s="110"/>
      <c r="C32" s="274" t="s">
        <v>131</v>
      </c>
      <c r="D32" s="283">
        <f t="shared" ref="D32:I32" si="33">SUM(D28,D31)</f>
        <v>7827.2</v>
      </c>
      <c r="E32" s="283">
        <f t="shared" si="33"/>
        <v>7827.2</v>
      </c>
      <c r="F32" s="283">
        <f t="shared" si="33"/>
        <v>7827.2</v>
      </c>
      <c r="G32" s="283">
        <f t="shared" si="33"/>
        <v>7827.2</v>
      </c>
      <c r="H32" s="283">
        <f t="shared" si="33"/>
        <v>7827.2</v>
      </c>
      <c r="I32" s="283">
        <f t="shared" si="33"/>
        <v>7827.2</v>
      </c>
      <c r="J32" s="283">
        <f t="shared" ref="J32:K32" si="34">SUM(J28,J31)</f>
        <v>7827.2</v>
      </c>
      <c r="K32" s="283">
        <f t="shared" si="34"/>
        <v>7827.2</v>
      </c>
      <c r="L32" s="283">
        <f t="shared" ref="L32:O32" si="35">SUM(L28,L31)</f>
        <v>7827.2</v>
      </c>
      <c r="M32" s="283">
        <f t="shared" si="35"/>
        <v>7827.2</v>
      </c>
      <c r="N32" s="283">
        <f t="shared" si="35"/>
        <v>7827.2</v>
      </c>
      <c r="O32" s="283">
        <f t="shared" si="35"/>
        <v>7827.2</v>
      </c>
      <c r="P32" s="252">
        <f>SUM(P31,P28)</f>
        <v>93926.399999999994</v>
      </c>
      <c r="Q32" s="318">
        <f t="shared" si="14"/>
        <v>7827.2</v>
      </c>
      <c r="R32" s="326">
        <f t="shared" si="29"/>
        <v>15654.4</v>
      </c>
      <c r="S32" s="326">
        <f t="shared" si="29"/>
        <v>23481.599999999999</v>
      </c>
      <c r="T32" s="326">
        <f t="shared" si="29"/>
        <v>31308.799999999999</v>
      </c>
      <c r="U32" s="326">
        <f t="shared" si="29"/>
        <v>39136</v>
      </c>
      <c r="V32" s="326">
        <f t="shared" si="29"/>
        <v>46963.199999999997</v>
      </c>
      <c r="W32" s="326">
        <f t="shared" si="29"/>
        <v>54790.399999999994</v>
      </c>
      <c r="X32" s="326">
        <f t="shared" si="29"/>
        <v>62617.599999999991</v>
      </c>
      <c r="Y32" s="326">
        <f t="shared" si="29"/>
        <v>70444.799999999988</v>
      </c>
      <c r="Z32" s="326">
        <f t="shared" si="29"/>
        <v>78271.999999999985</v>
      </c>
      <c r="AA32" s="326">
        <f t="shared" si="29"/>
        <v>86099.199999999983</v>
      </c>
      <c r="AB32" s="326">
        <f t="shared" si="29"/>
        <v>93926.39999999998</v>
      </c>
    </row>
    <row r="33" spans="1:28" ht="14.1" customHeight="1">
      <c r="B33" s="111">
        <v>20</v>
      </c>
      <c r="C33" s="270" t="s">
        <v>132</v>
      </c>
      <c r="D33" s="284">
        <f>[2]MBU!$E$26</f>
        <v>2000</v>
      </c>
      <c r="E33" s="284">
        <f>[2]MBU!$E$27</f>
        <v>2000</v>
      </c>
      <c r="F33" s="284">
        <f>[2]MBU!$E$28</f>
        <v>2000</v>
      </c>
      <c r="G33" s="284">
        <f>[2]MBU!$E$29</f>
        <v>2000</v>
      </c>
      <c r="H33" s="284">
        <f>[2]MBU!$E$30</f>
        <v>2000</v>
      </c>
      <c r="I33" s="284">
        <f>[2]MBU!$E$31</f>
        <v>2000</v>
      </c>
      <c r="J33" s="284">
        <f>[2]MBU!$E$32</f>
        <v>2000</v>
      </c>
      <c r="K33" s="419">
        <f>[2]MBU!$E$33</f>
        <v>2000</v>
      </c>
      <c r="L33" s="419">
        <f>[2]MBU!$E$34</f>
        <v>2000</v>
      </c>
      <c r="M33" s="419">
        <f>[2]MBU!$E$35</f>
        <v>2000</v>
      </c>
      <c r="N33" s="419">
        <f>[2]MBU!$E$36</f>
        <v>2000</v>
      </c>
      <c r="O33" s="419">
        <f>[2]MBU!$E$37</f>
        <v>2000</v>
      </c>
      <c r="P33" s="85">
        <f>SUM(D33:O33)</f>
        <v>24000</v>
      </c>
      <c r="Q33" s="319">
        <f t="shared" si="14"/>
        <v>2000</v>
      </c>
      <c r="R33" s="442">
        <f t="shared" si="29"/>
        <v>4000</v>
      </c>
      <c r="S33" s="442">
        <f t="shared" si="29"/>
        <v>6000</v>
      </c>
      <c r="T33" s="442">
        <f t="shared" si="29"/>
        <v>8000</v>
      </c>
      <c r="U33" s="442">
        <f t="shared" si="29"/>
        <v>10000</v>
      </c>
      <c r="V33" s="442">
        <f t="shared" si="29"/>
        <v>12000</v>
      </c>
      <c r="W33" s="442">
        <f t="shared" si="29"/>
        <v>14000</v>
      </c>
      <c r="X33" s="442">
        <f t="shared" si="29"/>
        <v>16000</v>
      </c>
      <c r="Y33" s="442">
        <f t="shared" si="29"/>
        <v>18000</v>
      </c>
      <c r="Z33" s="442">
        <f t="shared" si="29"/>
        <v>20000</v>
      </c>
      <c r="AA33" s="442">
        <f t="shared" si="29"/>
        <v>22000</v>
      </c>
      <c r="AB33" s="442">
        <f t="shared" si="29"/>
        <v>24000</v>
      </c>
    </row>
    <row r="34" spans="1:28" ht="14.1" customHeight="1">
      <c r="B34" s="111">
        <v>21</v>
      </c>
      <c r="C34" s="270" t="s">
        <v>210</v>
      </c>
      <c r="D34" s="284">
        <f>[2]MBU!$F$26</f>
        <v>2000</v>
      </c>
      <c r="E34" s="284">
        <f>[2]MBU!$F$27</f>
        <v>2000</v>
      </c>
      <c r="F34" s="284">
        <f>[2]MBU!$F$28</f>
        <v>2000</v>
      </c>
      <c r="G34" s="284">
        <f>[2]MBU!$F$29</f>
        <v>2000</v>
      </c>
      <c r="H34" s="284">
        <f>[2]MBU!$F$30</f>
        <v>2000</v>
      </c>
      <c r="I34" s="284">
        <f>[2]MBU!$F$31</f>
        <v>2000</v>
      </c>
      <c r="J34" s="284">
        <f>[2]MBU!$F$32</f>
        <v>2000</v>
      </c>
      <c r="K34" s="419">
        <f>[2]MBU!$F$33</f>
        <v>2000</v>
      </c>
      <c r="L34" s="419">
        <f>[2]MBU!$F$34</f>
        <v>2000</v>
      </c>
      <c r="M34" s="419">
        <f>[2]MBU!$F$35</f>
        <v>2000</v>
      </c>
      <c r="N34" s="419">
        <f>[2]MBU!$F$36</f>
        <v>2000</v>
      </c>
      <c r="O34" s="419">
        <f>[2]MBU!$F$37</f>
        <v>2000</v>
      </c>
      <c r="P34" s="85">
        <f>SUM(D34:O34)</f>
        <v>24000</v>
      </c>
      <c r="Q34" s="319">
        <f t="shared" ref="Q34" si="36">D34</f>
        <v>2000</v>
      </c>
      <c r="R34" s="442">
        <f t="shared" ref="R34" si="37">Q34+E34</f>
        <v>4000</v>
      </c>
      <c r="S34" s="442">
        <f t="shared" ref="S34" si="38">R34+F34</f>
        <v>6000</v>
      </c>
      <c r="T34" s="442">
        <f t="shared" ref="T34" si="39">S34+G34</f>
        <v>8000</v>
      </c>
      <c r="U34" s="442">
        <f t="shared" ref="U34" si="40">T34+H34</f>
        <v>10000</v>
      </c>
      <c r="V34" s="442">
        <f t="shared" ref="V34" si="41">U34+I34</f>
        <v>12000</v>
      </c>
      <c r="W34" s="442">
        <f t="shared" ref="W34" si="42">V34+J34</f>
        <v>14000</v>
      </c>
      <c r="X34" s="442">
        <f t="shared" ref="X34" si="43">W34+K34</f>
        <v>16000</v>
      </c>
      <c r="Y34" s="442">
        <f t="shared" ref="Y34" si="44">X34+L34</f>
        <v>18000</v>
      </c>
      <c r="Z34" s="442">
        <f t="shared" ref="Z34" si="45">Y34+M34</f>
        <v>20000</v>
      </c>
      <c r="AA34" s="442">
        <f t="shared" ref="AA34" si="46">Z34+N34</f>
        <v>22000</v>
      </c>
      <c r="AB34" s="442">
        <f t="shared" ref="AB34" si="47">AA34+O34</f>
        <v>24000</v>
      </c>
    </row>
    <row r="35" spans="1:28" s="7" customFormat="1" ht="14.1" customHeight="1">
      <c r="B35" s="250"/>
      <c r="C35" s="274" t="s">
        <v>133</v>
      </c>
      <c r="D35" s="285">
        <f t="shared" ref="D35:H35" si="48">SUM(D33:D34)</f>
        <v>4000</v>
      </c>
      <c r="E35" s="285">
        <f t="shared" si="48"/>
        <v>4000</v>
      </c>
      <c r="F35" s="285">
        <f t="shared" si="48"/>
        <v>4000</v>
      </c>
      <c r="G35" s="285">
        <f t="shared" si="48"/>
        <v>4000</v>
      </c>
      <c r="H35" s="285">
        <f t="shared" si="48"/>
        <v>4000</v>
      </c>
      <c r="I35" s="285">
        <f>SUM(I33:I34)</f>
        <v>4000</v>
      </c>
      <c r="J35" s="285">
        <f>SUM(J33:J34)</f>
        <v>4000</v>
      </c>
      <c r="K35" s="285">
        <f>SUM(K33:K34)</f>
        <v>4000</v>
      </c>
      <c r="L35" s="285">
        <f>SUM(L33:L34)</f>
        <v>4000</v>
      </c>
      <c r="M35" s="285">
        <f t="shared" ref="M35:O35" si="49">SUM(M33:M34)</f>
        <v>4000</v>
      </c>
      <c r="N35" s="285">
        <f t="shared" si="49"/>
        <v>4000</v>
      </c>
      <c r="O35" s="285">
        <f t="shared" si="49"/>
        <v>4000</v>
      </c>
      <c r="P35" s="252">
        <f>SUM(P33)</f>
        <v>24000</v>
      </c>
      <c r="Q35" s="321">
        <f t="shared" si="14"/>
        <v>4000</v>
      </c>
      <c r="R35" s="326">
        <f t="shared" si="29"/>
        <v>8000</v>
      </c>
      <c r="S35" s="326">
        <f t="shared" si="29"/>
        <v>12000</v>
      </c>
      <c r="T35" s="326">
        <f t="shared" si="29"/>
        <v>16000</v>
      </c>
      <c r="U35" s="326">
        <f t="shared" si="29"/>
        <v>20000</v>
      </c>
      <c r="V35" s="326">
        <f t="shared" si="29"/>
        <v>24000</v>
      </c>
      <c r="W35" s="326">
        <f t="shared" si="29"/>
        <v>28000</v>
      </c>
      <c r="X35" s="326">
        <f t="shared" si="29"/>
        <v>32000</v>
      </c>
      <c r="Y35" s="326">
        <f t="shared" si="29"/>
        <v>36000</v>
      </c>
      <c r="Z35" s="326">
        <f t="shared" si="29"/>
        <v>40000</v>
      </c>
      <c r="AA35" s="326">
        <f t="shared" si="29"/>
        <v>44000</v>
      </c>
      <c r="AB35" s="326">
        <f t="shared" si="29"/>
        <v>48000</v>
      </c>
    </row>
    <row r="36" spans="1:28" s="7" customFormat="1" ht="14.1" customHeight="1">
      <c r="B36" s="256"/>
      <c r="C36" s="293" t="s">
        <v>29</v>
      </c>
      <c r="D36" s="286">
        <f t="shared" ref="D36:I36" si="50">SUM(D32,D35)</f>
        <v>11827.2</v>
      </c>
      <c r="E36" s="286">
        <f t="shared" si="50"/>
        <v>11827.2</v>
      </c>
      <c r="F36" s="286">
        <f t="shared" si="50"/>
        <v>11827.2</v>
      </c>
      <c r="G36" s="286">
        <f t="shared" si="50"/>
        <v>11827.2</v>
      </c>
      <c r="H36" s="286">
        <f t="shared" si="50"/>
        <v>11827.2</v>
      </c>
      <c r="I36" s="286">
        <f t="shared" si="50"/>
        <v>11827.2</v>
      </c>
      <c r="J36" s="286">
        <f t="shared" ref="J36:K36" si="51">SUM(J32,J35)</f>
        <v>11827.2</v>
      </c>
      <c r="K36" s="286">
        <f t="shared" si="51"/>
        <v>11827.2</v>
      </c>
      <c r="L36" s="286">
        <f t="shared" ref="L36:O36" si="52">SUM(L32,L35)</f>
        <v>11827.2</v>
      </c>
      <c r="M36" s="286">
        <f t="shared" si="52"/>
        <v>11827.2</v>
      </c>
      <c r="N36" s="286">
        <f t="shared" si="52"/>
        <v>11827.2</v>
      </c>
      <c r="O36" s="286">
        <f t="shared" si="52"/>
        <v>11827.2</v>
      </c>
      <c r="P36" s="257">
        <f>SUM(P35,P32)</f>
        <v>117926.39999999999</v>
      </c>
      <c r="Q36" s="322">
        <f t="shared" si="14"/>
        <v>11827.2</v>
      </c>
      <c r="R36" s="326">
        <f t="shared" si="29"/>
        <v>23654.400000000001</v>
      </c>
      <c r="S36" s="326">
        <f t="shared" si="29"/>
        <v>35481.600000000006</v>
      </c>
      <c r="T36" s="326">
        <f t="shared" si="29"/>
        <v>47308.800000000003</v>
      </c>
      <c r="U36" s="326">
        <f t="shared" si="29"/>
        <v>59136</v>
      </c>
      <c r="V36" s="326">
        <f t="shared" si="29"/>
        <v>70963.199999999997</v>
      </c>
      <c r="W36" s="326">
        <f t="shared" si="29"/>
        <v>82790.399999999994</v>
      </c>
      <c r="X36" s="326">
        <f t="shared" si="29"/>
        <v>94617.599999999991</v>
      </c>
      <c r="Y36" s="326">
        <f t="shared" si="29"/>
        <v>106444.79999999999</v>
      </c>
      <c r="Z36" s="326">
        <f t="shared" si="29"/>
        <v>118271.99999999999</v>
      </c>
      <c r="AA36" s="326">
        <f t="shared" si="29"/>
        <v>130099.19999999998</v>
      </c>
      <c r="AB36" s="326">
        <f t="shared" si="29"/>
        <v>141926.39999999999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49" spans="2:16">
      <c r="O49" s="323"/>
    </row>
    <row r="50" spans="2:16">
      <c r="N50" s="323"/>
      <c r="O50" s="2"/>
    </row>
    <row r="51" spans="2:16">
      <c r="M51" s="323"/>
      <c r="N51" s="2"/>
      <c r="O51" s="2"/>
    </row>
    <row r="52" spans="2:16">
      <c r="M52" s="2"/>
      <c r="N52" s="2"/>
      <c r="O52" s="2"/>
    </row>
    <row r="53" spans="2:16">
      <c r="M53" s="2"/>
      <c r="N53" s="2"/>
      <c r="O53" s="2"/>
    </row>
    <row r="54" spans="2:16">
      <c r="M54" s="2"/>
      <c r="N54" s="2"/>
      <c r="O54" s="2"/>
    </row>
    <row r="55" spans="2:16">
      <c r="M55" s="2"/>
      <c r="N55" s="2"/>
      <c r="O55" s="2"/>
    </row>
    <row r="56" spans="2:16">
      <c r="M56" s="2"/>
    </row>
    <row r="63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7" s="47" customFormat="1" ht="14.1" customHeight="1">
      <c r="A98" s="88"/>
      <c r="Q98" s="325"/>
    </row>
    <row r="99" spans="1:1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FF00"/>
  </sheetPr>
  <dimension ref="A1:AN126"/>
  <sheetViews>
    <sheetView view="pageBreakPreview" topLeftCell="A6" zoomScale="85" zoomScaleSheetLayoutView="85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M33" sqref="M33"/>
    </sheetView>
  </sheetViews>
  <sheetFormatPr defaultRowHeight="12.75"/>
  <cols>
    <col min="1" max="1" width="3.85546875" style="30" customWidth="1"/>
    <col min="2" max="2" width="34.140625" style="48" customWidth="1"/>
    <col min="3" max="3" width="9.7109375" style="30" customWidth="1"/>
    <col min="4" max="4" width="8" style="90" customWidth="1"/>
    <col min="5" max="5" width="7.85546875" style="90" customWidth="1"/>
    <col min="6" max="9" width="15.28515625" style="30" customWidth="1"/>
    <col min="10" max="10" width="15.85546875" style="30" customWidth="1"/>
    <col min="11" max="12" width="15.28515625" style="30" customWidth="1"/>
    <col min="13" max="13" width="15.7109375" style="30" customWidth="1"/>
    <col min="14" max="14" width="15.28515625" style="30" customWidth="1"/>
    <col min="15" max="15" width="17.85546875" style="30" customWidth="1"/>
    <col min="16" max="16" width="16.28515625" style="30" customWidth="1"/>
    <col min="17" max="17" width="15" style="30" customWidth="1"/>
    <col min="18" max="18" width="20.85546875" style="30" customWidth="1"/>
    <col min="19" max="19" width="14" style="30" customWidth="1"/>
    <col min="20" max="20" width="16.140625" style="30" customWidth="1"/>
    <col min="21" max="21" width="6.85546875" style="30" customWidth="1"/>
    <col min="22" max="22" width="6.85546875" style="30" hidden="1" customWidth="1"/>
    <col min="23" max="23" width="27.42578125" style="30" hidden="1" customWidth="1"/>
    <col min="24" max="24" width="11.42578125" style="30" hidden="1" customWidth="1"/>
    <col min="25" max="28" width="14.28515625" style="30" bestFit="1" customWidth="1"/>
    <col min="29" max="31" width="15.28515625" style="30" bestFit="1" customWidth="1"/>
    <col min="32" max="32" width="16.28515625" style="30" customWidth="1"/>
    <col min="33" max="33" width="15.85546875" style="30" customWidth="1"/>
    <col min="34" max="34" width="15.140625" style="30" customWidth="1"/>
    <col min="35" max="35" width="15.42578125" style="30" customWidth="1"/>
    <col min="36" max="36" width="15.5703125" style="30" customWidth="1"/>
    <col min="37" max="16384" width="9.140625" style="30"/>
  </cols>
  <sheetData>
    <row r="1" spans="1:40" ht="18.75" customHeight="1"/>
    <row r="2" spans="1:40" ht="18.75" customHeight="1">
      <c r="A2" s="476" t="s">
        <v>201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  <c r="V2" s="455"/>
      <c r="W2" s="455"/>
      <c r="X2" s="455"/>
    </row>
    <row r="3" spans="1:40" ht="18.75" customHeight="1">
      <c r="A3" s="477" t="s">
        <v>176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55"/>
      <c r="W3" s="455"/>
      <c r="X3" s="455"/>
    </row>
    <row r="4" spans="1:40" ht="18.75" customHeight="1">
      <c r="A4" s="477" t="s">
        <v>126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  <c r="V4" s="455"/>
      <c r="W4" s="455"/>
      <c r="X4" s="455"/>
    </row>
    <row r="5" spans="1:40" ht="18.75" customHeight="1">
      <c r="A5" s="154"/>
      <c r="B5" s="155"/>
      <c r="C5" s="154"/>
      <c r="D5" s="372"/>
      <c r="E5" s="372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7"/>
      <c r="V5" s="157"/>
      <c r="W5" s="157"/>
      <c r="X5" s="157"/>
    </row>
    <row r="6" spans="1:40">
      <c r="A6" s="16"/>
      <c r="B6" s="49"/>
      <c r="C6" s="17"/>
      <c r="D6" s="478" t="s">
        <v>219</v>
      </c>
      <c r="E6" s="479"/>
      <c r="F6" s="472" t="s">
        <v>213</v>
      </c>
      <c r="G6" s="473"/>
      <c r="H6" s="473"/>
      <c r="I6" s="473"/>
      <c r="J6" s="473"/>
      <c r="K6" s="473"/>
      <c r="L6" s="473"/>
      <c r="M6" s="473"/>
      <c r="N6" s="473"/>
      <c r="O6" s="473"/>
      <c r="P6" s="473"/>
      <c r="Q6" s="473"/>
      <c r="R6" s="18" t="s">
        <v>0</v>
      </c>
      <c r="S6" s="19" t="s">
        <v>1</v>
      </c>
      <c r="T6" s="19" t="s">
        <v>1</v>
      </c>
      <c r="U6" s="20"/>
      <c r="V6" s="16"/>
      <c r="W6" s="49"/>
      <c r="X6" s="17"/>
      <c r="Y6" s="472" t="s">
        <v>69</v>
      </c>
      <c r="Z6" s="473"/>
      <c r="AA6" s="473"/>
      <c r="AB6" s="473"/>
      <c r="AC6" s="473"/>
      <c r="AD6" s="473"/>
      <c r="AE6" s="473"/>
      <c r="AF6" s="473"/>
      <c r="AG6" s="473"/>
      <c r="AH6" s="473"/>
      <c r="AI6" s="473"/>
      <c r="AJ6" s="473"/>
    </row>
    <row r="7" spans="1:40">
      <c r="A7" s="21" t="s">
        <v>2</v>
      </c>
      <c r="B7" s="50" t="s">
        <v>3</v>
      </c>
      <c r="C7" s="22" t="s">
        <v>4</v>
      </c>
      <c r="D7" s="480"/>
      <c r="E7" s="481"/>
      <c r="F7" s="24" t="s">
        <v>5</v>
      </c>
      <c r="G7" s="24" t="s">
        <v>6</v>
      </c>
      <c r="H7" s="24" t="s">
        <v>7</v>
      </c>
      <c r="I7" s="24" t="s">
        <v>8</v>
      </c>
      <c r="J7" s="23" t="s">
        <v>9</v>
      </c>
      <c r="K7" s="24" t="s">
        <v>32</v>
      </c>
      <c r="L7" s="24" t="s">
        <v>33</v>
      </c>
      <c r="M7" s="24" t="s">
        <v>34</v>
      </c>
      <c r="N7" s="24" t="s">
        <v>35</v>
      </c>
      <c r="O7" s="24" t="s">
        <v>36</v>
      </c>
      <c r="P7" s="24" t="s">
        <v>37</v>
      </c>
      <c r="Q7" s="24" t="s">
        <v>38</v>
      </c>
      <c r="R7" s="24" t="s">
        <v>69</v>
      </c>
      <c r="S7" s="24" t="s">
        <v>10</v>
      </c>
      <c r="T7" s="24" t="s">
        <v>10</v>
      </c>
      <c r="U7" s="24" t="s">
        <v>39</v>
      </c>
      <c r="V7" s="21" t="s">
        <v>2</v>
      </c>
      <c r="W7" s="50" t="s">
        <v>3</v>
      </c>
      <c r="X7" s="22" t="s">
        <v>4</v>
      </c>
      <c r="Y7" s="24" t="s">
        <v>5</v>
      </c>
      <c r="Z7" s="24" t="s">
        <v>6</v>
      </c>
      <c r="AA7" s="24" t="s">
        <v>7</v>
      </c>
      <c r="AB7" s="24" t="s">
        <v>8</v>
      </c>
      <c r="AC7" s="23" t="s">
        <v>9</v>
      </c>
      <c r="AD7" s="24" t="s">
        <v>32</v>
      </c>
      <c r="AE7" s="24" t="s">
        <v>33</v>
      </c>
      <c r="AF7" s="24" t="s">
        <v>34</v>
      </c>
      <c r="AG7" s="24" t="s">
        <v>35</v>
      </c>
      <c r="AH7" s="24" t="s">
        <v>36</v>
      </c>
      <c r="AI7" s="24" t="s">
        <v>37</v>
      </c>
      <c r="AJ7" s="24" t="s">
        <v>38</v>
      </c>
    </row>
    <row r="8" spans="1:40" ht="13.5" thickBot="1">
      <c r="A8" s="25"/>
      <c r="B8" s="51"/>
      <c r="C8" s="27"/>
      <c r="D8" s="28" t="s">
        <v>107</v>
      </c>
      <c r="E8" s="28" t="s">
        <v>108</v>
      </c>
      <c r="F8" s="28"/>
      <c r="G8" s="28"/>
      <c r="H8" s="28"/>
      <c r="I8" s="28"/>
      <c r="J8" s="29"/>
      <c r="K8" s="29"/>
      <c r="L8" s="28"/>
      <c r="M8" s="28"/>
      <c r="N8" s="28"/>
      <c r="O8" s="28"/>
      <c r="P8" s="29"/>
      <c r="Q8" s="28"/>
      <c r="R8" s="29"/>
      <c r="S8" s="28" t="s">
        <v>178</v>
      </c>
      <c r="T8" s="28" t="s">
        <v>54</v>
      </c>
      <c r="U8" s="26"/>
      <c r="V8" s="25"/>
      <c r="W8" s="51"/>
      <c r="X8" s="27"/>
      <c r="Y8" s="28"/>
      <c r="Z8" s="28"/>
      <c r="AA8" s="28"/>
      <c r="AB8" s="28"/>
      <c r="AC8" s="29"/>
      <c r="AD8" s="29"/>
      <c r="AE8" s="28"/>
      <c r="AF8" s="28"/>
      <c r="AG8" s="28"/>
      <c r="AH8" s="28"/>
      <c r="AI8" s="29"/>
      <c r="AJ8" s="28"/>
    </row>
    <row r="9" spans="1:40" ht="12.75" customHeight="1" thickTop="1">
      <c r="A9" s="3"/>
      <c r="B9" s="52"/>
      <c r="C9" s="5"/>
      <c r="D9" s="373"/>
      <c r="E9" s="37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3"/>
      <c r="W9" s="52"/>
      <c r="X9" s="5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40" ht="12.75" customHeight="1">
      <c r="A10" s="474" t="s">
        <v>64</v>
      </c>
      <c r="B10" s="475"/>
      <c r="C10" s="5"/>
      <c r="D10" s="373"/>
      <c r="E10" s="37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74" t="s">
        <v>64</v>
      </c>
      <c r="W10" s="475"/>
      <c r="X10" s="5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40" s="196" customFormat="1" ht="12.75" customHeight="1">
      <c r="A11" s="190">
        <v>1</v>
      </c>
      <c r="B11" s="145" t="s">
        <v>71</v>
      </c>
      <c r="C11" s="191" t="s">
        <v>11</v>
      </c>
      <c r="D11" s="192"/>
      <c r="E11" s="192"/>
      <c r="F11" s="366">
        <f>SUM(F13:F14)</f>
        <v>830603.79999999993</v>
      </c>
      <c r="G11" s="366">
        <f t="shared" ref="G11:Q11" si="0">SUM(G13:G14)</f>
        <v>755704.96000000008</v>
      </c>
      <c r="H11" s="366">
        <f t="shared" si="0"/>
        <v>924004.80999999994</v>
      </c>
      <c r="I11" s="366">
        <f t="shared" si="0"/>
        <v>878374.1399999999</v>
      </c>
      <c r="J11" s="366">
        <f t="shared" si="0"/>
        <v>0</v>
      </c>
      <c r="K11" s="366">
        <f t="shared" si="0"/>
        <v>0</v>
      </c>
      <c r="L11" s="366">
        <f t="shared" si="0"/>
        <v>0</v>
      </c>
      <c r="M11" s="366">
        <f t="shared" si="0"/>
        <v>0</v>
      </c>
      <c r="N11" s="366">
        <f t="shared" si="0"/>
        <v>0</v>
      </c>
      <c r="O11" s="366">
        <f t="shared" si="0"/>
        <v>0</v>
      </c>
      <c r="P11" s="366">
        <f t="shared" si="0"/>
        <v>0</v>
      </c>
      <c r="Q11" s="366">
        <f t="shared" si="0"/>
        <v>0</v>
      </c>
      <c r="R11" s="203">
        <f>SUM(F11:Q11)</f>
        <v>3388687.71</v>
      </c>
      <c r="S11" s="367"/>
      <c r="T11" s="367"/>
      <c r="U11" s="368"/>
      <c r="V11" s="190">
        <v>1</v>
      </c>
      <c r="W11" s="145" t="s">
        <v>71</v>
      </c>
      <c r="X11" s="191" t="s">
        <v>11</v>
      </c>
      <c r="Y11" s="366">
        <f>F11</f>
        <v>830603.79999999993</v>
      </c>
      <c r="Z11" s="366">
        <f t="shared" ref="Z11:AJ11" si="1">Y11+G11</f>
        <v>1586308.76</v>
      </c>
      <c r="AA11" s="366">
        <f t="shared" si="1"/>
        <v>2510313.5699999998</v>
      </c>
      <c r="AB11" s="366">
        <f t="shared" si="1"/>
        <v>3388687.71</v>
      </c>
      <c r="AC11" s="366">
        <f t="shared" si="1"/>
        <v>3388687.71</v>
      </c>
      <c r="AD11" s="366">
        <f t="shared" si="1"/>
        <v>3388687.71</v>
      </c>
      <c r="AE11" s="366">
        <f t="shared" si="1"/>
        <v>3388687.71</v>
      </c>
      <c r="AF11" s="366">
        <f t="shared" si="1"/>
        <v>3388687.71</v>
      </c>
      <c r="AG11" s="366">
        <f t="shared" si="1"/>
        <v>3388687.71</v>
      </c>
      <c r="AH11" s="366">
        <f t="shared" si="1"/>
        <v>3388687.71</v>
      </c>
      <c r="AI11" s="366">
        <f t="shared" si="1"/>
        <v>3388687.71</v>
      </c>
      <c r="AJ11" s="366">
        <f t="shared" si="1"/>
        <v>3388687.71</v>
      </c>
    </row>
    <row r="12" spans="1:40" s="92" customFormat="1" ht="12.75" customHeight="1">
      <c r="A12" s="56"/>
      <c r="B12" s="57" t="s">
        <v>65</v>
      </c>
      <c r="C12" s="58"/>
      <c r="D12" s="192"/>
      <c r="E12" s="192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59"/>
      <c r="S12" s="60"/>
      <c r="T12" s="60"/>
      <c r="U12" s="61"/>
      <c r="V12" s="56"/>
      <c r="W12" s="57" t="s">
        <v>65</v>
      </c>
      <c r="X12" s="58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21"/>
      <c r="AL12" s="121"/>
      <c r="AM12" s="121"/>
      <c r="AN12" s="121"/>
    </row>
    <row r="13" spans="1:40" s="92" customFormat="1" ht="12.75" customHeight="1">
      <c r="A13" s="56"/>
      <c r="B13" s="122" t="s">
        <v>66</v>
      </c>
      <c r="C13" s="58" t="s">
        <v>11</v>
      </c>
      <c r="D13" s="374"/>
      <c r="E13" s="374"/>
      <c r="F13" s="152">
        <f>'Pengusahaan MPN'!F13+'Pengusahaan MLK'!F13+'Pengusahaan KTB'!F13</f>
        <v>605257.79201619257</v>
      </c>
      <c r="G13" s="152">
        <f>'Pengusahaan MPN'!G13+'Pengusahaan MLK'!G13+'Pengusahaan KTB'!G13</f>
        <v>550679.29559831682</v>
      </c>
      <c r="H13" s="152">
        <f>'Pengusahaan MPN'!H13+'Pengusahaan MLK'!H13+'Pengusahaan KTB'!H13</f>
        <v>673318.74849710718</v>
      </c>
      <c r="I13" s="152">
        <f>'Pengusahaan MPN'!I13+'Pengusahaan MLK'!I13+'Pengusahaan KTB'!I13</f>
        <v>640067.85490329086</v>
      </c>
      <c r="J13" s="152">
        <f>'Pengusahaan MPN'!J13+'Pengusahaan MLK'!J13+'Pengusahaan KTB'!J13</f>
        <v>0</v>
      </c>
      <c r="K13" s="152">
        <f>'Pengusahaan MPN'!K13+'Pengusahaan MLK'!K13+'Pengusahaan KTB'!K13</f>
        <v>0</v>
      </c>
      <c r="L13" s="152">
        <f>'Pengusahaan MPN'!L13+'Pengusahaan MLK'!L13+'Pengusahaan KTB'!L13</f>
        <v>0</v>
      </c>
      <c r="M13" s="152">
        <f>'Pengusahaan MPN'!M13+'Pengusahaan MLK'!M13+'Pengusahaan KTB'!M13</f>
        <v>0</v>
      </c>
      <c r="N13" s="152">
        <f>'Pengusahaan MPN'!N13+'Pengusahaan MLK'!N13+'Pengusahaan KTB'!N13</f>
        <v>0</v>
      </c>
      <c r="O13" s="152">
        <f>'Pengusahaan MPN'!O13+'Pengusahaan MLK'!O13+'Pengusahaan KTB'!O13</f>
        <v>0</v>
      </c>
      <c r="P13" s="152">
        <f>'Pengusahaan MPN'!P13+'Pengusahaan MLK'!P13+'Pengusahaan KTB'!P13</f>
        <v>0</v>
      </c>
      <c r="Q13" s="152">
        <f>'Pengusahaan MPN'!Q13+'Pengusahaan MLK'!Q13+'Pengusahaan KTB'!Q13</f>
        <v>0</v>
      </c>
      <c r="R13" s="202">
        <f>SUM(F13:Q13)</f>
        <v>2469323.6910149073</v>
      </c>
      <c r="S13" s="60"/>
      <c r="T13" s="60"/>
      <c r="U13" s="61"/>
      <c r="V13" s="56"/>
      <c r="W13" s="122" t="s">
        <v>66</v>
      </c>
      <c r="X13" s="58" t="s">
        <v>11</v>
      </c>
      <c r="Y13" s="152">
        <f>F13</f>
        <v>605257.79201619257</v>
      </c>
      <c r="Z13" s="152">
        <f t="shared" ref="Z13:AJ14" si="2">Y13+G13</f>
        <v>1155937.0876145093</v>
      </c>
      <c r="AA13" s="152">
        <f t="shared" si="2"/>
        <v>1829255.8361116163</v>
      </c>
      <c r="AB13" s="152">
        <f t="shared" si="2"/>
        <v>2469323.6910149073</v>
      </c>
      <c r="AC13" s="152">
        <f t="shared" si="2"/>
        <v>2469323.6910149073</v>
      </c>
      <c r="AD13" s="152">
        <f t="shared" si="2"/>
        <v>2469323.6910149073</v>
      </c>
      <c r="AE13" s="152">
        <f t="shared" si="2"/>
        <v>2469323.6910149073</v>
      </c>
      <c r="AF13" s="152">
        <f t="shared" si="2"/>
        <v>2469323.6910149073</v>
      </c>
      <c r="AG13" s="152">
        <f t="shared" si="2"/>
        <v>2469323.6910149073</v>
      </c>
      <c r="AH13" s="152">
        <f t="shared" si="2"/>
        <v>2469323.6910149073</v>
      </c>
      <c r="AI13" s="152">
        <f t="shared" si="2"/>
        <v>2469323.6910149073</v>
      </c>
      <c r="AJ13" s="152">
        <f t="shared" si="2"/>
        <v>2469323.6910149073</v>
      </c>
      <c r="AK13" s="121"/>
      <c r="AL13" s="121"/>
      <c r="AM13" s="121"/>
      <c r="AN13" s="121"/>
    </row>
    <row r="14" spans="1:40" s="92" customFormat="1" ht="12.75" customHeight="1">
      <c r="A14" s="56"/>
      <c r="B14" s="122" t="s">
        <v>67</v>
      </c>
      <c r="C14" s="58" t="s">
        <v>11</v>
      </c>
      <c r="D14" s="374"/>
      <c r="E14" s="374"/>
      <c r="F14" s="152">
        <f>'Pengusahaan MPN'!F14+'Pengusahaan MLK'!F14+'Pengusahaan KTB'!F14</f>
        <v>225346.00798380736</v>
      </c>
      <c r="G14" s="152">
        <f>'Pengusahaan MPN'!G14+'Pengusahaan MLK'!G14+'Pengusahaan KTB'!G14</f>
        <v>205025.66440168323</v>
      </c>
      <c r="H14" s="152">
        <f>'Pengusahaan MPN'!H14+'Pengusahaan MLK'!H14+'Pengusahaan KTB'!H14</f>
        <v>250686.06150289276</v>
      </c>
      <c r="I14" s="152">
        <f>'Pengusahaan MPN'!I14+'Pengusahaan MLK'!I14+'Pengusahaan KTB'!I14</f>
        <v>238306.28509670906</v>
      </c>
      <c r="J14" s="152">
        <f>'Pengusahaan MPN'!J14+'Pengusahaan MLK'!J14+'Pengusahaan KTB'!J14</f>
        <v>0</v>
      </c>
      <c r="K14" s="152">
        <f>'Pengusahaan MPN'!K14+'Pengusahaan MLK'!K14+'Pengusahaan KTB'!K14</f>
        <v>0</v>
      </c>
      <c r="L14" s="152">
        <f>'Pengusahaan MPN'!L14+'Pengusahaan MLK'!L14+'Pengusahaan KTB'!L14</f>
        <v>0</v>
      </c>
      <c r="M14" s="152">
        <f>'Pengusahaan MPN'!M14+'Pengusahaan MLK'!M14+'Pengusahaan KTB'!M14</f>
        <v>0</v>
      </c>
      <c r="N14" s="152">
        <f>'Pengusahaan MPN'!N14+'Pengusahaan MLK'!N14+'Pengusahaan KTB'!N14</f>
        <v>0</v>
      </c>
      <c r="O14" s="152">
        <f>'Pengusahaan MPN'!O14+'Pengusahaan MLK'!O14+'Pengusahaan KTB'!O14</f>
        <v>0</v>
      </c>
      <c r="P14" s="152">
        <f>'Pengusahaan MPN'!P14+'Pengusahaan MLK'!P14+'Pengusahaan KTB'!P14</f>
        <v>0</v>
      </c>
      <c r="Q14" s="152">
        <f>'Pengusahaan MPN'!Q14+'Pengusahaan MLK'!Q14+'Pengusahaan KTB'!Q14</f>
        <v>0</v>
      </c>
      <c r="R14" s="202">
        <f>SUM(F14:Q14)</f>
        <v>919364.01898509241</v>
      </c>
      <c r="S14" s="60"/>
      <c r="T14" s="60"/>
      <c r="U14" s="61"/>
      <c r="V14" s="56"/>
      <c r="W14" s="122" t="s">
        <v>67</v>
      </c>
      <c r="X14" s="58" t="s">
        <v>11</v>
      </c>
      <c r="Y14" s="152">
        <f>F14</f>
        <v>225346.00798380736</v>
      </c>
      <c r="Z14" s="152">
        <f t="shared" si="2"/>
        <v>430371.67238549062</v>
      </c>
      <c r="AA14" s="152">
        <f t="shared" si="2"/>
        <v>681057.73388838337</v>
      </c>
      <c r="AB14" s="152">
        <f t="shared" si="2"/>
        <v>919364.01898509241</v>
      </c>
      <c r="AC14" s="152">
        <f t="shared" si="2"/>
        <v>919364.01898509241</v>
      </c>
      <c r="AD14" s="152">
        <f t="shared" si="2"/>
        <v>919364.01898509241</v>
      </c>
      <c r="AE14" s="152">
        <f t="shared" si="2"/>
        <v>919364.01898509241</v>
      </c>
      <c r="AF14" s="152">
        <f t="shared" si="2"/>
        <v>919364.01898509241</v>
      </c>
      <c r="AG14" s="152">
        <f t="shared" si="2"/>
        <v>919364.01898509241</v>
      </c>
      <c r="AH14" s="152">
        <f t="shared" si="2"/>
        <v>919364.01898509241</v>
      </c>
      <c r="AI14" s="152">
        <f t="shared" si="2"/>
        <v>919364.01898509241</v>
      </c>
      <c r="AJ14" s="152">
        <f t="shared" si="2"/>
        <v>919364.01898509241</v>
      </c>
      <c r="AK14" s="121"/>
      <c r="AL14" s="121"/>
      <c r="AM14" s="121"/>
      <c r="AN14" s="121"/>
    </row>
    <row r="15" spans="1:40" s="92" customFormat="1" ht="12.75" customHeight="1">
      <c r="A15" s="56"/>
      <c r="B15" s="122"/>
      <c r="C15" s="58"/>
      <c r="D15" s="374"/>
      <c r="E15" s="374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59"/>
      <c r="S15" s="60"/>
      <c r="T15" s="60"/>
      <c r="U15" s="61"/>
      <c r="V15" s="56"/>
      <c r="W15" s="122"/>
      <c r="X15" s="58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21"/>
      <c r="AL15" s="121"/>
      <c r="AM15" s="121"/>
      <c r="AN15" s="121"/>
    </row>
    <row r="16" spans="1:40" s="371" customFormat="1" ht="12.75" customHeight="1">
      <c r="A16" s="190">
        <v>2</v>
      </c>
      <c r="B16" s="146" t="s">
        <v>12</v>
      </c>
      <c r="C16" s="191" t="s">
        <v>11</v>
      </c>
      <c r="D16" s="192"/>
      <c r="E16" s="192"/>
      <c r="F16" s="370">
        <f>'Pengusahaan MPN'!F16+'Pengusahaan MLK'!F16+'Pengusahaan KTB'!F16</f>
        <v>7828.9375</v>
      </c>
      <c r="G16" s="370">
        <f>'Pengusahaan MPN'!G16+'Pengusahaan MLK'!G16+'Pengusahaan KTB'!G16</f>
        <v>8483.8550000000014</v>
      </c>
      <c r="H16" s="370">
        <f>'Pengusahaan MPN'!H16+'Pengusahaan MLK'!H16+'Pengusahaan KTB'!H16</f>
        <v>7699.1350000000002</v>
      </c>
      <c r="I16" s="370">
        <f>'Pengusahaan MPN'!I16+'Pengusahaan MLK'!I16+'Pengusahaan KTB'!I16</f>
        <v>7325.5749999999998</v>
      </c>
      <c r="J16" s="370">
        <f>'Pengusahaan MPN'!J16+'Pengusahaan MLK'!J16+'Pengusahaan KTB'!J16</f>
        <v>0</v>
      </c>
      <c r="K16" s="370">
        <f>'Pengusahaan MPN'!K16+'Pengusahaan MLK'!K16+'Pengusahaan KTB'!K16</f>
        <v>0</v>
      </c>
      <c r="L16" s="370">
        <f>'Pengusahaan MPN'!L16+'Pengusahaan MLK'!L16+'Pengusahaan KTB'!L16</f>
        <v>0</v>
      </c>
      <c r="M16" s="370">
        <f>'Pengusahaan MPN'!M16+'Pengusahaan MLK'!M16+'Pengusahaan KTB'!M16</f>
        <v>0</v>
      </c>
      <c r="N16" s="370">
        <f>'Pengusahaan MPN'!N16+'Pengusahaan MLK'!N16+'Pengusahaan KTB'!N16</f>
        <v>0</v>
      </c>
      <c r="O16" s="370">
        <f>'Pengusahaan MPN'!O16+'Pengusahaan MLK'!O16+'Pengusahaan KTB'!O16</f>
        <v>0</v>
      </c>
      <c r="P16" s="370">
        <f>'Pengusahaan MPN'!P16+'Pengusahaan MLK'!P16+'Pengusahaan KTB'!P16</f>
        <v>0</v>
      </c>
      <c r="Q16" s="370">
        <f>'Pengusahaan MPN'!Q16+'Pengusahaan MLK'!Q16+'Pengusahaan KTB'!Q16</f>
        <v>0</v>
      </c>
      <c r="R16" s="203">
        <f>SUM(F16:Q16)</f>
        <v>31337.502500000002</v>
      </c>
      <c r="S16" s="194"/>
      <c r="T16" s="194"/>
      <c r="U16" s="192"/>
      <c r="V16" s="190">
        <v>2</v>
      </c>
      <c r="W16" s="146" t="s">
        <v>12</v>
      </c>
      <c r="X16" s="191" t="s">
        <v>11</v>
      </c>
      <c r="Y16" s="370">
        <f>F16</f>
        <v>7828.9375</v>
      </c>
      <c r="Z16" s="370">
        <f t="shared" ref="Z16:AJ16" si="3">Y16+G16</f>
        <v>16312.792500000001</v>
      </c>
      <c r="AA16" s="370">
        <f t="shared" si="3"/>
        <v>24011.927500000002</v>
      </c>
      <c r="AB16" s="370">
        <f t="shared" si="3"/>
        <v>31337.502500000002</v>
      </c>
      <c r="AC16" s="370">
        <f t="shared" si="3"/>
        <v>31337.502500000002</v>
      </c>
      <c r="AD16" s="370">
        <f t="shared" si="3"/>
        <v>31337.502500000002</v>
      </c>
      <c r="AE16" s="370">
        <f t="shared" si="3"/>
        <v>31337.502500000002</v>
      </c>
      <c r="AF16" s="370">
        <f t="shared" si="3"/>
        <v>31337.502500000002</v>
      </c>
      <c r="AG16" s="370">
        <f t="shared" si="3"/>
        <v>31337.502500000002</v>
      </c>
      <c r="AH16" s="370">
        <f t="shared" si="3"/>
        <v>31337.502500000002</v>
      </c>
      <c r="AI16" s="370">
        <f t="shared" si="3"/>
        <v>31337.502500000002</v>
      </c>
      <c r="AJ16" s="370">
        <f t="shared" si="3"/>
        <v>31337.502500000002</v>
      </c>
      <c r="AK16" s="39"/>
      <c r="AL16" s="39"/>
      <c r="AM16" s="39"/>
      <c r="AN16" s="39"/>
    </row>
    <row r="17" spans="1:40" s="172" customFormat="1" ht="12.75" customHeight="1">
      <c r="A17" s="166"/>
      <c r="B17" s="173" t="s">
        <v>68</v>
      </c>
      <c r="C17" s="167" t="s">
        <v>13</v>
      </c>
      <c r="D17" s="418">
        <v>2.75E-2</v>
      </c>
      <c r="E17" s="379"/>
      <c r="F17" s="421">
        <f>IFERROR(F16/(F11+F19),0)</f>
        <v>6.9868052829915239E-3</v>
      </c>
      <c r="G17" s="421">
        <f>IFERROR(G16/(G11+G19),0)</f>
        <v>8.4386494922161787E-3</v>
      </c>
      <c r="H17" s="421">
        <f>IFERROR(H16/(H11+H19),0)</f>
        <v>6.8699657848866093E-3</v>
      </c>
      <c r="I17" s="421">
        <f t="shared" ref="I17:R17" si="4">IFERROR(I16/(I11+I19),0)</f>
        <v>7.3306614527556095E-3</v>
      </c>
      <c r="J17" s="421">
        <f>IFERROR(J16/(J11+J19),0)</f>
        <v>0</v>
      </c>
      <c r="K17" s="421">
        <f t="shared" si="4"/>
        <v>0</v>
      </c>
      <c r="L17" s="421">
        <f t="shared" si="4"/>
        <v>0</v>
      </c>
      <c r="M17" s="421">
        <f t="shared" si="4"/>
        <v>0</v>
      </c>
      <c r="N17" s="421">
        <f t="shared" si="4"/>
        <v>0</v>
      </c>
      <c r="O17" s="421">
        <f t="shared" si="4"/>
        <v>0</v>
      </c>
      <c r="P17" s="421">
        <f t="shared" si="4"/>
        <v>0</v>
      </c>
      <c r="Q17" s="421">
        <f t="shared" si="4"/>
        <v>0</v>
      </c>
      <c r="R17" s="417">
        <f t="shared" si="4"/>
        <v>7.3806680437773315E-3</v>
      </c>
      <c r="S17" s="169"/>
      <c r="T17" s="169"/>
      <c r="U17" s="170"/>
      <c r="V17" s="166"/>
      <c r="W17" s="173" t="s">
        <v>68</v>
      </c>
      <c r="X17" s="167" t="s">
        <v>13</v>
      </c>
      <c r="Y17" s="416">
        <f t="shared" ref="Y17:AJ17" si="5">IFERROR(Y16/(Y11+Y19),0)</f>
        <v>6.9868052829915239E-3</v>
      </c>
      <c r="Z17" s="416">
        <f t="shared" si="5"/>
        <v>7.6733989129327742E-3</v>
      </c>
      <c r="AA17" s="416">
        <f>IFERROR(AA16/(AA11+AA19),0)</f>
        <v>7.3960601913598675E-3</v>
      </c>
      <c r="AB17" s="416">
        <f t="shared" si="5"/>
        <v>7.3806680437773315E-3</v>
      </c>
      <c r="AC17" s="416">
        <f t="shared" si="5"/>
        <v>7.3806680437773315E-3</v>
      </c>
      <c r="AD17" s="416">
        <f t="shared" si="5"/>
        <v>7.3806680437773315E-3</v>
      </c>
      <c r="AE17" s="416">
        <f t="shared" si="5"/>
        <v>7.3806680437773315E-3</v>
      </c>
      <c r="AF17" s="416">
        <f t="shared" si="5"/>
        <v>7.3806680437773315E-3</v>
      </c>
      <c r="AG17" s="416">
        <f t="shared" si="5"/>
        <v>7.3806680437773315E-3</v>
      </c>
      <c r="AH17" s="416">
        <f t="shared" si="5"/>
        <v>7.3806680437773315E-3</v>
      </c>
      <c r="AI17" s="416">
        <f t="shared" si="5"/>
        <v>7.3806680437773315E-3</v>
      </c>
      <c r="AJ17" s="416">
        <f t="shared" si="5"/>
        <v>7.3806680437773315E-3</v>
      </c>
      <c r="AK17" s="171"/>
      <c r="AL17" s="171"/>
      <c r="AM17" s="171"/>
      <c r="AN17" s="171"/>
    </row>
    <row r="18" spans="1:40" s="92" customFormat="1" ht="12.75" customHeight="1">
      <c r="A18" s="56"/>
      <c r="B18" s="57"/>
      <c r="C18" s="58"/>
      <c r="D18" s="192"/>
      <c r="E18" s="192"/>
      <c r="F18" s="15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59"/>
      <c r="S18" s="60"/>
      <c r="T18" s="60"/>
      <c r="U18" s="61"/>
      <c r="V18" s="56"/>
      <c r="W18" s="57"/>
      <c r="X18" s="58"/>
      <c r="Y18" s="15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121"/>
      <c r="AL18" s="121"/>
      <c r="AM18" s="121"/>
      <c r="AN18" s="121"/>
    </row>
    <row r="19" spans="1:40" s="196" customFormat="1" ht="12.75" customHeight="1">
      <c r="A19" s="190">
        <v>3</v>
      </c>
      <c r="B19" s="145" t="s">
        <v>70</v>
      </c>
      <c r="C19" s="191" t="s">
        <v>11</v>
      </c>
      <c r="D19" s="192"/>
      <c r="E19" s="192"/>
      <c r="F19" s="193">
        <f>SUM(F21:F22)</f>
        <v>289928</v>
      </c>
      <c r="G19" s="193">
        <f t="shared" ref="G19:Q19" si="6">SUM(G21:G22)</f>
        <v>249651.99999999997</v>
      </c>
      <c r="H19" s="193">
        <f t="shared" si="6"/>
        <v>196690</v>
      </c>
      <c r="I19" s="193">
        <f t="shared" si="6"/>
        <v>120931.99999999999</v>
      </c>
      <c r="J19" s="193">
        <f t="shared" si="6"/>
        <v>0</v>
      </c>
      <c r="K19" s="193">
        <f t="shared" si="6"/>
        <v>0</v>
      </c>
      <c r="L19" s="193">
        <f t="shared" si="6"/>
        <v>0</v>
      </c>
      <c r="M19" s="193">
        <f t="shared" si="6"/>
        <v>0</v>
      </c>
      <c r="N19" s="193">
        <f t="shared" si="6"/>
        <v>0</v>
      </c>
      <c r="O19" s="193">
        <f t="shared" si="6"/>
        <v>0</v>
      </c>
      <c r="P19" s="193">
        <f t="shared" si="6"/>
        <v>0</v>
      </c>
      <c r="Q19" s="193">
        <f t="shared" si="6"/>
        <v>0</v>
      </c>
      <c r="R19" s="203">
        <f>SUM(F19:Q19)</f>
        <v>857202</v>
      </c>
      <c r="S19" s="194"/>
      <c r="T19" s="194"/>
      <c r="U19" s="192"/>
      <c r="V19" s="190">
        <v>3</v>
      </c>
      <c r="W19" s="145" t="s">
        <v>70</v>
      </c>
      <c r="X19" s="191" t="s">
        <v>11</v>
      </c>
      <c r="Y19" s="193">
        <f>F19</f>
        <v>289928</v>
      </c>
      <c r="Z19" s="193">
        <f t="shared" ref="Z19:AJ19" si="7">Y19+G19</f>
        <v>539580</v>
      </c>
      <c r="AA19" s="193">
        <f t="shared" si="7"/>
        <v>736270</v>
      </c>
      <c r="AB19" s="193">
        <f t="shared" si="7"/>
        <v>857202</v>
      </c>
      <c r="AC19" s="193">
        <f t="shared" si="7"/>
        <v>857202</v>
      </c>
      <c r="AD19" s="193">
        <f t="shared" si="7"/>
        <v>857202</v>
      </c>
      <c r="AE19" s="193">
        <f t="shared" si="7"/>
        <v>857202</v>
      </c>
      <c r="AF19" s="193">
        <f t="shared" si="7"/>
        <v>857202</v>
      </c>
      <c r="AG19" s="193">
        <f t="shared" si="7"/>
        <v>857202</v>
      </c>
      <c r="AH19" s="193">
        <f t="shared" si="7"/>
        <v>857202</v>
      </c>
      <c r="AI19" s="193">
        <f t="shared" si="7"/>
        <v>857202</v>
      </c>
      <c r="AJ19" s="193">
        <f t="shared" si="7"/>
        <v>857202</v>
      </c>
      <c r="AK19" s="195"/>
      <c r="AL19" s="195"/>
      <c r="AM19" s="195"/>
      <c r="AN19" s="195"/>
    </row>
    <row r="20" spans="1:40" s="92" customFormat="1" ht="12.75" customHeight="1">
      <c r="A20" s="56"/>
      <c r="B20" s="122" t="s">
        <v>72</v>
      </c>
      <c r="C20" s="124"/>
      <c r="D20" s="192"/>
      <c r="E20" s="192"/>
      <c r="F20" s="15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59"/>
      <c r="S20" s="60"/>
      <c r="T20" s="60"/>
      <c r="U20" s="61"/>
      <c r="V20" s="56"/>
      <c r="W20" s="122" t="s">
        <v>72</v>
      </c>
      <c r="X20" s="124"/>
      <c r="Y20" s="15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121"/>
      <c r="AL20" s="121"/>
      <c r="AM20" s="121"/>
      <c r="AN20" s="121"/>
    </row>
    <row r="21" spans="1:40" s="92" customFormat="1" ht="12.75" customHeight="1">
      <c r="A21" s="56"/>
      <c r="B21" s="122" t="s">
        <v>66</v>
      </c>
      <c r="C21" s="58" t="s">
        <v>11</v>
      </c>
      <c r="D21" s="192"/>
      <c r="E21" s="192"/>
      <c r="F21" s="151">
        <f>'Pengusahaan MPN'!F21+'Pengusahaan MLK'!F21+'Pengusahaan KTB'!F21</f>
        <v>211269.41764975153</v>
      </c>
      <c r="G21" s="151">
        <f>'Pengusahaan MPN'!G21+'Pengusahaan MLK'!G21+'Pengusahaan KTB'!G21</f>
        <v>181920.45147448941</v>
      </c>
      <c r="H21" s="151">
        <f>'Pengusahaan MPN'!H21+'Pengusahaan MLK'!H21+'Pengusahaan KTB'!H21</f>
        <v>143327.24592840162</v>
      </c>
      <c r="I21" s="151">
        <f>'Pengusahaan MPN'!I21+'Pengusahaan MLK'!I21+'Pengusahaan KTB'!I21</f>
        <v>88122.682925484085</v>
      </c>
      <c r="J21" s="151">
        <f>'Pengusahaan MPN'!J21+'Pengusahaan MLK'!J21+'Pengusahaan KTB'!J21</f>
        <v>0</v>
      </c>
      <c r="K21" s="151">
        <f>'Pengusahaan MPN'!K21+'Pengusahaan MLK'!K21+'Pengusahaan KTB'!K21</f>
        <v>0</v>
      </c>
      <c r="L21" s="151">
        <f>'Pengusahaan MPN'!L21+'Pengusahaan MLK'!L21+'Pengusahaan KTB'!L21</f>
        <v>0</v>
      </c>
      <c r="M21" s="151">
        <f>'Pengusahaan MPN'!M21+'Pengusahaan MLK'!M21+'Pengusahaan KTB'!M21</f>
        <v>0</v>
      </c>
      <c r="N21" s="151">
        <f>'Pengusahaan MPN'!N21+'Pengusahaan MLK'!N21+'Pengusahaan KTB'!N21</f>
        <v>0</v>
      </c>
      <c r="O21" s="151">
        <f>'Pengusahaan MPN'!O21+'Pengusahaan MLK'!O21+'Pengusahaan KTB'!O21</f>
        <v>0</v>
      </c>
      <c r="P21" s="151">
        <f>'Pengusahaan MPN'!P21+'Pengusahaan MLK'!P21+'Pengusahaan KTB'!P21</f>
        <v>0</v>
      </c>
      <c r="Q21" s="151">
        <f>'Pengusahaan MPN'!Q21+'Pengusahaan MLK'!Q21+'Pengusahaan KTB'!Q21</f>
        <v>0</v>
      </c>
      <c r="R21" s="202">
        <f>SUM(F21:Q21)</f>
        <v>624639.79797812668</v>
      </c>
      <c r="S21" s="60"/>
      <c r="T21" s="60"/>
      <c r="U21" s="61"/>
      <c r="V21" s="56"/>
      <c r="W21" s="122" t="s">
        <v>66</v>
      </c>
      <c r="X21" s="58" t="s">
        <v>11</v>
      </c>
      <c r="Y21" s="15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121"/>
      <c r="AL21" s="121"/>
      <c r="AM21" s="121"/>
      <c r="AN21" s="121"/>
    </row>
    <row r="22" spans="1:40" s="92" customFormat="1" ht="12.75" customHeight="1">
      <c r="A22" s="56"/>
      <c r="B22" s="122" t="s">
        <v>67</v>
      </c>
      <c r="C22" s="58" t="s">
        <v>11</v>
      </c>
      <c r="D22" s="192"/>
      <c r="E22" s="192"/>
      <c r="F22" s="151">
        <f>'Pengusahaan MPN'!F22+'Pengusahaan MLK'!F22+'Pengusahaan KTB'!F22</f>
        <v>78658.582350248456</v>
      </c>
      <c r="G22" s="151">
        <f>'Pengusahaan MPN'!G22+'Pengusahaan MLK'!G22+'Pengusahaan KTB'!G22</f>
        <v>67731.54852551056</v>
      </c>
      <c r="H22" s="151">
        <f>'Pengusahaan MPN'!H22+'Pengusahaan MLK'!H22+'Pengusahaan KTB'!H22</f>
        <v>53362.754071598363</v>
      </c>
      <c r="I22" s="151">
        <f>'Pengusahaan MPN'!I22+'Pengusahaan MLK'!I22+'Pengusahaan KTB'!I22</f>
        <v>32809.3170745159</v>
      </c>
      <c r="J22" s="151">
        <f>'Pengusahaan MPN'!J22+'Pengusahaan MLK'!J22+'Pengusahaan KTB'!J22</f>
        <v>0</v>
      </c>
      <c r="K22" s="151">
        <f>'Pengusahaan MPN'!K22+'Pengusahaan MLK'!K22+'Pengusahaan KTB'!K22</f>
        <v>0</v>
      </c>
      <c r="L22" s="151">
        <f>'Pengusahaan MPN'!L22+'Pengusahaan MLK'!L22+'Pengusahaan KTB'!L22</f>
        <v>0</v>
      </c>
      <c r="M22" s="151">
        <f>'Pengusahaan MPN'!M22+'Pengusahaan MLK'!M22+'Pengusahaan KTB'!M22</f>
        <v>0</v>
      </c>
      <c r="N22" s="151">
        <f>'Pengusahaan MPN'!N22+'Pengusahaan MLK'!N22+'Pengusahaan KTB'!N22</f>
        <v>0</v>
      </c>
      <c r="O22" s="151">
        <f>'Pengusahaan MPN'!O22+'Pengusahaan MLK'!O22+'Pengusahaan KTB'!O22</f>
        <v>0</v>
      </c>
      <c r="P22" s="151">
        <f>'Pengusahaan MPN'!P22+'Pengusahaan MLK'!P22+'Pengusahaan KTB'!P22</f>
        <v>0</v>
      </c>
      <c r="Q22" s="151">
        <f>'Pengusahaan MPN'!Q22+'Pengusahaan MLK'!Q22+'Pengusahaan KTB'!Q22</f>
        <v>0</v>
      </c>
      <c r="R22" s="202">
        <f>SUM(F22:Q22)</f>
        <v>232562.20202187327</v>
      </c>
      <c r="S22" s="60"/>
      <c r="T22" s="60"/>
      <c r="U22" s="61"/>
      <c r="V22" s="56"/>
      <c r="W22" s="122" t="s">
        <v>67</v>
      </c>
      <c r="X22" s="58" t="s">
        <v>11</v>
      </c>
      <c r="Y22" s="15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121"/>
      <c r="AL22" s="121"/>
      <c r="AM22" s="121"/>
      <c r="AN22" s="121"/>
    </row>
    <row r="23" spans="1:40" s="92" customFormat="1" ht="12.75" customHeight="1">
      <c r="A23" s="56"/>
      <c r="B23" s="125"/>
      <c r="C23" s="124"/>
      <c r="D23" s="192"/>
      <c r="E23" s="192"/>
      <c r="F23" s="15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59"/>
      <c r="S23" s="60"/>
      <c r="T23" s="60"/>
      <c r="U23" s="61"/>
      <c r="V23" s="56"/>
      <c r="W23" s="125"/>
      <c r="X23" s="124"/>
      <c r="Y23" s="15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121"/>
      <c r="AL23" s="121"/>
      <c r="AM23" s="121"/>
      <c r="AN23" s="121"/>
    </row>
    <row r="24" spans="1:40" s="196" customFormat="1" ht="12.75" customHeight="1">
      <c r="A24" s="190">
        <v>4</v>
      </c>
      <c r="B24" s="145" t="s">
        <v>73</v>
      </c>
      <c r="C24" s="391"/>
      <c r="D24" s="192"/>
      <c r="E24" s="192"/>
      <c r="F24" s="193">
        <f>'Pengusahaan MPN'!F24+'Pengusahaan MLK'!F24+'Pengusahaan KTB'!F24</f>
        <v>1601807.08</v>
      </c>
      <c r="G24" s="193">
        <f>'Pengusahaan MPN'!G24+'Pengusahaan MLK'!G24+'Pengusahaan KTB'!G24</f>
        <v>1365076.35</v>
      </c>
      <c r="H24" s="193">
        <f>'Pengusahaan MPN'!H24+'Pengusahaan MLK'!H24+'Pengusahaan KTB'!H24</f>
        <v>1633921.87</v>
      </c>
      <c r="I24" s="193">
        <f>'Pengusahaan MPN'!I24+'Pengusahaan MLK'!I24+'Pengusahaan KTB'!I24</f>
        <v>1586480.01</v>
      </c>
      <c r="J24" s="193">
        <f>'Pengusahaan MPN'!J24+'Pengusahaan MLK'!J24+'Pengusahaan KTB'!J24</f>
        <v>0</v>
      </c>
      <c r="K24" s="193">
        <f>'Pengusahaan MPN'!K24+'Pengusahaan MLK'!K24+'Pengusahaan KTB'!K24</f>
        <v>0</v>
      </c>
      <c r="L24" s="193">
        <f>'Pengusahaan MPN'!L24+'Pengusahaan MLK'!L24+'Pengusahaan KTB'!L24</f>
        <v>0</v>
      </c>
      <c r="M24" s="193">
        <f>'Pengusahaan MPN'!M24+'Pengusahaan MLK'!M24+'Pengusahaan KTB'!M24</f>
        <v>0</v>
      </c>
      <c r="N24" s="193">
        <f>'Pengusahaan MPN'!N24+'Pengusahaan MLK'!N24+'Pengusahaan KTB'!N24</f>
        <v>0</v>
      </c>
      <c r="O24" s="193">
        <f>'Pengusahaan MPN'!O24+'Pengusahaan MLK'!O24+'Pengusahaan KTB'!O24</f>
        <v>0</v>
      </c>
      <c r="P24" s="193">
        <f>'Pengusahaan MPN'!P24+'Pengusahaan MLK'!P24+'Pengusahaan KTB'!P24</f>
        <v>0</v>
      </c>
      <c r="Q24" s="193">
        <f>'Pengusahaan MPN'!Q24+'Pengusahaan MLK'!Q24+'Pengusahaan KTB'!Q24</f>
        <v>0</v>
      </c>
      <c r="R24" s="203">
        <f>SUM(F24:Q24)</f>
        <v>6187285.3100000005</v>
      </c>
      <c r="S24" s="194"/>
      <c r="T24" s="194"/>
      <c r="U24" s="192"/>
      <c r="V24" s="190">
        <v>4</v>
      </c>
      <c r="W24" s="145" t="s">
        <v>73</v>
      </c>
      <c r="X24" s="391"/>
      <c r="Y24" s="193">
        <f>F24</f>
        <v>1601807.08</v>
      </c>
      <c r="Z24" s="193">
        <f t="shared" ref="Z24:AJ24" si="8">Y24+G24</f>
        <v>2966883.43</v>
      </c>
      <c r="AA24" s="193">
        <f t="shared" si="8"/>
        <v>4600805.3000000007</v>
      </c>
      <c r="AB24" s="193">
        <f t="shared" si="8"/>
        <v>6187285.3100000005</v>
      </c>
      <c r="AC24" s="193">
        <f t="shared" si="8"/>
        <v>6187285.3100000005</v>
      </c>
      <c r="AD24" s="193">
        <f t="shared" si="8"/>
        <v>6187285.3100000005</v>
      </c>
      <c r="AE24" s="193">
        <f t="shared" si="8"/>
        <v>6187285.3100000005</v>
      </c>
      <c r="AF24" s="193">
        <f t="shared" si="8"/>
        <v>6187285.3100000005</v>
      </c>
      <c r="AG24" s="193">
        <f t="shared" si="8"/>
        <v>6187285.3100000005</v>
      </c>
      <c r="AH24" s="193">
        <f t="shared" si="8"/>
        <v>6187285.3100000005</v>
      </c>
      <c r="AI24" s="193">
        <f t="shared" si="8"/>
        <v>6187285.3100000005</v>
      </c>
      <c r="AJ24" s="193">
        <f t="shared" si="8"/>
        <v>6187285.3100000005</v>
      </c>
      <c r="AK24" s="195"/>
      <c r="AL24" s="195"/>
      <c r="AM24" s="195"/>
      <c r="AN24" s="195"/>
    </row>
    <row r="25" spans="1:40" s="92" customFormat="1" ht="12.75" customHeight="1">
      <c r="A25" s="56"/>
      <c r="B25" s="125" t="s">
        <v>74</v>
      </c>
      <c r="C25" s="58" t="s">
        <v>11</v>
      </c>
      <c r="D25" s="192"/>
      <c r="E25" s="192"/>
      <c r="F25" s="15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202"/>
      <c r="S25" s="60"/>
      <c r="T25" s="60"/>
      <c r="U25" s="61"/>
      <c r="V25" s="56"/>
      <c r="W25" s="125" t="s">
        <v>74</v>
      </c>
      <c r="X25" s="58" t="s">
        <v>11</v>
      </c>
      <c r="Y25" s="15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121"/>
      <c r="AL25" s="121"/>
      <c r="AM25" s="121"/>
      <c r="AN25" s="121"/>
    </row>
    <row r="26" spans="1:40" s="92" customFormat="1" ht="12.75" customHeight="1">
      <c r="A26" s="56"/>
      <c r="B26" s="122"/>
      <c r="C26" s="124"/>
      <c r="D26" s="192"/>
      <c r="E26" s="192"/>
      <c r="F26" s="15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59"/>
      <c r="S26" s="60"/>
      <c r="T26" s="60"/>
      <c r="U26" s="61"/>
      <c r="V26" s="56"/>
      <c r="W26" s="122"/>
      <c r="X26" s="124"/>
      <c r="Y26" s="15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121"/>
      <c r="AL26" s="121"/>
      <c r="AM26" s="121"/>
      <c r="AN26" s="121"/>
    </row>
    <row r="27" spans="1:40" s="196" customFormat="1" ht="12.75" customHeight="1">
      <c r="A27" s="190">
        <v>5</v>
      </c>
      <c r="B27" s="147" t="s">
        <v>75</v>
      </c>
      <c r="C27" s="191" t="s">
        <v>11</v>
      </c>
      <c r="D27" s="192"/>
      <c r="E27" s="192"/>
      <c r="F27" s="193">
        <f>SUM(F11,F19,F24)</f>
        <v>2722338.88</v>
      </c>
      <c r="G27" s="193">
        <f t="shared" ref="G27:Q27" si="9">SUM(G11,G19,G24)</f>
        <v>2370433.31</v>
      </c>
      <c r="H27" s="193">
        <f t="shared" si="9"/>
        <v>2754616.68</v>
      </c>
      <c r="I27" s="193">
        <f>SUM(I11,I19,I24)</f>
        <v>2585786.15</v>
      </c>
      <c r="J27" s="193">
        <f t="shared" si="9"/>
        <v>0</v>
      </c>
      <c r="K27" s="193">
        <f t="shared" si="9"/>
        <v>0</v>
      </c>
      <c r="L27" s="193">
        <f t="shared" si="9"/>
        <v>0</v>
      </c>
      <c r="M27" s="193">
        <f t="shared" si="9"/>
        <v>0</v>
      </c>
      <c r="N27" s="193">
        <f t="shared" si="9"/>
        <v>0</v>
      </c>
      <c r="O27" s="193">
        <f t="shared" si="9"/>
        <v>0</v>
      </c>
      <c r="P27" s="193">
        <f t="shared" si="9"/>
        <v>0</v>
      </c>
      <c r="Q27" s="193">
        <f t="shared" si="9"/>
        <v>0</v>
      </c>
      <c r="R27" s="203">
        <f>SUM(F27:Q27)</f>
        <v>10433175.02</v>
      </c>
      <c r="S27" s="194"/>
      <c r="T27" s="194"/>
      <c r="U27" s="192"/>
      <c r="V27" s="190">
        <v>5</v>
      </c>
      <c r="W27" s="147" t="s">
        <v>75</v>
      </c>
      <c r="X27" s="191" t="s">
        <v>11</v>
      </c>
      <c r="Y27" s="193">
        <f>F27</f>
        <v>2722338.88</v>
      </c>
      <c r="Z27" s="193">
        <f t="shared" ref="Z27:AJ27" si="10">Y27+G27</f>
        <v>5092772.1899999995</v>
      </c>
      <c r="AA27" s="193">
        <f t="shared" si="10"/>
        <v>7847388.8699999992</v>
      </c>
      <c r="AB27" s="193">
        <f t="shared" si="10"/>
        <v>10433175.02</v>
      </c>
      <c r="AC27" s="193">
        <f t="shared" si="10"/>
        <v>10433175.02</v>
      </c>
      <c r="AD27" s="193">
        <f t="shared" si="10"/>
        <v>10433175.02</v>
      </c>
      <c r="AE27" s="193">
        <f t="shared" si="10"/>
        <v>10433175.02</v>
      </c>
      <c r="AF27" s="193">
        <f t="shared" si="10"/>
        <v>10433175.02</v>
      </c>
      <c r="AG27" s="193">
        <f t="shared" si="10"/>
        <v>10433175.02</v>
      </c>
      <c r="AH27" s="193">
        <f t="shared" si="10"/>
        <v>10433175.02</v>
      </c>
      <c r="AI27" s="193">
        <f t="shared" si="10"/>
        <v>10433175.02</v>
      </c>
      <c r="AJ27" s="193">
        <f t="shared" si="10"/>
        <v>10433175.02</v>
      </c>
      <c r="AK27" s="195"/>
      <c r="AL27" s="195"/>
      <c r="AM27" s="195"/>
      <c r="AN27" s="195"/>
    </row>
    <row r="28" spans="1:40" s="92" customFormat="1" ht="12.75" customHeight="1">
      <c r="A28" s="56"/>
      <c r="B28" s="147"/>
      <c r="C28" s="124"/>
      <c r="D28" s="192"/>
      <c r="E28" s="192"/>
      <c r="F28" s="15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59"/>
      <c r="S28" s="60"/>
      <c r="T28" s="60"/>
      <c r="U28" s="61"/>
      <c r="V28" s="56"/>
      <c r="W28" s="147"/>
      <c r="X28" s="124"/>
      <c r="Y28" s="15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121"/>
      <c r="AL28" s="121"/>
      <c r="AM28" s="121"/>
      <c r="AN28" s="121"/>
    </row>
    <row r="29" spans="1:40" s="454" customFormat="1" ht="12.75" customHeight="1">
      <c r="A29" s="446">
        <v>6</v>
      </c>
      <c r="B29" s="447" t="s">
        <v>76</v>
      </c>
      <c r="C29" s="448" t="s">
        <v>11</v>
      </c>
      <c r="D29" s="449"/>
      <c r="E29" s="449"/>
      <c r="F29" s="450">
        <f>F27-F16</f>
        <v>2714509.9424999999</v>
      </c>
      <c r="G29" s="450">
        <f t="shared" ref="G29:Q29" si="11">G27-G16</f>
        <v>2361949.4550000001</v>
      </c>
      <c r="H29" s="450">
        <f t="shared" si="11"/>
        <v>2746917.5450000004</v>
      </c>
      <c r="I29" s="450">
        <f t="shared" si="11"/>
        <v>2578460.5749999997</v>
      </c>
      <c r="J29" s="450">
        <f t="shared" si="11"/>
        <v>0</v>
      </c>
      <c r="K29" s="450">
        <f t="shared" si="11"/>
        <v>0</v>
      </c>
      <c r="L29" s="450">
        <f t="shared" si="11"/>
        <v>0</v>
      </c>
      <c r="M29" s="450">
        <f t="shared" si="11"/>
        <v>0</v>
      </c>
      <c r="N29" s="450">
        <f t="shared" si="11"/>
        <v>0</v>
      </c>
      <c r="O29" s="450">
        <f t="shared" si="11"/>
        <v>0</v>
      </c>
      <c r="P29" s="450">
        <f t="shared" si="11"/>
        <v>0</v>
      </c>
      <c r="Q29" s="450">
        <f t="shared" si="11"/>
        <v>0</v>
      </c>
      <c r="R29" s="451">
        <f>SUM(F29:Q29)</f>
        <v>10401837.5175</v>
      </c>
      <c r="S29" s="452"/>
      <c r="T29" s="452"/>
      <c r="U29" s="449"/>
      <c r="V29" s="446">
        <v>6</v>
      </c>
      <c r="W29" s="447" t="s">
        <v>76</v>
      </c>
      <c r="X29" s="448" t="s">
        <v>11</v>
      </c>
      <c r="Y29" s="450">
        <f>Y27-Y16</f>
        <v>2714509.9424999999</v>
      </c>
      <c r="Z29" s="450">
        <f t="shared" ref="Z29:AJ29" si="12">Z27-Z16</f>
        <v>5076459.397499999</v>
      </c>
      <c r="AA29" s="450">
        <f t="shared" si="12"/>
        <v>7823376.942499999</v>
      </c>
      <c r="AB29" s="450">
        <f t="shared" si="12"/>
        <v>10401837.5175</v>
      </c>
      <c r="AC29" s="450">
        <f t="shared" si="12"/>
        <v>10401837.5175</v>
      </c>
      <c r="AD29" s="450">
        <f t="shared" si="12"/>
        <v>10401837.5175</v>
      </c>
      <c r="AE29" s="450">
        <f t="shared" si="12"/>
        <v>10401837.5175</v>
      </c>
      <c r="AF29" s="450">
        <f t="shared" si="12"/>
        <v>10401837.5175</v>
      </c>
      <c r="AG29" s="450">
        <f t="shared" si="12"/>
        <v>10401837.5175</v>
      </c>
      <c r="AH29" s="450">
        <f t="shared" si="12"/>
        <v>10401837.5175</v>
      </c>
      <c r="AI29" s="450">
        <f t="shared" si="12"/>
        <v>10401837.5175</v>
      </c>
      <c r="AJ29" s="450">
        <f t="shared" si="12"/>
        <v>10401837.5175</v>
      </c>
      <c r="AK29" s="453"/>
      <c r="AL29" s="453"/>
      <c r="AM29" s="453"/>
      <c r="AN29" s="453"/>
    </row>
    <row r="30" spans="1:40" s="92" customFormat="1" ht="12.75" customHeight="1">
      <c r="A30" s="56"/>
      <c r="B30" s="122"/>
      <c r="C30" s="58"/>
      <c r="D30" s="192"/>
      <c r="E30" s="192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59"/>
      <c r="S30" s="60"/>
      <c r="T30" s="60"/>
      <c r="U30" s="61"/>
      <c r="V30" s="56"/>
      <c r="W30" s="122"/>
      <c r="X30" s="58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121"/>
      <c r="AL30" s="121"/>
      <c r="AM30" s="121"/>
      <c r="AN30" s="121"/>
    </row>
    <row r="31" spans="1:40" s="92" customFormat="1" ht="12.75" customHeight="1">
      <c r="A31" s="474" t="s">
        <v>77</v>
      </c>
      <c r="B31" s="475"/>
      <c r="C31" s="58"/>
      <c r="D31" s="192"/>
      <c r="E31" s="192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59"/>
      <c r="S31" s="60"/>
      <c r="T31" s="60"/>
      <c r="U31" s="61"/>
      <c r="V31" s="474" t="s">
        <v>77</v>
      </c>
      <c r="W31" s="475"/>
      <c r="X31" s="58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121"/>
      <c r="AL31" s="121"/>
      <c r="AM31" s="121"/>
      <c r="AN31" s="121"/>
    </row>
    <row r="32" spans="1:40" s="196" customFormat="1" ht="12.75" customHeight="1">
      <c r="A32" s="190">
        <v>7</v>
      </c>
      <c r="B32" s="145" t="s">
        <v>80</v>
      </c>
      <c r="C32" s="191" t="s">
        <v>78</v>
      </c>
      <c r="D32" s="192"/>
      <c r="E32" s="192"/>
      <c r="F32" s="197">
        <f>SUM(F34:F35)</f>
        <v>275267</v>
      </c>
      <c r="G32" s="197">
        <f t="shared" ref="G32:Q32" si="13">SUM(G34:G35)</f>
        <v>250876.28759999998</v>
      </c>
      <c r="H32" s="197">
        <f t="shared" si="13"/>
        <v>298390</v>
      </c>
      <c r="I32" s="197">
        <f t="shared" si="13"/>
        <v>285264</v>
      </c>
      <c r="J32" s="197">
        <f t="shared" si="13"/>
        <v>0</v>
      </c>
      <c r="K32" s="197">
        <f t="shared" si="13"/>
        <v>0</v>
      </c>
      <c r="L32" s="197">
        <f t="shared" si="13"/>
        <v>0</v>
      </c>
      <c r="M32" s="197">
        <f t="shared" si="13"/>
        <v>0</v>
      </c>
      <c r="N32" s="197">
        <f t="shared" si="13"/>
        <v>0</v>
      </c>
      <c r="O32" s="197">
        <f t="shared" si="13"/>
        <v>0</v>
      </c>
      <c r="P32" s="197">
        <f t="shared" si="13"/>
        <v>0</v>
      </c>
      <c r="Q32" s="197">
        <f t="shared" si="13"/>
        <v>0</v>
      </c>
      <c r="R32" s="197">
        <f>SUM(F32:Q32)</f>
        <v>1109797.2875999999</v>
      </c>
      <c r="S32" s="194"/>
      <c r="T32" s="194"/>
      <c r="U32" s="192"/>
      <c r="V32" s="190">
        <v>7</v>
      </c>
      <c r="W32" s="145" t="s">
        <v>80</v>
      </c>
      <c r="X32" s="191" t="s">
        <v>78</v>
      </c>
      <c r="Y32" s="197">
        <f>F32</f>
        <v>275267</v>
      </c>
      <c r="Z32" s="197">
        <f t="shared" ref="Z32:AJ32" si="14">Y32+G32</f>
        <v>526143.28759999992</v>
      </c>
      <c r="AA32" s="197">
        <f t="shared" si="14"/>
        <v>824533.28759999992</v>
      </c>
      <c r="AB32" s="197">
        <f t="shared" si="14"/>
        <v>1109797.2875999999</v>
      </c>
      <c r="AC32" s="197">
        <f t="shared" si="14"/>
        <v>1109797.2875999999</v>
      </c>
      <c r="AD32" s="197">
        <f t="shared" si="14"/>
        <v>1109797.2875999999</v>
      </c>
      <c r="AE32" s="197">
        <f t="shared" si="14"/>
        <v>1109797.2875999999</v>
      </c>
      <c r="AF32" s="197">
        <f t="shared" si="14"/>
        <v>1109797.2875999999</v>
      </c>
      <c r="AG32" s="197">
        <f t="shared" si="14"/>
        <v>1109797.2875999999</v>
      </c>
      <c r="AH32" s="197">
        <f t="shared" si="14"/>
        <v>1109797.2875999999</v>
      </c>
      <c r="AI32" s="197">
        <f t="shared" si="14"/>
        <v>1109797.2875999999</v>
      </c>
      <c r="AJ32" s="197">
        <f t="shared" si="14"/>
        <v>1109797.2875999999</v>
      </c>
      <c r="AK32" s="195"/>
      <c r="AL32" s="195"/>
      <c r="AM32" s="195"/>
      <c r="AN32" s="195"/>
    </row>
    <row r="33" spans="1:40" s="92" customFormat="1" ht="12.75" customHeight="1">
      <c r="A33" s="56"/>
      <c r="B33" s="57" t="s">
        <v>79</v>
      </c>
      <c r="C33" s="58"/>
      <c r="D33" s="192"/>
      <c r="E33" s="192"/>
      <c r="F33" s="62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59"/>
      <c r="S33" s="60"/>
      <c r="T33" s="60"/>
      <c r="U33" s="61"/>
      <c r="V33" s="56"/>
      <c r="W33" s="57" t="s">
        <v>79</v>
      </c>
      <c r="X33" s="58"/>
      <c r="Y33" s="62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121"/>
      <c r="AL33" s="121"/>
      <c r="AM33" s="121"/>
      <c r="AN33" s="121"/>
    </row>
    <row r="34" spans="1:40" s="92" customFormat="1" ht="12.75" customHeight="1">
      <c r="A34" s="56"/>
      <c r="B34" s="122" t="s">
        <v>66</v>
      </c>
      <c r="C34" s="58" t="s">
        <v>78</v>
      </c>
      <c r="D34" s="192"/>
      <c r="E34" s="192"/>
      <c r="F34" s="62">
        <f>'Pengusahaan MPN'!F34+'Pengusahaan MLK'!F34+'Pengusahaan KTB'!F34</f>
        <v>192686.9</v>
      </c>
      <c r="G34" s="62">
        <f>'Pengusahaan MPN'!G34+'Pengusahaan MLK'!G34+'Pengusahaan KTB'!G34</f>
        <v>175613.40132</v>
      </c>
      <c r="H34" s="62">
        <f>'Pengusahaan MPN'!H34+'Pengusahaan MLK'!H34+'Pengusahaan KTB'!H34</f>
        <v>208872.99999999997</v>
      </c>
      <c r="I34" s="62">
        <f>'Pengusahaan MPN'!I34+'Pengusahaan MLK'!I34+'Pengusahaan KTB'!I34</f>
        <v>199684.8</v>
      </c>
      <c r="J34" s="62">
        <f>'Pengusahaan MPN'!J34+'Pengusahaan MLK'!J34+'Pengusahaan KTB'!J34</f>
        <v>0</v>
      </c>
      <c r="K34" s="62">
        <f>'Pengusahaan MPN'!K34+'Pengusahaan MLK'!K34+'Pengusahaan KTB'!K34</f>
        <v>0</v>
      </c>
      <c r="L34" s="62">
        <f>'Pengusahaan MPN'!L34+'Pengusahaan MLK'!L34+'Pengusahaan KTB'!L34</f>
        <v>0</v>
      </c>
      <c r="M34" s="62">
        <f>'Pengusahaan MPN'!M34+'Pengusahaan MLK'!M34+'Pengusahaan KTB'!M34</f>
        <v>0</v>
      </c>
      <c r="N34" s="62">
        <f>'Pengusahaan MPN'!N34+'Pengusahaan MLK'!N34+'Pengusahaan KTB'!N34</f>
        <v>0</v>
      </c>
      <c r="O34" s="62">
        <f>'Pengusahaan MPN'!O34+'Pengusahaan MLK'!O34+'Pengusahaan KTB'!O34</f>
        <v>0</v>
      </c>
      <c r="P34" s="62">
        <f>'Pengusahaan MPN'!P34+'Pengusahaan MLK'!P34+'Pengusahaan KTB'!P34</f>
        <v>0</v>
      </c>
      <c r="Q34" s="62">
        <f>'Pengusahaan MPN'!Q34+'Pengusahaan MLK'!Q34+'Pengusahaan KTB'!Q34</f>
        <v>0</v>
      </c>
      <c r="R34" s="62">
        <f>SUM(F34:Q34)</f>
        <v>776858.1013199999</v>
      </c>
      <c r="S34" s="60"/>
      <c r="T34" s="60"/>
      <c r="U34" s="61"/>
      <c r="V34" s="56"/>
      <c r="W34" s="122" t="s">
        <v>66</v>
      </c>
      <c r="X34" s="58" t="s">
        <v>78</v>
      </c>
      <c r="Y34" s="62">
        <f>F34</f>
        <v>192686.9</v>
      </c>
      <c r="Z34" s="62">
        <f t="shared" ref="Z34:AJ35" si="15">Y34+G34</f>
        <v>368300.30131999997</v>
      </c>
      <c r="AA34" s="62">
        <f t="shared" si="15"/>
        <v>577173.30131999997</v>
      </c>
      <c r="AB34" s="62">
        <f t="shared" si="15"/>
        <v>776858.1013199999</v>
      </c>
      <c r="AC34" s="62">
        <f t="shared" si="15"/>
        <v>776858.1013199999</v>
      </c>
      <c r="AD34" s="62">
        <f t="shared" si="15"/>
        <v>776858.1013199999</v>
      </c>
      <c r="AE34" s="62">
        <f t="shared" si="15"/>
        <v>776858.1013199999</v>
      </c>
      <c r="AF34" s="62">
        <f t="shared" si="15"/>
        <v>776858.1013199999</v>
      </c>
      <c r="AG34" s="62">
        <f t="shared" si="15"/>
        <v>776858.1013199999</v>
      </c>
      <c r="AH34" s="62">
        <f t="shared" si="15"/>
        <v>776858.1013199999</v>
      </c>
      <c r="AI34" s="62">
        <f t="shared" si="15"/>
        <v>776858.1013199999</v>
      </c>
      <c r="AJ34" s="62">
        <f t="shared" si="15"/>
        <v>776858.1013199999</v>
      </c>
      <c r="AK34" s="121"/>
      <c r="AL34" s="121"/>
      <c r="AM34" s="121"/>
      <c r="AN34" s="121"/>
    </row>
    <row r="35" spans="1:40" s="92" customFormat="1" ht="12.75" customHeight="1">
      <c r="A35" s="56"/>
      <c r="B35" s="122" t="s">
        <v>67</v>
      </c>
      <c r="C35" s="58" t="s">
        <v>78</v>
      </c>
      <c r="D35" s="192"/>
      <c r="E35" s="192"/>
      <c r="F35" s="62">
        <f>'Pengusahaan MPN'!F35+'Pengusahaan MLK'!F35+'Pengusahaan KTB'!F35</f>
        <v>82580.100000000006</v>
      </c>
      <c r="G35" s="62">
        <f>'Pengusahaan MPN'!G35+'Pengusahaan MLK'!G35+'Pengusahaan KTB'!G35</f>
        <v>75262.886279999992</v>
      </c>
      <c r="H35" s="62">
        <f>'Pengusahaan MPN'!H35+'Pengusahaan MLK'!H35+'Pengusahaan KTB'!H35</f>
        <v>89517</v>
      </c>
      <c r="I35" s="62">
        <f>'Pengusahaan MPN'!I35+'Pengusahaan MLK'!I35+'Pengusahaan KTB'!I35</f>
        <v>85579.199999999997</v>
      </c>
      <c r="J35" s="62">
        <f>'Pengusahaan MPN'!J35+'Pengusahaan MLK'!J35+'Pengusahaan KTB'!J35</f>
        <v>0</v>
      </c>
      <c r="K35" s="62">
        <f>'Pengusahaan MPN'!K35+'Pengusahaan MLK'!K35+'Pengusahaan KTB'!K35</f>
        <v>0</v>
      </c>
      <c r="L35" s="62">
        <f>'Pengusahaan MPN'!L35+'Pengusahaan MLK'!L35+'Pengusahaan KTB'!L35</f>
        <v>0</v>
      </c>
      <c r="M35" s="62">
        <f>'Pengusahaan MPN'!M35+'Pengusahaan MLK'!M35+'Pengusahaan KTB'!M35</f>
        <v>0</v>
      </c>
      <c r="N35" s="62">
        <f>'Pengusahaan MPN'!N35+'Pengusahaan MLK'!N35+'Pengusahaan KTB'!N35</f>
        <v>0</v>
      </c>
      <c r="O35" s="62">
        <f>'Pengusahaan MPN'!O35+'Pengusahaan MLK'!O35+'Pengusahaan KTB'!O35</f>
        <v>0</v>
      </c>
      <c r="P35" s="62">
        <f>'Pengusahaan MPN'!P35+'Pengusahaan MLK'!P35+'Pengusahaan KTB'!P35</f>
        <v>0</v>
      </c>
      <c r="Q35" s="62">
        <f>'Pengusahaan MPN'!Q35+'Pengusahaan MLK'!Q35+'Pengusahaan KTB'!Q35</f>
        <v>0</v>
      </c>
      <c r="R35" s="62">
        <f>SUM(F35:Q35)</f>
        <v>332939.18628000002</v>
      </c>
      <c r="S35" s="60"/>
      <c r="T35" s="60"/>
      <c r="U35" s="61"/>
      <c r="V35" s="56"/>
      <c r="W35" s="122" t="s">
        <v>67</v>
      </c>
      <c r="X35" s="58" t="s">
        <v>78</v>
      </c>
      <c r="Y35" s="62">
        <f>F35</f>
        <v>82580.100000000006</v>
      </c>
      <c r="Z35" s="62">
        <f t="shared" si="15"/>
        <v>157842.98628000001</v>
      </c>
      <c r="AA35" s="62">
        <f t="shared" si="15"/>
        <v>247359.98628000001</v>
      </c>
      <c r="AB35" s="62">
        <f t="shared" si="15"/>
        <v>332939.18628000002</v>
      </c>
      <c r="AC35" s="62">
        <f t="shared" si="15"/>
        <v>332939.18628000002</v>
      </c>
      <c r="AD35" s="62">
        <f t="shared" si="15"/>
        <v>332939.18628000002</v>
      </c>
      <c r="AE35" s="62">
        <f t="shared" si="15"/>
        <v>332939.18628000002</v>
      </c>
      <c r="AF35" s="62">
        <f t="shared" si="15"/>
        <v>332939.18628000002</v>
      </c>
      <c r="AG35" s="62">
        <f t="shared" si="15"/>
        <v>332939.18628000002</v>
      </c>
      <c r="AH35" s="62">
        <f t="shared" si="15"/>
        <v>332939.18628000002</v>
      </c>
      <c r="AI35" s="62">
        <f t="shared" si="15"/>
        <v>332939.18628000002</v>
      </c>
      <c r="AJ35" s="62">
        <f t="shared" si="15"/>
        <v>332939.18628000002</v>
      </c>
      <c r="AK35" s="121"/>
      <c r="AL35" s="121"/>
      <c r="AM35" s="121"/>
      <c r="AN35" s="121"/>
    </row>
    <row r="36" spans="1:40" s="92" customFormat="1" ht="12.75" customHeight="1">
      <c r="A36" s="56"/>
      <c r="B36" s="122"/>
      <c r="C36" s="58"/>
      <c r="D36" s="192"/>
      <c r="E36" s="192"/>
      <c r="F36" s="62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59"/>
      <c r="S36" s="60"/>
      <c r="T36" s="60"/>
      <c r="U36" s="61"/>
      <c r="V36" s="56"/>
      <c r="W36" s="122"/>
      <c r="X36" s="58"/>
      <c r="Y36" s="62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121"/>
      <c r="AL36" s="121"/>
      <c r="AM36" s="121"/>
      <c r="AN36" s="121"/>
    </row>
    <row r="37" spans="1:40" s="196" customFormat="1" ht="12.75" customHeight="1">
      <c r="A37" s="190">
        <v>8</v>
      </c>
      <c r="B37" s="145" t="s">
        <v>81</v>
      </c>
      <c r="C37" s="191" t="s">
        <v>78</v>
      </c>
      <c r="D37" s="192"/>
      <c r="E37" s="192"/>
      <c r="F37" s="197">
        <f>SUM(F39:F40)</f>
        <v>87725</v>
      </c>
      <c r="G37" s="197">
        <f t="shared" ref="G37:Q37" si="16">SUM(G39:G40)</f>
        <v>74775</v>
      </c>
      <c r="H37" s="197">
        <f t="shared" si="16"/>
        <v>58309</v>
      </c>
      <c r="I37" s="197">
        <f t="shared" si="16"/>
        <v>34750</v>
      </c>
      <c r="J37" s="197">
        <f t="shared" si="16"/>
        <v>0</v>
      </c>
      <c r="K37" s="197">
        <f t="shared" si="16"/>
        <v>0</v>
      </c>
      <c r="L37" s="197">
        <f t="shared" si="16"/>
        <v>0</v>
      </c>
      <c r="M37" s="197">
        <f t="shared" si="16"/>
        <v>0</v>
      </c>
      <c r="N37" s="197">
        <f t="shared" si="16"/>
        <v>0</v>
      </c>
      <c r="O37" s="197">
        <f t="shared" si="16"/>
        <v>0</v>
      </c>
      <c r="P37" s="197">
        <f t="shared" si="16"/>
        <v>0</v>
      </c>
      <c r="Q37" s="197">
        <f t="shared" si="16"/>
        <v>0</v>
      </c>
      <c r="R37" s="203">
        <f>SUM(F37:Q37)</f>
        <v>255559</v>
      </c>
      <c r="S37" s="194"/>
      <c r="T37" s="194"/>
      <c r="U37" s="192"/>
      <c r="V37" s="190">
        <v>8</v>
      </c>
      <c r="W37" s="145" t="s">
        <v>81</v>
      </c>
      <c r="X37" s="191" t="s">
        <v>78</v>
      </c>
      <c r="Y37" s="197">
        <f>F37</f>
        <v>87725</v>
      </c>
      <c r="Z37" s="197">
        <f t="shared" ref="Z37:AJ37" si="17">Y37+G37</f>
        <v>162500</v>
      </c>
      <c r="AA37" s="197">
        <f t="shared" si="17"/>
        <v>220809</v>
      </c>
      <c r="AB37" s="197">
        <f t="shared" si="17"/>
        <v>255559</v>
      </c>
      <c r="AC37" s="197">
        <f t="shared" si="17"/>
        <v>255559</v>
      </c>
      <c r="AD37" s="197">
        <f t="shared" si="17"/>
        <v>255559</v>
      </c>
      <c r="AE37" s="197">
        <f t="shared" si="17"/>
        <v>255559</v>
      </c>
      <c r="AF37" s="197">
        <f t="shared" si="17"/>
        <v>255559</v>
      </c>
      <c r="AG37" s="197">
        <f t="shared" si="17"/>
        <v>255559</v>
      </c>
      <c r="AH37" s="197">
        <f t="shared" si="17"/>
        <v>255559</v>
      </c>
      <c r="AI37" s="197">
        <f t="shared" si="17"/>
        <v>255559</v>
      </c>
      <c r="AJ37" s="197">
        <f t="shared" si="17"/>
        <v>255559</v>
      </c>
      <c r="AK37" s="195"/>
      <c r="AL37" s="195"/>
      <c r="AM37" s="195"/>
      <c r="AN37" s="195"/>
    </row>
    <row r="38" spans="1:40" s="92" customFormat="1" ht="12.75" customHeight="1">
      <c r="A38" s="56"/>
      <c r="B38" s="122" t="s">
        <v>82</v>
      </c>
      <c r="C38" s="124"/>
      <c r="D38" s="192"/>
      <c r="E38" s="19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59"/>
      <c r="S38" s="60"/>
      <c r="T38" s="60"/>
      <c r="U38" s="61"/>
      <c r="V38" s="56"/>
      <c r="W38" s="122" t="s">
        <v>82</v>
      </c>
      <c r="X38" s="124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121"/>
      <c r="AL38" s="121"/>
      <c r="AM38" s="121"/>
      <c r="AN38" s="121"/>
    </row>
    <row r="39" spans="1:40" s="92" customFormat="1" ht="12.75" customHeight="1">
      <c r="A39" s="56"/>
      <c r="B39" s="122" t="s">
        <v>66</v>
      </c>
      <c r="C39" s="58" t="s">
        <v>78</v>
      </c>
      <c r="D39" s="192"/>
      <c r="E39" s="192"/>
      <c r="F39" s="62">
        <f>'Pengusahaan MPN'!F39+'Pengusahaan MLK'!F39+'Pengusahaan KTB'!F39</f>
        <v>61407.5</v>
      </c>
      <c r="G39" s="62">
        <f>'Pengusahaan MPN'!G39+'Pengusahaan MLK'!G39+'Pengusahaan KTB'!G39</f>
        <v>52342.5</v>
      </c>
      <c r="H39" s="62">
        <f>'Pengusahaan MPN'!H39+'Pengusahaan MLK'!H39+'Pengusahaan KTB'!H39</f>
        <v>40816.300000000003</v>
      </c>
      <c r="I39" s="62">
        <f>'Pengusahaan MPN'!I39+'Pengusahaan MLK'!I39+'Pengusahaan KTB'!I39</f>
        <v>24325</v>
      </c>
      <c r="J39" s="62">
        <f>'Pengusahaan MPN'!J39+'Pengusahaan MLK'!J39+'Pengusahaan KTB'!J39</f>
        <v>0</v>
      </c>
      <c r="K39" s="62">
        <f>'Pengusahaan MPN'!K39+'Pengusahaan MLK'!K39+'Pengusahaan KTB'!K39</f>
        <v>0</v>
      </c>
      <c r="L39" s="62">
        <f>'Pengusahaan MPN'!L39+'Pengusahaan MLK'!L39+'Pengusahaan KTB'!L39</f>
        <v>0</v>
      </c>
      <c r="M39" s="62">
        <f>'Pengusahaan MPN'!M39+'Pengusahaan MLK'!M39+'Pengusahaan KTB'!M39</f>
        <v>0</v>
      </c>
      <c r="N39" s="62">
        <f>'Pengusahaan MPN'!N39+'Pengusahaan MLK'!N39+'Pengusahaan KTB'!N39</f>
        <v>0</v>
      </c>
      <c r="O39" s="62">
        <f>'Pengusahaan MPN'!O39+'Pengusahaan MLK'!O39+'Pengusahaan KTB'!O39</f>
        <v>0</v>
      </c>
      <c r="P39" s="62">
        <f>'Pengusahaan MPN'!P39+'Pengusahaan MLK'!P39+'Pengusahaan KTB'!P39</f>
        <v>0</v>
      </c>
      <c r="Q39" s="62">
        <f>'Pengusahaan MPN'!Q39+'Pengusahaan MLK'!Q39+'Pengusahaan KTB'!Q39</f>
        <v>0</v>
      </c>
      <c r="R39" s="202">
        <f>SUM(F39:Q39)</f>
        <v>178891.3</v>
      </c>
      <c r="S39" s="60"/>
      <c r="T39" s="60"/>
      <c r="U39" s="61"/>
      <c r="V39" s="56"/>
      <c r="W39" s="122" t="s">
        <v>66</v>
      </c>
      <c r="X39" s="58" t="s">
        <v>78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62">
        <v>0</v>
      </c>
      <c r="AF39" s="62">
        <v>0</v>
      </c>
      <c r="AG39" s="62">
        <v>0</v>
      </c>
      <c r="AH39" s="62">
        <v>0</v>
      </c>
      <c r="AI39" s="62">
        <v>0</v>
      </c>
      <c r="AJ39" s="62">
        <v>0</v>
      </c>
      <c r="AK39" s="121"/>
      <c r="AL39" s="121"/>
      <c r="AM39" s="121"/>
      <c r="AN39" s="121"/>
    </row>
    <row r="40" spans="1:40" s="92" customFormat="1" ht="12.75" customHeight="1">
      <c r="A40" s="56"/>
      <c r="B40" s="122" t="s">
        <v>67</v>
      </c>
      <c r="C40" s="58" t="s">
        <v>78</v>
      </c>
      <c r="D40" s="192"/>
      <c r="E40" s="192"/>
      <c r="F40" s="62">
        <f>'Pengusahaan MPN'!F40+'Pengusahaan MLK'!F40+'Pengusahaan KTB'!F40</f>
        <v>26317.5</v>
      </c>
      <c r="G40" s="62">
        <f>'Pengusahaan MPN'!G40+'Pengusahaan MLK'!G40+'Pengusahaan KTB'!G40</f>
        <v>22432.5</v>
      </c>
      <c r="H40" s="62">
        <f>'Pengusahaan MPN'!H40+'Pengusahaan MLK'!H40+'Pengusahaan KTB'!H40</f>
        <v>17492.7</v>
      </c>
      <c r="I40" s="62">
        <f>'Pengusahaan MPN'!I40+'Pengusahaan MLK'!I40+'Pengusahaan KTB'!I40</f>
        <v>10425</v>
      </c>
      <c r="J40" s="62">
        <f>'Pengusahaan MPN'!J40+'Pengusahaan MLK'!J40+'Pengusahaan KTB'!J40</f>
        <v>0</v>
      </c>
      <c r="K40" s="62">
        <f>'Pengusahaan MPN'!K40+'Pengusahaan MLK'!K40+'Pengusahaan KTB'!K40</f>
        <v>0</v>
      </c>
      <c r="L40" s="62">
        <f>'Pengusahaan MPN'!L40+'Pengusahaan MLK'!L40+'Pengusahaan KTB'!L40</f>
        <v>0</v>
      </c>
      <c r="M40" s="62">
        <f>'Pengusahaan MPN'!M40+'Pengusahaan MLK'!M40+'Pengusahaan KTB'!M40</f>
        <v>0</v>
      </c>
      <c r="N40" s="62">
        <f>'Pengusahaan MPN'!N40+'Pengusahaan MLK'!N40+'Pengusahaan KTB'!N40</f>
        <v>0</v>
      </c>
      <c r="O40" s="62">
        <f>'Pengusahaan MPN'!O40+'Pengusahaan MLK'!O40+'Pengusahaan KTB'!O40</f>
        <v>0</v>
      </c>
      <c r="P40" s="62">
        <f>'Pengusahaan MPN'!P40+'Pengusahaan MLK'!P40+'Pengusahaan KTB'!P40</f>
        <v>0</v>
      </c>
      <c r="Q40" s="62">
        <f>'Pengusahaan MPN'!Q40+'Pengusahaan MLK'!Q40+'Pengusahaan KTB'!Q40</f>
        <v>0</v>
      </c>
      <c r="R40" s="202">
        <f>SUM(F40:Q40)</f>
        <v>76667.7</v>
      </c>
      <c r="S40" s="60"/>
      <c r="T40" s="60"/>
      <c r="U40" s="61"/>
      <c r="V40" s="56"/>
      <c r="W40" s="122" t="s">
        <v>67</v>
      </c>
      <c r="X40" s="58" t="s">
        <v>78</v>
      </c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62">
        <v>0</v>
      </c>
      <c r="AE40" s="62">
        <v>0</v>
      </c>
      <c r="AF40" s="62">
        <v>0</v>
      </c>
      <c r="AG40" s="62">
        <v>0</v>
      </c>
      <c r="AH40" s="62">
        <v>0</v>
      </c>
      <c r="AI40" s="62">
        <v>0</v>
      </c>
      <c r="AJ40" s="62">
        <v>0</v>
      </c>
      <c r="AK40" s="121"/>
      <c r="AL40" s="121"/>
      <c r="AM40" s="121"/>
      <c r="AN40" s="121"/>
    </row>
    <row r="41" spans="1:40" s="92" customFormat="1" ht="12.75" customHeight="1">
      <c r="A41" s="56"/>
      <c r="B41" s="57"/>
      <c r="C41" s="58"/>
      <c r="D41" s="192"/>
      <c r="E41" s="192"/>
      <c r="F41" s="62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59"/>
      <c r="S41" s="60"/>
      <c r="T41" s="60"/>
      <c r="U41" s="61"/>
      <c r="V41" s="56"/>
      <c r="W41" s="57"/>
      <c r="X41" s="58"/>
      <c r="Y41" s="62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121"/>
      <c r="AL41" s="121"/>
      <c r="AM41" s="121"/>
      <c r="AN41" s="121"/>
    </row>
    <row r="42" spans="1:40" s="196" customFormat="1" ht="12.75" customHeight="1">
      <c r="A42" s="190">
        <v>9</v>
      </c>
      <c r="B42" s="146" t="s">
        <v>83</v>
      </c>
      <c r="C42" s="191" t="s">
        <v>78</v>
      </c>
      <c r="D42" s="192"/>
      <c r="E42" s="192"/>
      <c r="F42" s="197">
        <f>F32+F37</f>
        <v>362992</v>
      </c>
      <c r="G42" s="197">
        <f t="shared" ref="G42:Q42" si="18">G32+G37</f>
        <v>325651.28759999998</v>
      </c>
      <c r="H42" s="197">
        <f t="shared" si="18"/>
        <v>356699</v>
      </c>
      <c r="I42" s="197">
        <f t="shared" si="18"/>
        <v>320014</v>
      </c>
      <c r="J42" s="197">
        <f t="shared" si="18"/>
        <v>0</v>
      </c>
      <c r="K42" s="197">
        <f t="shared" si="18"/>
        <v>0</v>
      </c>
      <c r="L42" s="197">
        <f t="shared" si="18"/>
        <v>0</v>
      </c>
      <c r="M42" s="197">
        <f t="shared" si="18"/>
        <v>0</v>
      </c>
      <c r="N42" s="197">
        <f t="shared" si="18"/>
        <v>0</v>
      </c>
      <c r="O42" s="197">
        <f t="shared" si="18"/>
        <v>0</v>
      </c>
      <c r="P42" s="197">
        <f t="shared" si="18"/>
        <v>0</v>
      </c>
      <c r="Q42" s="197">
        <f t="shared" si="18"/>
        <v>0</v>
      </c>
      <c r="R42" s="203">
        <f>SUM(F42:Q42)</f>
        <v>1365356.2875999999</v>
      </c>
      <c r="S42" s="194"/>
      <c r="T42" s="194"/>
      <c r="U42" s="192"/>
      <c r="V42" s="190">
        <v>9</v>
      </c>
      <c r="W42" s="146" t="s">
        <v>83</v>
      </c>
      <c r="X42" s="191" t="s">
        <v>78</v>
      </c>
      <c r="Y42" s="197">
        <f>F42</f>
        <v>362992</v>
      </c>
      <c r="Z42" s="197">
        <f t="shared" ref="Z42:AJ44" si="19">Y42+G42</f>
        <v>688643.28759999992</v>
      </c>
      <c r="AA42" s="197">
        <f t="shared" si="19"/>
        <v>1045342.2875999999</v>
      </c>
      <c r="AB42" s="197">
        <f t="shared" si="19"/>
        <v>1365356.2875999999</v>
      </c>
      <c r="AC42" s="197">
        <f t="shared" si="19"/>
        <v>1365356.2875999999</v>
      </c>
      <c r="AD42" s="197">
        <f t="shared" si="19"/>
        <v>1365356.2875999999</v>
      </c>
      <c r="AE42" s="197">
        <f t="shared" si="19"/>
        <v>1365356.2875999999</v>
      </c>
      <c r="AF42" s="197">
        <f t="shared" si="19"/>
        <v>1365356.2875999999</v>
      </c>
      <c r="AG42" s="197">
        <f t="shared" si="19"/>
        <v>1365356.2875999999</v>
      </c>
      <c r="AH42" s="197">
        <f t="shared" si="19"/>
        <v>1365356.2875999999</v>
      </c>
      <c r="AI42" s="197">
        <f t="shared" si="19"/>
        <v>1365356.2875999999</v>
      </c>
      <c r="AJ42" s="197">
        <f t="shared" si="19"/>
        <v>1365356.2875999999</v>
      </c>
      <c r="AK42" s="195"/>
      <c r="AL42" s="195"/>
      <c r="AM42" s="195"/>
      <c r="AN42" s="195"/>
    </row>
    <row r="43" spans="1:40" s="92" customFormat="1" ht="12.75" customHeight="1">
      <c r="A43" s="56"/>
      <c r="B43" s="122" t="s">
        <v>66</v>
      </c>
      <c r="C43" s="58" t="s">
        <v>78</v>
      </c>
      <c r="D43" s="192"/>
      <c r="E43" s="192"/>
      <c r="F43" s="62">
        <f>F34+F39</f>
        <v>254094.4</v>
      </c>
      <c r="G43" s="62">
        <f t="shared" ref="G43:Q44" si="20">G34+G39</f>
        <v>227955.90132</v>
      </c>
      <c r="H43" s="62">
        <f t="shared" si="20"/>
        <v>249689.3</v>
      </c>
      <c r="I43" s="62">
        <f t="shared" si="20"/>
        <v>224009.8</v>
      </c>
      <c r="J43" s="62">
        <f t="shared" si="20"/>
        <v>0</v>
      </c>
      <c r="K43" s="62">
        <f t="shared" si="20"/>
        <v>0</v>
      </c>
      <c r="L43" s="62">
        <f t="shared" si="20"/>
        <v>0</v>
      </c>
      <c r="M43" s="62">
        <f t="shared" si="20"/>
        <v>0</v>
      </c>
      <c r="N43" s="62">
        <f t="shared" si="20"/>
        <v>0</v>
      </c>
      <c r="O43" s="62">
        <f t="shared" si="20"/>
        <v>0</v>
      </c>
      <c r="P43" s="62">
        <f t="shared" si="20"/>
        <v>0</v>
      </c>
      <c r="Q43" s="62">
        <f t="shared" si="20"/>
        <v>0</v>
      </c>
      <c r="R43" s="202">
        <f>SUM(F43:Q43)</f>
        <v>955749.40131999995</v>
      </c>
      <c r="S43" s="60"/>
      <c r="T43" s="60"/>
      <c r="U43" s="61"/>
      <c r="V43" s="56"/>
      <c r="W43" s="122" t="s">
        <v>66</v>
      </c>
      <c r="X43" s="58" t="s">
        <v>78</v>
      </c>
      <c r="Y43" s="62">
        <f>F43</f>
        <v>254094.4</v>
      </c>
      <c r="Z43" s="62">
        <f t="shared" si="19"/>
        <v>482050.30131999997</v>
      </c>
      <c r="AA43" s="62">
        <f t="shared" si="19"/>
        <v>731739.6013199999</v>
      </c>
      <c r="AB43" s="62">
        <f t="shared" si="19"/>
        <v>955749.40131999995</v>
      </c>
      <c r="AC43" s="62">
        <f t="shared" si="19"/>
        <v>955749.40131999995</v>
      </c>
      <c r="AD43" s="62">
        <f t="shared" si="19"/>
        <v>955749.40131999995</v>
      </c>
      <c r="AE43" s="62">
        <f t="shared" si="19"/>
        <v>955749.40131999995</v>
      </c>
      <c r="AF43" s="62">
        <f t="shared" si="19"/>
        <v>955749.40131999995</v>
      </c>
      <c r="AG43" s="62">
        <f t="shared" si="19"/>
        <v>955749.40131999995</v>
      </c>
      <c r="AH43" s="62">
        <f t="shared" si="19"/>
        <v>955749.40131999995</v>
      </c>
      <c r="AI43" s="62">
        <f t="shared" si="19"/>
        <v>955749.40131999995</v>
      </c>
      <c r="AJ43" s="62">
        <f t="shared" si="19"/>
        <v>955749.40131999995</v>
      </c>
      <c r="AK43" s="121"/>
      <c r="AL43" s="121"/>
      <c r="AM43" s="121"/>
      <c r="AN43" s="121"/>
    </row>
    <row r="44" spans="1:40" s="92" customFormat="1" ht="12.75" customHeight="1">
      <c r="A44" s="56"/>
      <c r="B44" s="122" t="s">
        <v>67</v>
      </c>
      <c r="C44" s="58" t="s">
        <v>78</v>
      </c>
      <c r="D44" s="192"/>
      <c r="E44" s="192"/>
      <c r="F44" s="62">
        <f>F35+F40</f>
        <v>108897.60000000001</v>
      </c>
      <c r="G44" s="62">
        <f t="shared" si="20"/>
        <v>97695.386279999992</v>
      </c>
      <c r="H44" s="62">
        <f t="shared" si="20"/>
        <v>107009.7</v>
      </c>
      <c r="I44" s="62">
        <f t="shared" si="20"/>
        <v>96004.2</v>
      </c>
      <c r="J44" s="62">
        <f t="shared" si="20"/>
        <v>0</v>
      </c>
      <c r="K44" s="62">
        <f t="shared" si="20"/>
        <v>0</v>
      </c>
      <c r="L44" s="62">
        <f t="shared" si="20"/>
        <v>0</v>
      </c>
      <c r="M44" s="62">
        <f t="shared" si="20"/>
        <v>0</v>
      </c>
      <c r="N44" s="62">
        <f t="shared" si="20"/>
        <v>0</v>
      </c>
      <c r="O44" s="62">
        <f t="shared" si="20"/>
        <v>0</v>
      </c>
      <c r="P44" s="62">
        <f t="shared" si="20"/>
        <v>0</v>
      </c>
      <c r="Q44" s="62">
        <f t="shared" si="20"/>
        <v>0</v>
      </c>
      <c r="R44" s="202">
        <f>SUM(F44:Q44)</f>
        <v>409606.88628000004</v>
      </c>
      <c r="S44" s="60"/>
      <c r="T44" s="60"/>
      <c r="U44" s="61"/>
      <c r="V44" s="56"/>
      <c r="W44" s="122" t="s">
        <v>67</v>
      </c>
      <c r="X44" s="58" t="s">
        <v>78</v>
      </c>
      <c r="Y44" s="62">
        <f>F44</f>
        <v>108897.60000000001</v>
      </c>
      <c r="Z44" s="62">
        <f t="shared" si="19"/>
        <v>206592.98628000001</v>
      </c>
      <c r="AA44" s="62">
        <f t="shared" si="19"/>
        <v>313602.68628000002</v>
      </c>
      <c r="AB44" s="62">
        <f t="shared" si="19"/>
        <v>409606.88628000004</v>
      </c>
      <c r="AC44" s="62">
        <f t="shared" si="19"/>
        <v>409606.88628000004</v>
      </c>
      <c r="AD44" s="62">
        <f t="shared" si="19"/>
        <v>409606.88628000004</v>
      </c>
      <c r="AE44" s="62">
        <f t="shared" si="19"/>
        <v>409606.88628000004</v>
      </c>
      <c r="AF44" s="62">
        <f t="shared" si="19"/>
        <v>409606.88628000004</v>
      </c>
      <c r="AG44" s="62">
        <f t="shared" si="19"/>
        <v>409606.88628000004</v>
      </c>
      <c r="AH44" s="62">
        <f t="shared" si="19"/>
        <v>409606.88628000004</v>
      </c>
      <c r="AI44" s="62">
        <f t="shared" si="19"/>
        <v>409606.88628000004</v>
      </c>
      <c r="AJ44" s="62">
        <f t="shared" si="19"/>
        <v>409606.88628000004</v>
      </c>
      <c r="AK44" s="121"/>
      <c r="AL44" s="121"/>
      <c r="AM44" s="121"/>
      <c r="AN44" s="121"/>
    </row>
    <row r="45" spans="1:40" s="92" customFormat="1" ht="12.75" customHeight="1">
      <c r="A45" s="56"/>
      <c r="B45" s="57"/>
      <c r="C45" s="58"/>
      <c r="D45" s="192"/>
      <c r="E45" s="192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59"/>
      <c r="S45" s="60"/>
      <c r="T45" s="60"/>
      <c r="U45" s="61"/>
      <c r="V45" s="56"/>
      <c r="W45" s="57"/>
      <c r="X45" s="58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121"/>
      <c r="AL45" s="121"/>
      <c r="AM45" s="121"/>
      <c r="AN45" s="121"/>
    </row>
    <row r="46" spans="1:40" s="92" customFormat="1" ht="12.75" customHeight="1">
      <c r="A46" s="474" t="s">
        <v>84</v>
      </c>
      <c r="B46" s="475"/>
      <c r="C46" s="58"/>
      <c r="D46" s="192"/>
      <c r="E46" s="192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59"/>
      <c r="S46" s="60"/>
      <c r="T46" s="60"/>
      <c r="U46" s="61"/>
      <c r="V46" s="474" t="s">
        <v>84</v>
      </c>
      <c r="W46" s="475"/>
      <c r="X46" s="58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121"/>
      <c r="AL46" s="121"/>
      <c r="AM46" s="121"/>
      <c r="AN46" s="121"/>
    </row>
    <row r="47" spans="1:40" s="92" customFormat="1" ht="12.75" customHeight="1">
      <c r="A47" s="56">
        <v>10</v>
      </c>
      <c r="B47" s="57" t="s">
        <v>85</v>
      </c>
      <c r="C47" s="58" t="s">
        <v>78</v>
      </c>
      <c r="D47" s="192"/>
      <c r="E47" s="192"/>
      <c r="F47" s="61">
        <f>'Pengusahaan MPN'!F47+'Pengusahaan MLK'!F47+'Pengusahaan KTB'!F47</f>
        <v>1992</v>
      </c>
      <c r="G47" s="61">
        <f>'Pengusahaan MPN'!G47+'Pengusahaan MLK'!G47+'Pengusahaan KTB'!G47</f>
        <v>1663</v>
      </c>
      <c r="H47" s="61">
        <f>'Pengusahaan MPN'!H47+'Pengusahaan MLK'!H47+'Pengusahaan KTB'!H47</f>
        <v>2113</v>
      </c>
      <c r="I47" s="61">
        <f>'Pengusahaan MPN'!I47+'Pengusahaan MLK'!I47+'Pengusahaan KTB'!I47</f>
        <v>1605</v>
      </c>
      <c r="J47" s="61">
        <f>'Pengusahaan MPN'!J47+'Pengusahaan MLK'!J47+'Pengusahaan KTB'!J47</f>
        <v>0</v>
      </c>
      <c r="K47" s="61">
        <f>'Pengusahaan MPN'!K47+'Pengusahaan MLK'!K47+'Pengusahaan KTB'!K47</f>
        <v>0</v>
      </c>
      <c r="L47" s="61">
        <f>'Pengusahaan MPN'!L47+'Pengusahaan MLK'!L47+'Pengusahaan KTB'!L47</f>
        <v>0</v>
      </c>
      <c r="M47" s="61">
        <f>'Pengusahaan MPN'!M47+'Pengusahaan MLK'!M47+'Pengusahaan KTB'!M47</f>
        <v>0</v>
      </c>
      <c r="N47" s="61">
        <f>'Pengusahaan MPN'!N47+'Pengusahaan MLK'!N47+'Pengusahaan KTB'!N47</f>
        <v>0</v>
      </c>
      <c r="O47" s="61">
        <f>'Pengusahaan MPN'!O47+'Pengusahaan MLK'!O47+'Pengusahaan KTB'!O47</f>
        <v>0</v>
      </c>
      <c r="P47" s="61">
        <f>'Pengusahaan MPN'!P47+'Pengusahaan MLK'!P47+'Pengusahaan KTB'!P47</f>
        <v>0</v>
      </c>
      <c r="Q47" s="61">
        <f>'Pengusahaan MPN'!Q47+'Pengusahaan MLK'!Q47+'Pengusahaan KTB'!Q47</f>
        <v>0</v>
      </c>
      <c r="R47" s="202">
        <f>SUM(F47:Q47)</f>
        <v>7373</v>
      </c>
      <c r="S47" s="60"/>
      <c r="T47" s="60"/>
      <c r="U47" s="61"/>
      <c r="V47" s="56">
        <v>10</v>
      </c>
      <c r="W47" s="57" t="s">
        <v>85</v>
      </c>
      <c r="X47" s="58" t="s">
        <v>78</v>
      </c>
      <c r="Y47" s="61">
        <f>F47</f>
        <v>1992</v>
      </c>
      <c r="Z47" s="61">
        <f t="shared" ref="Z47:AJ49" si="21">Y47+G47</f>
        <v>3655</v>
      </c>
      <c r="AA47" s="61">
        <f t="shared" si="21"/>
        <v>5768</v>
      </c>
      <c r="AB47" s="61">
        <f t="shared" si="21"/>
        <v>7373</v>
      </c>
      <c r="AC47" s="61">
        <f t="shared" si="21"/>
        <v>7373</v>
      </c>
      <c r="AD47" s="61">
        <f t="shared" si="21"/>
        <v>7373</v>
      </c>
      <c r="AE47" s="61">
        <f t="shared" si="21"/>
        <v>7373</v>
      </c>
      <c r="AF47" s="61">
        <f t="shared" si="21"/>
        <v>7373</v>
      </c>
      <c r="AG47" s="61">
        <f t="shared" si="21"/>
        <v>7373</v>
      </c>
      <c r="AH47" s="61">
        <f t="shared" si="21"/>
        <v>7373</v>
      </c>
      <c r="AI47" s="61">
        <f t="shared" si="21"/>
        <v>7373</v>
      </c>
      <c r="AJ47" s="61">
        <f t="shared" si="21"/>
        <v>7373</v>
      </c>
      <c r="AK47" s="121"/>
      <c r="AL47" s="121"/>
      <c r="AM47" s="121"/>
      <c r="AN47" s="121"/>
    </row>
    <row r="48" spans="1:40" s="92" customFormat="1" ht="12.75" customHeight="1">
      <c r="A48" s="56">
        <f>+A47+1</f>
        <v>11</v>
      </c>
      <c r="B48" s="57" t="s">
        <v>86</v>
      </c>
      <c r="C48" s="58" t="s">
        <v>78</v>
      </c>
      <c r="D48" s="192"/>
      <c r="E48" s="192"/>
      <c r="F48" s="61">
        <f>'Pengusahaan MPN'!F48+'Pengusahaan MLK'!F48+'Pengusahaan KTB'!F48</f>
        <v>518</v>
      </c>
      <c r="G48" s="61">
        <f>'Pengusahaan MPN'!G48+'Pengusahaan MLK'!G48+'Pengusahaan KTB'!G48</f>
        <v>340</v>
      </c>
      <c r="H48" s="61">
        <f>'Pengusahaan MPN'!H48+'Pengusahaan MLK'!H48+'Pengusahaan KTB'!H48</f>
        <v>211</v>
      </c>
      <c r="I48" s="61">
        <f>'Pengusahaan MPN'!I48+'Pengusahaan MLK'!I48+'Pengusahaan KTB'!I48</f>
        <v>109</v>
      </c>
      <c r="J48" s="61">
        <f>'Pengusahaan MPN'!J48+'Pengusahaan MLK'!J48+'Pengusahaan KTB'!J48</f>
        <v>0</v>
      </c>
      <c r="K48" s="61">
        <f>'Pengusahaan MPN'!K48+'Pengusahaan MLK'!K48+'Pengusahaan KTB'!K48</f>
        <v>0</v>
      </c>
      <c r="L48" s="61">
        <f>'Pengusahaan MPN'!L48+'Pengusahaan MLK'!L48+'Pengusahaan KTB'!L48</f>
        <v>0</v>
      </c>
      <c r="M48" s="61">
        <f>'Pengusahaan MPN'!M48+'Pengusahaan MLK'!M48+'Pengusahaan KTB'!M48</f>
        <v>0</v>
      </c>
      <c r="N48" s="61">
        <f>'Pengusahaan MPN'!N48+'Pengusahaan MLK'!N48+'Pengusahaan KTB'!N48</f>
        <v>0</v>
      </c>
      <c r="O48" s="61">
        <f>'Pengusahaan MPN'!O48+'Pengusahaan MLK'!O48+'Pengusahaan KTB'!O48</f>
        <v>0</v>
      </c>
      <c r="P48" s="61">
        <f>'Pengusahaan MPN'!P48+'Pengusahaan MLK'!P48+'Pengusahaan KTB'!P48</f>
        <v>0</v>
      </c>
      <c r="Q48" s="61">
        <f>'Pengusahaan MPN'!Q48+'Pengusahaan MLK'!Q48+'Pengusahaan KTB'!Q48</f>
        <v>0</v>
      </c>
      <c r="R48" s="202">
        <f>SUM(F48:Q48)</f>
        <v>1178</v>
      </c>
      <c r="S48" s="60"/>
      <c r="T48" s="60"/>
      <c r="U48" s="61"/>
      <c r="V48" s="56">
        <f>+V47+1</f>
        <v>11</v>
      </c>
      <c r="W48" s="57" t="s">
        <v>86</v>
      </c>
      <c r="X48" s="58" t="s">
        <v>78</v>
      </c>
      <c r="Y48" s="61">
        <f>F48</f>
        <v>518</v>
      </c>
      <c r="Z48" s="61">
        <f t="shared" si="21"/>
        <v>858</v>
      </c>
      <c r="AA48" s="61">
        <f t="shared" si="21"/>
        <v>1069</v>
      </c>
      <c r="AB48" s="61">
        <f t="shared" si="21"/>
        <v>1178</v>
      </c>
      <c r="AC48" s="61">
        <f t="shared" si="21"/>
        <v>1178</v>
      </c>
      <c r="AD48" s="61">
        <f t="shared" si="21"/>
        <v>1178</v>
      </c>
      <c r="AE48" s="61">
        <f t="shared" si="21"/>
        <v>1178</v>
      </c>
      <c r="AF48" s="61">
        <f t="shared" si="21"/>
        <v>1178</v>
      </c>
      <c r="AG48" s="61">
        <f t="shared" si="21"/>
        <v>1178</v>
      </c>
      <c r="AH48" s="61">
        <f t="shared" si="21"/>
        <v>1178</v>
      </c>
      <c r="AI48" s="61">
        <f t="shared" si="21"/>
        <v>1178</v>
      </c>
      <c r="AJ48" s="61">
        <f t="shared" si="21"/>
        <v>1178</v>
      </c>
      <c r="AK48" s="121"/>
      <c r="AL48" s="121"/>
      <c r="AM48" s="121"/>
      <c r="AN48" s="121"/>
    </row>
    <row r="49" spans="1:40" s="196" customFormat="1" ht="12.75" customHeight="1">
      <c r="A49" s="190">
        <f>+A48+1</f>
        <v>12</v>
      </c>
      <c r="B49" s="146" t="s">
        <v>87</v>
      </c>
      <c r="C49" s="191" t="s">
        <v>78</v>
      </c>
      <c r="D49" s="192"/>
      <c r="E49" s="192"/>
      <c r="F49" s="192">
        <f>SUM(F47:F48)</f>
        <v>2510</v>
      </c>
      <c r="G49" s="192">
        <f t="shared" ref="G49:Q49" si="22">SUM(G47:G48)</f>
        <v>2003</v>
      </c>
      <c r="H49" s="192">
        <f t="shared" si="22"/>
        <v>2324</v>
      </c>
      <c r="I49" s="192">
        <f t="shared" si="22"/>
        <v>1714</v>
      </c>
      <c r="J49" s="192">
        <f t="shared" si="22"/>
        <v>0</v>
      </c>
      <c r="K49" s="192">
        <f t="shared" si="22"/>
        <v>0</v>
      </c>
      <c r="L49" s="192">
        <f t="shared" si="22"/>
        <v>0</v>
      </c>
      <c r="M49" s="192">
        <f t="shared" si="22"/>
        <v>0</v>
      </c>
      <c r="N49" s="192">
        <f t="shared" si="22"/>
        <v>0</v>
      </c>
      <c r="O49" s="192">
        <f t="shared" si="22"/>
        <v>0</v>
      </c>
      <c r="P49" s="192">
        <f t="shared" si="22"/>
        <v>0</v>
      </c>
      <c r="Q49" s="192">
        <f t="shared" si="22"/>
        <v>0</v>
      </c>
      <c r="R49" s="203">
        <f>SUM(F49:Q49)</f>
        <v>8551</v>
      </c>
      <c r="S49" s="194"/>
      <c r="T49" s="194"/>
      <c r="U49" s="192"/>
      <c r="V49" s="190">
        <f>+V48+1</f>
        <v>12</v>
      </c>
      <c r="W49" s="146" t="s">
        <v>87</v>
      </c>
      <c r="X49" s="191" t="s">
        <v>78</v>
      </c>
      <c r="Y49" s="192">
        <f>F49</f>
        <v>2510</v>
      </c>
      <c r="Z49" s="192">
        <f t="shared" si="21"/>
        <v>4513</v>
      </c>
      <c r="AA49" s="192">
        <f t="shared" si="21"/>
        <v>6837</v>
      </c>
      <c r="AB49" s="192">
        <f t="shared" si="21"/>
        <v>8551</v>
      </c>
      <c r="AC49" s="192">
        <f t="shared" si="21"/>
        <v>8551</v>
      </c>
      <c r="AD49" s="192">
        <f t="shared" si="21"/>
        <v>8551</v>
      </c>
      <c r="AE49" s="192">
        <f t="shared" si="21"/>
        <v>8551</v>
      </c>
      <c r="AF49" s="192">
        <f t="shared" si="21"/>
        <v>8551</v>
      </c>
      <c r="AG49" s="192">
        <f t="shared" si="21"/>
        <v>8551</v>
      </c>
      <c r="AH49" s="192">
        <f t="shared" si="21"/>
        <v>8551</v>
      </c>
      <c r="AI49" s="192">
        <f t="shared" si="21"/>
        <v>8551</v>
      </c>
      <c r="AJ49" s="192">
        <f t="shared" si="21"/>
        <v>8551</v>
      </c>
      <c r="AK49" s="195"/>
      <c r="AL49" s="195"/>
      <c r="AM49" s="195"/>
      <c r="AN49" s="195"/>
    </row>
    <row r="50" spans="1:40" s="92" customFormat="1" ht="12.75" customHeight="1">
      <c r="A50" s="56"/>
      <c r="B50" s="57"/>
      <c r="C50" s="58"/>
      <c r="D50" s="192"/>
      <c r="E50" s="192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59"/>
      <c r="S50" s="60"/>
      <c r="T50" s="60"/>
      <c r="U50" s="61"/>
      <c r="V50" s="56"/>
      <c r="W50" s="57"/>
      <c r="X50" s="58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121"/>
      <c r="AL50" s="121"/>
      <c r="AM50" s="121"/>
      <c r="AN50" s="121"/>
    </row>
    <row r="51" spans="1:40" s="196" customFormat="1" ht="12.75" customHeight="1">
      <c r="A51" s="392">
        <v>13</v>
      </c>
      <c r="B51" s="393" t="s">
        <v>88</v>
      </c>
      <c r="C51" s="394" t="s">
        <v>91</v>
      </c>
      <c r="D51" s="376">
        <v>0.315</v>
      </c>
      <c r="E51" s="390"/>
      <c r="F51" s="395">
        <f>IFERROR(F42/(F11+F19),0)</f>
        <v>0.32394618341041287</v>
      </c>
      <c r="G51" s="395">
        <f>IFERROR(G42/(G11+G19),0)</f>
        <v>0.32391608210480777</v>
      </c>
      <c r="H51" s="395">
        <f t="shared" ref="H51:R51" si="23">IFERROR(H42/(H11+H19),0)</f>
        <v>0.31828379753092634</v>
      </c>
      <c r="I51" s="395">
        <f t="shared" si="23"/>
        <v>0.3202361990891</v>
      </c>
      <c r="J51" s="395">
        <f t="shared" si="23"/>
        <v>0</v>
      </c>
      <c r="K51" s="395">
        <f t="shared" si="23"/>
        <v>0</v>
      </c>
      <c r="L51" s="395">
        <f t="shared" si="23"/>
        <v>0</v>
      </c>
      <c r="M51" s="395">
        <f t="shared" si="23"/>
        <v>0</v>
      </c>
      <c r="N51" s="395">
        <f t="shared" si="23"/>
        <v>0</v>
      </c>
      <c r="O51" s="395">
        <f t="shared" si="23"/>
        <v>0</v>
      </c>
      <c r="P51" s="395">
        <f t="shared" si="23"/>
        <v>0</v>
      </c>
      <c r="Q51" s="395">
        <f t="shared" si="23"/>
        <v>0</v>
      </c>
      <c r="R51" s="395">
        <f t="shared" si="23"/>
        <v>0.32157130327344274</v>
      </c>
      <c r="S51" s="396"/>
      <c r="T51" s="396"/>
      <c r="U51" s="390"/>
      <c r="V51" s="392">
        <v>13</v>
      </c>
      <c r="W51" s="393" t="s">
        <v>88</v>
      </c>
      <c r="X51" s="394" t="s">
        <v>91</v>
      </c>
      <c r="Y51" s="395">
        <f t="shared" ref="Y51:AJ51" si="24">IFERROR(Y42/(Y11+Y19),0)</f>
        <v>0.32394618341041287</v>
      </c>
      <c r="Z51" s="395">
        <f t="shared" si="24"/>
        <v>0.32393194816082477</v>
      </c>
      <c r="AA51" s="395">
        <f t="shared" si="24"/>
        <v>0.32198225151493637</v>
      </c>
      <c r="AB51" s="395">
        <f t="shared" si="24"/>
        <v>0.32157130327344274</v>
      </c>
      <c r="AC51" s="395">
        <f t="shared" si="24"/>
        <v>0.32157130327344274</v>
      </c>
      <c r="AD51" s="395">
        <f t="shared" si="24"/>
        <v>0.32157130327344274</v>
      </c>
      <c r="AE51" s="395">
        <f t="shared" si="24"/>
        <v>0.32157130327344274</v>
      </c>
      <c r="AF51" s="395">
        <f t="shared" si="24"/>
        <v>0.32157130327344274</v>
      </c>
      <c r="AG51" s="395">
        <f t="shared" si="24"/>
        <v>0.32157130327344274</v>
      </c>
      <c r="AH51" s="395">
        <f t="shared" si="24"/>
        <v>0.32157130327344274</v>
      </c>
      <c r="AI51" s="395">
        <f t="shared" si="24"/>
        <v>0.32157130327344274</v>
      </c>
      <c r="AJ51" s="395">
        <f t="shared" si="24"/>
        <v>0.32157130327344274</v>
      </c>
      <c r="AK51" s="195"/>
      <c r="AL51" s="195"/>
      <c r="AM51" s="195"/>
      <c r="AN51" s="195"/>
    </row>
    <row r="52" spans="1:40" s="92" customFormat="1" ht="12.75" customHeight="1">
      <c r="A52" s="56"/>
      <c r="B52" s="57" t="s">
        <v>89</v>
      </c>
      <c r="C52" s="58" t="s">
        <v>91</v>
      </c>
      <c r="D52" s="192"/>
      <c r="E52" s="192"/>
      <c r="F52" s="153">
        <f>IFERROR(F32/F11,0)</f>
        <v>0.33140590014155968</v>
      </c>
      <c r="G52" s="153">
        <f t="shared" ref="G52:Q52" si="25">IFERROR(G32/G11,0)</f>
        <v>0.33197649992928452</v>
      </c>
      <c r="H52" s="153">
        <f t="shared" si="25"/>
        <v>0.32293121937319785</v>
      </c>
      <c r="I52" s="153">
        <f t="shared" si="25"/>
        <v>0.32476365936729423</v>
      </c>
      <c r="J52" s="153">
        <f t="shared" si="25"/>
        <v>0</v>
      </c>
      <c r="K52" s="153">
        <f t="shared" si="25"/>
        <v>0</v>
      </c>
      <c r="L52" s="153">
        <f t="shared" si="25"/>
        <v>0</v>
      </c>
      <c r="M52" s="153">
        <f t="shared" si="25"/>
        <v>0</v>
      </c>
      <c r="N52" s="153">
        <f t="shared" si="25"/>
        <v>0</v>
      </c>
      <c r="O52" s="153">
        <f t="shared" si="25"/>
        <v>0</v>
      </c>
      <c r="P52" s="153">
        <f t="shared" si="25"/>
        <v>0</v>
      </c>
      <c r="Q52" s="153">
        <f t="shared" si="25"/>
        <v>0</v>
      </c>
      <c r="R52" s="153">
        <f>IFERROR(R32/R11,0)</f>
        <v>0.32750060866482145</v>
      </c>
      <c r="S52" s="61"/>
      <c r="T52" s="61"/>
      <c r="U52" s="61"/>
      <c r="V52" s="56"/>
      <c r="W52" s="57" t="s">
        <v>89</v>
      </c>
      <c r="X52" s="58" t="s">
        <v>91</v>
      </c>
      <c r="Y52" s="153">
        <f>IFERROR(Y32/Y11,0)</f>
        <v>0.33140590014155968</v>
      </c>
      <c r="Z52" s="153">
        <f t="shared" ref="Z52:AJ52" si="26">IFERROR(Z32/Z11,0)</f>
        <v>0.33167772937218093</v>
      </c>
      <c r="AA52" s="153">
        <f t="shared" si="26"/>
        <v>0.32845828403819688</v>
      </c>
      <c r="AB52" s="153">
        <f t="shared" si="26"/>
        <v>0.32750060866482145</v>
      </c>
      <c r="AC52" s="153">
        <f t="shared" si="26"/>
        <v>0.32750060866482145</v>
      </c>
      <c r="AD52" s="153">
        <f t="shared" si="26"/>
        <v>0.32750060866482145</v>
      </c>
      <c r="AE52" s="153">
        <f t="shared" si="26"/>
        <v>0.32750060866482145</v>
      </c>
      <c r="AF52" s="153">
        <f t="shared" si="26"/>
        <v>0.32750060866482145</v>
      </c>
      <c r="AG52" s="153">
        <f t="shared" si="26"/>
        <v>0.32750060866482145</v>
      </c>
      <c r="AH52" s="153">
        <f t="shared" si="26"/>
        <v>0.32750060866482145</v>
      </c>
      <c r="AI52" s="153">
        <f t="shared" si="26"/>
        <v>0.32750060866482145</v>
      </c>
      <c r="AJ52" s="153">
        <f t="shared" si="26"/>
        <v>0.32750060866482145</v>
      </c>
      <c r="AK52" s="121"/>
      <c r="AL52" s="121"/>
      <c r="AM52" s="121"/>
      <c r="AN52" s="121"/>
    </row>
    <row r="53" spans="1:40" s="92" customFormat="1" ht="12.75" customHeight="1">
      <c r="A53" s="56"/>
      <c r="B53" s="57" t="s">
        <v>90</v>
      </c>
      <c r="C53" s="58" t="s">
        <v>91</v>
      </c>
      <c r="D53" s="192"/>
      <c r="E53" s="192"/>
      <c r="F53" s="412">
        <f>IFERROR(F37/F19,0)</f>
        <v>0.30257512209927984</v>
      </c>
      <c r="G53" s="412">
        <f t="shared" ref="G53:Q53" si="27">IFERROR(G37/G19,0)</f>
        <v>0.29951692756316795</v>
      </c>
      <c r="H53" s="412">
        <f t="shared" si="27"/>
        <v>0.29645126849356856</v>
      </c>
      <c r="I53" s="412">
        <f t="shared" si="27"/>
        <v>0.28735156947706153</v>
      </c>
      <c r="J53" s="412">
        <f t="shared" si="27"/>
        <v>0</v>
      </c>
      <c r="K53" s="412">
        <f t="shared" si="27"/>
        <v>0</v>
      </c>
      <c r="L53" s="412">
        <f t="shared" si="27"/>
        <v>0</v>
      </c>
      <c r="M53" s="412">
        <f t="shared" si="27"/>
        <v>0</v>
      </c>
      <c r="N53" s="412">
        <f t="shared" si="27"/>
        <v>0</v>
      </c>
      <c r="O53" s="412">
        <f t="shared" si="27"/>
        <v>0</v>
      </c>
      <c r="P53" s="412">
        <f t="shared" si="27"/>
        <v>0</v>
      </c>
      <c r="Q53" s="412">
        <f t="shared" si="27"/>
        <v>0</v>
      </c>
      <c r="R53" s="412">
        <f>IFERROR(R37/R19,0)</f>
        <v>0.29813159558657121</v>
      </c>
      <c r="S53" s="148"/>
      <c r="T53" s="148"/>
      <c r="U53" s="61"/>
      <c r="V53" s="56"/>
      <c r="W53" s="57" t="s">
        <v>90</v>
      </c>
      <c r="X53" s="58" t="s">
        <v>91</v>
      </c>
      <c r="Y53" s="412">
        <f>IFERROR(Y37/Y19,0)</f>
        <v>0.30257512209927984</v>
      </c>
      <c r="Z53" s="412">
        <f t="shared" ref="Z53:AJ53" si="28">IFERROR(Z37/Z19,0)</f>
        <v>0.30116016160717596</v>
      </c>
      <c r="AA53" s="412">
        <f t="shared" si="28"/>
        <v>0.29990220978717047</v>
      </c>
      <c r="AB53" s="412">
        <f t="shared" si="28"/>
        <v>0.29813159558657121</v>
      </c>
      <c r="AC53" s="412">
        <f t="shared" si="28"/>
        <v>0.29813159558657121</v>
      </c>
      <c r="AD53" s="412">
        <f t="shared" si="28"/>
        <v>0.29813159558657121</v>
      </c>
      <c r="AE53" s="412">
        <f t="shared" si="28"/>
        <v>0.29813159558657121</v>
      </c>
      <c r="AF53" s="412">
        <f t="shared" si="28"/>
        <v>0.29813159558657121</v>
      </c>
      <c r="AG53" s="412">
        <f t="shared" si="28"/>
        <v>0.29813159558657121</v>
      </c>
      <c r="AH53" s="412">
        <f t="shared" si="28"/>
        <v>0.29813159558657121</v>
      </c>
      <c r="AI53" s="412">
        <f t="shared" si="28"/>
        <v>0.29813159558657121</v>
      </c>
      <c r="AJ53" s="412">
        <f t="shared" si="28"/>
        <v>0.29813159558657121</v>
      </c>
      <c r="AK53" s="121"/>
      <c r="AL53" s="121"/>
      <c r="AM53" s="121"/>
      <c r="AN53" s="121"/>
    </row>
    <row r="54" spans="1:40" s="92" customFormat="1" ht="12.75" customHeight="1">
      <c r="A54" s="56"/>
      <c r="B54" s="57"/>
      <c r="C54" s="58"/>
      <c r="D54" s="192"/>
      <c r="E54" s="192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60"/>
      <c r="T54" s="60"/>
      <c r="U54" s="61"/>
      <c r="V54" s="56"/>
      <c r="W54" s="57"/>
      <c r="X54" s="58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21"/>
      <c r="AL54" s="121"/>
      <c r="AM54" s="121"/>
      <c r="AN54" s="121"/>
    </row>
    <row r="55" spans="1:40" s="196" customFormat="1" ht="12.75" customHeight="1">
      <c r="A55" s="190">
        <v>14</v>
      </c>
      <c r="B55" s="146" t="s">
        <v>92</v>
      </c>
      <c r="C55" s="191" t="s">
        <v>91</v>
      </c>
      <c r="D55" s="192"/>
      <c r="E55" s="192"/>
      <c r="F55" s="397">
        <f>IFERROR((F49*1000)/(F11+F19),0)</f>
        <v>2.2400078248560198</v>
      </c>
      <c r="G55" s="397">
        <f t="shared" ref="G55:R55" si="29">IFERROR((G49*1000)/(G11+G19),0)</f>
        <v>1.992327182973896</v>
      </c>
      <c r="H55" s="397">
        <f t="shared" si="29"/>
        <v>2.0737135384788656</v>
      </c>
      <c r="I55" s="397">
        <f t="shared" si="29"/>
        <v>1.7151901018040379</v>
      </c>
      <c r="J55" s="397">
        <f t="shared" si="29"/>
        <v>0</v>
      </c>
      <c r="K55" s="397">
        <f t="shared" si="29"/>
        <v>0</v>
      </c>
      <c r="L55" s="397">
        <f t="shared" si="29"/>
        <v>0</v>
      </c>
      <c r="M55" s="397">
        <f t="shared" si="29"/>
        <v>0</v>
      </c>
      <c r="N55" s="397">
        <f t="shared" si="29"/>
        <v>0</v>
      </c>
      <c r="O55" s="397">
        <f t="shared" si="29"/>
        <v>0</v>
      </c>
      <c r="P55" s="397">
        <f t="shared" si="29"/>
        <v>0</v>
      </c>
      <c r="Q55" s="397">
        <f t="shared" si="29"/>
        <v>0</v>
      </c>
      <c r="R55" s="397">
        <f t="shared" si="29"/>
        <v>2.0139477433576576</v>
      </c>
      <c r="S55" s="194"/>
      <c r="T55" s="194"/>
      <c r="U55" s="192"/>
      <c r="V55" s="190">
        <v>14</v>
      </c>
      <c r="W55" s="146" t="s">
        <v>92</v>
      </c>
      <c r="X55" s="191" t="s">
        <v>91</v>
      </c>
      <c r="Y55" s="397">
        <f t="shared" ref="Y55" si="30">IFERROR((Y49*1000)/(Y11+Y19),0)</f>
        <v>2.2400078248560198</v>
      </c>
      <c r="Z55" s="397">
        <f t="shared" ref="Z55:AJ55" si="31">IFERROR((Z49*1000)/Z27,0)</f>
        <v>0.88615783931226666</v>
      </c>
      <c r="AA55" s="397">
        <f t="shared" si="31"/>
        <v>0.87124521458817428</v>
      </c>
      <c r="AB55" s="397">
        <f t="shared" si="31"/>
        <v>0.81959710094080263</v>
      </c>
      <c r="AC55" s="397">
        <f t="shared" si="31"/>
        <v>0.81959710094080263</v>
      </c>
      <c r="AD55" s="397">
        <f t="shared" si="31"/>
        <v>0.81959710094080263</v>
      </c>
      <c r="AE55" s="397">
        <f t="shared" si="31"/>
        <v>0.81959710094080263</v>
      </c>
      <c r="AF55" s="397">
        <f t="shared" si="31"/>
        <v>0.81959710094080263</v>
      </c>
      <c r="AG55" s="397">
        <f t="shared" si="31"/>
        <v>0.81959710094080263</v>
      </c>
      <c r="AH55" s="397">
        <f t="shared" si="31"/>
        <v>0.81959710094080263</v>
      </c>
      <c r="AI55" s="397">
        <f t="shared" si="31"/>
        <v>0.81959710094080263</v>
      </c>
      <c r="AJ55" s="397">
        <f t="shared" si="31"/>
        <v>0.81959710094080263</v>
      </c>
      <c r="AK55" s="195"/>
      <c r="AL55" s="195"/>
      <c r="AM55" s="195"/>
      <c r="AN55" s="195"/>
    </row>
    <row r="56" spans="1:40" s="92" customFormat="1" ht="12.75" customHeight="1">
      <c r="A56" s="56"/>
      <c r="B56" s="57" t="s">
        <v>93</v>
      </c>
      <c r="C56" s="58" t="s">
        <v>91</v>
      </c>
      <c r="D56" s="192"/>
      <c r="E56" s="192"/>
      <c r="F56" s="153">
        <f>IFERROR((F47*1000)/(F11),0)</f>
        <v>2.3982553414756835</v>
      </c>
      <c r="G56" s="153">
        <f t="shared" ref="G56:R56" si="32">IFERROR((G47*1000)/(G11),0)</f>
        <v>2.200594263666074</v>
      </c>
      <c r="H56" s="153">
        <f t="shared" si="32"/>
        <v>2.2867846326470964</v>
      </c>
      <c r="I56" s="153">
        <f t="shared" si="32"/>
        <v>1.8272395860834429</v>
      </c>
      <c r="J56" s="153">
        <f t="shared" si="32"/>
        <v>0</v>
      </c>
      <c r="K56" s="153">
        <f t="shared" si="32"/>
        <v>0</v>
      </c>
      <c r="L56" s="153">
        <f t="shared" si="32"/>
        <v>0</v>
      </c>
      <c r="M56" s="153">
        <f t="shared" si="32"/>
        <v>0</v>
      </c>
      <c r="N56" s="153">
        <f t="shared" si="32"/>
        <v>0</v>
      </c>
      <c r="O56" s="153">
        <f t="shared" si="32"/>
        <v>0</v>
      </c>
      <c r="P56" s="153">
        <f t="shared" si="32"/>
        <v>0</v>
      </c>
      <c r="Q56" s="153">
        <f t="shared" si="32"/>
        <v>0</v>
      </c>
      <c r="R56" s="153">
        <f t="shared" si="32"/>
        <v>2.1757685071546473</v>
      </c>
      <c r="S56" s="60"/>
      <c r="T56" s="60"/>
      <c r="U56" s="61"/>
      <c r="V56" s="56"/>
      <c r="W56" s="57" t="s">
        <v>93</v>
      </c>
      <c r="X56" s="58" t="s">
        <v>91</v>
      </c>
      <c r="Y56" s="153">
        <f t="shared" ref="Y56" si="33">IFERROR((Y47*1000)/(Y11),0)</f>
        <v>2.3982553414756835</v>
      </c>
      <c r="Z56" s="153">
        <f t="shared" ref="Z56:AJ56" si="34">IFERROR((Z47*1000)/Z27,0)</f>
        <v>0.7176837807858043</v>
      </c>
      <c r="AA56" s="153">
        <f t="shared" si="34"/>
        <v>0.73502155883349263</v>
      </c>
      <c r="AB56" s="153">
        <f t="shared" si="34"/>
        <v>0.7066880394382572</v>
      </c>
      <c r="AC56" s="153">
        <f t="shared" si="34"/>
        <v>0.7066880394382572</v>
      </c>
      <c r="AD56" s="153">
        <f t="shared" si="34"/>
        <v>0.7066880394382572</v>
      </c>
      <c r="AE56" s="153">
        <f t="shared" si="34"/>
        <v>0.7066880394382572</v>
      </c>
      <c r="AF56" s="153">
        <f t="shared" si="34"/>
        <v>0.7066880394382572</v>
      </c>
      <c r="AG56" s="153">
        <f t="shared" si="34"/>
        <v>0.7066880394382572</v>
      </c>
      <c r="AH56" s="153">
        <f t="shared" si="34"/>
        <v>0.7066880394382572</v>
      </c>
      <c r="AI56" s="153">
        <f t="shared" si="34"/>
        <v>0.7066880394382572</v>
      </c>
      <c r="AJ56" s="153">
        <f t="shared" si="34"/>
        <v>0.7066880394382572</v>
      </c>
      <c r="AK56" s="121"/>
      <c r="AL56" s="121"/>
      <c r="AM56" s="121"/>
      <c r="AN56" s="121"/>
    </row>
    <row r="57" spans="1:40" s="92" customFormat="1" ht="12.75" customHeight="1">
      <c r="A57" s="56"/>
      <c r="B57" s="57" t="s">
        <v>94</v>
      </c>
      <c r="C57" s="58" t="s">
        <v>91</v>
      </c>
      <c r="D57" s="192"/>
      <c r="E57" s="192"/>
      <c r="F57" s="153">
        <f>IFERROR((F48*1000)/F19,0)</f>
        <v>1.7866504787395492</v>
      </c>
      <c r="G57" s="153">
        <f t="shared" ref="G57:R57" si="35">IFERROR((G48*1000)/G19,0)</f>
        <v>1.361895758896384</v>
      </c>
      <c r="H57" s="153">
        <f t="shared" si="35"/>
        <v>1.072754080024404</v>
      </c>
      <c r="I57" s="153">
        <f t="shared" si="35"/>
        <v>0.90133298051797717</v>
      </c>
      <c r="J57" s="153">
        <f t="shared" si="35"/>
        <v>0</v>
      </c>
      <c r="K57" s="153">
        <f t="shared" si="35"/>
        <v>0</v>
      </c>
      <c r="L57" s="153">
        <f t="shared" si="35"/>
        <v>0</v>
      </c>
      <c r="M57" s="153">
        <f t="shared" si="35"/>
        <v>0</v>
      </c>
      <c r="N57" s="153">
        <f t="shared" si="35"/>
        <v>0</v>
      </c>
      <c r="O57" s="153">
        <f t="shared" si="35"/>
        <v>0</v>
      </c>
      <c r="P57" s="153">
        <f t="shared" si="35"/>
        <v>0</v>
      </c>
      <c r="Q57" s="153">
        <f t="shared" si="35"/>
        <v>0</v>
      </c>
      <c r="R57" s="153">
        <f t="shared" si="35"/>
        <v>1.3742385108760828</v>
      </c>
      <c r="S57" s="60"/>
      <c r="T57" s="60"/>
      <c r="U57" s="61"/>
      <c r="V57" s="56"/>
      <c r="W57" s="57" t="s">
        <v>94</v>
      </c>
      <c r="X57" s="58" t="s">
        <v>91</v>
      </c>
      <c r="Y57" s="153">
        <f t="shared" ref="Y57:AJ57" si="36">IFERROR((Y48*1000)/Y19,0)</f>
        <v>1.7866504787395492</v>
      </c>
      <c r="Z57" s="153">
        <f t="shared" si="36"/>
        <v>1.590125653285889</v>
      </c>
      <c r="AA57" s="153">
        <f t="shared" si="36"/>
        <v>1.4519130210384776</v>
      </c>
      <c r="AB57" s="153">
        <f t="shared" si="36"/>
        <v>1.3742385108760828</v>
      </c>
      <c r="AC57" s="153">
        <f t="shared" si="36"/>
        <v>1.3742385108760828</v>
      </c>
      <c r="AD57" s="153">
        <f t="shared" si="36"/>
        <v>1.3742385108760828</v>
      </c>
      <c r="AE57" s="153">
        <f t="shared" si="36"/>
        <v>1.3742385108760828</v>
      </c>
      <c r="AF57" s="153">
        <f t="shared" si="36"/>
        <v>1.3742385108760828</v>
      </c>
      <c r="AG57" s="153">
        <f t="shared" si="36"/>
        <v>1.3742385108760828</v>
      </c>
      <c r="AH57" s="153">
        <f t="shared" si="36"/>
        <v>1.3742385108760828</v>
      </c>
      <c r="AI57" s="153">
        <f t="shared" si="36"/>
        <v>1.3742385108760828</v>
      </c>
      <c r="AJ57" s="153">
        <f t="shared" si="36"/>
        <v>1.3742385108760828</v>
      </c>
      <c r="AK57" s="121"/>
      <c r="AL57" s="121"/>
      <c r="AM57" s="121"/>
      <c r="AN57" s="121"/>
    </row>
    <row r="58" spans="1:40" s="92" customFormat="1" ht="12.75" customHeight="1">
      <c r="A58" s="56"/>
      <c r="B58" s="57"/>
      <c r="C58" s="58"/>
      <c r="D58" s="192"/>
      <c r="E58" s="192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59"/>
      <c r="S58" s="60"/>
      <c r="T58" s="60"/>
      <c r="U58" s="61"/>
      <c r="V58" s="56"/>
      <c r="W58" s="57"/>
      <c r="X58" s="58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121"/>
      <c r="AL58" s="121"/>
      <c r="AM58" s="121"/>
      <c r="AN58" s="121"/>
    </row>
    <row r="59" spans="1:40" s="196" customFormat="1" ht="12.75" customHeight="1">
      <c r="A59" s="190">
        <v>15</v>
      </c>
      <c r="B59" s="146" t="s">
        <v>95</v>
      </c>
      <c r="C59" s="191" t="s">
        <v>101</v>
      </c>
      <c r="D59" s="192"/>
      <c r="E59" s="192"/>
      <c r="F59" s="192">
        <f>SUM(F60:F61)</f>
        <v>2233231950</v>
      </c>
      <c r="G59" s="192">
        <f t="shared" ref="G59:Q59" si="37">SUM(G60:G61)</f>
        <v>1220513207</v>
      </c>
      <c r="H59" s="192">
        <f t="shared" si="37"/>
        <v>1495901725</v>
      </c>
      <c r="I59" s="192">
        <f t="shared" si="37"/>
        <v>1136440644</v>
      </c>
      <c r="J59" s="192">
        <f t="shared" si="37"/>
        <v>0</v>
      </c>
      <c r="K59" s="192">
        <f t="shared" si="37"/>
        <v>0</v>
      </c>
      <c r="L59" s="192">
        <f t="shared" si="37"/>
        <v>0</v>
      </c>
      <c r="M59" s="192">
        <f t="shared" si="37"/>
        <v>0</v>
      </c>
      <c r="N59" s="192">
        <f t="shared" si="37"/>
        <v>0</v>
      </c>
      <c r="O59" s="192">
        <f t="shared" si="37"/>
        <v>0</v>
      </c>
      <c r="P59" s="192">
        <f t="shared" si="37"/>
        <v>0</v>
      </c>
      <c r="Q59" s="192">
        <f t="shared" si="37"/>
        <v>0</v>
      </c>
      <c r="R59" s="192">
        <f>SUM(F59:Q59)</f>
        <v>6086087526</v>
      </c>
      <c r="S59" s="194"/>
      <c r="T59" s="194"/>
      <c r="U59" s="192"/>
      <c r="V59" s="190">
        <v>15</v>
      </c>
      <c r="W59" s="146" t="s">
        <v>95</v>
      </c>
      <c r="X59" s="191" t="s">
        <v>101</v>
      </c>
      <c r="Y59" s="192">
        <f>F59</f>
        <v>2233231950</v>
      </c>
      <c r="Z59" s="192">
        <f t="shared" ref="Z59:AJ61" si="38">Y59+G59</f>
        <v>3453745157</v>
      </c>
      <c r="AA59" s="192">
        <f t="shared" si="38"/>
        <v>4949646882</v>
      </c>
      <c r="AB59" s="192">
        <f t="shared" si="38"/>
        <v>6086087526</v>
      </c>
      <c r="AC59" s="192">
        <f t="shared" si="38"/>
        <v>6086087526</v>
      </c>
      <c r="AD59" s="192">
        <f t="shared" si="38"/>
        <v>6086087526</v>
      </c>
      <c r="AE59" s="192">
        <f t="shared" si="38"/>
        <v>6086087526</v>
      </c>
      <c r="AF59" s="192">
        <f t="shared" si="38"/>
        <v>6086087526</v>
      </c>
      <c r="AG59" s="192">
        <f t="shared" si="38"/>
        <v>6086087526</v>
      </c>
      <c r="AH59" s="192">
        <f t="shared" si="38"/>
        <v>6086087526</v>
      </c>
      <c r="AI59" s="192">
        <f t="shared" si="38"/>
        <v>6086087526</v>
      </c>
      <c r="AJ59" s="192">
        <f t="shared" si="38"/>
        <v>6086087526</v>
      </c>
      <c r="AK59" s="195"/>
      <c r="AL59" s="195"/>
      <c r="AM59" s="195"/>
      <c r="AN59" s="195"/>
    </row>
    <row r="60" spans="1:40" s="92" customFormat="1" ht="12.75" customHeight="1">
      <c r="A60" s="56"/>
      <c r="B60" s="149" t="s">
        <v>96</v>
      </c>
      <c r="C60" s="58" t="s">
        <v>101</v>
      </c>
      <c r="D60" s="192"/>
      <c r="E60" s="192"/>
      <c r="F60" s="61">
        <f>'Pengusahaan MPN'!F60+'Pengusahaan MLK'!F60+'Pengusahaan KTB'!F60</f>
        <v>1851259200</v>
      </c>
      <c r="G60" s="61">
        <f>'Harga BBM'!E27+'Harga BBM'!E29</f>
        <v>1041451707</v>
      </c>
      <c r="H60" s="61">
        <f>'Harga BBM'!F27+'Harga BBM'!F29</f>
        <v>1295868625</v>
      </c>
      <c r="I60" s="61">
        <f>'Harga BBM'!G27+'Harga BBM'!G29</f>
        <v>1136440644</v>
      </c>
      <c r="J60" s="61">
        <f>'Harga BBM'!H27+'Harga BBM'!H29</f>
        <v>0</v>
      </c>
      <c r="K60" s="61">
        <f>'Harga BBM'!I27+'Harga BBM'!I29</f>
        <v>0</v>
      </c>
      <c r="L60" s="61">
        <f>'Harga BBM'!J27+'Harga BBM'!J29</f>
        <v>0</v>
      </c>
      <c r="M60" s="61">
        <f>'Harga BBM'!K27+'Harga BBM'!K29</f>
        <v>0</v>
      </c>
      <c r="N60" s="61">
        <f>'Harga BBM'!L27+'Harga BBM'!L29</f>
        <v>0</v>
      </c>
      <c r="O60" s="61">
        <f>'Harga BBM'!M27+'Harga BBM'!M29</f>
        <v>0</v>
      </c>
      <c r="P60" s="61">
        <f>'Harga BBM'!N27+'Harga BBM'!N29</f>
        <v>0</v>
      </c>
      <c r="Q60" s="61">
        <f>'Harga BBM'!O27+'Harga BBM'!O29</f>
        <v>0</v>
      </c>
      <c r="R60" s="61">
        <f>SUM(F60:Q60)</f>
        <v>5325020176</v>
      </c>
      <c r="S60" s="60"/>
      <c r="T60" s="60"/>
      <c r="U60" s="61"/>
      <c r="V60" s="56"/>
      <c r="W60" s="149" t="s">
        <v>96</v>
      </c>
      <c r="X60" s="58" t="s">
        <v>101</v>
      </c>
      <c r="Y60" s="61">
        <f>F60</f>
        <v>1851259200</v>
      </c>
      <c r="Z60" s="61">
        <f t="shared" si="38"/>
        <v>2892710907</v>
      </c>
      <c r="AA60" s="61">
        <f t="shared" si="38"/>
        <v>4188579532</v>
      </c>
      <c r="AB60" s="61">
        <f t="shared" si="38"/>
        <v>5325020176</v>
      </c>
      <c r="AC60" s="61">
        <f t="shared" si="38"/>
        <v>5325020176</v>
      </c>
      <c r="AD60" s="61">
        <f t="shared" si="38"/>
        <v>5325020176</v>
      </c>
      <c r="AE60" s="61">
        <f t="shared" si="38"/>
        <v>5325020176</v>
      </c>
      <c r="AF60" s="61">
        <f t="shared" si="38"/>
        <v>5325020176</v>
      </c>
      <c r="AG60" s="61">
        <f t="shared" si="38"/>
        <v>5325020176</v>
      </c>
      <c r="AH60" s="61">
        <f t="shared" si="38"/>
        <v>5325020176</v>
      </c>
      <c r="AI60" s="61">
        <f t="shared" si="38"/>
        <v>5325020176</v>
      </c>
      <c r="AJ60" s="61">
        <f t="shared" si="38"/>
        <v>5325020176</v>
      </c>
      <c r="AK60" s="121"/>
      <c r="AL60" s="121"/>
      <c r="AM60" s="121"/>
      <c r="AN60" s="121"/>
    </row>
    <row r="61" spans="1:40" s="92" customFormat="1" ht="12.75" customHeight="1">
      <c r="A61" s="56"/>
      <c r="B61" s="149" t="s">
        <v>97</v>
      </c>
      <c r="C61" s="58" t="s">
        <v>101</v>
      </c>
      <c r="D61" s="192"/>
      <c r="E61" s="192"/>
      <c r="F61" s="61">
        <f>'Pengusahaan MPN'!F61+'Pengusahaan MLK'!F61+'Pengusahaan KTB'!F61</f>
        <v>381972750</v>
      </c>
      <c r="G61" s="61">
        <f>'OA BBM'!E27+'OA BBM'!E29</f>
        <v>179061500</v>
      </c>
      <c r="H61" s="61">
        <f>'OA BBM'!F27+'OA BBM'!F29</f>
        <v>200033100</v>
      </c>
      <c r="I61" s="61">
        <f>'OA BBM'!G27+'OA BBM'!G29</f>
        <v>0</v>
      </c>
      <c r="J61" s="61">
        <f>'OA BBM'!H27+'OA BBM'!H29</f>
        <v>0</v>
      </c>
      <c r="K61" s="61">
        <f>'OA BBM'!I27+'OA BBM'!I29</f>
        <v>0</v>
      </c>
      <c r="L61" s="61">
        <f>'OA BBM'!J27+'OA BBM'!J29</f>
        <v>0</v>
      </c>
      <c r="M61" s="61">
        <f>'OA BBM'!K27+'OA BBM'!K29</f>
        <v>0</v>
      </c>
      <c r="N61" s="61">
        <f>'OA BBM'!L27+'OA BBM'!L29</f>
        <v>0</v>
      </c>
      <c r="O61" s="61">
        <f>'OA BBM'!M27+'OA BBM'!M29</f>
        <v>0</v>
      </c>
      <c r="P61" s="61">
        <f>'OA BBM'!N27+'OA BBM'!N29</f>
        <v>0</v>
      </c>
      <c r="Q61" s="61">
        <f>'OA BBM'!O27+'OA BBM'!O29</f>
        <v>0</v>
      </c>
      <c r="R61" s="61">
        <f>SUM(F61:Q61)</f>
        <v>761067350</v>
      </c>
      <c r="S61" s="60"/>
      <c r="T61" s="60"/>
      <c r="U61" s="61"/>
      <c r="V61" s="56"/>
      <c r="W61" s="149" t="s">
        <v>97</v>
      </c>
      <c r="X61" s="58" t="s">
        <v>101</v>
      </c>
      <c r="Y61" s="61">
        <f>F61</f>
        <v>381972750</v>
      </c>
      <c r="Z61" s="61">
        <f t="shared" si="38"/>
        <v>561034250</v>
      </c>
      <c r="AA61" s="61">
        <f t="shared" si="38"/>
        <v>761067350</v>
      </c>
      <c r="AB61" s="61">
        <f t="shared" si="38"/>
        <v>761067350</v>
      </c>
      <c r="AC61" s="61">
        <f t="shared" si="38"/>
        <v>761067350</v>
      </c>
      <c r="AD61" s="61">
        <f t="shared" si="38"/>
        <v>761067350</v>
      </c>
      <c r="AE61" s="61">
        <f t="shared" si="38"/>
        <v>761067350</v>
      </c>
      <c r="AF61" s="61">
        <f t="shared" si="38"/>
        <v>761067350</v>
      </c>
      <c r="AG61" s="61">
        <f t="shared" si="38"/>
        <v>761067350</v>
      </c>
      <c r="AH61" s="61">
        <f t="shared" si="38"/>
        <v>761067350</v>
      </c>
      <c r="AI61" s="61">
        <f t="shared" si="38"/>
        <v>761067350</v>
      </c>
      <c r="AJ61" s="61">
        <f t="shared" si="38"/>
        <v>761067350</v>
      </c>
      <c r="AK61" s="121"/>
      <c r="AL61" s="121"/>
      <c r="AM61" s="121"/>
      <c r="AN61" s="121"/>
    </row>
    <row r="62" spans="1:40" s="92" customFormat="1" ht="12.75" customHeight="1">
      <c r="A62" s="56"/>
      <c r="B62" s="57"/>
      <c r="C62" s="58"/>
      <c r="D62" s="192"/>
      <c r="E62" s="192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9"/>
      <c r="S62" s="60"/>
      <c r="T62" s="60"/>
      <c r="U62" s="61"/>
      <c r="V62" s="56"/>
      <c r="W62" s="57"/>
      <c r="X62" s="58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121"/>
      <c r="AL62" s="121"/>
      <c r="AM62" s="121"/>
      <c r="AN62" s="121"/>
    </row>
    <row r="63" spans="1:40" s="196" customFormat="1" ht="12.75" customHeight="1">
      <c r="A63" s="190">
        <v>16</v>
      </c>
      <c r="B63" s="146" t="s">
        <v>98</v>
      </c>
      <c r="C63" s="191" t="s">
        <v>101</v>
      </c>
      <c r="D63" s="192"/>
      <c r="E63" s="192"/>
      <c r="F63" s="192">
        <f>SUM(F64:F65)</f>
        <v>64276950</v>
      </c>
      <c r="G63" s="192">
        <f t="shared" ref="G63:Q63" si="39">SUM(G64:G65)</f>
        <v>29599875</v>
      </c>
      <c r="H63" s="192">
        <f t="shared" si="39"/>
        <v>31016100</v>
      </c>
      <c r="I63" s="192">
        <f t="shared" si="39"/>
        <v>3053400</v>
      </c>
      <c r="J63" s="192">
        <f t="shared" si="39"/>
        <v>0</v>
      </c>
      <c r="K63" s="192">
        <f t="shared" si="39"/>
        <v>0</v>
      </c>
      <c r="L63" s="192">
        <f t="shared" si="39"/>
        <v>0</v>
      </c>
      <c r="M63" s="192">
        <f t="shared" si="39"/>
        <v>0</v>
      </c>
      <c r="N63" s="192">
        <f t="shared" si="39"/>
        <v>0</v>
      </c>
      <c r="O63" s="192">
        <f t="shared" si="39"/>
        <v>0</v>
      </c>
      <c r="P63" s="192">
        <f t="shared" si="39"/>
        <v>0</v>
      </c>
      <c r="Q63" s="192">
        <f t="shared" si="39"/>
        <v>0</v>
      </c>
      <c r="R63" s="203">
        <f>SUM(F63:Q63)</f>
        <v>127946325</v>
      </c>
      <c r="S63" s="194"/>
      <c r="T63" s="194"/>
      <c r="U63" s="192"/>
      <c r="V63" s="190">
        <v>16</v>
      </c>
      <c r="W63" s="146" t="s">
        <v>98</v>
      </c>
      <c r="X63" s="191" t="s">
        <v>101</v>
      </c>
      <c r="Y63" s="192">
        <f>F63</f>
        <v>64276950</v>
      </c>
      <c r="Z63" s="192">
        <f t="shared" ref="Z63:AJ65" si="40">Y63+G63</f>
        <v>93876825</v>
      </c>
      <c r="AA63" s="192">
        <f t="shared" si="40"/>
        <v>124892925</v>
      </c>
      <c r="AB63" s="192">
        <f t="shared" si="40"/>
        <v>127946325</v>
      </c>
      <c r="AC63" s="192">
        <f t="shared" si="40"/>
        <v>127946325</v>
      </c>
      <c r="AD63" s="192">
        <f t="shared" si="40"/>
        <v>127946325</v>
      </c>
      <c r="AE63" s="192">
        <f t="shared" si="40"/>
        <v>127946325</v>
      </c>
      <c r="AF63" s="192">
        <f t="shared" si="40"/>
        <v>127946325</v>
      </c>
      <c r="AG63" s="192">
        <f t="shared" si="40"/>
        <v>127946325</v>
      </c>
      <c r="AH63" s="192">
        <f t="shared" si="40"/>
        <v>127946325</v>
      </c>
      <c r="AI63" s="192">
        <f t="shared" si="40"/>
        <v>127946325</v>
      </c>
      <c r="AJ63" s="192">
        <f t="shared" si="40"/>
        <v>127946325</v>
      </c>
      <c r="AK63" s="195"/>
      <c r="AL63" s="195"/>
      <c r="AM63" s="195"/>
      <c r="AN63" s="195"/>
    </row>
    <row r="64" spans="1:40" s="92" customFormat="1" ht="12.75" customHeight="1">
      <c r="A64" s="56"/>
      <c r="B64" s="149" t="s">
        <v>99</v>
      </c>
      <c r="C64" s="58" t="s">
        <v>101</v>
      </c>
      <c r="D64" s="192"/>
      <c r="E64" s="192"/>
      <c r="F64" s="61">
        <f>'Pengusahaan MPN'!F64+'Pengusahaan MLK'!F64+'Pengusahaan KTB'!F64</f>
        <v>56224000</v>
      </c>
      <c r="G64" s="61">
        <f>'Harga Pelumas'!E27+'Harga Pelumas'!E29</f>
        <v>26118400</v>
      </c>
      <c r="H64" s="61">
        <f>'Harga Pelumas'!F27+'Harga Pelumas'!F29</f>
        <v>27036800</v>
      </c>
      <c r="I64" s="61">
        <f>'Harga Pelumas'!G27+'Harga Pelumas'!G29</f>
        <v>0</v>
      </c>
      <c r="J64" s="61">
        <f>'Harga Pelumas'!H27+'Harga Pelumas'!H29</f>
        <v>0</v>
      </c>
      <c r="K64" s="61">
        <f>'Harga Pelumas'!I27+'Harga Pelumas'!I29</f>
        <v>0</v>
      </c>
      <c r="L64" s="61">
        <f>'Harga Pelumas'!J27+'Harga Pelumas'!J29</f>
        <v>0</v>
      </c>
      <c r="M64" s="61">
        <f>'Harga Pelumas'!K27+'Harga Pelumas'!K29</f>
        <v>0</v>
      </c>
      <c r="N64" s="61">
        <f>'Harga Pelumas'!L27+'Harga Pelumas'!L29</f>
        <v>0</v>
      </c>
      <c r="O64" s="61">
        <f>'Harga Pelumas'!M27+'Harga Pelumas'!M29</f>
        <v>0</v>
      </c>
      <c r="P64" s="61">
        <f>'Harga Pelumas'!N27+'Harga Pelumas'!N29</f>
        <v>0</v>
      </c>
      <c r="Q64" s="61">
        <f>'Harga Pelumas'!O27+'Harga Pelumas'!O29</f>
        <v>0</v>
      </c>
      <c r="R64" s="202">
        <f>SUM(F64:Q64)</f>
        <v>109379200</v>
      </c>
      <c r="S64" s="60"/>
      <c r="T64" s="60"/>
      <c r="U64" s="61"/>
      <c r="V64" s="56"/>
      <c r="W64" s="149" t="s">
        <v>99</v>
      </c>
      <c r="X64" s="58" t="s">
        <v>101</v>
      </c>
      <c r="Y64" s="61">
        <f t="shared" ref="Y64:Y65" si="41">F64</f>
        <v>56224000</v>
      </c>
      <c r="Z64" s="61">
        <f t="shared" si="40"/>
        <v>82342400</v>
      </c>
      <c r="AA64" s="61">
        <f t="shared" si="40"/>
        <v>109379200</v>
      </c>
      <c r="AB64" s="61">
        <f t="shared" si="40"/>
        <v>109379200</v>
      </c>
      <c r="AC64" s="61">
        <f t="shared" si="40"/>
        <v>109379200</v>
      </c>
      <c r="AD64" s="61">
        <f t="shared" si="40"/>
        <v>109379200</v>
      </c>
      <c r="AE64" s="61">
        <f t="shared" si="40"/>
        <v>109379200</v>
      </c>
      <c r="AF64" s="61">
        <f t="shared" si="40"/>
        <v>109379200</v>
      </c>
      <c r="AG64" s="61">
        <f t="shared" si="40"/>
        <v>109379200</v>
      </c>
      <c r="AH64" s="61">
        <f t="shared" si="40"/>
        <v>109379200</v>
      </c>
      <c r="AI64" s="61">
        <f t="shared" si="40"/>
        <v>109379200</v>
      </c>
      <c r="AJ64" s="61">
        <f t="shared" si="40"/>
        <v>109379200</v>
      </c>
      <c r="AK64" s="121"/>
      <c r="AL64" s="121"/>
      <c r="AM64" s="121"/>
      <c r="AN64" s="121"/>
    </row>
    <row r="65" spans="1:40" s="92" customFormat="1" ht="12.75" customHeight="1">
      <c r="A65" s="56"/>
      <c r="B65" s="149" t="s">
        <v>100</v>
      </c>
      <c r="C65" s="58" t="s">
        <v>101</v>
      </c>
      <c r="D65" s="192"/>
      <c r="E65" s="192"/>
      <c r="F65" s="61">
        <f>'Pengusahaan MPN'!F65+'Pengusahaan MLK'!F65+'Pengusahaan KTB'!F65</f>
        <v>8052950</v>
      </c>
      <c r="G65" s="61">
        <f>'OA Pelumas'!E27+'OA Pelumas'!E29</f>
        <v>3481475</v>
      </c>
      <c r="H65" s="61">
        <f>'OA Pelumas'!F27+'OA Pelumas'!F29</f>
        <v>3979300</v>
      </c>
      <c r="I65" s="61">
        <f>'OA Pelumas'!G27+'OA Pelumas'!G29</f>
        <v>3053400</v>
      </c>
      <c r="J65" s="61">
        <f>'OA Pelumas'!H27+'OA Pelumas'!H29</f>
        <v>0</v>
      </c>
      <c r="K65" s="61">
        <f>'OA Pelumas'!I27+'OA Pelumas'!I29</f>
        <v>0</v>
      </c>
      <c r="L65" s="61">
        <f>'OA Pelumas'!J27+'OA Pelumas'!J29</f>
        <v>0</v>
      </c>
      <c r="M65" s="61">
        <f>'OA Pelumas'!K27+'OA Pelumas'!K29</f>
        <v>0</v>
      </c>
      <c r="N65" s="61">
        <f>'OA Pelumas'!L27+'OA Pelumas'!L29</f>
        <v>0</v>
      </c>
      <c r="O65" s="61">
        <f>'OA Pelumas'!M27+'OA Pelumas'!M29</f>
        <v>0</v>
      </c>
      <c r="P65" s="61">
        <f>'OA Pelumas'!N27+'OA Pelumas'!N29</f>
        <v>0</v>
      </c>
      <c r="Q65" s="61">
        <f>'OA Pelumas'!O27+'OA Pelumas'!O29</f>
        <v>0</v>
      </c>
      <c r="R65" s="202">
        <f>SUM(F65:Q65)</f>
        <v>18567125</v>
      </c>
      <c r="S65" s="60"/>
      <c r="T65" s="60"/>
      <c r="U65" s="61"/>
      <c r="V65" s="56"/>
      <c r="W65" s="149" t="s">
        <v>100</v>
      </c>
      <c r="X65" s="58" t="s">
        <v>101</v>
      </c>
      <c r="Y65" s="61">
        <f t="shared" si="41"/>
        <v>8052950</v>
      </c>
      <c r="Z65" s="61">
        <f t="shared" si="40"/>
        <v>11534425</v>
      </c>
      <c r="AA65" s="61">
        <f t="shared" si="40"/>
        <v>15513725</v>
      </c>
      <c r="AB65" s="61">
        <f t="shared" si="40"/>
        <v>18567125</v>
      </c>
      <c r="AC65" s="61">
        <f t="shared" si="40"/>
        <v>18567125</v>
      </c>
      <c r="AD65" s="61">
        <f t="shared" si="40"/>
        <v>18567125</v>
      </c>
      <c r="AE65" s="61">
        <f t="shared" si="40"/>
        <v>18567125</v>
      </c>
      <c r="AF65" s="61">
        <f t="shared" si="40"/>
        <v>18567125</v>
      </c>
      <c r="AG65" s="61">
        <f t="shared" si="40"/>
        <v>18567125</v>
      </c>
      <c r="AH65" s="61">
        <f t="shared" si="40"/>
        <v>18567125</v>
      </c>
      <c r="AI65" s="61">
        <f t="shared" si="40"/>
        <v>18567125</v>
      </c>
      <c r="AJ65" s="61">
        <f t="shared" si="40"/>
        <v>18567125</v>
      </c>
      <c r="AK65" s="121"/>
      <c r="AL65" s="121"/>
      <c r="AM65" s="121"/>
      <c r="AN65" s="121"/>
    </row>
    <row r="66" spans="1:40" s="92" customFormat="1" ht="12.75" customHeight="1">
      <c r="A66" s="56"/>
      <c r="B66" s="57"/>
      <c r="C66" s="58"/>
      <c r="D66" s="192"/>
      <c r="E66" s="192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59"/>
      <c r="S66" s="60"/>
      <c r="T66" s="60"/>
      <c r="U66" s="61"/>
      <c r="V66" s="56"/>
      <c r="W66" s="57"/>
      <c r="X66" s="58"/>
      <c r="Y66" s="61">
        <f>Y63+Y59</f>
        <v>2297508900</v>
      </c>
      <c r="Z66" s="61">
        <f t="shared" ref="Z66:AE66" si="42">Z63+Z59</f>
        <v>3547621982</v>
      </c>
      <c r="AA66" s="61">
        <f>AA63+AA59</f>
        <v>5074539807</v>
      </c>
      <c r="AB66" s="61">
        <f t="shared" si="42"/>
        <v>6214033851</v>
      </c>
      <c r="AC66" s="61">
        <f t="shared" si="42"/>
        <v>6214033851</v>
      </c>
      <c r="AD66" s="61">
        <f t="shared" si="42"/>
        <v>6214033851</v>
      </c>
      <c r="AE66" s="61">
        <f t="shared" si="42"/>
        <v>6214033851</v>
      </c>
      <c r="AF66" s="61"/>
      <c r="AG66" s="61"/>
      <c r="AH66" s="61"/>
      <c r="AI66" s="61"/>
      <c r="AJ66" s="61"/>
      <c r="AK66" s="121"/>
      <c r="AL66" s="121"/>
      <c r="AM66" s="121"/>
      <c r="AN66" s="121"/>
    </row>
    <row r="67" spans="1:40" s="399" customFormat="1" ht="12.75" customHeight="1">
      <c r="A67" s="392">
        <v>17</v>
      </c>
      <c r="B67" s="393" t="s">
        <v>53</v>
      </c>
      <c r="C67" s="394" t="s">
        <v>13</v>
      </c>
      <c r="D67" s="418">
        <v>0.90890000000000004</v>
      </c>
      <c r="E67" s="377"/>
      <c r="F67" s="377">
        <f>'[1]REKAP EAF'!E49</f>
        <v>92.522982088166515</v>
      </c>
      <c r="G67" s="377">
        <f>'[1]REKAP EAF'!F49</f>
        <v>99.364869156936734</v>
      </c>
      <c r="H67" s="377">
        <f>'[1]REKAP EAF'!H49</f>
        <v>99.284567170462552</v>
      </c>
      <c r="I67" s="377">
        <f>'[1]REKAP EAF'!J49</f>
        <v>99.244656875431332</v>
      </c>
      <c r="J67" s="377">
        <f>'[1]REKAP EAF'!L49</f>
        <v>96.901009120724083</v>
      </c>
      <c r="K67" s="377">
        <f>'[1]REKAP EAF'!N49</f>
        <v>97.542028964363524</v>
      </c>
      <c r="L67" s="377">
        <f>'[1]REKAP EAF'!P49</f>
        <v>91.349302349448479</v>
      </c>
      <c r="M67" s="377">
        <f>'[1]REKAP EAF'!R49</f>
        <v>91.35531575895169</v>
      </c>
      <c r="N67" s="377">
        <f>'[1]REKAP EAF'!T49</f>
        <v>91.192204987446274</v>
      </c>
      <c r="O67" s="377">
        <f>'[1]REKAP EAF'!V49</f>
        <v>88.568214243089997</v>
      </c>
      <c r="P67" s="377">
        <f>'[1]REKAP EAF'!X49</f>
        <v>87.99927935659197</v>
      </c>
      <c r="Q67" s="377" t="e">
        <f>'[1]REKAP EAF'!Z49</f>
        <v>#DIV/0!</v>
      </c>
      <c r="R67" s="377"/>
      <c r="S67" s="400"/>
      <c r="T67" s="400"/>
      <c r="U67" s="390"/>
      <c r="V67" s="392">
        <v>17</v>
      </c>
      <c r="W67" s="393" t="s">
        <v>53</v>
      </c>
      <c r="X67" s="394" t="s">
        <v>13</v>
      </c>
      <c r="Y67" s="377">
        <f>'[1]REKAP EAF'!E$49</f>
        <v>92.522982088166515</v>
      </c>
      <c r="Z67" s="377">
        <f>'[1]REKAP EAF'!G$49</f>
        <v>95.2552197282793</v>
      </c>
      <c r="AA67" s="377">
        <f>'[1]REKAP EAF'!I$49</f>
        <v>96.516307928260872</v>
      </c>
      <c r="AB67" s="377">
        <f>'[1]REKAP EAF'!K$49</f>
        <v>97.127791528230674</v>
      </c>
      <c r="AC67" s="377">
        <f>'[1]REKAP EAF'!M$49</f>
        <v>97.083020744502818</v>
      </c>
      <c r="AD67" s="377">
        <f>'[1]REKAP EAF'!O$49</f>
        <v>97.159339827104986</v>
      </c>
      <c r="AE67" s="377">
        <f>'[1]REKAP EAF'!Q$49</f>
        <v>96.344653456567073</v>
      </c>
      <c r="AF67" s="377">
        <f>'[1]REKAP EAF'!S$49</f>
        <v>95.729097363140042</v>
      </c>
      <c r="AG67" s="377">
        <f>'[1]REKAP EAF'!U$49</f>
        <v>95.262744544901665</v>
      </c>
      <c r="AH67" s="377">
        <f>'[1]REKAP EAF'!W$49</f>
        <v>94.468068437986148</v>
      </c>
      <c r="AI67" s="377">
        <f>'[1]REKAP EAF'!Y$49</f>
        <v>93.829663831063229</v>
      </c>
      <c r="AJ67" s="377">
        <f>'[1]REKAP EAF'!AA$49</f>
        <v>93.829663831063229</v>
      </c>
      <c r="AK67" s="398"/>
      <c r="AL67" s="398"/>
      <c r="AM67" s="398"/>
      <c r="AN67" s="398"/>
    </row>
    <row r="68" spans="1:40" s="92" customFormat="1" ht="12.75" customHeight="1">
      <c r="A68" s="56"/>
      <c r="B68" s="57"/>
      <c r="C68" s="58"/>
      <c r="D68" s="192"/>
      <c r="E68" s="192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59"/>
      <c r="S68" s="60"/>
      <c r="T68" s="60"/>
      <c r="U68" s="61"/>
      <c r="V68" s="56"/>
      <c r="W68" s="57"/>
      <c r="X68" s="58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121"/>
      <c r="AL68" s="121"/>
      <c r="AM68" s="121"/>
      <c r="AN68" s="121"/>
    </row>
    <row r="69" spans="1:40" s="399" customFormat="1" ht="12.75" customHeight="1">
      <c r="A69" s="190">
        <f>+A67+1</f>
        <v>18</v>
      </c>
      <c r="B69" s="146" t="s">
        <v>45</v>
      </c>
      <c r="C69" s="369" t="s">
        <v>46</v>
      </c>
      <c r="D69" s="378"/>
      <c r="E69" s="381"/>
      <c r="F69" s="381">
        <f>IFERROR($F$102*F42/(F11+F19),0)</f>
        <v>2819.3736065964399</v>
      </c>
      <c r="G69" s="381">
        <f t="shared" ref="G69:R69" si="43">IFERROR($F$102*G42/(G11+G19),0)</f>
        <v>2819.1116284318769</v>
      </c>
      <c r="H69" s="381">
        <f t="shared" si="43"/>
        <v>2770.092639211919</v>
      </c>
      <c r="I69" s="381">
        <f t="shared" si="43"/>
        <v>2787.0848116914408</v>
      </c>
      <c r="J69" s="381">
        <f t="shared" si="43"/>
        <v>0</v>
      </c>
      <c r="K69" s="381">
        <f t="shared" si="43"/>
        <v>0</v>
      </c>
      <c r="L69" s="381">
        <f t="shared" si="43"/>
        <v>0</v>
      </c>
      <c r="M69" s="381">
        <f t="shared" si="43"/>
        <v>0</v>
      </c>
      <c r="N69" s="381">
        <f t="shared" si="43"/>
        <v>0</v>
      </c>
      <c r="O69" s="381">
        <f t="shared" si="43"/>
        <v>0</v>
      </c>
      <c r="P69" s="381">
        <f t="shared" si="43"/>
        <v>0</v>
      </c>
      <c r="Q69" s="381">
        <f t="shared" si="43"/>
        <v>0</v>
      </c>
      <c r="R69" s="381">
        <f t="shared" si="43"/>
        <v>2798.7045117902794</v>
      </c>
      <c r="S69" s="381"/>
      <c r="T69" s="381"/>
      <c r="U69" s="192"/>
      <c r="V69" s="190">
        <f>+V67+1</f>
        <v>18</v>
      </c>
      <c r="W69" s="146" t="s">
        <v>45</v>
      </c>
      <c r="X69" s="369" t="s">
        <v>46</v>
      </c>
      <c r="Y69" s="381">
        <f t="shared" ref="Y69:AJ69" si="44">IFERROR($F$102*Y42/(Y11+Y19),0)</f>
        <v>2819.3736065964399</v>
      </c>
      <c r="Z69" s="381">
        <f t="shared" si="44"/>
        <v>2819.2497141444605</v>
      </c>
      <c r="AA69" s="381">
        <f t="shared" si="44"/>
        <v>2802.2810831008187</v>
      </c>
      <c r="AB69" s="381">
        <f t="shared" si="44"/>
        <v>2798.7045117902794</v>
      </c>
      <c r="AC69" s="381">
        <f t="shared" si="44"/>
        <v>2798.7045117902794</v>
      </c>
      <c r="AD69" s="381">
        <f t="shared" si="44"/>
        <v>2798.7045117902794</v>
      </c>
      <c r="AE69" s="381">
        <f t="shared" si="44"/>
        <v>2798.7045117902794</v>
      </c>
      <c r="AF69" s="381">
        <f t="shared" si="44"/>
        <v>2798.7045117902794</v>
      </c>
      <c r="AG69" s="381">
        <f t="shared" si="44"/>
        <v>2798.7045117902794</v>
      </c>
      <c r="AH69" s="381">
        <f t="shared" si="44"/>
        <v>2798.7045117902794</v>
      </c>
      <c r="AI69" s="381">
        <f t="shared" si="44"/>
        <v>2798.7045117902794</v>
      </c>
      <c r="AJ69" s="381">
        <f t="shared" si="44"/>
        <v>2798.7045117902794</v>
      </c>
      <c r="AK69" s="398"/>
      <c r="AL69" s="398"/>
      <c r="AM69" s="398"/>
      <c r="AN69" s="398"/>
    </row>
    <row r="70" spans="1:40" s="92" customFormat="1" ht="12.75" customHeight="1">
      <c r="A70" s="56"/>
      <c r="B70" s="57"/>
      <c r="C70" s="58"/>
      <c r="D70" s="192"/>
      <c r="E70" s="192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0"/>
      <c r="T70" s="60"/>
      <c r="U70" s="61"/>
      <c r="V70" s="56"/>
      <c r="W70" s="57"/>
      <c r="X70" s="58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121"/>
      <c r="AL70" s="121"/>
      <c r="AM70" s="121"/>
      <c r="AN70" s="121"/>
    </row>
    <row r="71" spans="1:40" s="399" customFormat="1" ht="12.75" customHeight="1">
      <c r="A71" s="392">
        <f>+A69+1</f>
        <v>19</v>
      </c>
      <c r="B71" s="401" t="s">
        <v>59</v>
      </c>
      <c r="C71" s="394" t="s">
        <v>13</v>
      </c>
      <c r="D71" s="418">
        <v>0.61480000000000001</v>
      </c>
      <c r="E71" s="377"/>
      <c r="F71" s="418">
        <f>IFERROR((F27-F24)/F27,0)</f>
        <v>0.41160628760516393</v>
      </c>
      <c r="G71" s="418">
        <f t="shared" ref="G71:R71" si="45">IFERROR((G27-G24)/G27,0)</f>
        <v>0.42412370588903003</v>
      </c>
      <c r="H71" s="418">
        <f t="shared" si="45"/>
        <v>0.4068423814234654</v>
      </c>
      <c r="I71" s="418">
        <f t="shared" si="45"/>
        <v>0.38646124699832579</v>
      </c>
      <c r="J71" s="418">
        <f t="shared" si="45"/>
        <v>0</v>
      </c>
      <c r="K71" s="418">
        <f t="shared" si="45"/>
        <v>0</v>
      </c>
      <c r="L71" s="418">
        <f t="shared" si="45"/>
        <v>0</v>
      </c>
      <c r="M71" s="418">
        <f t="shared" si="45"/>
        <v>0</v>
      </c>
      <c r="N71" s="418">
        <f t="shared" si="45"/>
        <v>0</v>
      </c>
      <c r="O71" s="418">
        <f t="shared" si="45"/>
        <v>0</v>
      </c>
      <c r="P71" s="418">
        <f t="shared" si="45"/>
        <v>0</v>
      </c>
      <c r="Q71" s="418">
        <f t="shared" si="45"/>
        <v>0</v>
      </c>
      <c r="R71" s="418">
        <f t="shared" si="45"/>
        <v>0.40696046044092904</v>
      </c>
      <c r="S71" s="400"/>
      <c r="T71" s="400"/>
      <c r="U71" s="390"/>
      <c r="V71" s="392">
        <f>+V69+1</f>
        <v>19</v>
      </c>
      <c r="W71" s="401" t="s">
        <v>59</v>
      </c>
      <c r="X71" s="394" t="s">
        <v>13</v>
      </c>
      <c r="Y71" s="418">
        <f>IFERROR((Y27-Y24)/Y27,0)</f>
        <v>0.41160628760516393</v>
      </c>
      <c r="Z71" s="418">
        <f t="shared" ref="Z71:AJ71" si="46">IFERROR((Z27-Z24)/Z27,0)</f>
        <v>0.4174325260757441</v>
      </c>
      <c r="AA71" s="418">
        <f t="shared" si="46"/>
        <v>0.41371513809025739</v>
      </c>
      <c r="AB71" s="418">
        <f t="shared" si="46"/>
        <v>0.40696046044092904</v>
      </c>
      <c r="AC71" s="418">
        <f t="shared" si="46"/>
        <v>0.40696046044092904</v>
      </c>
      <c r="AD71" s="418">
        <f t="shared" si="46"/>
        <v>0.40696046044092904</v>
      </c>
      <c r="AE71" s="418">
        <f t="shared" si="46"/>
        <v>0.40696046044092904</v>
      </c>
      <c r="AF71" s="418">
        <f t="shared" si="46"/>
        <v>0.40696046044092904</v>
      </c>
      <c r="AG71" s="418">
        <f t="shared" si="46"/>
        <v>0.40696046044092904</v>
      </c>
      <c r="AH71" s="418">
        <f t="shared" si="46"/>
        <v>0.40696046044092904</v>
      </c>
      <c r="AI71" s="418">
        <f t="shared" si="46"/>
        <v>0.40696046044092904</v>
      </c>
      <c r="AJ71" s="418">
        <f t="shared" si="46"/>
        <v>0.40696046044092904</v>
      </c>
      <c r="AK71" s="398"/>
      <c r="AL71" s="398"/>
      <c r="AM71" s="398"/>
      <c r="AN71" s="398"/>
    </row>
    <row r="72" spans="1:40" s="92" customFormat="1" ht="12.75" customHeight="1">
      <c r="A72" s="56"/>
      <c r="B72" s="150"/>
      <c r="C72" s="58"/>
      <c r="D72" s="197"/>
      <c r="E72" s="380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59"/>
      <c r="S72" s="60"/>
      <c r="T72" s="60"/>
      <c r="U72" s="61"/>
      <c r="V72" s="56"/>
      <c r="W72" s="150"/>
      <c r="X72" s="58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121"/>
      <c r="AL72" s="121"/>
      <c r="AM72" s="121"/>
      <c r="AN72" s="121"/>
    </row>
    <row r="73" spans="1:40" s="196" customFormat="1" ht="12.75" customHeight="1">
      <c r="A73" s="190">
        <f>+A71+1</f>
        <v>20</v>
      </c>
      <c r="B73" s="402" t="s">
        <v>102</v>
      </c>
      <c r="C73" s="191" t="s">
        <v>13</v>
      </c>
      <c r="D73" s="197"/>
      <c r="E73" s="380"/>
      <c r="F73" s="380"/>
      <c r="G73" s="380"/>
      <c r="H73" s="380"/>
      <c r="I73" s="380"/>
      <c r="J73" s="380"/>
      <c r="K73" s="380"/>
      <c r="L73" s="380"/>
      <c r="M73" s="380"/>
      <c r="N73" s="380"/>
      <c r="O73" s="380"/>
      <c r="P73" s="380"/>
      <c r="Q73" s="380"/>
      <c r="R73" s="380"/>
      <c r="S73" s="194"/>
      <c r="T73" s="194"/>
      <c r="U73" s="192"/>
      <c r="V73" s="190">
        <f>+V71+1</f>
        <v>20</v>
      </c>
      <c r="W73" s="402" t="s">
        <v>102</v>
      </c>
      <c r="X73" s="191" t="s">
        <v>13</v>
      </c>
      <c r="Y73" s="380"/>
      <c r="Z73" s="380"/>
      <c r="AA73" s="380"/>
      <c r="AB73" s="380"/>
      <c r="AC73" s="380"/>
      <c r="AD73" s="380"/>
      <c r="AE73" s="380"/>
      <c r="AF73" s="380"/>
      <c r="AG73" s="380"/>
      <c r="AH73" s="380"/>
      <c r="AI73" s="380"/>
      <c r="AJ73" s="380"/>
      <c r="AK73" s="195"/>
      <c r="AL73" s="195"/>
      <c r="AM73" s="195"/>
      <c r="AN73" s="195"/>
    </row>
    <row r="74" spans="1:40" s="92" customFormat="1" ht="12.75" customHeight="1">
      <c r="A74" s="56"/>
      <c r="B74" s="150"/>
      <c r="C74" s="58"/>
      <c r="D74" s="197"/>
      <c r="E74" s="380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0"/>
      <c r="T74" s="60"/>
      <c r="U74" s="61"/>
      <c r="V74" s="56"/>
      <c r="W74" s="150"/>
      <c r="X74" s="58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121"/>
      <c r="AL74" s="121"/>
      <c r="AM74" s="121"/>
      <c r="AN74" s="121"/>
    </row>
    <row r="75" spans="1:40" s="196" customFormat="1" ht="12.75" customHeight="1">
      <c r="A75" s="190">
        <f>+A73+1</f>
        <v>21</v>
      </c>
      <c r="B75" s="402" t="s">
        <v>103</v>
      </c>
      <c r="C75" s="191" t="s">
        <v>13</v>
      </c>
      <c r="D75" s="197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194"/>
      <c r="T75" s="194"/>
      <c r="U75" s="192"/>
      <c r="V75" s="190">
        <f>+V73+1</f>
        <v>21</v>
      </c>
      <c r="W75" s="402" t="s">
        <v>103</v>
      </c>
      <c r="X75" s="191" t="s">
        <v>13</v>
      </c>
      <c r="Y75" s="380"/>
      <c r="Z75" s="380"/>
      <c r="AA75" s="380"/>
      <c r="AB75" s="380"/>
      <c r="AC75" s="380"/>
      <c r="AD75" s="380"/>
      <c r="AE75" s="380"/>
      <c r="AF75" s="380"/>
      <c r="AG75" s="380"/>
      <c r="AH75" s="380"/>
      <c r="AI75" s="380"/>
      <c r="AJ75" s="380"/>
      <c r="AK75" s="195"/>
      <c r="AL75" s="195"/>
      <c r="AM75" s="195"/>
      <c r="AN75" s="195"/>
    </row>
    <row r="76" spans="1:40" s="92" customFormat="1" ht="12.75" customHeight="1">
      <c r="A76" s="56"/>
      <c r="B76" s="150"/>
      <c r="C76" s="58"/>
      <c r="D76" s="197"/>
      <c r="E76" s="380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59"/>
      <c r="S76" s="60"/>
      <c r="T76" s="60"/>
      <c r="U76" s="61"/>
      <c r="V76" s="56"/>
      <c r="W76" s="150"/>
      <c r="X76" s="58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121"/>
      <c r="AL76" s="121"/>
      <c r="AM76" s="121"/>
      <c r="AN76" s="121"/>
    </row>
    <row r="77" spans="1:40" s="196" customFormat="1" ht="12.75" customHeight="1">
      <c r="A77" s="190">
        <f>+A75+1</f>
        <v>22</v>
      </c>
      <c r="B77" s="402" t="s">
        <v>51</v>
      </c>
      <c r="C77" s="191" t="s">
        <v>13</v>
      </c>
      <c r="D77" s="380"/>
      <c r="E77" s="380"/>
      <c r="F77" s="405">
        <f>IFERROR(((F11+F19)/F99)/F79,0)</f>
        <v>0.25878003380963921</v>
      </c>
      <c r="G77" s="405">
        <f t="shared" ref="G77:P77" si="47">IFERROR(((G11+G19)/G99)/G79,0)</f>
        <v>0.25655152833849815</v>
      </c>
      <c r="H77" s="405">
        <f t="shared" si="47"/>
        <v>0.2675919395853445</v>
      </c>
      <c r="I77" s="405">
        <f t="shared" si="47"/>
        <v>0.24742649735707015</v>
      </c>
      <c r="J77" s="405">
        <f t="shared" si="47"/>
        <v>0</v>
      </c>
      <c r="K77" s="405">
        <f t="shared" si="47"/>
        <v>0</v>
      </c>
      <c r="L77" s="405">
        <f t="shared" si="47"/>
        <v>0</v>
      </c>
      <c r="M77" s="405">
        <f t="shared" si="47"/>
        <v>0</v>
      </c>
      <c r="N77" s="405">
        <f t="shared" si="47"/>
        <v>0</v>
      </c>
      <c r="O77" s="405">
        <f t="shared" si="47"/>
        <v>0</v>
      </c>
      <c r="P77" s="405">
        <f t="shared" si="47"/>
        <v>0</v>
      </c>
      <c r="Q77" s="405">
        <f>IFERROR(((Q11+Q19)/Q99)/Q79,0)</f>
        <v>0</v>
      </c>
      <c r="R77" s="405">
        <f>IFERROR(((R11+R19)/R99)/R79,0)</f>
        <v>2.1304081925213735E-2</v>
      </c>
      <c r="S77" s="194"/>
      <c r="T77" s="194"/>
      <c r="U77" s="192"/>
      <c r="V77" s="190">
        <f>+V75+1</f>
        <v>22</v>
      </c>
      <c r="W77" s="402" t="s">
        <v>51</v>
      </c>
      <c r="X77" s="191" t="s">
        <v>13</v>
      </c>
      <c r="Y77" s="405">
        <f>IFERROR(((Y11+Y19)/Y99)/Y79,0)</f>
        <v>0.25878003380963921</v>
      </c>
      <c r="Z77" s="405">
        <f t="shared" ref="Z77:AJ77" si="48">IFERROR(((Z11+Z19)/Z99)/Z79,0)</f>
        <v>0.12893179700763288</v>
      </c>
      <c r="AA77" s="405">
        <f t="shared" si="48"/>
        <v>8.7036170554726219E-2</v>
      </c>
      <c r="AB77" s="405">
        <f t="shared" si="48"/>
        <v>6.4440446153952294E-2</v>
      </c>
      <c r="AC77" s="405">
        <f t="shared" si="48"/>
        <v>5.1297986740975174E-2</v>
      </c>
      <c r="AD77" s="405">
        <f t="shared" si="48"/>
        <v>4.2842274640814436E-2</v>
      </c>
      <c r="AE77" s="405">
        <f t="shared" si="48"/>
        <v>3.6607014012339095E-2</v>
      </c>
      <c r="AF77" s="405">
        <f t="shared" si="48"/>
        <v>3.1956122887820605E-2</v>
      </c>
      <c r="AG77" s="405">
        <f t="shared" si="48"/>
        <v>2.8457277316161413E-2</v>
      </c>
      <c r="AH77" s="405">
        <f t="shared" si="48"/>
        <v>2.5564898310256483E-2</v>
      </c>
      <c r="AI77" s="405">
        <f t="shared" si="48"/>
        <v>2.3275504431726053E-2</v>
      </c>
      <c r="AJ77" s="405">
        <f t="shared" si="48"/>
        <v>2.1304081925213735E-2</v>
      </c>
      <c r="AK77" s="195"/>
      <c r="AL77" s="195"/>
      <c r="AM77" s="195"/>
      <c r="AN77" s="195"/>
    </row>
    <row r="78" spans="1:40" s="92" customFormat="1" ht="12.75" customHeight="1">
      <c r="A78" s="56"/>
      <c r="B78" s="57"/>
      <c r="C78" s="58"/>
      <c r="D78" s="192"/>
      <c r="E78" s="192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0"/>
      <c r="T78" s="60"/>
      <c r="U78" s="61"/>
      <c r="V78" s="56"/>
      <c r="W78" s="57"/>
      <c r="X78" s="58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121"/>
      <c r="AL78" s="121"/>
      <c r="AM78" s="121"/>
      <c r="AN78" s="121"/>
    </row>
    <row r="79" spans="1:40" s="196" customFormat="1" ht="12.75" customHeight="1">
      <c r="A79" s="190">
        <f>+A77+1</f>
        <v>23</v>
      </c>
      <c r="B79" s="146" t="s">
        <v>106</v>
      </c>
      <c r="C79" s="191" t="s">
        <v>14</v>
      </c>
      <c r="D79" s="192"/>
      <c r="E79" s="192"/>
      <c r="F79" s="403">
        <f>BP!D36</f>
        <v>5819.9665053763438</v>
      </c>
      <c r="G79" s="403">
        <f>BP!E36</f>
        <v>5630.3636160714286</v>
      </c>
      <c r="H79" s="403">
        <f>BP!F36</f>
        <v>5629.131545698925</v>
      </c>
      <c r="I79" s="403">
        <f>BP!G36</f>
        <v>5609.4444583333334</v>
      </c>
      <c r="J79" s="403">
        <f>BP!H36</f>
        <v>0</v>
      </c>
      <c r="K79" s="403">
        <f>BP!I36</f>
        <v>0</v>
      </c>
      <c r="L79" s="403">
        <f>BP!J36</f>
        <v>0</v>
      </c>
      <c r="M79" s="403">
        <f>BP!K36</f>
        <v>0</v>
      </c>
      <c r="N79" s="403">
        <f>BP!L36</f>
        <v>0</v>
      </c>
      <c r="O79" s="403">
        <f>BP!M36</f>
        <v>0</v>
      </c>
      <c r="P79" s="403">
        <f>BP!N36</f>
        <v>0</v>
      </c>
      <c r="Q79" s="403">
        <f>BP!O36</f>
        <v>0</v>
      </c>
      <c r="R79" s="403">
        <f>SUM(F79:Q79)</f>
        <v>22688.906125480033</v>
      </c>
      <c r="S79" s="403"/>
      <c r="T79" s="403"/>
      <c r="U79" s="192"/>
      <c r="V79" s="190">
        <f>+V77+1</f>
        <v>23</v>
      </c>
      <c r="W79" s="146" t="s">
        <v>106</v>
      </c>
      <c r="X79" s="191" t="s">
        <v>14</v>
      </c>
      <c r="Y79" s="403">
        <f>F79</f>
        <v>5819.9665053763438</v>
      </c>
      <c r="Z79" s="403">
        <f t="shared" ref="Z79:AJ79" si="49">Y79+G79</f>
        <v>11450.330121447772</v>
      </c>
      <c r="AA79" s="403">
        <f t="shared" si="49"/>
        <v>17079.461667146697</v>
      </c>
      <c r="AB79" s="403">
        <f t="shared" si="49"/>
        <v>22688.906125480033</v>
      </c>
      <c r="AC79" s="403">
        <f t="shared" si="49"/>
        <v>22688.906125480033</v>
      </c>
      <c r="AD79" s="403">
        <f t="shared" si="49"/>
        <v>22688.906125480033</v>
      </c>
      <c r="AE79" s="403">
        <f t="shared" si="49"/>
        <v>22688.906125480033</v>
      </c>
      <c r="AF79" s="403">
        <f t="shared" si="49"/>
        <v>22688.906125480033</v>
      </c>
      <c r="AG79" s="403">
        <f t="shared" si="49"/>
        <v>22688.906125480033</v>
      </c>
      <c r="AH79" s="403">
        <f t="shared" si="49"/>
        <v>22688.906125480033</v>
      </c>
      <c r="AI79" s="403">
        <f t="shared" si="49"/>
        <v>22688.906125480033</v>
      </c>
      <c r="AJ79" s="403">
        <f t="shared" si="49"/>
        <v>22688.906125480033</v>
      </c>
      <c r="AK79" s="195"/>
      <c r="AL79" s="195"/>
      <c r="AM79" s="195"/>
      <c r="AN79" s="195"/>
    </row>
    <row r="80" spans="1:40" s="92" customFormat="1" ht="12.75" customHeight="1">
      <c r="A80" s="56"/>
      <c r="B80" s="57"/>
      <c r="C80" s="58"/>
      <c r="D80" s="192"/>
      <c r="E80" s="192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59"/>
      <c r="S80" s="60"/>
      <c r="T80" s="60"/>
      <c r="U80" s="61"/>
      <c r="V80" s="56"/>
      <c r="W80" s="57"/>
      <c r="X80" s="58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121"/>
      <c r="AL80" s="121"/>
      <c r="AM80" s="121"/>
      <c r="AN80" s="121"/>
    </row>
    <row r="81" spans="1:40" s="196" customFormat="1" ht="12.75" customHeight="1">
      <c r="A81" s="190">
        <f>+A79+1</f>
        <v>24</v>
      </c>
      <c r="B81" s="146" t="s">
        <v>44</v>
      </c>
      <c r="C81" s="191" t="s">
        <v>13</v>
      </c>
      <c r="D81" s="381"/>
      <c r="E81" s="381"/>
      <c r="F81" s="405">
        <f>(F99-('JAM HAR'!D32+'JAM GGN'!D32))/F99</f>
        <v>0.57526881720430112</v>
      </c>
      <c r="G81" s="405">
        <f>(G99-('JAM HAR'!E32+'JAM GGN'!E32))/G99</f>
        <v>0.62356321839080464</v>
      </c>
      <c r="H81" s="405">
        <f>(H99-('JAM HAR'!F32+'JAM GGN'!F32))/H99</f>
        <v>0.41935483870967744</v>
      </c>
      <c r="I81" s="405">
        <f>(I99-('JAM HAR'!G32+'JAM GGN'!G32))/I99</f>
        <v>0.55000000000000004</v>
      </c>
      <c r="J81" s="405">
        <f>(J99-('JAM HAR'!H32+'JAM GGN'!H32))/J99</f>
        <v>1</v>
      </c>
      <c r="K81" s="405">
        <f>(K99-('JAM HAR'!I32+'JAM GGN'!I32))/K99</f>
        <v>1</v>
      </c>
      <c r="L81" s="405">
        <f>(L99-('JAM HAR'!J32+'JAM GGN'!J32))/L99</f>
        <v>1</v>
      </c>
      <c r="M81" s="405">
        <f>(M99-('JAM HAR'!K32+'JAM GGN'!K32))/M99</f>
        <v>1</v>
      </c>
      <c r="N81" s="405">
        <f>(N99-('JAM HAR'!L32+'JAM GGN'!L32))/N99</f>
        <v>1</v>
      </c>
      <c r="O81" s="405">
        <f>(O99-('JAM HAR'!M32+'JAM GGN'!M32))/O99</f>
        <v>1</v>
      </c>
      <c r="P81" s="405">
        <f>(P99-('JAM HAR'!N32+'JAM GGN'!N32))/P99</f>
        <v>1</v>
      </c>
      <c r="Q81" s="405">
        <f>(Q99-('JAM HAR'!O32+'JAM GGN'!O32))/Q99</f>
        <v>1</v>
      </c>
      <c r="R81" s="405">
        <f>(R99-('JAM HAR'!P32+'JAM GGN'!P32))/R99</f>
        <v>0.84813296903460833</v>
      </c>
      <c r="S81" s="381"/>
      <c r="T81" s="381"/>
      <c r="U81" s="192"/>
      <c r="V81" s="190">
        <f>+V79+1</f>
        <v>24</v>
      </c>
      <c r="W81" s="146" t="s">
        <v>44</v>
      </c>
      <c r="X81" s="191" t="s">
        <v>13</v>
      </c>
      <c r="Y81" s="405">
        <f>(Y99-('JAM HAR'!Q32+'JAM GGN'!Q32))/Y99</f>
        <v>0.57526881720430112</v>
      </c>
      <c r="Z81" s="405">
        <f>(Z99-('JAM HAR'!R32+'JAM GGN'!R32))/Z99</f>
        <v>0.59861111111111109</v>
      </c>
      <c r="AA81" s="405">
        <f>(AA99-('JAM HAR'!S32+'JAM GGN'!S32))/AA99</f>
        <v>0.53754578754578752</v>
      </c>
      <c r="AB81" s="405">
        <f>(AB99-('JAM HAR'!T32+'JAM GGN'!T32))/AB99</f>
        <v>0.54063360881542699</v>
      </c>
      <c r="AC81" s="405">
        <f>(AC99-('JAM HAR'!U32+'JAM GGN'!U32))/AC99</f>
        <v>0.63432017543859653</v>
      </c>
      <c r="AD81" s="405">
        <f>(AD99-('JAM HAR'!V32+'JAM GGN'!V32))/AD99</f>
        <v>0.69459706959706957</v>
      </c>
      <c r="AE81" s="405">
        <f>(AE99-('JAM HAR'!W32+'JAM GGN'!W32))/AE99</f>
        <v>0.73904538341158055</v>
      </c>
      <c r="AF81" s="405">
        <f>(AF99-('JAM HAR'!X32+'JAM GGN'!X32))/AF99</f>
        <v>0.77219945355191255</v>
      </c>
      <c r="AG81" s="405">
        <f>(AG99-('JAM HAR'!Y32+'JAM GGN'!Y32))/AG99</f>
        <v>0.79714111922141118</v>
      </c>
      <c r="AH81" s="405">
        <f>(AH99-('JAM HAR'!Z32+'JAM GGN'!Z32))/AH99</f>
        <v>0.81775956284153006</v>
      </c>
      <c r="AI81" s="405">
        <f>(AI99-('JAM HAR'!AA32+'JAM GGN'!AA32))/AI99</f>
        <v>0.83407960199004971</v>
      </c>
      <c r="AJ81" s="405">
        <f>(AJ99-('JAM HAR'!AB32+'JAM GGN'!AB32))/AJ99</f>
        <v>0.84813296903460833</v>
      </c>
      <c r="AK81" s="195"/>
      <c r="AL81" s="195"/>
      <c r="AM81" s="195"/>
      <c r="AN81" s="195"/>
    </row>
    <row r="82" spans="1:40" s="92" customFormat="1" ht="12.75" customHeight="1">
      <c r="A82" s="56"/>
      <c r="B82" s="57"/>
      <c r="C82" s="58"/>
      <c r="D82" s="192"/>
      <c r="E82" s="192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59"/>
      <c r="S82" s="60"/>
      <c r="T82" s="60"/>
      <c r="U82" s="61"/>
      <c r="V82" s="56"/>
      <c r="W82" s="57"/>
      <c r="X82" s="58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121"/>
      <c r="AL82" s="121"/>
      <c r="AM82" s="121"/>
      <c r="AN82" s="121"/>
    </row>
    <row r="83" spans="1:40" s="196" customFormat="1" ht="12.75" customHeight="1">
      <c r="A83" s="190">
        <f>+A81+1</f>
        <v>25</v>
      </c>
      <c r="B83" s="146" t="s">
        <v>49</v>
      </c>
      <c r="C83" s="191" t="s">
        <v>13</v>
      </c>
      <c r="D83" s="380"/>
      <c r="E83" s="380"/>
      <c r="F83" s="405">
        <f>F27/F124</f>
        <v>0.30937649100451514</v>
      </c>
      <c r="G83" s="405">
        <f>G27/G124</f>
        <v>0.28796291477544844</v>
      </c>
      <c r="H83" s="405">
        <f t="shared" ref="H83:Q83" si="50">H27/H124</f>
        <v>0.31304465758535821</v>
      </c>
      <c r="I83" s="405">
        <f>I27/I124</f>
        <v>0.30365341355331588</v>
      </c>
      <c r="J83" s="405">
        <f t="shared" si="50"/>
        <v>0</v>
      </c>
      <c r="K83" s="405">
        <f t="shared" si="50"/>
        <v>0</v>
      </c>
      <c r="L83" s="405">
        <f t="shared" si="50"/>
        <v>0</v>
      </c>
      <c r="M83" s="405">
        <f t="shared" si="50"/>
        <v>0</v>
      </c>
      <c r="N83" s="405">
        <f t="shared" si="50"/>
        <v>0</v>
      </c>
      <c r="O83" s="405">
        <f t="shared" si="50"/>
        <v>0</v>
      </c>
      <c r="P83" s="405" t="e">
        <f>P27/P124</f>
        <v>#DIV/0!</v>
      </c>
      <c r="Q83" s="405" t="e">
        <f t="shared" si="50"/>
        <v>#DIV/0!</v>
      </c>
      <c r="R83" s="404">
        <f>R27/R124</f>
        <v>0.12051010669302807</v>
      </c>
      <c r="S83" s="380"/>
      <c r="T83" s="380"/>
      <c r="U83" s="192"/>
      <c r="V83" s="190">
        <f>+V81+1</f>
        <v>25</v>
      </c>
      <c r="W83" s="146" t="s">
        <v>49</v>
      </c>
      <c r="X83" s="191" t="s">
        <v>13</v>
      </c>
      <c r="Y83" s="404">
        <f t="shared" ref="Y83:AJ83" si="51">Y27/Y124</f>
        <v>0.30937649100451514</v>
      </c>
      <c r="Z83" s="404">
        <f t="shared" si="51"/>
        <v>0.29902659582713292</v>
      </c>
      <c r="AA83" s="404">
        <f t="shared" si="51"/>
        <v>0.30380197950301185</v>
      </c>
      <c r="AB83" s="404">
        <f t="shared" si="51"/>
        <v>0.30376514497002943</v>
      </c>
      <c r="AC83" s="404">
        <f t="shared" si="51"/>
        <v>0.24181304303535237</v>
      </c>
      <c r="AD83" s="404">
        <f t="shared" si="51"/>
        <v>0.20195375022732726</v>
      </c>
      <c r="AE83" s="404">
        <f t="shared" si="51"/>
        <v>0.17256142038203551</v>
      </c>
      <c r="AF83" s="404">
        <f t="shared" si="51"/>
        <v>0.15063763336628508</v>
      </c>
      <c r="AG83" s="404">
        <f t="shared" si="51"/>
        <v>0.1341444618298305</v>
      </c>
      <c r="AH83" s="404">
        <f t="shared" si="51"/>
        <v>0.12051010669302807</v>
      </c>
      <c r="AI83" s="404">
        <f t="shared" si="51"/>
        <v>0.12051010669302807</v>
      </c>
      <c r="AJ83" s="404">
        <f t="shared" si="51"/>
        <v>0.12051010669302807</v>
      </c>
      <c r="AK83" s="195"/>
      <c r="AL83" s="195"/>
      <c r="AM83" s="195"/>
      <c r="AN83" s="195"/>
    </row>
    <row r="84" spans="1:40" s="92" customFormat="1" ht="12.75" customHeight="1">
      <c r="A84" s="56"/>
      <c r="B84" s="57"/>
      <c r="C84" s="58"/>
      <c r="D84" s="192"/>
      <c r="E84" s="192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59"/>
      <c r="S84" s="60"/>
      <c r="T84" s="60"/>
      <c r="U84" s="61"/>
      <c r="V84" s="56"/>
      <c r="W84" s="57"/>
      <c r="X84" s="58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121"/>
      <c r="AL84" s="121"/>
      <c r="AM84" s="121"/>
      <c r="AN84" s="121"/>
    </row>
    <row r="85" spans="1:40" s="196" customFormat="1" ht="12.75" customHeight="1">
      <c r="A85" s="190">
        <f>+A83+1</f>
        <v>26</v>
      </c>
      <c r="B85" s="146" t="s">
        <v>50</v>
      </c>
      <c r="C85" s="191" t="s">
        <v>13</v>
      </c>
      <c r="D85" s="380"/>
      <c r="E85" s="380"/>
      <c r="F85" s="405">
        <f>F27/(F42*$F$102)</f>
        <v>8.6171840689321306E-4</v>
      </c>
      <c r="G85" s="405">
        <f t="shared" ref="G85:R85" si="52">G27/(G42*$F$102)</f>
        <v>8.3636370823605348E-4</v>
      </c>
      <c r="H85" s="405">
        <f t="shared" si="52"/>
        <v>8.873184644787377E-4</v>
      </c>
      <c r="I85" s="405">
        <f t="shared" si="52"/>
        <v>9.2841866831362859E-4</v>
      </c>
      <c r="J85" s="405" t="e">
        <f t="shared" si="52"/>
        <v>#DIV/0!</v>
      </c>
      <c r="K85" s="405" t="e">
        <f t="shared" si="52"/>
        <v>#DIV/0!</v>
      </c>
      <c r="L85" s="405" t="e">
        <f t="shared" si="52"/>
        <v>#DIV/0!</v>
      </c>
      <c r="M85" s="405" t="e">
        <f t="shared" si="52"/>
        <v>#DIV/0!</v>
      </c>
      <c r="N85" s="405" t="e">
        <f t="shared" si="52"/>
        <v>#DIV/0!</v>
      </c>
      <c r="O85" s="405" t="e">
        <f t="shared" si="52"/>
        <v>#DIV/0!</v>
      </c>
      <c r="P85" s="405" t="e">
        <f t="shared" si="52"/>
        <v>#DIV/0!</v>
      </c>
      <c r="Q85" s="405" t="e">
        <f t="shared" si="52"/>
        <v>#DIV/0!</v>
      </c>
      <c r="R85" s="405">
        <f t="shared" si="52"/>
        <v>8.7799235848832048E-4</v>
      </c>
      <c r="S85" s="407"/>
      <c r="T85" s="407"/>
      <c r="U85" s="192"/>
      <c r="V85" s="190">
        <f>+V83+1</f>
        <v>26</v>
      </c>
      <c r="W85" s="146" t="s">
        <v>50</v>
      </c>
      <c r="X85" s="191" t="s">
        <v>13</v>
      </c>
      <c r="Y85" s="405">
        <f>Y27/(Y42*$F$102)</f>
        <v>8.6171840689321306E-4</v>
      </c>
      <c r="Z85" s="405">
        <f t="shared" ref="Z85:AJ85" si="53">Z27/(Z42*$F$102)</f>
        <v>8.4972846897747459E-4</v>
      </c>
      <c r="AA85" s="405">
        <f t="shared" si="53"/>
        <v>8.6255518991314932E-4</v>
      </c>
      <c r="AB85" s="405">
        <f t="shared" si="53"/>
        <v>8.7799235848832048E-4</v>
      </c>
      <c r="AC85" s="405">
        <f t="shared" si="53"/>
        <v>8.7799235848832048E-4</v>
      </c>
      <c r="AD85" s="405">
        <f t="shared" si="53"/>
        <v>8.7799235848832048E-4</v>
      </c>
      <c r="AE85" s="405">
        <f t="shared" si="53"/>
        <v>8.7799235848832048E-4</v>
      </c>
      <c r="AF85" s="405">
        <f t="shared" si="53"/>
        <v>8.7799235848832048E-4</v>
      </c>
      <c r="AG85" s="405">
        <f t="shared" si="53"/>
        <v>8.7799235848832048E-4</v>
      </c>
      <c r="AH85" s="405">
        <f t="shared" si="53"/>
        <v>8.7799235848832048E-4</v>
      </c>
      <c r="AI85" s="405">
        <f t="shared" si="53"/>
        <v>8.7799235848832048E-4</v>
      </c>
      <c r="AJ85" s="405">
        <f t="shared" si="53"/>
        <v>8.7799235848832048E-4</v>
      </c>
      <c r="AK85" s="195"/>
      <c r="AL85" s="195"/>
      <c r="AM85" s="195"/>
      <c r="AN85" s="195"/>
    </row>
    <row r="86" spans="1:40" s="92" customFormat="1" ht="12.75" customHeight="1">
      <c r="A86" s="56"/>
      <c r="B86" s="57"/>
      <c r="C86" s="58"/>
      <c r="D86" s="192"/>
      <c r="E86" s="192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59"/>
      <c r="S86" s="60"/>
      <c r="T86" s="60"/>
      <c r="U86" s="61"/>
      <c r="V86" s="56"/>
      <c r="W86" s="57"/>
      <c r="X86" s="58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121"/>
      <c r="AL86" s="121"/>
      <c r="AM86" s="121"/>
      <c r="AN86" s="121"/>
    </row>
    <row r="87" spans="1:40" s="196" customFormat="1" ht="12.75" customHeight="1">
      <c r="A87" s="190">
        <f>+A85+1</f>
        <v>27</v>
      </c>
      <c r="B87" s="146" t="s">
        <v>175</v>
      </c>
      <c r="C87" s="191" t="s">
        <v>13</v>
      </c>
      <c r="D87" s="197"/>
      <c r="E87" s="380"/>
      <c r="F87" s="405">
        <f>(F27-F24)/F27</f>
        <v>0.41160628760516393</v>
      </c>
      <c r="G87" s="405">
        <f t="shared" ref="G87:R87" si="54">(G27-G24)/G27</f>
        <v>0.42412370588903003</v>
      </c>
      <c r="H87" s="404">
        <f t="shared" si="54"/>
        <v>0.4068423814234654</v>
      </c>
      <c r="I87" s="404">
        <f t="shared" si="54"/>
        <v>0.38646124699832579</v>
      </c>
      <c r="J87" s="404" t="e">
        <f t="shared" si="54"/>
        <v>#DIV/0!</v>
      </c>
      <c r="K87" s="404" t="e">
        <f t="shared" si="54"/>
        <v>#DIV/0!</v>
      </c>
      <c r="L87" s="404" t="e">
        <f t="shared" si="54"/>
        <v>#DIV/0!</v>
      </c>
      <c r="M87" s="404" t="e">
        <f t="shared" si="54"/>
        <v>#DIV/0!</v>
      </c>
      <c r="N87" s="404" t="e">
        <f t="shared" si="54"/>
        <v>#DIV/0!</v>
      </c>
      <c r="O87" s="404" t="e">
        <f t="shared" si="54"/>
        <v>#DIV/0!</v>
      </c>
      <c r="P87" s="404" t="e">
        <f t="shared" si="54"/>
        <v>#DIV/0!</v>
      </c>
      <c r="Q87" s="404" t="e">
        <f t="shared" si="54"/>
        <v>#DIV/0!</v>
      </c>
      <c r="R87" s="404">
        <f t="shared" si="54"/>
        <v>0.40696046044092904</v>
      </c>
      <c r="S87" s="197"/>
      <c r="T87" s="197"/>
      <c r="U87" s="192"/>
      <c r="V87" s="190">
        <f>+V85+1</f>
        <v>27</v>
      </c>
      <c r="W87" s="146" t="s">
        <v>175</v>
      </c>
      <c r="X87" s="191" t="s">
        <v>13</v>
      </c>
      <c r="Y87" s="405">
        <f>(Y27-Y24)/Y27</f>
        <v>0.41160628760516393</v>
      </c>
      <c r="Z87" s="405">
        <f t="shared" ref="Z87:AJ87" si="55">(Z27-Z24)/Z27</f>
        <v>0.4174325260757441</v>
      </c>
      <c r="AA87" s="405">
        <f t="shared" si="55"/>
        <v>0.41371513809025739</v>
      </c>
      <c r="AB87" s="405">
        <f t="shared" si="55"/>
        <v>0.40696046044092904</v>
      </c>
      <c r="AC87" s="405">
        <f t="shared" si="55"/>
        <v>0.40696046044092904</v>
      </c>
      <c r="AD87" s="405">
        <f t="shared" si="55"/>
        <v>0.40696046044092904</v>
      </c>
      <c r="AE87" s="405">
        <f t="shared" si="55"/>
        <v>0.40696046044092904</v>
      </c>
      <c r="AF87" s="405">
        <f t="shared" si="55"/>
        <v>0.40696046044092904</v>
      </c>
      <c r="AG87" s="405">
        <f t="shared" si="55"/>
        <v>0.40696046044092904</v>
      </c>
      <c r="AH87" s="405">
        <f t="shared" si="55"/>
        <v>0.40696046044092904</v>
      </c>
      <c r="AI87" s="405">
        <f t="shared" si="55"/>
        <v>0.40696046044092904</v>
      </c>
      <c r="AJ87" s="405">
        <f t="shared" si="55"/>
        <v>0.40696046044092904</v>
      </c>
      <c r="AK87" s="195"/>
      <c r="AL87" s="195"/>
      <c r="AM87" s="195"/>
      <c r="AN87" s="195"/>
    </row>
    <row r="88" spans="1:40" s="92" customFormat="1" ht="12.75" customHeight="1" thickBot="1">
      <c r="A88" s="126"/>
      <c r="B88" s="127"/>
      <c r="C88" s="128"/>
      <c r="D88" s="382"/>
      <c r="E88" s="382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30"/>
      <c r="S88" s="131"/>
      <c r="T88" s="132"/>
      <c r="U88" s="129"/>
      <c r="V88" s="126"/>
      <c r="W88" s="127"/>
      <c r="X88" s="128"/>
      <c r="Y88" s="129"/>
      <c r="Z88" s="129"/>
      <c r="AA88" s="129"/>
      <c r="AB88" s="129"/>
      <c r="AC88" s="129"/>
      <c r="AD88" s="129"/>
      <c r="AE88" s="129"/>
      <c r="AF88" s="129"/>
      <c r="AG88" s="129"/>
      <c r="AH88" s="129"/>
      <c r="AI88" s="129"/>
      <c r="AJ88" s="129"/>
      <c r="AK88" s="121"/>
      <c r="AL88" s="121"/>
      <c r="AM88" s="121"/>
      <c r="AN88" s="121"/>
    </row>
    <row r="89" spans="1:40" s="92" customFormat="1" ht="13.5" thickTop="1">
      <c r="A89" s="133"/>
      <c r="B89" s="136" t="s">
        <v>206</v>
      </c>
      <c r="C89" s="137"/>
      <c r="D89" s="40"/>
      <c r="E89" s="40"/>
      <c r="F89" s="423">
        <f t="shared" ref="F89:L89" si="56">F24/F124</f>
        <v>0.18203518206983427</v>
      </c>
      <c r="G89" s="423">
        <f t="shared" si="56"/>
        <v>0.16583101620227833</v>
      </c>
      <c r="H89" s="423">
        <f t="shared" si="56"/>
        <v>0.18568482360143776</v>
      </c>
      <c r="I89" s="423">
        <f t="shared" si="56"/>
        <v>0.1863031366962031</v>
      </c>
      <c r="J89" s="423">
        <f t="shared" si="56"/>
        <v>0</v>
      </c>
      <c r="K89" s="423">
        <f t="shared" si="56"/>
        <v>0</v>
      </c>
      <c r="L89" s="423">
        <f t="shared" si="56"/>
        <v>0</v>
      </c>
      <c r="M89" s="423">
        <f t="shared" ref="M89:Q89" si="57">M24/M124</f>
        <v>0</v>
      </c>
      <c r="N89" s="423">
        <f t="shared" si="57"/>
        <v>0</v>
      </c>
      <c r="O89" s="423">
        <f t="shared" si="57"/>
        <v>0</v>
      </c>
      <c r="P89" s="423" t="e">
        <f t="shared" si="57"/>
        <v>#DIV/0!</v>
      </c>
      <c r="Q89" s="423" t="e">
        <f t="shared" si="57"/>
        <v>#DIV/0!</v>
      </c>
      <c r="R89" s="37"/>
      <c r="S89" s="135"/>
      <c r="T89" s="135"/>
      <c r="U89" s="37"/>
      <c r="V89" s="37"/>
      <c r="W89" s="37"/>
      <c r="X89" s="37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</row>
    <row r="90" spans="1:40" s="92" customFormat="1">
      <c r="A90" s="133"/>
      <c r="J90" s="137"/>
      <c r="K90" s="38"/>
      <c r="L90" s="38"/>
      <c r="M90" s="137"/>
      <c r="O90" s="38"/>
      <c r="P90" s="137" t="s">
        <v>179</v>
      </c>
      <c r="Q90" s="38"/>
      <c r="R90" s="38"/>
      <c r="S90" s="38"/>
      <c r="T90" s="38"/>
      <c r="U90" s="38"/>
      <c r="V90" s="38"/>
      <c r="W90" s="38"/>
      <c r="X90" s="38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</row>
    <row r="91" spans="1:40" s="92" customFormat="1" ht="12.75" customHeight="1">
      <c r="A91" s="133"/>
      <c r="B91" s="138"/>
      <c r="C91" s="139"/>
      <c r="D91" s="383"/>
      <c r="E91" s="383"/>
      <c r="F91" s="139"/>
      <c r="H91" s="38"/>
      <c r="J91" s="137"/>
      <c r="K91" s="38"/>
      <c r="L91" s="38"/>
      <c r="M91" s="137"/>
      <c r="O91" s="38"/>
      <c r="P91" s="137" t="s">
        <v>180</v>
      </c>
      <c r="Q91" s="38"/>
      <c r="R91" s="38"/>
      <c r="S91" s="38"/>
      <c r="T91" s="38"/>
      <c r="U91" s="38"/>
      <c r="V91" s="38"/>
      <c r="W91" s="38"/>
      <c r="X91" s="38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</row>
    <row r="92" spans="1:40" s="92" customFormat="1">
      <c r="A92" s="133"/>
      <c r="B92" s="138"/>
      <c r="C92" s="139"/>
      <c r="D92" s="383"/>
      <c r="E92" s="383"/>
      <c r="F92" s="139"/>
      <c r="H92" s="37"/>
      <c r="J92" s="140"/>
      <c r="K92" s="37"/>
      <c r="L92" s="37"/>
      <c r="M92" s="141"/>
      <c r="O92" s="37"/>
      <c r="P92" s="140"/>
      <c r="Q92" s="142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</row>
    <row r="93" spans="1:40" s="92" customFormat="1">
      <c r="A93" s="133"/>
      <c r="B93" s="143"/>
      <c r="C93" s="144"/>
      <c r="D93" s="384"/>
      <c r="E93" s="384"/>
      <c r="F93" s="144"/>
      <c r="H93" s="37"/>
      <c r="J93" s="140"/>
      <c r="K93" s="37"/>
      <c r="L93" s="37"/>
      <c r="M93" s="141"/>
      <c r="O93" s="37"/>
      <c r="P93" s="140"/>
      <c r="Q93" s="142"/>
      <c r="R93" s="137"/>
      <c r="S93" s="137"/>
      <c r="T93" s="137"/>
      <c r="U93" s="137"/>
      <c r="V93" s="137"/>
      <c r="W93" s="137"/>
      <c r="X93" s="137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</row>
    <row r="94" spans="1:40">
      <c r="A94" s="15"/>
      <c r="B94" s="53"/>
      <c r="C94" s="44"/>
      <c r="D94" s="385"/>
      <c r="E94" s="385"/>
      <c r="F94" s="44"/>
      <c r="H94" s="13"/>
      <c r="J94" s="12"/>
      <c r="K94" s="13"/>
      <c r="L94" s="13"/>
      <c r="M94" s="45"/>
      <c r="O94" s="13"/>
      <c r="P94" s="12"/>
      <c r="Q94" s="34"/>
      <c r="R94" s="176"/>
      <c r="S94" s="176"/>
      <c r="T94" s="176"/>
      <c r="U94" s="176"/>
      <c r="V94" s="176"/>
      <c r="W94" s="176"/>
      <c r="X94" s="176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A95" s="15"/>
      <c r="B95" s="54"/>
      <c r="C95" s="41"/>
      <c r="D95" s="386"/>
      <c r="E95" s="386"/>
      <c r="F95" s="41"/>
      <c r="H95" s="35"/>
      <c r="J95" s="176"/>
      <c r="K95" s="35"/>
      <c r="L95" s="35"/>
      <c r="M95" s="176"/>
      <c r="O95" s="35"/>
      <c r="P95" s="176" t="s">
        <v>57</v>
      </c>
      <c r="Q95" s="35"/>
      <c r="R95" s="35"/>
      <c r="S95" s="35"/>
      <c r="T95" s="35"/>
      <c r="U95" s="35"/>
      <c r="V95" s="35"/>
      <c r="W95" s="35"/>
      <c r="X95" s="35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A96" s="1"/>
      <c r="B96" s="55"/>
      <c r="C96" s="2"/>
      <c r="D96" s="387"/>
      <c r="E96" s="38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36"/>
      <c r="V96" s="36"/>
      <c r="W96" s="36"/>
      <c r="X96" s="36"/>
    </row>
    <row r="97" spans="2:36">
      <c r="D97" s="96"/>
      <c r="E97" s="96"/>
    </row>
    <row r="98" spans="2:36">
      <c r="D98" s="96"/>
      <c r="E98" s="96"/>
      <c r="F98" s="30">
        <v>31</v>
      </c>
      <c r="G98" s="30">
        <v>29</v>
      </c>
      <c r="H98" s="30">
        <v>31</v>
      </c>
      <c r="I98" s="47">
        <v>30</v>
      </c>
      <c r="J98" s="47">
        <v>31</v>
      </c>
      <c r="K98" s="47">
        <v>30</v>
      </c>
      <c r="L98" s="47">
        <v>31</v>
      </c>
      <c r="M98" s="47">
        <v>31</v>
      </c>
      <c r="N98" s="47">
        <v>30</v>
      </c>
      <c r="O98" s="47">
        <v>31</v>
      </c>
      <c r="P98" s="47">
        <v>30</v>
      </c>
      <c r="Q98" s="47">
        <v>31</v>
      </c>
      <c r="R98" s="30">
        <f>SUM(F98:Q98)</f>
        <v>366</v>
      </c>
      <c r="U98" s="48"/>
      <c r="V98" s="48"/>
      <c r="W98" s="48"/>
      <c r="X98" s="48"/>
      <c r="Y98" s="30">
        <f t="shared" ref="Y98:Y124" si="58">F98</f>
        <v>31</v>
      </c>
      <c r="Z98" s="30">
        <f t="shared" ref="Z98:AJ101" si="59">Y98+G98</f>
        <v>60</v>
      </c>
      <c r="AA98" s="30">
        <f t="shared" si="59"/>
        <v>91</v>
      </c>
      <c r="AB98" s="47">
        <f t="shared" si="59"/>
        <v>121</v>
      </c>
      <c r="AC98" s="47">
        <f t="shared" si="59"/>
        <v>152</v>
      </c>
      <c r="AD98" s="47">
        <f t="shared" si="59"/>
        <v>182</v>
      </c>
      <c r="AE98" s="47">
        <f t="shared" si="59"/>
        <v>213</v>
      </c>
      <c r="AF98" s="47">
        <f t="shared" si="59"/>
        <v>244</v>
      </c>
      <c r="AG98" s="47">
        <f t="shared" si="59"/>
        <v>274</v>
      </c>
      <c r="AH98" s="47">
        <f t="shared" si="59"/>
        <v>305</v>
      </c>
      <c r="AI98" s="47">
        <f t="shared" si="59"/>
        <v>335</v>
      </c>
      <c r="AJ98" s="47">
        <f t="shared" si="59"/>
        <v>366</v>
      </c>
    </row>
    <row r="99" spans="2:36" ht="15">
      <c r="B99" s="158" t="s">
        <v>172</v>
      </c>
      <c r="C99" s="159"/>
      <c r="D99" s="388"/>
      <c r="E99" s="388"/>
      <c r="F99" s="160">
        <f>31*24</f>
        <v>744</v>
      </c>
      <c r="G99" s="160">
        <f>29*24</f>
        <v>696</v>
      </c>
      <c r="H99" s="160">
        <f>31*24</f>
        <v>744</v>
      </c>
      <c r="I99" s="160">
        <f>30*24</f>
        <v>720</v>
      </c>
      <c r="J99" s="160">
        <f>31*24</f>
        <v>744</v>
      </c>
      <c r="K99" s="160">
        <f>30*24</f>
        <v>720</v>
      </c>
      <c r="L99" s="160">
        <f>31*24</f>
        <v>744</v>
      </c>
      <c r="M99" s="160">
        <f>31*24</f>
        <v>744</v>
      </c>
      <c r="N99" s="160">
        <f>30*24</f>
        <v>720</v>
      </c>
      <c r="O99" s="160">
        <f>31*24</f>
        <v>744</v>
      </c>
      <c r="P99" s="160">
        <f>30*24</f>
        <v>720</v>
      </c>
      <c r="Q99" s="160">
        <f>31*24</f>
        <v>744</v>
      </c>
      <c r="R99" s="160">
        <f>SUM(F99:Q99)</f>
        <v>8784</v>
      </c>
      <c r="U99" s="388"/>
      <c r="V99" s="388"/>
      <c r="W99" s="388"/>
      <c r="X99" s="388"/>
      <c r="Y99" s="160">
        <f t="shared" si="58"/>
        <v>744</v>
      </c>
      <c r="Z99" s="160">
        <f t="shared" si="59"/>
        <v>1440</v>
      </c>
      <c r="AA99" s="160">
        <f t="shared" si="59"/>
        <v>2184</v>
      </c>
      <c r="AB99" s="160">
        <f t="shared" si="59"/>
        <v>2904</v>
      </c>
      <c r="AC99" s="160">
        <f t="shared" si="59"/>
        <v>3648</v>
      </c>
      <c r="AD99" s="160">
        <f t="shared" si="59"/>
        <v>4368</v>
      </c>
      <c r="AE99" s="160">
        <f t="shared" si="59"/>
        <v>5112</v>
      </c>
      <c r="AF99" s="160">
        <f t="shared" si="59"/>
        <v>5856</v>
      </c>
      <c r="AG99" s="160">
        <f t="shared" si="59"/>
        <v>6576</v>
      </c>
      <c r="AH99" s="160">
        <f t="shared" si="59"/>
        <v>7320</v>
      </c>
      <c r="AI99" s="160">
        <f t="shared" si="59"/>
        <v>8040</v>
      </c>
      <c r="AJ99" s="160">
        <f t="shared" si="59"/>
        <v>8784</v>
      </c>
    </row>
    <row r="100" spans="2:36" ht="15">
      <c r="B100" s="158" t="s">
        <v>173</v>
      </c>
      <c r="C100" s="161"/>
      <c r="D100" s="389" t="s">
        <v>104</v>
      </c>
      <c r="E100" s="389"/>
      <c r="F100" s="162">
        <v>9060</v>
      </c>
      <c r="G100" s="162">
        <v>9060</v>
      </c>
      <c r="H100" s="162">
        <v>9060</v>
      </c>
      <c r="I100" s="162">
        <v>9060</v>
      </c>
      <c r="J100" s="162">
        <v>9060</v>
      </c>
      <c r="K100" s="162">
        <v>9060</v>
      </c>
      <c r="L100" s="162">
        <v>9060</v>
      </c>
      <c r="M100" s="162">
        <v>9060</v>
      </c>
      <c r="N100" s="162">
        <v>9060</v>
      </c>
      <c r="O100" s="162">
        <v>9060</v>
      </c>
      <c r="P100" s="162">
        <v>9060</v>
      </c>
      <c r="Q100" s="162">
        <v>9060</v>
      </c>
      <c r="R100" s="160">
        <f t="shared" ref="R100:R101" si="60">SUM(F100:Q100)</f>
        <v>108720</v>
      </c>
      <c r="U100" s="389" t="s">
        <v>104</v>
      </c>
      <c r="V100" s="389"/>
      <c r="W100" s="389"/>
      <c r="X100" s="389"/>
      <c r="Y100" s="162">
        <f t="shared" si="58"/>
        <v>9060</v>
      </c>
      <c r="Z100" s="162">
        <f t="shared" si="59"/>
        <v>18120</v>
      </c>
      <c r="AA100" s="162">
        <f t="shared" si="59"/>
        <v>27180</v>
      </c>
      <c r="AB100" s="162">
        <f t="shared" si="59"/>
        <v>36240</v>
      </c>
      <c r="AC100" s="162">
        <f t="shared" si="59"/>
        <v>45300</v>
      </c>
      <c r="AD100" s="162">
        <f t="shared" si="59"/>
        <v>54360</v>
      </c>
      <c r="AE100" s="162">
        <f t="shared" si="59"/>
        <v>63420</v>
      </c>
      <c r="AF100" s="162">
        <f t="shared" si="59"/>
        <v>72480</v>
      </c>
      <c r="AG100" s="162">
        <f t="shared" si="59"/>
        <v>81540</v>
      </c>
      <c r="AH100" s="162">
        <f t="shared" si="59"/>
        <v>90600</v>
      </c>
      <c r="AI100" s="162">
        <f t="shared" si="59"/>
        <v>99660</v>
      </c>
      <c r="AJ100" s="162">
        <f t="shared" si="59"/>
        <v>108720</v>
      </c>
    </row>
    <row r="101" spans="2:36">
      <c r="B101" s="163"/>
      <c r="C101" s="162"/>
      <c r="D101" s="389" t="s">
        <v>105</v>
      </c>
      <c r="E101" s="389"/>
      <c r="F101" s="162">
        <v>7870.72</v>
      </c>
      <c r="G101" s="162">
        <v>7870.72</v>
      </c>
      <c r="H101" s="162">
        <v>7870.72</v>
      </c>
      <c r="I101" s="162">
        <v>7870.72</v>
      </c>
      <c r="J101" s="162">
        <v>7870.72</v>
      </c>
      <c r="K101" s="162">
        <v>7870.72</v>
      </c>
      <c r="L101" s="162">
        <v>7870.72</v>
      </c>
      <c r="M101" s="162">
        <v>7870.72</v>
      </c>
      <c r="N101" s="162">
        <v>7870.72</v>
      </c>
      <c r="O101" s="162">
        <v>7870.72</v>
      </c>
      <c r="P101" s="162">
        <v>7870.72</v>
      </c>
      <c r="Q101" s="162">
        <v>7870.72</v>
      </c>
      <c r="R101" s="160">
        <f t="shared" si="60"/>
        <v>94448.639999999999</v>
      </c>
      <c r="U101" s="389" t="s">
        <v>105</v>
      </c>
      <c r="V101" s="389"/>
      <c r="W101" s="389"/>
      <c r="X101" s="389"/>
      <c r="Y101" s="162">
        <f t="shared" si="58"/>
        <v>7870.72</v>
      </c>
      <c r="Z101" s="162">
        <f t="shared" si="59"/>
        <v>15741.44</v>
      </c>
      <c r="AA101" s="162">
        <f t="shared" si="59"/>
        <v>23612.16</v>
      </c>
      <c r="AB101" s="162">
        <f t="shared" si="59"/>
        <v>31482.880000000001</v>
      </c>
      <c r="AC101" s="162">
        <f t="shared" si="59"/>
        <v>39353.599999999999</v>
      </c>
      <c r="AD101" s="162">
        <f t="shared" si="59"/>
        <v>47224.32</v>
      </c>
      <c r="AE101" s="162">
        <f t="shared" si="59"/>
        <v>55095.040000000001</v>
      </c>
      <c r="AF101" s="162">
        <f t="shared" si="59"/>
        <v>62965.760000000002</v>
      </c>
      <c r="AG101" s="162">
        <f t="shared" si="59"/>
        <v>70836.479999999996</v>
      </c>
      <c r="AH101" s="162">
        <f t="shared" si="59"/>
        <v>78707.199999999997</v>
      </c>
      <c r="AI101" s="162">
        <f t="shared" si="59"/>
        <v>86577.919999999998</v>
      </c>
      <c r="AJ101" s="162">
        <f t="shared" si="59"/>
        <v>94448.639999999999</v>
      </c>
    </row>
    <row r="102" spans="2:36">
      <c r="B102" s="164"/>
      <c r="C102" s="165"/>
      <c r="D102" s="389" t="s">
        <v>169</v>
      </c>
      <c r="E102" s="389"/>
      <c r="F102" s="162">
        <f>(F100*0.7)+(F101*0.3)</f>
        <v>8703.2160000000003</v>
      </c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U102" s="389" t="s">
        <v>169</v>
      </c>
      <c r="V102" s="389"/>
      <c r="W102" s="389"/>
      <c r="X102" s="389"/>
      <c r="Y102" s="162">
        <f t="shared" si="58"/>
        <v>8703.2160000000003</v>
      </c>
      <c r="Z102" s="162"/>
      <c r="AA102" s="162"/>
      <c r="AB102" s="162"/>
      <c r="AC102" s="162"/>
      <c r="AD102" s="162"/>
      <c r="AE102" s="162"/>
      <c r="AF102" s="162"/>
      <c r="AG102" s="162"/>
      <c r="AH102" s="162"/>
      <c r="AI102" s="162"/>
      <c r="AJ102" s="162"/>
    </row>
    <row r="103" spans="2:36">
      <c r="B103" s="408" t="s">
        <v>170</v>
      </c>
      <c r="C103" s="165"/>
      <c r="D103" s="389" t="s">
        <v>202</v>
      </c>
      <c r="E103" s="389"/>
      <c r="F103" s="162">
        <v>12</v>
      </c>
      <c r="G103" s="162">
        <v>12</v>
      </c>
      <c r="H103" s="162">
        <v>12</v>
      </c>
      <c r="I103" s="162">
        <v>12</v>
      </c>
      <c r="J103" s="162">
        <v>12</v>
      </c>
      <c r="K103" s="162">
        <v>12</v>
      </c>
      <c r="L103" s="162">
        <v>12</v>
      </c>
      <c r="M103" s="162">
        <v>12</v>
      </c>
      <c r="N103" s="162">
        <v>12</v>
      </c>
      <c r="O103" s="162">
        <v>12</v>
      </c>
      <c r="P103" s="162"/>
      <c r="Q103" s="162"/>
      <c r="R103" s="162"/>
      <c r="U103" s="389"/>
      <c r="V103" s="389"/>
      <c r="W103" s="389"/>
      <c r="X103" s="389"/>
      <c r="Y103" s="162"/>
      <c r="Z103" s="162"/>
      <c r="AA103" s="162"/>
      <c r="AB103" s="162"/>
      <c r="AC103" s="162"/>
      <c r="AD103" s="162"/>
      <c r="AE103" s="162"/>
      <c r="AF103" s="162"/>
      <c r="AG103" s="162"/>
      <c r="AH103" s="162"/>
      <c r="AI103" s="162"/>
      <c r="AJ103" s="162"/>
    </row>
    <row r="104" spans="2:36">
      <c r="B104" s="408"/>
      <c r="C104" s="165"/>
      <c r="D104" s="389" t="s">
        <v>182</v>
      </c>
      <c r="E104" s="389"/>
      <c r="F104" s="162">
        <v>24</v>
      </c>
      <c r="G104" s="162">
        <v>24</v>
      </c>
      <c r="H104" s="162">
        <v>24</v>
      </c>
      <c r="I104" s="162">
        <v>24</v>
      </c>
      <c r="J104" s="162">
        <v>24</v>
      </c>
      <c r="K104" s="162">
        <v>24</v>
      </c>
      <c r="L104" s="162">
        <v>24</v>
      </c>
      <c r="M104" s="162">
        <v>24</v>
      </c>
      <c r="N104" s="162">
        <v>24</v>
      </c>
      <c r="O104" s="162">
        <v>24</v>
      </c>
      <c r="P104" s="162"/>
      <c r="Q104" s="162"/>
      <c r="R104" s="162"/>
      <c r="U104" s="389"/>
      <c r="V104" s="389"/>
      <c r="W104" s="389"/>
      <c r="X104" s="389"/>
      <c r="Y104" s="162"/>
      <c r="Z104" s="162"/>
      <c r="AA104" s="162"/>
      <c r="AB104" s="162"/>
      <c r="AC104" s="162"/>
      <c r="AD104" s="162"/>
      <c r="AE104" s="162"/>
      <c r="AF104" s="162"/>
      <c r="AG104" s="162"/>
      <c r="AH104" s="162"/>
      <c r="AI104" s="162"/>
      <c r="AJ104" s="162"/>
    </row>
    <row r="105" spans="2:36">
      <c r="B105" s="408"/>
      <c r="C105" s="165"/>
      <c r="D105" s="389" t="s">
        <v>183</v>
      </c>
      <c r="E105" s="389"/>
      <c r="F105" s="162">
        <v>6</v>
      </c>
      <c r="G105" s="162">
        <v>6</v>
      </c>
      <c r="H105" s="162">
        <v>12</v>
      </c>
      <c r="I105" s="162">
        <v>12</v>
      </c>
      <c r="J105" s="162">
        <v>12</v>
      </c>
      <c r="K105" s="162">
        <v>12</v>
      </c>
      <c r="L105" s="162">
        <v>12</v>
      </c>
      <c r="M105" s="162">
        <v>12</v>
      </c>
      <c r="N105" s="162">
        <v>12</v>
      </c>
      <c r="O105" s="162">
        <v>12</v>
      </c>
      <c r="P105" s="162"/>
      <c r="Q105" s="162"/>
      <c r="R105" s="162"/>
      <c r="U105" s="389"/>
      <c r="V105" s="389"/>
      <c r="W105" s="389"/>
      <c r="X105" s="389"/>
      <c r="Y105" s="162"/>
      <c r="Z105" s="162"/>
      <c r="AA105" s="162"/>
      <c r="AB105" s="162"/>
      <c r="AC105" s="162"/>
      <c r="AD105" s="162"/>
      <c r="AE105" s="162"/>
      <c r="AF105" s="162"/>
      <c r="AG105" s="162"/>
      <c r="AH105" s="162"/>
      <c r="AI105" s="162"/>
      <c r="AJ105" s="162"/>
    </row>
    <row r="106" spans="2:36">
      <c r="B106" s="408"/>
      <c r="C106" s="165"/>
      <c r="D106" s="389" t="s">
        <v>184</v>
      </c>
      <c r="E106" s="389"/>
      <c r="F106" s="162">
        <v>6</v>
      </c>
      <c r="G106" s="162">
        <v>6</v>
      </c>
      <c r="H106" s="162">
        <v>6</v>
      </c>
      <c r="I106" s="162">
        <v>6</v>
      </c>
      <c r="J106" s="162">
        <v>6</v>
      </c>
      <c r="K106" s="162">
        <v>6</v>
      </c>
      <c r="L106" s="162">
        <v>6</v>
      </c>
      <c r="M106" s="162">
        <v>6</v>
      </c>
      <c r="N106" s="162">
        <v>6</v>
      </c>
      <c r="O106" s="162">
        <v>6</v>
      </c>
      <c r="P106" s="162"/>
      <c r="Q106" s="162"/>
      <c r="R106" s="162"/>
      <c r="U106" s="389"/>
      <c r="V106" s="389"/>
      <c r="W106" s="389"/>
      <c r="X106" s="389"/>
      <c r="Y106" s="162"/>
      <c r="Z106" s="162"/>
      <c r="AA106" s="162"/>
      <c r="AB106" s="162"/>
      <c r="AC106" s="162"/>
      <c r="AD106" s="162"/>
      <c r="AE106" s="162"/>
      <c r="AF106" s="162"/>
      <c r="AG106" s="162"/>
      <c r="AH106" s="162"/>
      <c r="AI106" s="162"/>
      <c r="AJ106" s="162"/>
    </row>
    <row r="107" spans="2:36">
      <c r="B107" s="408"/>
      <c r="C107" s="165"/>
      <c r="D107" s="389" t="s">
        <v>185</v>
      </c>
      <c r="E107" s="389"/>
      <c r="F107" s="162">
        <v>12</v>
      </c>
      <c r="G107" s="162">
        <v>12</v>
      </c>
      <c r="H107" s="162">
        <v>12</v>
      </c>
      <c r="I107" s="162">
        <v>12</v>
      </c>
      <c r="J107" s="162">
        <v>12</v>
      </c>
      <c r="K107" s="162">
        <v>12</v>
      </c>
      <c r="L107" s="162">
        <v>12</v>
      </c>
      <c r="M107" s="162">
        <v>12</v>
      </c>
      <c r="N107" s="162">
        <v>12</v>
      </c>
      <c r="O107" s="162">
        <v>12</v>
      </c>
      <c r="P107" s="162"/>
      <c r="Q107" s="162"/>
      <c r="R107" s="162"/>
      <c r="U107" s="389"/>
      <c r="V107" s="389"/>
      <c r="W107" s="389"/>
      <c r="X107" s="389"/>
      <c r="Y107" s="162"/>
      <c r="Z107" s="162"/>
      <c r="AA107" s="162"/>
      <c r="AB107" s="162"/>
      <c r="AC107" s="162"/>
      <c r="AD107" s="162"/>
      <c r="AE107" s="162"/>
      <c r="AF107" s="162"/>
      <c r="AG107" s="162"/>
      <c r="AH107" s="162"/>
      <c r="AI107" s="162"/>
      <c r="AJ107" s="162"/>
    </row>
    <row r="108" spans="2:36">
      <c r="B108" s="408"/>
      <c r="C108" s="165"/>
      <c r="D108" s="389" t="s">
        <v>186</v>
      </c>
      <c r="E108" s="389"/>
      <c r="F108" s="162">
        <v>6</v>
      </c>
      <c r="G108" s="162">
        <v>6</v>
      </c>
      <c r="H108" s="162">
        <v>6</v>
      </c>
      <c r="I108" s="162">
        <v>6</v>
      </c>
      <c r="J108" s="162">
        <v>6</v>
      </c>
      <c r="K108" s="162">
        <v>6</v>
      </c>
      <c r="L108" s="162">
        <v>6</v>
      </c>
      <c r="M108" s="162">
        <v>6</v>
      </c>
      <c r="N108" s="162">
        <v>6</v>
      </c>
      <c r="O108" s="162">
        <v>6</v>
      </c>
      <c r="P108" s="162"/>
      <c r="Q108" s="162"/>
      <c r="R108" s="162"/>
      <c r="U108" s="389"/>
      <c r="V108" s="389"/>
      <c r="W108" s="389"/>
      <c r="X108" s="389"/>
      <c r="Y108" s="162"/>
      <c r="Z108" s="162"/>
      <c r="AA108" s="162"/>
      <c r="AB108" s="162"/>
      <c r="AC108" s="162"/>
      <c r="AD108" s="162"/>
      <c r="AE108" s="162"/>
      <c r="AF108" s="162"/>
      <c r="AG108" s="162"/>
      <c r="AH108" s="162"/>
      <c r="AI108" s="162"/>
      <c r="AJ108" s="162"/>
    </row>
    <row r="109" spans="2:36">
      <c r="B109" s="408"/>
      <c r="C109" s="165"/>
      <c r="D109" s="389" t="s">
        <v>187</v>
      </c>
      <c r="E109" s="389"/>
      <c r="F109" s="162">
        <v>6</v>
      </c>
      <c r="G109" s="162">
        <v>6</v>
      </c>
      <c r="H109" s="162">
        <v>6</v>
      </c>
      <c r="I109" s="162">
        <v>6</v>
      </c>
      <c r="J109" s="162">
        <v>6</v>
      </c>
      <c r="K109" s="162">
        <v>6</v>
      </c>
      <c r="L109" s="162">
        <v>6</v>
      </c>
      <c r="M109" s="162">
        <v>6</v>
      </c>
      <c r="N109" s="162">
        <v>6</v>
      </c>
      <c r="O109" s="162">
        <v>6</v>
      </c>
      <c r="P109" s="162"/>
      <c r="Q109" s="162"/>
      <c r="R109" s="162"/>
      <c r="U109" s="389"/>
      <c r="V109" s="389"/>
      <c r="W109" s="389"/>
      <c r="X109" s="389"/>
      <c r="Y109" s="162"/>
      <c r="Z109" s="162"/>
      <c r="AA109" s="162"/>
      <c r="AB109" s="162"/>
      <c r="AC109" s="162"/>
      <c r="AD109" s="162"/>
      <c r="AE109" s="162"/>
      <c r="AF109" s="162"/>
      <c r="AG109" s="162"/>
      <c r="AH109" s="162"/>
      <c r="AI109" s="162"/>
      <c r="AJ109" s="162"/>
    </row>
    <row r="110" spans="2:36">
      <c r="B110" s="164"/>
      <c r="C110" s="165"/>
      <c r="D110" s="389" t="s">
        <v>188</v>
      </c>
      <c r="E110" s="389"/>
      <c r="F110" s="162">
        <v>6</v>
      </c>
      <c r="G110" s="162">
        <v>6</v>
      </c>
      <c r="H110" s="162">
        <v>6</v>
      </c>
      <c r="I110" s="162">
        <v>6</v>
      </c>
      <c r="J110" s="162">
        <v>6</v>
      </c>
      <c r="K110" s="162">
        <v>6</v>
      </c>
      <c r="L110" s="162">
        <v>6</v>
      </c>
      <c r="M110" s="162">
        <v>6</v>
      </c>
      <c r="N110" s="162">
        <v>6</v>
      </c>
      <c r="O110" s="162">
        <v>6</v>
      </c>
      <c r="P110" s="162"/>
      <c r="Q110" s="162"/>
      <c r="R110" s="162"/>
      <c r="U110" s="389"/>
      <c r="V110" s="389"/>
      <c r="W110" s="389"/>
      <c r="X110" s="389"/>
      <c r="Y110" s="162"/>
      <c r="Z110" s="162"/>
      <c r="AA110" s="162"/>
      <c r="AB110" s="162"/>
      <c r="AC110" s="162"/>
      <c r="AD110" s="162"/>
      <c r="AE110" s="162"/>
      <c r="AF110" s="162"/>
      <c r="AG110" s="162"/>
      <c r="AH110" s="162"/>
      <c r="AI110" s="162"/>
      <c r="AJ110" s="162"/>
    </row>
    <row r="111" spans="2:36">
      <c r="B111" s="162"/>
      <c r="C111" s="162"/>
      <c r="D111" s="409" t="s">
        <v>191</v>
      </c>
      <c r="E111" s="161"/>
      <c r="F111" s="161">
        <v>24</v>
      </c>
      <c r="G111" s="161">
        <v>24</v>
      </c>
      <c r="H111" s="162">
        <v>24</v>
      </c>
      <c r="I111" s="162">
        <v>24</v>
      </c>
      <c r="J111" s="162">
        <v>24</v>
      </c>
      <c r="K111" s="162">
        <v>24</v>
      </c>
      <c r="L111" s="162">
        <v>24</v>
      </c>
      <c r="M111" s="162">
        <v>24</v>
      </c>
      <c r="N111" s="162">
        <v>24</v>
      </c>
      <c r="O111" s="162">
        <v>24</v>
      </c>
      <c r="P111" s="162"/>
      <c r="Q111" s="162"/>
      <c r="R111" s="162"/>
      <c r="U111" s="409" t="s">
        <v>171</v>
      </c>
      <c r="V111" s="409"/>
      <c r="W111" s="409"/>
      <c r="X111" s="409"/>
      <c r="Y111" s="161">
        <f t="shared" si="58"/>
        <v>24</v>
      </c>
      <c r="Z111" s="161">
        <f t="shared" ref="Z111:Z120" si="61">Y111+G111</f>
        <v>48</v>
      </c>
      <c r="AA111" s="161">
        <f t="shared" ref="AA111:AA120" si="62">Z111+H111</f>
        <v>72</v>
      </c>
      <c r="AB111" s="161">
        <f t="shared" ref="AB111:AB120" si="63">AA111+I111</f>
        <v>96</v>
      </c>
      <c r="AC111" s="161">
        <f t="shared" ref="AC111:AC120" si="64">AB111+J111</f>
        <v>120</v>
      </c>
      <c r="AD111" s="161">
        <f t="shared" ref="AD111:AD120" si="65">AC111+K111</f>
        <v>144</v>
      </c>
      <c r="AE111" s="161">
        <f t="shared" ref="AE111:AE120" si="66">AD111+L111</f>
        <v>168</v>
      </c>
      <c r="AF111" s="161">
        <f t="shared" ref="AF111:AF120" si="67">AE111+M111</f>
        <v>192</v>
      </c>
      <c r="AG111" s="161">
        <f t="shared" ref="AG111:AG120" si="68">AF111+N111</f>
        <v>216</v>
      </c>
      <c r="AH111" s="161">
        <f t="shared" ref="AH111:AH120" si="69">AG111+O111</f>
        <v>240</v>
      </c>
      <c r="AI111" s="161">
        <f t="shared" ref="AI111:AI120" si="70">AH111+P111</f>
        <v>240</v>
      </c>
      <c r="AJ111" s="161">
        <f t="shared" ref="AJ111:AJ120" si="71">AI111+Q111</f>
        <v>240</v>
      </c>
    </row>
    <row r="112" spans="2:36">
      <c r="B112" s="408"/>
      <c r="C112" s="162"/>
      <c r="D112" s="409" t="s">
        <v>192</v>
      </c>
      <c r="E112" s="161"/>
      <c r="F112" s="161">
        <v>24</v>
      </c>
      <c r="G112" s="161">
        <v>24</v>
      </c>
      <c r="H112" s="162">
        <v>24</v>
      </c>
      <c r="I112" s="162">
        <v>24</v>
      </c>
      <c r="J112" s="162">
        <v>24</v>
      </c>
      <c r="K112" s="162">
        <v>24</v>
      </c>
      <c r="L112" s="162">
        <v>24</v>
      </c>
      <c r="M112" s="162">
        <v>24</v>
      </c>
      <c r="N112" s="162">
        <v>24</v>
      </c>
      <c r="O112" s="162">
        <v>24</v>
      </c>
      <c r="P112" s="162"/>
      <c r="Q112" s="162"/>
      <c r="R112" s="162"/>
      <c r="U112" s="409"/>
      <c r="V112" s="409"/>
      <c r="W112" s="409"/>
      <c r="X112" s="409"/>
      <c r="Y112" s="161">
        <f t="shared" si="58"/>
        <v>24</v>
      </c>
      <c r="Z112" s="161">
        <f t="shared" si="61"/>
        <v>48</v>
      </c>
      <c r="AA112" s="161">
        <f t="shared" si="62"/>
        <v>72</v>
      </c>
      <c r="AB112" s="161">
        <f t="shared" si="63"/>
        <v>96</v>
      </c>
      <c r="AC112" s="161">
        <f t="shared" si="64"/>
        <v>120</v>
      </c>
      <c r="AD112" s="161">
        <f t="shared" si="65"/>
        <v>144</v>
      </c>
      <c r="AE112" s="161">
        <f t="shared" si="66"/>
        <v>168</v>
      </c>
      <c r="AF112" s="161">
        <f t="shared" si="67"/>
        <v>192</v>
      </c>
      <c r="AG112" s="161">
        <f t="shared" si="68"/>
        <v>216</v>
      </c>
      <c r="AH112" s="161">
        <f t="shared" si="69"/>
        <v>240</v>
      </c>
      <c r="AI112" s="161">
        <f t="shared" si="70"/>
        <v>240</v>
      </c>
      <c r="AJ112" s="161">
        <f t="shared" si="71"/>
        <v>240</v>
      </c>
    </row>
    <row r="113" spans="2:36">
      <c r="B113" s="408"/>
      <c r="C113" s="162"/>
      <c r="D113" s="409" t="s">
        <v>193</v>
      </c>
      <c r="E113" s="161"/>
      <c r="F113" s="161">
        <v>12</v>
      </c>
      <c r="G113" s="161">
        <v>12</v>
      </c>
      <c r="H113" s="162">
        <v>12</v>
      </c>
      <c r="I113" s="162">
        <v>12</v>
      </c>
      <c r="J113" s="162">
        <v>12</v>
      </c>
      <c r="K113" s="162">
        <v>12</v>
      </c>
      <c r="L113" s="162">
        <v>12</v>
      </c>
      <c r="M113" s="162">
        <v>12</v>
      </c>
      <c r="N113" s="162">
        <v>12</v>
      </c>
      <c r="O113" s="162">
        <v>12</v>
      </c>
      <c r="P113" s="162"/>
      <c r="Q113" s="162"/>
      <c r="R113" s="162"/>
      <c r="U113" s="409"/>
      <c r="V113" s="409"/>
      <c r="W113" s="409"/>
      <c r="X113" s="409"/>
      <c r="Y113" s="161">
        <f t="shared" si="58"/>
        <v>12</v>
      </c>
      <c r="Z113" s="161">
        <f t="shared" si="61"/>
        <v>24</v>
      </c>
      <c r="AA113" s="161">
        <f t="shared" si="62"/>
        <v>36</v>
      </c>
      <c r="AB113" s="161">
        <f t="shared" si="63"/>
        <v>48</v>
      </c>
      <c r="AC113" s="161">
        <f t="shared" si="64"/>
        <v>60</v>
      </c>
      <c r="AD113" s="161">
        <f t="shared" si="65"/>
        <v>72</v>
      </c>
      <c r="AE113" s="161">
        <f t="shared" si="66"/>
        <v>84</v>
      </c>
      <c r="AF113" s="161">
        <f t="shared" si="67"/>
        <v>96</v>
      </c>
      <c r="AG113" s="161">
        <f t="shared" si="68"/>
        <v>108</v>
      </c>
      <c r="AH113" s="161">
        <f t="shared" si="69"/>
        <v>120</v>
      </c>
      <c r="AI113" s="161">
        <f t="shared" si="70"/>
        <v>120</v>
      </c>
      <c r="AJ113" s="161">
        <f t="shared" si="71"/>
        <v>120</v>
      </c>
    </row>
    <row r="114" spans="2:36">
      <c r="B114" s="408"/>
      <c r="C114" s="162"/>
      <c r="D114" s="409" t="s">
        <v>194</v>
      </c>
      <c r="E114" s="161"/>
      <c r="F114" s="161">
        <v>12</v>
      </c>
      <c r="G114" s="161">
        <v>12</v>
      </c>
      <c r="H114" s="162">
        <v>12</v>
      </c>
      <c r="I114" s="162">
        <v>12</v>
      </c>
      <c r="J114" s="162">
        <v>12</v>
      </c>
      <c r="K114" s="162">
        <v>12</v>
      </c>
      <c r="L114" s="162">
        <v>12</v>
      </c>
      <c r="M114" s="162">
        <v>12</v>
      </c>
      <c r="N114" s="162">
        <v>12</v>
      </c>
      <c r="O114" s="162">
        <v>12</v>
      </c>
      <c r="P114" s="162"/>
      <c r="Q114" s="162"/>
      <c r="R114" s="162"/>
      <c r="U114" s="409"/>
      <c r="V114" s="409"/>
      <c r="W114" s="409"/>
      <c r="X114" s="409"/>
      <c r="Y114" s="161">
        <f t="shared" si="58"/>
        <v>12</v>
      </c>
      <c r="Z114" s="161">
        <f t="shared" si="61"/>
        <v>24</v>
      </c>
      <c r="AA114" s="161">
        <f t="shared" si="62"/>
        <v>36</v>
      </c>
      <c r="AB114" s="161">
        <f t="shared" si="63"/>
        <v>48</v>
      </c>
      <c r="AC114" s="161">
        <f t="shared" si="64"/>
        <v>60</v>
      </c>
      <c r="AD114" s="161">
        <f t="shared" si="65"/>
        <v>72</v>
      </c>
      <c r="AE114" s="161">
        <f t="shared" si="66"/>
        <v>84</v>
      </c>
      <c r="AF114" s="161">
        <f t="shared" si="67"/>
        <v>96</v>
      </c>
      <c r="AG114" s="161">
        <f t="shared" si="68"/>
        <v>108</v>
      </c>
      <c r="AH114" s="161">
        <f t="shared" si="69"/>
        <v>120</v>
      </c>
      <c r="AI114" s="161">
        <f t="shared" si="70"/>
        <v>120</v>
      </c>
      <c r="AJ114" s="161">
        <f t="shared" si="71"/>
        <v>120</v>
      </c>
    </row>
    <row r="115" spans="2:36">
      <c r="B115" s="408"/>
      <c r="C115" s="162"/>
      <c r="D115" s="409" t="s">
        <v>195</v>
      </c>
      <c r="E115" s="161"/>
      <c r="F115" s="161">
        <v>12</v>
      </c>
      <c r="G115" s="161">
        <v>12</v>
      </c>
      <c r="H115" s="162">
        <v>12</v>
      </c>
      <c r="I115" s="162">
        <v>12</v>
      </c>
      <c r="J115" s="162">
        <v>12</v>
      </c>
      <c r="K115" s="162">
        <v>12</v>
      </c>
      <c r="L115" s="162">
        <v>12</v>
      </c>
      <c r="M115" s="162">
        <v>12</v>
      </c>
      <c r="N115" s="162">
        <v>12</v>
      </c>
      <c r="O115" s="162">
        <v>12</v>
      </c>
      <c r="P115" s="162"/>
      <c r="Q115" s="162"/>
      <c r="R115" s="162"/>
      <c r="U115" s="409"/>
      <c r="V115" s="409"/>
      <c r="W115" s="409"/>
      <c r="X115" s="409"/>
      <c r="Y115" s="161">
        <f t="shared" si="58"/>
        <v>12</v>
      </c>
      <c r="Z115" s="161">
        <f t="shared" si="61"/>
        <v>24</v>
      </c>
      <c r="AA115" s="161">
        <f t="shared" si="62"/>
        <v>36</v>
      </c>
      <c r="AB115" s="161">
        <f t="shared" si="63"/>
        <v>48</v>
      </c>
      <c r="AC115" s="161">
        <f t="shared" si="64"/>
        <v>60</v>
      </c>
      <c r="AD115" s="161">
        <f t="shared" si="65"/>
        <v>72</v>
      </c>
      <c r="AE115" s="161">
        <f t="shared" si="66"/>
        <v>84</v>
      </c>
      <c r="AF115" s="161">
        <f t="shared" si="67"/>
        <v>96</v>
      </c>
      <c r="AG115" s="161">
        <f t="shared" si="68"/>
        <v>108</v>
      </c>
      <c r="AH115" s="161">
        <f t="shared" si="69"/>
        <v>120</v>
      </c>
      <c r="AI115" s="161">
        <f t="shared" si="70"/>
        <v>120</v>
      </c>
      <c r="AJ115" s="161">
        <f t="shared" si="71"/>
        <v>120</v>
      </c>
    </row>
    <row r="116" spans="2:36">
      <c r="B116" s="408"/>
      <c r="C116" s="162"/>
      <c r="D116" s="409" t="s">
        <v>196</v>
      </c>
      <c r="E116" s="161"/>
      <c r="F116" s="161">
        <v>12</v>
      </c>
      <c r="G116" s="161">
        <v>12</v>
      </c>
      <c r="H116" s="162">
        <v>12</v>
      </c>
      <c r="I116" s="162">
        <v>12</v>
      </c>
      <c r="J116" s="162">
        <v>12</v>
      </c>
      <c r="K116" s="162">
        <v>12</v>
      </c>
      <c r="L116" s="162">
        <v>12</v>
      </c>
      <c r="M116" s="162">
        <v>12</v>
      </c>
      <c r="N116" s="162">
        <v>12</v>
      </c>
      <c r="O116" s="162">
        <v>12</v>
      </c>
      <c r="P116" s="162"/>
      <c r="Q116" s="162"/>
      <c r="R116" s="162"/>
      <c r="U116" s="409"/>
      <c r="V116" s="409"/>
      <c r="W116" s="409"/>
      <c r="X116" s="409"/>
      <c r="Y116" s="161">
        <f t="shared" si="58"/>
        <v>12</v>
      </c>
      <c r="Z116" s="161">
        <f t="shared" si="61"/>
        <v>24</v>
      </c>
      <c r="AA116" s="161">
        <f t="shared" si="62"/>
        <v>36</v>
      </c>
      <c r="AB116" s="161">
        <f t="shared" si="63"/>
        <v>48</v>
      </c>
      <c r="AC116" s="161">
        <f t="shared" si="64"/>
        <v>60</v>
      </c>
      <c r="AD116" s="161">
        <f t="shared" si="65"/>
        <v>72</v>
      </c>
      <c r="AE116" s="161">
        <f t="shared" si="66"/>
        <v>84</v>
      </c>
      <c r="AF116" s="161">
        <f t="shared" si="67"/>
        <v>96</v>
      </c>
      <c r="AG116" s="161">
        <f t="shared" si="68"/>
        <v>108</v>
      </c>
      <c r="AH116" s="161">
        <f t="shared" si="69"/>
        <v>120</v>
      </c>
      <c r="AI116" s="161">
        <f t="shared" si="70"/>
        <v>120</v>
      </c>
      <c r="AJ116" s="161">
        <f t="shared" si="71"/>
        <v>120</v>
      </c>
    </row>
    <row r="117" spans="2:36">
      <c r="B117" s="408"/>
      <c r="C117" s="162"/>
      <c r="D117" s="409" t="s">
        <v>197</v>
      </c>
      <c r="E117" s="161"/>
      <c r="F117" s="161">
        <v>6</v>
      </c>
      <c r="G117" s="161">
        <v>6</v>
      </c>
      <c r="H117" s="162">
        <v>6</v>
      </c>
      <c r="I117" s="162">
        <v>6</v>
      </c>
      <c r="J117" s="162">
        <v>6</v>
      </c>
      <c r="K117" s="162">
        <v>6</v>
      </c>
      <c r="L117" s="162">
        <v>6</v>
      </c>
      <c r="M117" s="162">
        <v>6</v>
      </c>
      <c r="N117" s="162">
        <v>6</v>
      </c>
      <c r="O117" s="162">
        <v>6</v>
      </c>
      <c r="P117" s="162"/>
      <c r="Q117" s="162"/>
      <c r="R117" s="162"/>
      <c r="U117" s="409"/>
      <c r="V117" s="409"/>
      <c r="W117" s="409"/>
      <c r="X117" s="409"/>
      <c r="Y117" s="161">
        <f t="shared" si="58"/>
        <v>6</v>
      </c>
      <c r="Z117" s="161">
        <f t="shared" si="61"/>
        <v>12</v>
      </c>
      <c r="AA117" s="161">
        <f t="shared" si="62"/>
        <v>18</v>
      </c>
      <c r="AB117" s="161">
        <f t="shared" si="63"/>
        <v>24</v>
      </c>
      <c r="AC117" s="161">
        <f t="shared" si="64"/>
        <v>30</v>
      </c>
      <c r="AD117" s="161">
        <f t="shared" si="65"/>
        <v>36</v>
      </c>
      <c r="AE117" s="161">
        <f t="shared" si="66"/>
        <v>42</v>
      </c>
      <c r="AF117" s="161">
        <f t="shared" si="67"/>
        <v>48</v>
      </c>
      <c r="AG117" s="161">
        <f t="shared" si="68"/>
        <v>54</v>
      </c>
      <c r="AH117" s="161">
        <f t="shared" si="69"/>
        <v>60</v>
      </c>
      <c r="AI117" s="161">
        <f t="shared" si="70"/>
        <v>60</v>
      </c>
      <c r="AJ117" s="161">
        <f t="shared" si="71"/>
        <v>60</v>
      </c>
    </row>
    <row r="118" spans="2:36">
      <c r="B118" s="408"/>
      <c r="C118" s="162"/>
      <c r="D118" s="409" t="s">
        <v>198</v>
      </c>
      <c r="E118" s="161"/>
      <c r="F118" s="161">
        <v>12</v>
      </c>
      <c r="G118" s="161">
        <v>12</v>
      </c>
      <c r="H118" s="162">
        <v>12</v>
      </c>
      <c r="I118" s="162">
        <v>12</v>
      </c>
      <c r="J118" s="162">
        <v>12</v>
      </c>
      <c r="K118" s="162">
        <v>12</v>
      </c>
      <c r="L118" s="162">
        <v>12</v>
      </c>
      <c r="M118" s="162">
        <v>12</v>
      </c>
      <c r="N118" s="162">
        <v>12</v>
      </c>
      <c r="O118" s="162">
        <v>12</v>
      </c>
      <c r="P118" s="162"/>
      <c r="Q118" s="162"/>
      <c r="R118" s="162"/>
      <c r="U118" s="409"/>
      <c r="V118" s="409"/>
      <c r="W118" s="409"/>
      <c r="X118" s="409"/>
      <c r="Y118" s="161">
        <f t="shared" si="58"/>
        <v>12</v>
      </c>
      <c r="Z118" s="161">
        <f t="shared" si="61"/>
        <v>24</v>
      </c>
      <c r="AA118" s="161">
        <f t="shared" si="62"/>
        <v>36</v>
      </c>
      <c r="AB118" s="161">
        <f t="shared" si="63"/>
        <v>48</v>
      </c>
      <c r="AC118" s="161">
        <f t="shared" si="64"/>
        <v>60</v>
      </c>
      <c r="AD118" s="161">
        <f t="shared" si="65"/>
        <v>72</v>
      </c>
      <c r="AE118" s="161">
        <f t="shared" si="66"/>
        <v>84</v>
      </c>
      <c r="AF118" s="161">
        <f t="shared" si="67"/>
        <v>96</v>
      </c>
      <c r="AG118" s="161">
        <f t="shared" si="68"/>
        <v>108</v>
      </c>
      <c r="AH118" s="161">
        <f t="shared" si="69"/>
        <v>120</v>
      </c>
      <c r="AI118" s="161">
        <f t="shared" si="70"/>
        <v>120</v>
      </c>
      <c r="AJ118" s="161">
        <f t="shared" si="71"/>
        <v>120</v>
      </c>
    </row>
    <row r="119" spans="2:36">
      <c r="B119" s="408"/>
      <c r="C119" s="162"/>
      <c r="D119" s="409" t="s">
        <v>203</v>
      </c>
      <c r="E119" s="161"/>
      <c r="F119" s="161">
        <v>12</v>
      </c>
      <c r="G119" s="161">
        <v>12</v>
      </c>
      <c r="H119" s="162">
        <v>12</v>
      </c>
      <c r="I119" s="162">
        <v>12</v>
      </c>
      <c r="J119" s="162">
        <v>12</v>
      </c>
      <c r="K119" s="162">
        <v>12</v>
      </c>
      <c r="L119" s="162">
        <v>12</v>
      </c>
      <c r="M119" s="162">
        <v>12</v>
      </c>
      <c r="N119" s="162">
        <v>12</v>
      </c>
      <c r="O119" s="162">
        <v>12</v>
      </c>
      <c r="P119" s="162"/>
      <c r="Q119" s="162"/>
      <c r="R119" s="162"/>
      <c r="U119" s="409"/>
      <c r="V119" s="409"/>
      <c r="W119" s="409"/>
      <c r="X119" s="409"/>
      <c r="Y119" s="161">
        <f t="shared" si="58"/>
        <v>12</v>
      </c>
      <c r="Z119" s="161">
        <f t="shared" si="61"/>
        <v>24</v>
      </c>
      <c r="AA119" s="161">
        <f t="shared" si="62"/>
        <v>36</v>
      </c>
      <c r="AB119" s="161">
        <f t="shared" si="63"/>
        <v>48</v>
      </c>
      <c r="AC119" s="161">
        <f t="shared" si="64"/>
        <v>60</v>
      </c>
      <c r="AD119" s="161">
        <f t="shared" si="65"/>
        <v>72</v>
      </c>
      <c r="AE119" s="161">
        <f t="shared" si="66"/>
        <v>84</v>
      </c>
      <c r="AF119" s="161">
        <f t="shared" si="67"/>
        <v>96</v>
      </c>
      <c r="AG119" s="161">
        <f t="shared" si="68"/>
        <v>108</v>
      </c>
      <c r="AH119" s="161">
        <f t="shared" si="69"/>
        <v>120</v>
      </c>
      <c r="AI119" s="161">
        <f t="shared" si="70"/>
        <v>120</v>
      </c>
      <c r="AJ119" s="161">
        <f t="shared" si="71"/>
        <v>120</v>
      </c>
    </row>
    <row r="120" spans="2:36">
      <c r="B120" s="408"/>
      <c r="C120" s="162"/>
      <c r="D120" s="409" t="s">
        <v>204</v>
      </c>
      <c r="E120" s="161"/>
      <c r="F120" s="161">
        <v>24</v>
      </c>
      <c r="G120" s="161">
        <v>24</v>
      </c>
      <c r="H120" s="162">
        <v>24</v>
      </c>
      <c r="I120" s="162">
        <v>24</v>
      </c>
      <c r="J120" s="162">
        <v>24</v>
      </c>
      <c r="K120" s="162">
        <v>24</v>
      </c>
      <c r="L120" s="162">
        <v>24</v>
      </c>
      <c r="M120" s="162">
        <v>24</v>
      </c>
      <c r="N120" s="162">
        <v>24</v>
      </c>
      <c r="O120" s="162">
        <v>24</v>
      </c>
      <c r="P120" s="162"/>
      <c r="Q120" s="162"/>
      <c r="R120" s="162"/>
      <c r="U120" s="409"/>
      <c r="V120" s="409"/>
      <c r="W120" s="409"/>
      <c r="X120" s="409"/>
      <c r="Y120" s="161">
        <f t="shared" si="58"/>
        <v>24</v>
      </c>
      <c r="Z120" s="161">
        <f t="shared" si="61"/>
        <v>48</v>
      </c>
      <c r="AA120" s="161">
        <f t="shared" si="62"/>
        <v>72</v>
      </c>
      <c r="AB120" s="161">
        <f t="shared" si="63"/>
        <v>96</v>
      </c>
      <c r="AC120" s="161">
        <f t="shared" si="64"/>
        <v>120</v>
      </c>
      <c r="AD120" s="161">
        <f t="shared" si="65"/>
        <v>144</v>
      </c>
      <c r="AE120" s="161">
        <f t="shared" si="66"/>
        <v>168</v>
      </c>
      <c r="AF120" s="161">
        <f t="shared" si="67"/>
        <v>192</v>
      </c>
      <c r="AG120" s="161">
        <f t="shared" si="68"/>
        <v>216</v>
      </c>
      <c r="AH120" s="161">
        <f t="shared" si="69"/>
        <v>240</v>
      </c>
      <c r="AI120" s="161">
        <f t="shared" si="70"/>
        <v>240</v>
      </c>
      <c r="AJ120" s="161">
        <f t="shared" si="71"/>
        <v>240</v>
      </c>
    </row>
    <row r="121" spans="2:36">
      <c r="B121" s="408" t="s">
        <v>189</v>
      </c>
      <c r="C121" s="162"/>
      <c r="D121" s="409"/>
      <c r="E121" s="161"/>
      <c r="F121" s="161">
        <f>SUM(F103:F120)</f>
        <v>228</v>
      </c>
      <c r="G121" s="161">
        <f>SUM(G103:G120)</f>
        <v>228</v>
      </c>
      <c r="H121" s="161">
        <f>SUM(H103:H120)</f>
        <v>234</v>
      </c>
      <c r="I121" s="161">
        <f t="shared" ref="I121:Q121" si="72">SUM(I103:I120)</f>
        <v>234</v>
      </c>
      <c r="J121" s="161">
        <f t="shared" si="72"/>
        <v>234</v>
      </c>
      <c r="K121" s="161">
        <f t="shared" si="72"/>
        <v>234</v>
      </c>
      <c r="L121" s="161">
        <f t="shared" si="72"/>
        <v>234</v>
      </c>
      <c r="M121" s="161">
        <f t="shared" ref="M121:O121" si="73">SUM(M103:M120)</f>
        <v>234</v>
      </c>
      <c r="N121" s="161">
        <f t="shared" si="73"/>
        <v>234</v>
      </c>
      <c r="O121" s="161">
        <f t="shared" si="73"/>
        <v>234</v>
      </c>
      <c r="P121" s="161">
        <f t="shared" si="72"/>
        <v>0</v>
      </c>
      <c r="Q121" s="161">
        <f t="shared" si="72"/>
        <v>0</v>
      </c>
      <c r="R121" s="162">
        <f>SUM(F121:Q121)</f>
        <v>2328</v>
      </c>
      <c r="U121" s="409"/>
      <c r="V121" s="409"/>
      <c r="W121" s="409"/>
      <c r="X121" s="409"/>
      <c r="Y121" s="161"/>
      <c r="Z121" s="161"/>
      <c r="AA121" s="161"/>
      <c r="AB121" s="161"/>
      <c r="AC121" s="161"/>
      <c r="AD121" s="161"/>
      <c r="AE121" s="161"/>
      <c r="AF121" s="161"/>
      <c r="AG121" s="161"/>
      <c r="AH121" s="161"/>
      <c r="AI121" s="161"/>
      <c r="AJ121" s="161"/>
    </row>
    <row r="122" spans="2:36">
      <c r="B122" s="408" t="s">
        <v>205</v>
      </c>
      <c r="C122" s="162"/>
      <c r="D122" s="409"/>
      <c r="E122" s="161"/>
      <c r="F122" s="422">
        <f>DM!D33</f>
        <v>2000</v>
      </c>
      <c r="G122" s="422">
        <f>DM!E33</f>
        <v>2000</v>
      </c>
      <c r="H122" s="422">
        <f>DM!F33</f>
        <v>2000</v>
      </c>
      <c r="I122" s="422">
        <f>DM!G33</f>
        <v>2000</v>
      </c>
      <c r="J122" s="422">
        <f>DM!H33</f>
        <v>2000</v>
      </c>
      <c r="K122" s="422">
        <f>DM!I33</f>
        <v>2000</v>
      </c>
      <c r="L122" s="422">
        <f>DM!J33</f>
        <v>2000</v>
      </c>
      <c r="M122" s="422">
        <f>DM!K33</f>
        <v>2000</v>
      </c>
      <c r="N122" s="422">
        <f>DM!L33</f>
        <v>2000</v>
      </c>
      <c r="O122" s="422">
        <f>DM!M33</f>
        <v>2000</v>
      </c>
      <c r="P122" s="161"/>
      <c r="Q122" s="161"/>
      <c r="R122" s="162"/>
      <c r="U122" s="409"/>
      <c r="V122" s="409"/>
      <c r="W122" s="409"/>
      <c r="X122" s="409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</row>
    <row r="123" spans="2:36">
      <c r="B123" s="408" t="s">
        <v>123</v>
      </c>
      <c r="C123" s="162"/>
      <c r="D123" s="161"/>
      <c r="E123" s="161"/>
      <c r="F123" s="410">
        <f>DM!D36</f>
        <v>11827.2</v>
      </c>
      <c r="G123" s="410">
        <f>DM!E36</f>
        <v>11827.2</v>
      </c>
      <c r="H123" s="410">
        <f>DM!F36</f>
        <v>11827.2</v>
      </c>
      <c r="I123" s="410">
        <f>DM!G36</f>
        <v>11827.2</v>
      </c>
      <c r="J123" s="410">
        <f>DM!H36</f>
        <v>11827.2</v>
      </c>
      <c r="K123" s="410">
        <f>DM!I36</f>
        <v>11827.2</v>
      </c>
      <c r="L123" s="410">
        <f>DM!J36</f>
        <v>11827.2</v>
      </c>
      <c r="M123" s="410">
        <f>DM!K36</f>
        <v>11827.2</v>
      </c>
      <c r="N123" s="410">
        <f>DM!L36</f>
        <v>11827.2</v>
      </c>
      <c r="O123" s="410">
        <f>DM!M36</f>
        <v>11827.2</v>
      </c>
      <c r="P123" s="410">
        <f>DM!N18+DM!N30</f>
        <v>3584</v>
      </c>
      <c r="Q123" s="410">
        <f>DM!O18+DM!O30</f>
        <v>3584</v>
      </c>
      <c r="R123" s="414">
        <f>SUM(F123:Q123)</f>
        <v>125439.99999999999</v>
      </c>
      <c r="U123" s="161"/>
      <c r="V123" s="161"/>
      <c r="W123" s="161"/>
      <c r="X123" s="161"/>
      <c r="Y123" s="410">
        <f t="shared" si="58"/>
        <v>11827.2</v>
      </c>
      <c r="Z123" s="410">
        <f t="shared" ref="Z123:AJ124" si="74">Y123+G123</f>
        <v>23654.400000000001</v>
      </c>
      <c r="AA123" s="410">
        <f t="shared" si="74"/>
        <v>35481.600000000006</v>
      </c>
      <c r="AB123" s="410">
        <f t="shared" si="74"/>
        <v>47308.800000000003</v>
      </c>
      <c r="AC123" s="410">
        <f t="shared" si="74"/>
        <v>59136</v>
      </c>
      <c r="AD123" s="410">
        <f t="shared" si="74"/>
        <v>70963.199999999997</v>
      </c>
      <c r="AE123" s="410">
        <f t="shared" si="74"/>
        <v>82790.399999999994</v>
      </c>
      <c r="AF123" s="410">
        <f t="shared" si="74"/>
        <v>94617.599999999991</v>
      </c>
      <c r="AG123" s="410">
        <f t="shared" si="74"/>
        <v>106444.79999999999</v>
      </c>
      <c r="AH123" s="410">
        <f t="shared" si="74"/>
        <v>118271.99999999999</v>
      </c>
      <c r="AI123" s="410">
        <f t="shared" si="74"/>
        <v>121855.99999999999</v>
      </c>
      <c r="AJ123" s="410">
        <f t="shared" si="74"/>
        <v>125439.99999999999</v>
      </c>
    </row>
    <row r="124" spans="2:36">
      <c r="B124" s="411" t="s">
        <v>174</v>
      </c>
      <c r="C124" s="162"/>
      <c r="D124" s="161"/>
      <c r="E124" s="161"/>
      <c r="F124" s="410">
        <f>F123*(F99)</f>
        <v>8799436.8000000007</v>
      </c>
      <c r="G124" s="410">
        <f t="shared" ref="G124:L124" si="75">G123*(G99)</f>
        <v>8231731.2000000002</v>
      </c>
      <c r="H124" s="410">
        <f t="shared" si="75"/>
        <v>8799436.8000000007</v>
      </c>
      <c r="I124" s="410">
        <f t="shared" si="75"/>
        <v>8515584</v>
      </c>
      <c r="J124" s="410">
        <f t="shared" si="75"/>
        <v>8799436.8000000007</v>
      </c>
      <c r="K124" s="410">
        <f t="shared" si="75"/>
        <v>8515584</v>
      </c>
      <c r="L124" s="410">
        <f t="shared" si="75"/>
        <v>8799436.8000000007</v>
      </c>
      <c r="M124" s="410">
        <f t="shared" ref="M124:N124" si="76">M123*(M99)</f>
        <v>8799436.8000000007</v>
      </c>
      <c r="N124" s="410">
        <f t="shared" si="76"/>
        <v>8515584</v>
      </c>
      <c r="O124" s="410">
        <f>O123*(O99)</f>
        <v>8799436.8000000007</v>
      </c>
      <c r="P124" s="410">
        <f>P123*(P121*P98)</f>
        <v>0</v>
      </c>
      <c r="Q124" s="410">
        <f t="shared" ref="Q124" si="77">Q123*(Q121*Q98)</f>
        <v>0</v>
      </c>
      <c r="R124" s="414">
        <f>SUM(F124:Q124)</f>
        <v>86575103.999999985</v>
      </c>
      <c r="U124" s="161"/>
      <c r="V124" s="161"/>
      <c r="W124" s="161"/>
      <c r="X124" s="161"/>
      <c r="Y124" s="410">
        <f t="shared" si="58"/>
        <v>8799436.8000000007</v>
      </c>
      <c r="Z124" s="161">
        <f t="shared" si="74"/>
        <v>17031168</v>
      </c>
      <c r="AA124" s="162">
        <f t="shared" si="74"/>
        <v>25830604.800000001</v>
      </c>
      <c r="AB124" s="162">
        <f t="shared" si="74"/>
        <v>34346188.799999997</v>
      </c>
      <c r="AC124" s="162">
        <f t="shared" si="74"/>
        <v>43145625.599999994</v>
      </c>
      <c r="AD124" s="162">
        <f t="shared" si="74"/>
        <v>51661209.599999994</v>
      </c>
      <c r="AE124" s="162">
        <f t="shared" si="74"/>
        <v>60460646.399999991</v>
      </c>
      <c r="AF124" s="162">
        <f t="shared" si="74"/>
        <v>69260083.199999988</v>
      </c>
      <c r="AG124" s="162">
        <f t="shared" si="74"/>
        <v>77775667.199999988</v>
      </c>
      <c r="AH124" s="162">
        <f t="shared" si="74"/>
        <v>86575103.999999985</v>
      </c>
      <c r="AI124" s="162">
        <f t="shared" si="74"/>
        <v>86575103.999999985</v>
      </c>
      <c r="AJ124" s="162">
        <f t="shared" si="74"/>
        <v>86575103.999999985</v>
      </c>
    </row>
    <row r="125" spans="2:36">
      <c r="B125" s="415" t="s">
        <v>190</v>
      </c>
      <c r="F125" s="30">
        <f>F121*F98</f>
        <v>7068</v>
      </c>
      <c r="G125" s="30">
        <f t="shared" ref="G125:R125" si="78">G121*G98</f>
        <v>6612</v>
      </c>
      <c r="H125" s="30">
        <f t="shared" si="78"/>
        <v>7254</v>
      </c>
      <c r="I125" s="30">
        <f t="shared" si="78"/>
        <v>7020</v>
      </c>
      <c r="J125" s="30">
        <f t="shared" si="78"/>
        <v>7254</v>
      </c>
      <c r="K125" s="30">
        <f t="shared" si="78"/>
        <v>7020</v>
      </c>
      <c r="L125" s="30">
        <f t="shared" si="78"/>
        <v>7254</v>
      </c>
      <c r="M125" s="30">
        <f t="shared" ref="M125:O125" si="79">M121*M98</f>
        <v>7254</v>
      </c>
      <c r="N125" s="30">
        <f t="shared" si="79"/>
        <v>7020</v>
      </c>
      <c r="O125" s="30">
        <f t="shared" si="79"/>
        <v>7254</v>
      </c>
      <c r="P125" s="30">
        <f t="shared" si="78"/>
        <v>0</v>
      </c>
      <c r="Q125" s="30">
        <f t="shared" si="78"/>
        <v>0</v>
      </c>
      <c r="R125" s="30">
        <f t="shared" si="78"/>
        <v>852048</v>
      </c>
    </row>
    <row r="126" spans="2:36">
      <c r="B126" s="415" t="s">
        <v>207</v>
      </c>
      <c r="F126" s="424">
        <f>'JAM HAR'!D36/Pengusahaan!F125</f>
        <v>2.7730616864742503E-2</v>
      </c>
      <c r="G126" s="424">
        <f>'JAM HAR'!E36/Pengusahaan!G125</f>
        <v>2.601330913490623E-2</v>
      </c>
      <c r="H126" s="424">
        <f>'JAM HAR'!F36/Pengusahaan!H125</f>
        <v>2.8122415219189414E-2</v>
      </c>
      <c r="I126" s="424">
        <f>'JAM HAR'!G36/Pengusahaan!I125</f>
        <v>2.735042735042735E-2</v>
      </c>
      <c r="J126" s="424">
        <f>'JAM HAR'!H36/Pengusahaan!J125</f>
        <v>1.6542597187758478E-3</v>
      </c>
      <c r="K126" s="424">
        <f>'JAM HAR'!I36/Pengusahaan!K125</f>
        <v>1.7094017094017094E-3</v>
      </c>
      <c r="L126" s="424">
        <f>'JAM HAR'!J36/Pengusahaan!L125</f>
        <v>1.6542597187758478E-3</v>
      </c>
    </row>
  </sheetData>
  <mergeCells count="12">
    <mergeCell ref="Y6:AJ6"/>
    <mergeCell ref="A10:B10"/>
    <mergeCell ref="A31:B31"/>
    <mergeCell ref="A46:B46"/>
    <mergeCell ref="A2:U2"/>
    <mergeCell ref="A3:U3"/>
    <mergeCell ref="A4:U4"/>
    <mergeCell ref="D6:E7"/>
    <mergeCell ref="F6:Q6"/>
    <mergeCell ref="V10:W10"/>
    <mergeCell ref="V31:W31"/>
    <mergeCell ref="V46:W46"/>
  </mergeCells>
  <conditionalFormatting sqref="F17:Q17">
    <cfRule type="cellIs" dxfId="3" priority="3" operator="lessThan">
      <formula>$D$17</formula>
    </cfRule>
    <cfRule type="cellIs" dxfId="2" priority="4" operator="greaterThan">
      <formula>$D$17</formula>
    </cfRule>
  </conditionalFormatting>
  <conditionalFormatting sqref="F51:Q51">
    <cfRule type="cellIs" dxfId="1" priority="1" operator="lessThan">
      <formula>$D$51</formula>
    </cfRule>
    <cfRule type="cellIs" dxfId="0" priority="2" operator="greaterThan">
      <formula>$D$51</formula>
    </cfRule>
  </conditionalFormatting>
  <printOptions horizontalCentered="1"/>
  <pageMargins left="0" right="0" top="0.19685039370078741" bottom="0.51181102362204722" header="0.11811023622047245" footer="0.51181102362204722"/>
  <pageSetup paperSize="9" scale="60" orientation="landscape" horizontalDpi="300" verticalDpi="300" r:id="rId1"/>
  <headerFooter alignWithMargins="0"/>
  <rowBreaks count="2" manualBreakCount="2">
    <brk id="75" max="35" man="1"/>
    <brk id="95" max="32" man="1"/>
  </rowBreaks>
  <colBreaks count="1" manualBreakCount="1">
    <brk id="20" max="1048575" man="1"/>
  </colBreak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tabColor rgb="FF00CCFF"/>
    <pageSetUpPr fitToPage="1"/>
  </sheetPr>
  <dimension ref="A1:AB103"/>
  <sheetViews>
    <sheetView showGridLines="0" view="pageBreakPreview" topLeftCell="A10" zoomScale="85" zoomScaleSheetLayoutView="85" workbookViewId="0">
      <selection activeCell="G9" sqref="G9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15" width="12.7109375" style="10" bestFit="1" customWidth="1"/>
    <col min="16" max="16" width="15.28515625" style="10" bestFit="1" customWidth="1"/>
    <col min="17" max="17" width="12.7109375" style="323" bestFit="1" customWidth="1"/>
    <col min="18" max="19" width="12.7109375" style="2" bestFit="1" customWidth="1"/>
    <col min="20" max="28" width="13.855468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43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s="7" customFormat="1" ht="11.25" customHeight="1">
      <c r="B8" s="341"/>
      <c r="C8" s="339" t="s">
        <v>43</v>
      </c>
      <c r="D8" s="340">
        <f>D51</f>
        <v>5100</v>
      </c>
      <c r="E8" s="340">
        <f>E51</f>
        <v>5451</v>
      </c>
      <c r="F8" s="340">
        <f>F51</f>
        <v>6059</v>
      </c>
      <c r="G8" s="340">
        <f>G51</f>
        <v>6586</v>
      </c>
      <c r="H8" s="340">
        <f t="shared" ref="H8:O8" si="0">H51</f>
        <v>0</v>
      </c>
      <c r="I8" s="340">
        <f t="shared" si="0"/>
        <v>0</v>
      </c>
      <c r="J8" s="340">
        <f t="shared" si="0"/>
        <v>0</v>
      </c>
      <c r="K8" s="340">
        <f t="shared" si="0"/>
        <v>0</v>
      </c>
      <c r="L8" s="340">
        <f t="shared" si="0"/>
        <v>0</v>
      </c>
      <c r="M8" s="340">
        <f t="shared" si="0"/>
        <v>0</v>
      </c>
      <c r="N8" s="340">
        <f t="shared" si="0"/>
        <v>0</v>
      </c>
      <c r="O8" s="340">
        <f t="shared" si="0"/>
        <v>0</v>
      </c>
      <c r="P8" s="247"/>
      <c r="Q8" s="343"/>
      <c r="R8" s="343"/>
      <c r="S8" s="343"/>
      <c r="T8" s="343"/>
      <c r="U8" s="343"/>
      <c r="V8" s="344"/>
      <c r="W8" s="344"/>
      <c r="X8" s="344"/>
      <c r="Y8" s="344"/>
      <c r="Z8" s="344"/>
      <c r="AA8" s="344"/>
      <c r="AB8" s="344"/>
    </row>
    <row r="9" spans="1:28" ht="14.1" customHeight="1">
      <c r="B9" s="109">
        <v>1</v>
      </c>
      <c r="C9" s="267" t="s">
        <v>148</v>
      </c>
      <c r="D9" s="279">
        <f>D$8*BBM!D9</f>
        <v>90856500</v>
      </c>
      <c r="E9" s="279">
        <f>E$8*BBM!E9</f>
        <v>89516322</v>
      </c>
      <c r="F9" s="279">
        <f>F$8*BBM!F9</f>
        <v>113345713</v>
      </c>
      <c r="G9" s="279">
        <f>G$8*BBM!G9</f>
        <v>122216402</v>
      </c>
      <c r="H9" s="279">
        <f>H$8*BBM!H9</f>
        <v>0</v>
      </c>
      <c r="I9" s="279">
        <f>I$8*BBM!I9</f>
        <v>0</v>
      </c>
      <c r="J9" s="279">
        <f>J$8*BBM!J9</f>
        <v>0</v>
      </c>
      <c r="K9" s="279">
        <f>K$8*BBM!K9</f>
        <v>0</v>
      </c>
      <c r="L9" s="279">
        <f>L$8*BBM!L9</f>
        <v>0</v>
      </c>
      <c r="M9" s="279">
        <f>M$8*BBM!M9</f>
        <v>0</v>
      </c>
      <c r="N9" s="279">
        <f>N$8*BBM!N9</f>
        <v>0</v>
      </c>
      <c r="O9" s="279">
        <f>O$8*BBM!O9</f>
        <v>0</v>
      </c>
      <c r="P9" s="85">
        <f>SUM(D9:O9)</f>
        <v>415934937</v>
      </c>
      <c r="Q9" s="313">
        <f>D9</f>
        <v>90856500</v>
      </c>
      <c r="R9" s="314">
        <f>Q9+E9</f>
        <v>180372822</v>
      </c>
      <c r="S9" s="314">
        <f t="shared" ref="S9:AB24" si="1">R9+F9</f>
        <v>293718535</v>
      </c>
      <c r="T9" s="314">
        <f t="shared" si="1"/>
        <v>415934937</v>
      </c>
      <c r="U9" s="314">
        <f t="shared" si="1"/>
        <v>415934937</v>
      </c>
      <c r="V9" s="314">
        <f t="shared" si="1"/>
        <v>415934937</v>
      </c>
      <c r="W9" s="314">
        <f t="shared" si="1"/>
        <v>415934937</v>
      </c>
      <c r="X9" s="314">
        <f t="shared" si="1"/>
        <v>415934937</v>
      </c>
      <c r="Y9" s="314">
        <f t="shared" si="1"/>
        <v>415934937</v>
      </c>
      <c r="Z9" s="314">
        <f t="shared" si="1"/>
        <v>415934937</v>
      </c>
      <c r="AA9" s="314">
        <f t="shared" si="1"/>
        <v>415934937</v>
      </c>
      <c r="AB9" s="314">
        <f t="shared" si="1"/>
        <v>415934937</v>
      </c>
    </row>
    <row r="10" spans="1:28" ht="14.1" customHeight="1">
      <c r="A10" s="14"/>
      <c r="B10" s="110"/>
      <c r="C10" s="268" t="s">
        <v>61</v>
      </c>
      <c r="D10" s="280">
        <f t="shared" ref="D10:I10" si="2">SUM(D9)</f>
        <v>90856500</v>
      </c>
      <c r="E10" s="280">
        <f t="shared" si="2"/>
        <v>89516322</v>
      </c>
      <c r="F10" s="280">
        <f t="shared" si="2"/>
        <v>113345713</v>
      </c>
      <c r="G10" s="280">
        <f t="shared" si="2"/>
        <v>122216402</v>
      </c>
      <c r="H10" s="280">
        <f t="shared" si="2"/>
        <v>0</v>
      </c>
      <c r="I10" s="280">
        <f t="shared" si="2"/>
        <v>0</v>
      </c>
      <c r="J10" s="280">
        <f t="shared" ref="J10:K10" si="3">SUM(J9)</f>
        <v>0</v>
      </c>
      <c r="K10" s="280">
        <f t="shared" si="3"/>
        <v>0</v>
      </c>
      <c r="L10" s="280">
        <f t="shared" ref="L10:M10" si="4">SUM(L9)</f>
        <v>0</v>
      </c>
      <c r="M10" s="280">
        <f t="shared" si="4"/>
        <v>0</v>
      </c>
      <c r="N10" s="280">
        <f t="shared" ref="N10:O10" si="5">SUM(N9)</f>
        <v>0</v>
      </c>
      <c r="O10" s="280">
        <f t="shared" si="5"/>
        <v>0</v>
      </c>
      <c r="P10" s="103">
        <f>SUM(P9)</f>
        <v>415934937</v>
      </c>
      <c r="Q10" s="315">
        <f>D10</f>
        <v>90856500</v>
      </c>
      <c r="R10" s="316">
        <f>Q10+E10</f>
        <v>180372822</v>
      </c>
      <c r="S10" s="316">
        <f t="shared" si="1"/>
        <v>293718535</v>
      </c>
      <c r="T10" s="316">
        <f t="shared" si="1"/>
        <v>415934937</v>
      </c>
      <c r="U10" s="316">
        <f t="shared" si="1"/>
        <v>415934937</v>
      </c>
      <c r="V10" s="316">
        <f t="shared" si="1"/>
        <v>415934937</v>
      </c>
      <c r="W10" s="316">
        <f t="shared" si="1"/>
        <v>415934937</v>
      </c>
      <c r="X10" s="316">
        <f t="shared" si="1"/>
        <v>415934937</v>
      </c>
      <c r="Y10" s="316">
        <f t="shared" si="1"/>
        <v>415934937</v>
      </c>
      <c r="Z10" s="316">
        <f t="shared" si="1"/>
        <v>415934937</v>
      </c>
      <c r="AA10" s="316">
        <f t="shared" si="1"/>
        <v>415934937</v>
      </c>
      <c r="AB10" s="316">
        <f t="shared" si="1"/>
        <v>415934937</v>
      </c>
    </row>
    <row r="11" spans="1:28" ht="14.1" customHeight="1">
      <c r="A11" s="14"/>
      <c r="B11" s="109">
        <v>2</v>
      </c>
      <c r="C11" s="267" t="s">
        <v>149</v>
      </c>
      <c r="D11" s="279">
        <f>D$8*BBM!D11</f>
        <v>136491300</v>
      </c>
      <c r="E11" s="279">
        <f>E$8*BBM!E11</f>
        <v>115670220</v>
      </c>
      <c r="F11" s="279">
        <f>F$8*BBM!F11</f>
        <v>176141189</v>
      </c>
      <c r="G11" s="279">
        <f>G$8*BBM!G11</f>
        <v>174199700</v>
      </c>
      <c r="H11" s="279">
        <f>H$8*BBM!H11</f>
        <v>0</v>
      </c>
      <c r="I11" s="279">
        <f>I$8*BBM!I11</f>
        <v>0</v>
      </c>
      <c r="J11" s="279">
        <f>J$8*BBM!J11</f>
        <v>0</v>
      </c>
      <c r="K11" s="279">
        <f>K$8*BBM!K11</f>
        <v>0</v>
      </c>
      <c r="L11" s="279">
        <f>L$8*BBM!L11</f>
        <v>0</v>
      </c>
      <c r="M11" s="279">
        <f>M$8*BBM!M11</f>
        <v>0</v>
      </c>
      <c r="N11" s="279">
        <f>N$8*BBM!N11</f>
        <v>0</v>
      </c>
      <c r="O11" s="279">
        <f>O$8*BBM!O11</f>
        <v>0</v>
      </c>
      <c r="P11" s="85">
        <f>SUM(D11:O11)</f>
        <v>602502409</v>
      </c>
      <c r="Q11" s="313">
        <f>D11</f>
        <v>136491300</v>
      </c>
      <c r="R11" s="314">
        <f>Q11+E11</f>
        <v>252161520</v>
      </c>
      <c r="S11" s="314">
        <f t="shared" si="1"/>
        <v>428302709</v>
      </c>
      <c r="T11" s="314">
        <f t="shared" si="1"/>
        <v>602502409</v>
      </c>
      <c r="U11" s="314">
        <f t="shared" si="1"/>
        <v>602502409</v>
      </c>
      <c r="V11" s="314">
        <f t="shared" si="1"/>
        <v>602502409</v>
      </c>
      <c r="W11" s="314">
        <f t="shared" si="1"/>
        <v>602502409</v>
      </c>
      <c r="X11" s="314">
        <f t="shared" si="1"/>
        <v>602502409</v>
      </c>
      <c r="Y11" s="314">
        <f t="shared" si="1"/>
        <v>602502409</v>
      </c>
      <c r="Z11" s="314">
        <f t="shared" si="1"/>
        <v>602502409</v>
      </c>
      <c r="AA11" s="314">
        <f t="shared" si="1"/>
        <v>602502409</v>
      </c>
      <c r="AB11" s="314">
        <f t="shared" si="1"/>
        <v>602502409</v>
      </c>
    </row>
    <row r="12" spans="1:28" ht="14.1" customHeight="1">
      <c r="A12" s="14"/>
      <c r="B12" s="109">
        <v>3</v>
      </c>
      <c r="C12" s="267" t="s">
        <v>150</v>
      </c>
      <c r="D12" s="279">
        <f>D$8*BBM!D12</f>
        <v>168866100</v>
      </c>
      <c r="E12" s="279">
        <f>E$8*BBM!E12</f>
        <v>162129093</v>
      </c>
      <c r="F12" s="279">
        <f>F$8*BBM!F12</f>
        <v>195142213</v>
      </c>
      <c r="G12" s="279">
        <f>G$8*BBM!G12</f>
        <v>229693336</v>
      </c>
      <c r="H12" s="279">
        <f>H$8*BBM!H12</f>
        <v>0</v>
      </c>
      <c r="I12" s="279">
        <f>I$8*BBM!I12</f>
        <v>0</v>
      </c>
      <c r="J12" s="279">
        <f>J$8*BBM!J12</f>
        <v>0</v>
      </c>
      <c r="K12" s="279">
        <f>K$8*BBM!K12</f>
        <v>0</v>
      </c>
      <c r="L12" s="279">
        <f>L$8*BBM!L12</f>
        <v>0</v>
      </c>
      <c r="M12" s="279">
        <f>M$8*BBM!M12</f>
        <v>0</v>
      </c>
      <c r="N12" s="279">
        <f>N$8*BBM!N12</f>
        <v>0</v>
      </c>
      <c r="O12" s="279">
        <f>O$8*BBM!O12</f>
        <v>0</v>
      </c>
      <c r="P12" s="85">
        <f>SUM(D12:O12)</f>
        <v>755830742</v>
      </c>
      <c r="Q12" s="313">
        <f t="shared" ref="Q12:Q17" si="6">D12</f>
        <v>168866100</v>
      </c>
      <c r="R12" s="314">
        <f t="shared" ref="R12:AB27" si="7">Q12+E12</f>
        <v>330995193</v>
      </c>
      <c r="S12" s="314">
        <f t="shared" si="1"/>
        <v>526137406</v>
      </c>
      <c r="T12" s="314">
        <f t="shared" si="1"/>
        <v>755830742</v>
      </c>
      <c r="U12" s="314">
        <f t="shared" si="1"/>
        <v>755830742</v>
      </c>
      <c r="V12" s="314">
        <f t="shared" si="1"/>
        <v>755830742</v>
      </c>
      <c r="W12" s="314">
        <f t="shared" si="1"/>
        <v>755830742</v>
      </c>
      <c r="X12" s="314">
        <f t="shared" si="1"/>
        <v>755830742</v>
      </c>
      <c r="Y12" s="314">
        <f t="shared" si="1"/>
        <v>755830742</v>
      </c>
      <c r="Z12" s="314">
        <f t="shared" si="1"/>
        <v>755830742</v>
      </c>
      <c r="AA12" s="314">
        <f t="shared" si="1"/>
        <v>755830742</v>
      </c>
      <c r="AB12" s="314">
        <f t="shared" si="1"/>
        <v>755830742</v>
      </c>
    </row>
    <row r="13" spans="1:28" ht="14.1" customHeight="1">
      <c r="A13" s="14"/>
      <c r="B13" s="109">
        <v>4</v>
      </c>
      <c r="C13" s="267" t="s">
        <v>151</v>
      </c>
      <c r="D13" s="279">
        <f>D$8*BBM!D13</f>
        <v>36582300</v>
      </c>
      <c r="E13" s="279">
        <f>E$8*BBM!E13</f>
        <v>33452787</v>
      </c>
      <c r="F13" s="279">
        <f>F$8*BBM!F13</f>
        <v>42534180</v>
      </c>
      <c r="G13" s="279">
        <f>G$8*BBM!G13</f>
        <v>44686010</v>
      </c>
      <c r="H13" s="279">
        <f>H$8*BBM!H13</f>
        <v>0</v>
      </c>
      <c r="I13" s="279">
        <f>I$8*BBM!I13</f>
        <v>0</v>
      </c>
      <c r="J13" s="279">
        <f>J$8*BBM!J13</f>
        <v>0</v>
      </c>
      <c r="K13" s="279">
        <f>K$8*BBM!K13</f>
        <v>0</v>
      </c>
      <c r="L13" s="279">
        <f>L$8*BBM!L13</f>
        <v>0</v>
      </c>
      <c r="M13" s="279">
        <f>M$8*BBM!M13</f>
        <v>0</v>
      </c>
      <c r="N13" s="279">
        <f>N$8*BBM!N13</f>
        <v>0</v>
      </c>
      <c r="O13" s="279">
        <f>O$8*BBM!O13</f>
        <v>0</v>
      </c>
      <c r="P13" s="85">
        <f t="shared" ref="P13:P17" si="8">SUM(D13:O13)</f>
        <v>157255277</v>
      </c>
      <c r="Q13" s="313">
        <f t="shared" si="6"/>
        <v>36582300</v>
      </c>
      <c r="R13" s="314">
        <f t="shared" si="7"/>
        <v>70035087</v>
      </c>
      <c r="S13" s="314">
        <f t="shared" si="1"/>
        <v>112569267</v>
      </c>
      <c r="T13" s="314">
        <f t="shared" si="1"/>
        <v>157255277</v>
      </c>
      <c r="U13" s="314">
        <f t="shared" si="1"/>
        <v>157255277</v>
      </c>
      <c r="V13" s="314">
        <f t="shared" si="1"/>
        <v>157255277</v>
      </c>
      <c r="W13" s="314">
        <f t="shared" si="1"/>
        <v>157255277</v>
      </c>
      <c r="X13" s="314">
        <f t="shared" si="1"/>
        <v>157255277</v>
      </c>
      <c r="Y13" s="314">
        <f t="shared" si="1"/>
        <v>157255277</v>
      </c>
      <c r="Z13" s="314">
        <f t="shared" si="1"/>
        <v>157255277</v>
      </c>
      <c r="AA13" s="314">
        <f t="shared" si="1"/>
        <v>157255277</v>
      </c>
      <c r="AB13" s="314">
        <f t="shared" si="1"/>
        <v>157255277</v>
      </c>
    </row>
    <row r="14" spans="1:28" ht="14.1" customHeight="1">
      <c r="A14" s="14"/>
      <c r="B14" s="109">
        <v>5</v>
      </c>
      <c r="C14" s="267" t="s">
        <v>152</v>
      </c>
      <c r="D14" s="279">
        <f>D$8*BBM!D14</f>
        <v>103326000</v>
      </c>
      <c r="E14" s="279">
        <f>E$8*BBM!E14</f>
        <v>110175612</v>
      </c>
      <c r="F14" s="279">
        <f>F$8*BBM!F14</f>
        <v>97186360</v>
      </c>
      <c r="G14" s="279">
        <f>G$8*BBM!G14</f>
        <v>118054050</v>
      </c>
      <c r="H14" s="279">
        <f>H$8*BBM!H14</f>
        <v>0</v>
      </c>
      <c r="I14" s="279">
        <f>I$8*BBM!I14</f>
        <v>0</v>
      </c>
      <c r="J14" s="279">
        <f>J$8*BBM!J14</f>
        <v>0</v>
      </c>
      <c r="K14" s="279">
        <f>K$8*BBM!K14</f>
        <v>0</v>
      </c>
      <c r="L14" s="279">
        <f>L$8*BBM!L14</f>
        <v>0</v>
      </c>
      <c r="M14" s="279">
        <f>M$8*BBM!M14</f>
        <v>0</v>
      </c>
      <c r="N14" s="279">
        <f>N$8*BBM!N14</f>
        <v>0</v>
      </c>
      <c r="O14" s="279">
        <f>O$8*BBM!O14</f>
        <v>0</v>
      </c>
      <c r="P14" s="85">
        <f t="shared" si="8"/>
        <v>428742022</v>
      </c>
      <c r="Q14" s="313">
        <f t="shared" si="6"/>
        <v>103326000</v>
      </c>
      <c r="R14" s="314">
        <f t="shared" si="7"/>
        <v>213501612</v>
      </c>
      <c r="S14" s="314">
        <f t="shared" si="1"/>
        <v>310687972</v>
      </c>
      <c r="T14" s="314">
        <f t="shared" si="1"/>
        <v>428742022</v>
      </c>
      <c r="U14" s="314">
        <f t="shared" si="1"/>
        <v>428742022</v>
      </c>
      <c r="V14" s="314">
        <f t="shared" si="1"/>
        <v>428742022</v>
      </c>
      <c r="W14" s="314">
        <f t="shared" si="1"/>
        <v>428742022</v>
      </c>
      <c r="X14" s="314">
        <f t="shared" si="1"/>
        <v>428742022</v>
      </c>
      <c r="Y14" s="314">
        <f t="shared" si="1"/>
        <v>428742022</v>
      </c>
      <c r="Z14" s="314">
        <f t="shared" si="1"/>
        <v>428742022</v>
      </c>
      <c r="AA14" s="314">
        <f t="shared" si="1"/>
        <v>428742022</v>
      </c>
      <c r="AB14" s="314">
        <f t="shared" si="1"/>
        <v>428742022</v>
      </c>
    </row>
    <row r="15" spans="1:28" ht="14.1" customHeight="1">
      <c r="A15" s="14"/>
      <c r="B15" s="109">
        <v>6</v>
      </c>
      <c r="C15" s="267" t="s">
        <v>153</v>
      </c>
      <c r="D15" s="279">
        <f>D$8*BBM!D15</f>
        <v>12158400</v>
      </c>
      <c r="E15" s="279">
        <f>E$8*BBM!E15</f>
        <v>11910435</v>
      </c>
      <c r="F15" s="279">
        <f>F$8*BBM!F15</f>
        <v>14729429</v>
      </c>
      <c r="G15" s="279">
        <f>G$8*BBM!G15</f>
        <v>22030170</v>
      </c>
      <c r="H15" s="279">
        <f>H$8*BBM!H15</f>
        <v>0</v>
      </c>
      <c r="I15" s="279">
        <f>I$8*BBM!I15</f>
        <v>0</v>
      </c>
      <c r="J15" s="279">
        <f>J$8*BBM!J15</f>
        <v>0</v>
      </c>
      <c r="K15" s="279">
        <f>K$8*BBM!K15</f>
        <v>0</v>
      </c>
      <c r="L15" s="279">
        <f>L$8*BBM!L15</f>
        <v>0</v>
      </c>
      <c r="M15" s="279">
        <f>M$8*BBM!M15</f>
        <v>0</v>
      </c>
      <c r="N15" s="279">
        <f>N$8*BBM!N15</f>
        <v>0</v>
      </c>
      <c r="O15" s="279">
        <f>O$8*BBM!O15</f>
        <v>0</v>
      </c>
      <c r="P15" s="85">
        <f t="shared" si="8"/>
        <v>60828434</v>
      </c>
      <c r="Q15" s="313">
        <f t="shared" si="6"/>
        <v>12158400</v>
      </c>
      <c r="R15" s="314">
        <f t="shared" si="7"/>
        <v>24068835</v>
      </c>
      <c r="S15" s="314">
        <f t="shared" si="1"/>
        <v>38798264</v>
      </c>
      <c r="T15" s="314">
        <f t="shared" si="1"/>
        <v>60828434</v>
      </c>
      <c r="U15" s="314">
        <f t="shared" si="1"/>
        <v>60828434</v>
      </c>
      <c r="V15" s="314">
        <f t="shared" si="1"/>
        <v>60828434</v>
      </c>
      <c r="W15" s="314">
        <f t="shared" si="1"/>
        <v>60828434</v>
      </c>
      <c r="X15" s="314">
        <f t="shared" si="1"/>
        <v>60828434</v>
      </c>
      <c r="Y15" s="314">
        <f t="shared" si="1"/>
        <v>60828434</v>
      </c>
      <c r="Z15" s="314">
        <f t="shared" si="1"/>
        <v>60828434</v>
      </c>
      <c r="AA15" s="314">
        <f t="shared" si="1"/>
        <v>60828434</v>
      </c>
      <c r="AB15" s="314">
        <f t="shared" si="1"/>
        <v>60828434</v>
      </c>
    </row>
    <row r="16" spans="1:28" ht="14.1" customHeight="1">
      <c r="A16" s="14"/>
      <c r="B16" s="109">
        <v>7</v>
      </c>
      <c r="C16" s="267" t="s">
        <v>154</v>
      </c>
      <c r="D16" s="279">
        <f>D$8*BBM!D16</f>
        <v>48138900</v>
      </c>
      <c r="E16" s="279">
        <f>E$8*BBM!E16</f>
        <v>42463465.522200011</v>
      </c>
      <c r="F16" s="279">
        <f>F$8*BBM!F16</f>
        <v>54434056</v>
      </c>
      <c r="G16" s="279">
        <f>G$8*BBM!G16</f>
        <v>59418892</v>
      </c>
      <c r="H16" s="279">
        <f>H$8*BBM!H16</f>
        <v>0</v>
      </c>
      <c r="I16" s="279">
        <f>I$8*BBM!I16</f>
        <v>0</v>
      </c>
      <c r="J16" s="279">
        <f>J$8*BBM!J16</f>
        <v>0</v>
      </c>
      <c r="K16" s="279">
        <f>K$8*BBM!K16</f>
        <v>0</v>
      </c>
      <c r="L16" s="279">
        <f>L$8*BBM!L16</f>
        <v>0</v>
      </c>
      <c r="M16" s="279">
        <f>M$8*BBM!M16</f>
        <v>0</v>
      </c>
      <c r="N16" s="279">
        <f>N$8*BBM!N16</f>
        <v>0</v>
      </c>
      <c r="O16" s="279">
        <f>O$8*BBM!O16</f>
        <v>0</v>
      </c>
      <c r="P16" s="85">
        <f t="shared" si="8"/>
        <v>204455313.52220002</v>
      </c>
      <c r="Q16" s="313">
        <f t="shared" si="6"/>
        <v>48138900</v>
      </c>
      <c r="R16" s="314">
        <f t="shared" si="7"/>
        <v>90602365.522200018</v>
      </c>
      <c r="S16" s="314">
        <f t="shared" si="1"/>
        <v>145036421.52220002</v>
      </c>
      <c r="T16" s="314">
        <f t="shared" si="1"/>
        <v>204455313.52220002</v>
      </c>
      <c r="U16" s="314">
        <f t="shared" si="1"/>
        <v>204455313.52220002</v>
      </c>
      <c r="V16" s="314">
        <f t="shared" si="1"/>
        <v>204455313.52220002</v>
      </c>
      <c r="W16" s="314">
        <f t="shared" si="1"/>
        <v>204455313.52220002</v>
      </c>
      <c r="X16" s="314">
        <f t="shared" si="1"/>
        <v>204455313.52220002</v>
      </c>
      <c r="Y16" s="314">
        <f t="shared" si="1"/>
        <v>204455313.52220002</v>
      </c>
      <c r="Z16" s="314">
        <f t="shared" si="1"/>
        <v>204455313.52220002</v>
      </c>
      <c r="AA16" s="314">
        <f t="shared" si="1"/>
        <v>204455313.52220002</v>
      </c>
      <c r="AB16" s="314">
        <f t="shared" si="1"/>
        <v>204455313.52220002</v>
      </c>
    </row>
    <row r="17" spans="1:28" ht="14.1" customHeight="1">
      <c r="A17" s="14"/>
      <c r="B17" s="109">
        <v>8</v>
      </c>
      <c r="C17" s="267" t="s">
        <v>127</v>
      </c>
      <c r="D17" s="279">
        <f>D$8*BBM!D17</f>
        <v>16687200</v>
      </c>
      <c r="E17" s="279">
        <f>E$8*BBM!E17</f>
        <v>16000077.185400024</v>
      </c>
      <c r="F17" s="279">
        <f>F$8*BBM!F17</f>
        <v>22812135</v>
      </c>
      <c r="G17" s="279">
        <f>G$8*BBM!G17</f>
        <v>26047630</v>
      </c>
      <c r="H17" s="279">
        <f>H$8*BBM!H17</f>
        <v>0</v>
      </c>
      <c r="I17" s="279">
        <f>I$8*BBM!I17</f>
        <v>0</v>
      </c>
      <c r="J17" s="279">
        <f>J$8*BBM!J17</f>
        <v>0</v>
      </c>
      <c r="K17" s="279">
        <f>K$8*BBM!K17</f>
        <v>0</v>
      </c>
      <c r="L17" s="279">
        <f>L$8*BBM!L17</f>
        <v>0</v>
      </c>
      <c r="M17" s="279">
        <f>M$8*BBM!M17</f>
        <v>0</v>
      </c>
      <c r="N17" s="279">
        <f>N$8*BBM!N17</f>
        <v>0</v>
      </c>
      <c r="O17" s="279">
        <f>O$8*BBM!O17</f>
        <v>0</v>
      </c>
      <c r="P17" s="85">
        <f t="shared" si="8"/>
        <v>81547042.185400024</v>
      </c>
      <c r="Q17" s="313">
        <f t="shared" si="6"/>
        <v>16687200</v>
      </c>
      <c r="R17" s="314">
        <f t="shared" si="7"/>
        <v>32687277.185400024</v>
      </c>
      <c r="S17" s="314">
        <f t="shared" si="1"/>
        <v>55499412.185400024</v>
      </c>
      <c r="T17" s="314">
        <f t="shared" si="1"/>
        <v>81547042.185400024</v>
      </c>
      <c r="U17" s="314">
        <f t="shared" si="1"/>
        <v>81547042.185400024</v>
      </c>
      <c r="V17" s="314">
        <f t="shared" si="1"/>
        <v>81547042.185400024</v>
      </c>
      <c r="W17" s="314">
        <f t="shared" si="1"/>
        <v>81547042.185400024</v>
      </c>
      <c r="X17" s="314">
        <f t="shared" si="1"/>
        <v>81547042.185400024</v>
      </c>
      <c r="Y17" s="314">
        <f t="shared" si="1"/>
        <v>81547042.185400024</v>
      </c>
      <c r="Z17" s="314">
        <f t="shared" si="1"/>
        <v>81547042.185400024</v>
      </c>
      <c r="AA17" s="314">
        <f t="shared" si="1"/>
        <v>81547042.185400024</v>
      </c>
      <c r="AB17" s="314">
        <f t="shared" si="1"/>
        <v>81547042.185400024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9">SUM(D11:D17)</f>
        <v>522250200</v>
      </c>
      <c r="E18" s="280">
        <f t="shared" si="9"/>
        <v>491801689.7076</v>
      </c>
      <c r="F18" s="280">
        <f t="shared" si="9"/>
        <v>602979562</v>
      </c>
      <c r="G18" s="280">
        <f t="shared" si="9"/>
        <v>674129788</v>
      </c>
      <c r="H18" s="280">
        <f t="shared" si="9"/>
        <v>0</v>
      </c>
      <c r="I18" s="280">
        <f t="shared" si="9"/>
        <v>0</v>
      </c>
      <c r="J18" s="280">
        <f t="shared" ref="J18:K18" si="10">SUM(J11:J17)</f>
        <v>0</v>
      </c>
      <c r="K18" s="280">
        <f t="shared" si="10"/>
        <v>0</v>
      </c>
      <c r="L18" s="280">
        <f t="shared" ref="L18:M18" si="11">SUM(L11:L17)</f>
        <v>0</v>
      </c>
      <c r="M18" s="280">
        <f t="shared" si="11"/>
        <v>0</v>
      </c>
      <c r="N18" s="280">
        <f t="shared" ref="N18:O18" si="12">SUM(N11:N17)</f>
        <v>0</v>
      </c>
      <c r="O18" s="280">
        <f t="shared" si="12"/>
        <v>0</v>
      </c>
      <c r="P18" s="103">
        <f>SUM(P11:P17)</f>
        <v>2291161239.7076001</v>
      </c>
      <c r="Q18" s="315">
        <f>D18</f>
        <v>522250200</v>
      </c>
      <c r="R18" s="316">
        <f t="shared" si="7"/>
        <v>1014051889.7076</v>
      </c>
      <c r="S18" s="316">
        <f t="shared" si="1"/>
        <v>1617031451.7076001</v>
      </c>
      <c r="T18" s="316">
        <f t="shared" si="1"/>
        <v>2291161239.7076001</v>
      </c>
      <c r="U18" s="316">
        <f t="shared" si="1"/>
        <v>2291161239.7076001</v>
      </c>
      <c r="V18" s="316">
        <f t="shared" si="1"/>
        <v>2291161239.7076001</v>
      </c>
      <c r="W18" s="316">
        <f t="shared" si="1"/>
        <v>2291161239.7076001</v>
      </c>
      <c r="X18" s="316">
        <f t="shared" si="1"/>
        <v>2291161239.7076001</v>
      </c>
      <c r="Y18" s="316">
        <f t="shared" si="1"/>
        <v>2291161239.7076001</v>
      </c>
      <c r="Z18" s="316">
        <f t="shared" si="1"/>
        <v>2291161239.7076001</v>
      </c>
      <c r="AA18" s="316">
        <f t="shared" si="1"/>
        <v>2291161239.7076001</v>
      </c>
      <c r="AB18" s="316">
        <f t="shared" si="1"/>
        <v>2291161239.7076001</v>
      </c>
    </row>
    <row r="19" spans="1:28" ht="14.1" customHeight="1">
      <c r="A19" s="14"/>
      <c r="B19" s="109">
        <v>10</v>
      </c>
      <c r="C19" s="267" t="s">
        <v>155</v>
      </c>
      <c r="D19" s="279">
        <f>D$8*BBM!D19</f>
        <v>136797300</v>
      </c>
      <c r="E19" s="279">
        <f>E$8*BBM!E19</f>
        <v>144331578</v>
      </c>
      <c r="F19" s="279">
        <f>F$8*BBM!F19</f>
        <v>188731791</v>
      </c>
      <c r="G19" s="279">
        <f>G$8*BBM!G19</f>
        <v>198627174</v>
      </c>
      <c r="H19" s="279">
        <f>H$8*BBM!H19</f>
        <v>0</v>
      </c>
      <c r="I19" s="279">
        <f>I$8*BBM!I19</f>
        <v>0</v>
      </c>
      <c r="J19" s="279">
        <f>J$8*BBM!J19</f>
        <v>0</v>
      </c>
      <c r="K19" s="279">
        <f>K$8*BBM!K19</f>
        <v>0</v>
      </c>
      <c r="L19" s="279">
        <f>L$8*BBM!L19</f>
        <v>0</v>
      </c>
      <c r="M19" s="279">
        <f>M$8*BBM!M19</f>
        <v>0</v>
      </c>
      <c r="N19" s="279">
        <f>N$8*BBM!N19</f>
        <v>0</v>
      </c>
      <c r="O19" s="279">
        <f>O$8*BBM!O19</f>
        <v>0</v>
      </c>
      <c r="P19" s="85">
        <f t="shared" ref="P19:P26" si="13">SUM(D19:O19)</f>
        <v>668487843</v>
      </c>
      <c r="Q19" s="313">
        <f t="shared" ref="Q19:Q36" si="14">D19</f>
        <v>136797300</v>
      </c>
      <c r="R19" s="314">
        <f t="shared" si="7"/>
        <v>281128878</v>
      </c>
      <c r="S19" s="314">
        <f t="shared" si="1"/>
        <v>469860669</v>
      </c>
      <c r="T19" s="314">
        <f t="shared" si="1"/>
        <v>668487843</v>
      </c>
      <c r="U19" s="314">
        <f t="shared" si="1"/>
        <v>668487843</v>
      </c>
      <c r="V19" s="314">
        <f t="shared" si="1"/>
        <v>668487843</v>
      </c>
      <c r="W19" s="314">
        <f t="shared" si="1"/>
        <v>668487843</v>
      </c>
      <c r="X19" s="314">
        <f t="shared" si="1"/>
        <v>668487843</v>
      </c>
      <c r="Y19" s="314">
        <f t="shared" si="1"/>
        <v>668487843</v>
      </c>
      <c r="Z19" s="314">
        <f t="shared" si="1"/>
        <v>668487843</v>
      </c>
      <c r="AA19" s="314">
        <f t="shared" si="1"/>
        <v>668487843</v>
      </c>
      <c r="AB19" s="314">
        <f t="shared" si="1"/>
        <v>668487843</v>
      </c>
    </row>
    <row r="20" spans="1:28" ht="14.1" customHeight="1">
      <c r="A20" s="14"/>
      <c r="B20" s="109">
        <v>11</v>
      </c>
      <c r="C20" s="270" t="s">
        <v>156</v>
      </c>
      <c r="D20" s="279">
        <f>D$8*BBM!D20</f>
        <v>76372500</v>
      </c>
      <c r="E20" s="279">
        <f>E$8*BBM!E20</f>
        <v>73016145</v>
      </c>
      <c r="F20" s="279">
        <f>F$8*BBM!F20</f>
        <v>90582050</v>
      </c>
      <c r="G20" s="279">
        <f>G$8*BBM!G20</f>
        <v>99251020</v>
      </c>
      <c r="H20" s="279">
        <f>H$8*BBM!H20</f>
        <v>0</v>
      </c>
      <c r="I20" s="279">
        <f>I$8*BBM!I20</f>
        <v>0</v>
      </c>
      <c r="J20" s="279">
        <f>J$8*BBM!J20</f>
        <v>0</v>
      </c>
      <c r="K20" s="279">
        <f>K$8*BBM!K20</f>
        <v>0</v>
      </c>
      <c r="L20" s="279">
        <f>L$8*BBM!L20</f>
        <v>0</v>
      </c>
      <c r="M20" s="279">
        <f>M$8*BBM!M20</f>
        <v>0</v>
      </c>
      <c r="N20" s="279">
        <f>N$8*BBM!N20</f>
        <v>0</v>
      </c>
      <c r="O20" s="279">
        <f>O$8*BBM!O20</f>
        <v>0</v>
      </c>
      <c r="P20" s="85">
        <f t="shared" si="13"/>
        <v>339221715</v>
      </c>
      <c r="Q20" s="313">
        <f t="shared" si="14"/>
        <v>76372500</v>
      </c>
      <c r="R20" s="314">
        <f t="shared" si="7"/>
        <v>149388645</v>
      </c>
      <c r="S20" s="314">
        <f t="shared" si="1"/>
        <v>239970695</v>
      </c>
      <c r="T20" s="314">
        <f t="shared" si="1"/>
        <v>339221715</v>
      </c>
      <c r="U20" s="314">
        <f t="shared" si="1"/>
        <v>339221715</v>
      </c>
      <c r="V20" s="314">
        <f t="shared" si="1"/>
        <v>339221715</v>
      </c>
      <c r="W20" s="314">
        <f t="shared" si="1"/>
        <v>339221715</v>
      </c>
      <c r="X20" s="314">
        <f t="shared" si="1"/>
        <v>339221715</v>
      </c>
      <c r="Y20" s="314">
        <f t="shared" si="1"/>
        <v>339221715</v>
      </c>
      <c r="Z20" s="314">
        <f t="shared" si="1"/>
        <v>339221715</v>
      </c>
      <c r="AA20" s="314">
        <f t="shared" si="1"/>
        <v>339221715</v>
      </c>
      <c r="AB20" s="314">
        <f t="shared" si="1"/>
        <v>339221715</v>
      </c>
    </row>
    <row r="21" spans="1:28" ht="14.1" customHeight="1">
      <c r="A21" s="14"/>
      <c r="B21" s="109">
        <v>12</v>
      </c>
      <c r="C21" s="270" t="s">
        <v>129</v>
      </c>
      <c r="D21" s="279">
        <f>D$8*BBM!D21</f>
        <v>0</v>
      </c>
      <c r="E21" s="279">
        <f>E$8*BBM!E21</f>
        <v>0</v>
      </c>
      <c r="F21" s="279">
        <f>F$8*BBM!F21</f>
        <v>141871485</v>
      </c>
      <c r="G21" s="279">
        <f>G$8*BBM!G21</f>
        <v>78439260</v>
      </c>
      <c r="H21" s="279">
        <f>H$8*BBM!H21</f>
        <v>0</v>
      </c>
      <c r="I21" s="279">
        <f>I$8*BBM!I21</f>
        <v>0</v>
      </c>
      <c r="J21" s="279">
        <f>J$8*BBM!J21</f>
        <v>0</v>
      </c>
      <c r="K21" s="279">
        <f>K$8*BBM!K21</f>
        <v>0</v>
      </c>
      <c r="L21" s="279">
        <f>L$8*BBM!L21</f>
        <v>0</v>
      </c>
      <c r="M21" s="279">
        <f>M$8*BBM!M21</f>
        <v>0</v>
      </c>
      <c r="N21" s="279">
        <f>N$8*BBM!N21</f>
        <v>0</v>
      </c>
      <c r="O21" s="279">
        <f>O$8*BBM!O21</f>
        <v>0</v>
      </c>
      <c r="P21" s="85">
        <f t="shared" si="13"/>
        <v>220310745</v>
      </c>
      <c r="Q21" s="313">
        <f t="shared" ref="Q21" si="15">D21</f>
        <v>0</v>
      </c>
      <c r="R21" s="314">
        <f t="shared" ref="R21" si="16">Q21+E21</f>
        <v>0</v>
      </c>
      <c r="S21" s="314">
        <f t="shared" ref="S21" si="17">R21+F21</f>
        <v>141871485</v>
      </c>
      <c r="T21" s="314">
        <f t="shared" ref="T21" si="18">S21+G21</f>
        <v>220310745</v>
      </c>
      <c r="U21" s="314">
        <f t="shared" ref="U21" si="19">T21+H21</f>
        <v>220310745</v>
      </c>
      <c r="V21" s="314">
        <f t="shared" ref="V21" si="20">U21+I21</f>
        <v>220310745</v>
      </c>
      <c r="W21" s="314">
        <f t="shared" ref="W21" si="21">V21+J21</f>
        <v>220310745</v>
      </c>
      <c r="X21" s="314">
        <f t="shared" ref="X21" si="22">W21+K21</f>
        <v>220310745</v>
      </c>
      <c r="Y21" s="314">
        <f t="shared" ref="Y21" si="23">X21+L21</f>
        <v>220310745</v>
      </c>
      <c r="Z21" s="314">
        <f t="shared" ref="Z21" si="24">Y21+M21</f>
        <v>220310745</v>
      </c>
      <c r="AA21" s="314">
        <f t="shared" ref="AA21" si="25">Z21+N21</f>
        <v>220310745</v>
      </c>
      <c r="AB21" s="314">
        <f t="shared" ref="AB21" si="26">AA21+O21</f>
        <v>220310745</v>
      </c>
    </row>
    <row r="22" spans="1:28" ht="14.1" customHeight="1">
      <c r="A22" s="14"/>
      <c r="B22" s="109">
        <v>13</v>
      </c>
      <c r="C22" s="271" t="s">
        <v>157</v>
      </c>
      <c r="D22" s="279">
        <f>D$8*BBM!D22</f>
        <v>99419400</v>
      </c>
      <c r="E22" s="279">
        <f>E$8*BBM!E22</f>
        <v>96019365</v>
      </c>
      <c r="F22" s="279">
        <f>F$8*BBM!F22</f>
        <v>119544070</v>
      </c>
      <c r="G22" s="279">
        <f>G$8*BBM!G22</f>
        <v>130086672</v>
      </c>
      <c r="H22" s="279">
        <f>H$8*BBM!H22</f>
        <v>0</v>
      </c>
      <c r="I22" s="279">
        <f>I$8*BBM!I22</f>
        <v>0</v>
      </c>
      <c r="J22" s="279">
        <f>J$8*BBM!J22</f>
        <v>0</v>
      </c>
      <c r="K22" s="279">
        <f>K$8*BBM!K22</f>
        <v>0</v>
      </c>
      <c r="L22" s="279">
        <f>L$8*BBM!L22</f>
        <v>0</v>
      </c>
      <c r="M22" s="279">
        <f>M$8*BBM!M22</f>
        <v>0</v>
      </c>
      <c r="N22" s="279">
        <f>N$8*BBM!N22</f>
        <v>0</v>
      </c>
      <c r="O22" s="279">
        <f>O$8*BBM!O22</f>
        <v>0</v>
      </c>
      <c r="P22" s="85">
        <f t="shared" si="13"/>
        <v>445069507</v>
      </c>
      <c r="Q22" s="313">
        <f t="shared" si="14"/>
        <v>99419400</v>
      </c>
      <c r="R22" s="314">
        <f t="shared" si="7"/>
        <v>195438765</v>
      </c>
      <c r="S22" s="314">
        <f t="shared" si="1"/>
        <v>314982835</v>
      </c>
      <c r="T22" s="314">
        <f t="shared" si="1"/>
        <v>445069507</v>
      </c>
      <c r="U22" s="314">
        <f t="shared" si="1"/>
        <v>445069507</v>
      </c>
      <c r="V22" s="314">
        <f t="shared" si="1"/>
        <v>445069507</v>
      </c>
      <c r="W22" s="314">
        <f t="shared" si="1"/>
        <v>445069507</v>
      </c>
      <c r="X22" s="314">
        <f t="shared" si="1"/>
        <v>445069507</v>
      </c>
      <c r="Y22" s="314">
        <f t="shared" si="1"/>
        <v>445069507</v>
      </c>
      <c r="Z22" s="314">
        <f t="shared" si="1"/>
        <v>445069507</v>
      </c>
      <c r="AA22" s="314">
        <f t="shared" si="1"/>
        <v>445069507</v>
      </c>
      <c r="AB22" s="314">
        <f t="shared" si="1"/>
        <v>445069507</v>
      </c>
    </row>
    <row r="23" spans="1:28" ht="14.1" customHeight="1">
      <c r="A23" s="14"/>
      <c r="B23" s="109">
        <v>14</v>
      </c>
      <c r="C23" s="271" t="s">
        <v>158</v>
      </c>
      <c r="D23" s="279">
        <f>D$8*BBM!D23</f>
        <v>205351500</v>
      </c>
      <c r="E23" s="279">
        <f>E$8*BBM!E23</f>
        <v>188582796</v>
      </c>
      <c r="F23" s="279">
        <f>F$8*BBM!F23</f>
        <v>217699870</v>
      </c>
      <c r="G23" s="279">
        <f>G$8*BBM!G23</f>
        <v>235027996</v>
      </c>
      <c r="H23" s="279">
        <f>H$8*BBM!H23</f>
        <v>0</v>
      </c>
      <c r="I23" s="279">
        <f>I$8*BBM!I23</f>
        <v>0</v>
      </c>
      <c r="J23" s="279">
        <f>J$8*BBM!J23</f>
        <v>0</v>
      </c>
      <c r="K23" s="279">
        <f>K$8*BBM!K23</f>
        <v>0</v>
      </c>
      <c r="L23" s="279">
        <f>L$8*BBM!L23</f>
        <v>0</v>
      </c>
      <c r="M23" s="279">
        <f>M$8*BBM!M23</f>
        <v>0</v>
      </c>
      <c r="N23" s="279">
        <f>N$8*BBM!N23</f>
        <v>0</v>
      </c>
      <c r="O23" s="279">
        <f>O$8*BBM!O23</f>
        <v>0</v>
      </c>
      <c r="P23" s="85">
        <f t="shared" si="13"/>
        <v>846662162</v>
      </c>
      <c r="Q23" s="313">
        <f t="shared" si="14"/>
        <v>205351500</v>
      </c>
      <c r="R23" s="314">
        <f t="shared" si="7"/>
        <v>393934296</v>
      </c>
      <c r="S23" s="314">
        <f t="shared" si="1"/>
        <v>611634166</v>
      </c>
      <c r="T23" s="314">
        <f t="shared" si="1"/>
        <v>846662162</v>
      </c>
      <c r="U23" s="314">
        <f t="shared" si="1"/>
        <v>846662162</v>
      </c>
      <c r="V23" s="314">
        <f t="shared" si="1"/>
        <v>846662162</v>
      </c>
      <c r="W23" s="314">
        <f t="shared" si="1"/>
        <v>846662162</v>
      </c>
      <c r="X23" s="314">
        <f t="shared" si="1"/>
        <v>846662162</v>
      </c>
      <c r="Y23" s="314">
        <f t="shared" si="1"/>
        <v>846662162</v>
      </c>
      <c r="Z23" s="314">
        <f t="shared" si="1"/>
        <v>846662162</v>
      </c>
      <c r="AA23" s="314">
        <f t="shared" si="1"/>
        <v>846662162</v>
      </c>
      <c r="AB23" s="314">
        <f t="shared" si="1"/>
        <v>846662162</v>
      </c>
    </row>
    <row r="24" spans="1:28" ht="14.1" customHeight="1">
      <c r="A24" s="14"/>
      <c r="B24" s="109">
        <v>15</v>
      </c>
      <c r="C24" s="271" t="s">
        <v>159</v>
      </c>
      <c r="D24" s="279">
        <f>D$8*BBM!D24</f>
        <v>180402300</v>
      </c>
      <c r="E24" s="279">
        <f>E$8*BBM!E24</f>
        <v>193788501</v>
      </c>
      <c r="F24" s="279">
        <f>F$8*BBM!F24</f>
        <v>228593952</v>
      </c>
      <c r="G24" s="279">
        <f>G$8*BBM!G24</f>
        <v>249510610</v>
      </c>
      <c r="H24" s="279">
        <f>H$8*BBM!H24</f>
        <v>0</v>
      </c>
      <c r="I24" s="279">
        <f>I$8*BBM!I24</f>
        <v>0</v>
      </c>
      <c r="J24" s="279">
        <f>J$8*BBM!J24</f>
        <v>0</v>
      </c>
      <c r="K24" s="279">
        <f>K$8*BBM!K24</f>
        <v>0</v>
      </c>
      <c r="L24" s="279">
        <f>L$8*BBM!L24</f>
        <v>0</v>
      </c>
      <c r="M24" s="279">
        <f>M$8*BBM!M24</f>
        <v>0</v>
      </c>
      <c r="N24" s="279">
        <f>N$8*BBM!N24</f>
        <v>0</v>
      </c>
      <c r="O24" s="279">
        <f>O$8*BBM!O24</f>
        <v>0</v>
      </c>
      <c r="P24" s="85">
        <f t="shared" si="13"/>
        <v>852295363</v>
      </c>
      <c r="Q24" s="313">
        <f t="shared" si="14"/>
        <v>180402300</v>
      </c>
      <c r="R24" s="314">
        <f t="shared" si="7"/>
        <v>374190801</v>
      </c>
      <c r="S24" s="314">
        <f t="shared" si="1"/>
        <v>602784753</v>
      </c>
      <c r="T24" s="314">
        <f t="shared" si="1"/>
        <v>852295363</v>
      </c>
      <c r="U24" s="314">
        <f t="shared" si="1"/>
        <v>852295363</v>
      </c>
      <c r="V24" s="314">
        <f t="shared" si="1"/>
        <v>852295363</v>
      </c>
      <c r="W24" s="314">
        <f t="shared" si="1"/>
        <v>852295363</v>
      </c>
      <c r="X24" s="314">
        <f t="shared" si="1"/>
        <v>852295363</v>
      </c>
      <c r="Y24" s="314">
        <f t="shared" si="1"/>
        <v>852295363</v>
      </c>
      <c r="Z24" s="314">
        <f t="shared" si="1"/>
        <v>852295363</v>
      </c>
      <c r="AA24" s="314">
        <f t="shared" si="1"/>
        <v>852295363</v>
      </c>
      <c r="AB24" s="314">
        <f t="shared" si="1"/>
        <v>852295363</v>
      </c>
    </row>
    <row r="25" spans="1:28" ht="14.1" customHeight="1">
      <c r="B25" s="109">
        <v>16</v>
      </c>
      <c r="C25" s="271" t="s">
        <v>160</v>
      </c>
      <c r="D25" s="279">
        <f>D$8*BBM!D25</f>
        <v>28911900</v>
      </c>
      <c r="E25" s="279">
        <f>E$8*BBM!E25</f>
        <v>27467589</v>
      </c>
      <c r="F25" s="279">
        <f>F$8*BBM!F25</f>
        <v>30755484</v>
      </c>
      <c r="G25" s="279">
        <f>G$8*BBM!G25</f>
        <v>9885586</v>
      </c>
      <c r="H25" s="279">
        <f>H$8*BBM!H25</f>
        <v>0</v>
      </c>
      <c r="I25" s="279">
        <f>I$8*BBM!I25</f>
        <v>0</v>
      </c>
      <c r="J25" s="279">
        <f>J$8*BBM!J25</f>
        <v>0</v>
      </c>
      <c r="K25" s="279">
        <f>K$8*BBM!K25</f>
        <v>0</v>
      </c>
      <c r="L25" s="279">
        <f>L$8*BBM!L25</f>
        <v>0</v>
      </c>
      <c r="M25" s="279">
        <f>M$8*BBM!M25</f>
        <v>0</v>
      </c>
      <c r="N25" s="279">
        <f>N$8*BBM!N25</f>
        <v>0</v>
      </c>
      <c r="O25" s="279">
        <f>O$8*BBM!O25</f>
        <v>0</v>
      </c>
      <c r="P25" s="85">
        <f t="shared" si="13"/>
        <v>97020559</v>
      </c>
      <c r="Q25" s="313">
        <f t="shared" si="14"/>
        <v>28911900</v>
      </c>
      <c r="R25" s="314">
        <f t="shared" si="7"/>
        <v>56379489</v>
      </c>
      <c r="S25" s="314">
        <f t="shared" si="7"/>
        <v>87134973</v>
      </c>
      <c r="T25" s="314">
        <f t="shared" si="7"/>
        <v>97020559</v>
      </c>
      <c r="U25" s="314">
        <f t="shared" si="7"/>
        <v>97020559</v>
      </c>
      <c r="V25" s="314">
        <f t="shared" si="7"/>
        <v>97020559</v>
      </c>
      <c r="W25" s="314">
        <f t="shared" si="7"/>
        <v>97020559</v>
      </c>
      <c r="X25" s="314">
        <f t="shared" si="7"/>
        <v>97020559</v>
      </c>
      <c r="Y25" s="314">
        <f t="shared" si="7"/>
        <v>97020559</v>
      </c>
      <c r="Z25" s="314">
        <f t="shared" si="7"/>
        <v>97020559</v>
      </c>
      <c r="AA25" s="314">
        <f t="shared" si="7"/>
        <v>97020559</v>
      </c>
      <c r="AB25" s="314">
        <f t="shared" si="7"/>
        <v>97020559</v>
      </c>
    </row>
    <row r="26" spans="1:28" ht="14.1" customHeight="1">
      <c r="A26" s="14"/>
      <c r="B26" s="109">
        <v>17</v>
      </c>
      <c r="C26" s="271" t="s">
        <v>161</v>
      </c>
      <c r="D26" s="279">
        <f>D$8*BBM!D26</f>
        <v>63500100</v>
      </c>
      <c r="E26" s="279">
        <f>E$8*BBM!E26</f>
        <v>63002658</v>
      </c>
      <c r="F26" s="279">
        <f>F$8*BBM!F26</f>
        <v>73841033</v>
      </c>
      <c r="G26" s="279">
        <f>G$8*BBM!G26</f>
        <v>81574196</v>
      </c>
      <c r="H26" s="279">
        <f>H$8*BBM!H26</f>
        <v>0</v>
      </c>
      <c r="I26" s="279">
        <f>I$8*BBM!I26</f>
        <v>0</v>
      </c>
      <c r="J26" s="279">
        <f>J$8*BBM!J26</f>
        <v>0</v>
      </c>
      <c r="K26" s="279">
        <f>K$8*BBM!K26</f>
        <v>0</v>
      </c>
      <c r="L26" s="279">
        <f>L$8*BBM!L26</f>
        <v>0</v>
      </c>
      <c r="M26" s="279">
        <f>M$8*BBM!M26</f>
        <v>0</v>
      </c>
      <c r="N26" s="279">
        <f>N$8*BBM!N26</f>
        <v>0</v>
      </c>
      <c r="O26" s="279">
        <f>O$8*BBM!O26</f>
        <v>0</v>
      </c>
      <c r="P26" s="85">
        <f t="shared" si="13"/>
        <v>281917987</v>
      </c>
      <c r="Q26" s="313">
        <f t="shared" si="14"/>
        <v>63500100</v>
      </c>
      <c r="R26" s="314">
        <f t="shared" si="7"/>
        <v>126502758</v>
      </c>
      <c r="S26" s="314">
        <f t="shared" si="7"/>
        <v>200343791</v>
      </c>
      <c r="T26" s="314">
        <f t="shared" si="7"/>
        <v>281917987</v>
      </c>
      <c r="U26" s="314">
        <f t="shared" si="7"/>
        <v>281917987</v>
      </c>
      <c r="V26" s="314">
        <f t="shared" si="7"/>
        <v>281917987</v>
      </c>
      <c r="W26" s="314">
        <f t="shared" si="7"/>
        <v>281917987</v>
      </c>
      <c r="X26" s="314">
        <f t="shared" si="7"/>
        <v>281917987</v>
      </c>
      <c r="Y26" s="314">
        <f t="shared" si="7"/>
        <v>281917987</v>
      </c>
      <c r="Z26" s="314">
        <f t="shared" si="7"/>
        <v>281917987</v>
      </c>
      <c r="AA26" s="314">
        <f t="shared" si="7"/>
        <v>281917987</v>
      </c>
      <c r="AB26" s="314">
        <f t="shared" si="7"/>
        <v>281917987</v>
      </c>
    </row>
    <row r="27" spans="1:28" s="7" customFormat="1" ht="14.1" customHeight="1">
      <c r="B27" s="110"/>
      <c r="C27" s="272" t="s">
        <v>47</v>
      </c>
      <c r="D27" s="280">
        <f t="shared" ref="D27:P27" si="27">SUM(D19:D26)</f>
        <v>790755000</v>
      </c>
      <c r="E27" s="280">
        <f t="shared" si="27"/>
        <v>786208632</v>
      </c>
      <c r="F27" s="280">
        <f t="shared" si="27"/>
        <v>1091619735</v>
      </c>
      <c r="G27" s="280">
        <f t="shared" si="27"/>
        <v>1082402514</v>
      </c>
      <c r="H27" s="280">
        <f t="shared" si="27"/>
        <v>0</v>
      </c>
      <c r="I27" s="280">
        <f t="shared" si="27"/>
        <v>0</v>
      </c>
      <c r="J27" s="280">
        <f t="shared" si="27"/>
        <v>0</v>
      </c>
      <c r="K27" s="280">
        <f t="shared" si="27"/>
        <v>0</v>
      </c>
      <c r="L27" s="280">
        <f t="shared" si="27"/>
        <v>0</v>
      </c>
      <c r="M27" s="280">
        <f t="shared" si="27"/>
        <v>0</v>
      </c>
      <c r="N27" s="280">
        <f t="shared" si="27"/>
        <v>0</v>
      </c>
      <c r="O27" s="280">
        <f t="shared" si="27"/>
        <v>0</v>
      </c>
      <c r="P27" s="103">
        <f t="shared" si="27"/>
        <v>3750985881</v>
      </c>
      <c r="Q27" s="315">
        <f t="shared" si="14"/>
        <v>790755000</v>
      </c>
      <c r="R27" s="316">
        <f t="shared" si="7"/>
        <v>1576963632</v>
      </c>
      <c r="S27" s="316">
        <f t="shared" si="7"/>
        <v>2668583367</v>
      </c>
      <c r="T27" s="316">
        <f t="shared" si="7"/>
        <v>3750985881</v>
      </c>
      <c r="U27" s="316">
        <f t="shared" si="7"/>
        <v>3750985881</v>
      </c>
      <c r="V27" s="316">
        <f t="shared" si="7"/>
        <v>3750985881</v>
      </c>
      <c r="W27" s="316">
        <f t="shared" si="7"/>
        <v>3750985881</v>
      </c>
      <c r="X27" s="316">
        <f t="shared" si="7"/>
        <v>3750985881</v>
      </c>
      <c r="Y27" s="316">
        <f t="shared" si="7"/>
        <v>3750985881</v>
      </c>
      <c r="Z27" s="316">
        <f t="shared" si="7"/>
        <v>3750985881</v>
      </c>
      <c r="AA27" s="316">
        <f t="shared" si="7"/>
        <v>3750985881</v>
      </c>
      <c r="AB27" s="316">
        <f t="shared" si="7"/>
        <v>3750985881</v>
      </c>
    </row>
    <row r="28" spans="1:28" s="7" customFormat="1" ht="14.1" customHeight="1">
      <c r="B28" s="110"/>
      <c r="C28" s="273" t="s">
        <v>128</v>
      </c>
      <c r="D28" s="300">
        <f t="shared" ref="D28:O28" si="28">SUM(D10,D18,D27)</f>
        <v>1403861700</v>
      </c>
      <c r="E28" s="300">
        <f t="shared" si="28"/>
        <v>1367526643.7076001</v>
      </c>
      <c r="F28" s="300">
        <f t="shared" si="28"/>
        <v>1807945010</v>
      </c>
      <c r="G28" s="300">
        <f t="shared" si="28"/>
        <v>1878748704</v>
      </c>
      <c r="H28" s="300">
        <f t="shared" si="28"/>
        <v>0</v>
      </c>
      <c r="I28" s="300">
        <f t="shared" si="28"/>
        <v>0</v>
      </c>
      <c r="J28" s="300">
        <f t="shared" si="28"/>
        <v>0</v>
      </c>
      <c r="K28" s="300">
        <f t="shared" si="28"/>
        <v>0</v>
      </c>
      <c r="L28" s="300">
        <f t="shared" si="28"/>
        <v>0</v>
      </c>
      <c r="M28" s="300">
        <f t="shared" si="28"/>
        <v>0</v>
      </c>
      <c r="N28" s="300">
        <f t="shared" si="28"/>
        <v>0</v>
      </c>
      <c r="O28" s="300">
        <f t="shared" si="28"/>
        <v>0</v>
      </c>
      <c r="P28" s="205">
        <f>SUM(P27,P18,P10)</f>
        <v>6458082057.7075996</v>
      </c>
      <c r="Q28" s="317">
        <f t="shared" si="14"/>
        <v>1403861700</v>
      </c>
      <c r="R28" s="316">
        <f t="shared" ref="R28:AB36" si="29">Q28+E28</f>
        <v>2771388343.7076001</v>
      </c>
      <c r="S28" s="316">
        <f t="shared" si="29"/>
        <v>4579333353.7075996</v>
      </c>
      <c r="T28" s="316">
        <f t="shared" si="29"/>
        <v>6458082057.7075996</v>
      </c>
      <c r="U28" s="316">
        <f t="shared" si="29"/>
        <v>6458082057.7075996</v>
      </c>
      <c r="V28" s="316">
        <f t="shared" si="29"/>
        <v>6458082057.7075996</v>
      </c>
      <c r="W28" s="316">
        <f t="shared" si="29"/>
        <v>6458082057.7075996</v>
      </c>
      <c r="X28" s="316">
        <f t="shared" si="29"/>
        <v>6458082057.7075996</v>
      </c>
      <c r="Y28" s="316">
        <f t="shared" si="29"/>
        <v>6458082057.7075996</v>
      </c>
      <c r="Z28" s="316">
        <f t="shared" si="29"/>
        <v>6458082057.7075996</v>
      </c>
      <c r="AA28" s="316">
        <f t="shared" si="29"/>
        <v>6458082057.7075996</v>
      </c>
      <c r="AB28" s="316">
        <f t="shared" si="29"/>
        <v>6458082057.7075996</v>
      </c>
    </row>
    <row r="29" spans="1:28" ht="14.1" customHeight="1">
      <c r="B29" s="109">
        <v>18</v>
      </c>
      <c r="C29" s="271" t="s">
        <v>129</v>
      </c>
      <c r="D29" s="279">
        <f>D$8*BBM!D29</f>
        <v>308652000</v>
      </c>
      <c r="E29" s="279">
        <f>E$8*BBM!E29</f>
        <v>255243075</v>
      </c>
      <c r="F29" s="279">
        <f>F$8*BBM!F29</f>
        <v>204248890</v>
      </c>
      <c r="G29" s="279">
        <f>G$8*BBM!G29</f>
        <v>54038130</v>
      </c>
      <c r="H29" s="279">
        <f>H$8*BBM!H29</f>
        <v>0</v>
      </c>
      <c r="I29" s="279">
        <f>I$8*BBM!I29</f>
        <v>0</v>
      </c>
      <c r="J29" s="279">
        <f>J$8*BBM!J29</f>
        <v>0</v>
      </c>
      <c r="K29" s="279">
        <f>K$8*BBM!K29</f>
        <v>0</v>
      </c>
      <c r="L29" s="279">
        <f>L$8*BBM!L29</f>
        <v>0</v>
      </c>
      <c r="M29" s="279">
        <f>M$8*BBM!M29</f>
        <v>0</v>
      </c>
      <c r="N29" s="279">
        <f>N$8*BBM!N29</f>
        <v>0</v>
      </c>
      <c r="O29" s="279">
        <f>O$8*BBM!O29</f>
        <v>0</v>
      </c>
      <c r="P29" s="85">
        <f>SUM(D29:O29)</f>
        <v>822182095</v>
      </c>
      <c r="Q29" s="313">
        <f t="shared" si="14"/>
        <v>308652000</v>
      </c>
      <c r="R29" s="314">
        <f t="shared" si="29"/>
        <v>563895075</v>
      </c>
      <c r="S29" s="314">
        <f t="shared" si="29"/>
        <v>768143965</v>
      </c>
      <c r="T29" s="314">
        <f t="shared" si="29"/>
        <v>822182095</v>
      </c>
      <c r="U29" s="314">
        <f t="shared" si="29"/>
        <v>822182095</v>
      </c>
      <c r="V29" s="314">
        <f t="shared" si="29"/>
        <v>822182095</v>
      </c>
      <c r="W29" s="314">
        <f t="shared" si="29"/>
        <v>822182095</v>
      </c>
      <c r="X29" s="314">
        <f t="shared" si="29"/>
        <v>822182095</v>
      </c>
      <c r="Y29" s="314">
        <f t="shared" si="29"/>
        <v>822182095</v>
      </c>
      <c r="Z29" s="314">
        <f t="shared" si="29"/>
        <v>822182095</v>
      </c>
      <c r="AA29" s="314">
        <f t="shared" si="29"/>
        <v>822182095</v>
      </c>
      <c r="AB29" s="314">
        <f t="shared" si="29"/>
        <v>822182095</v>
      </c>
    </row>
    <row r="30" spans="1:28" ht="14.1" customHeight="1">
      <c r="B30" s="109">
        <v>19</v>
      </c>
      <c r="C30" s="271" t="s">
        <v>149</v>
      </c>
      <c r="D30" s="279">
        <f>D$8*BBM!D30</f>
        <v>138745500</v>
      </c>
      <c r="E30" s="279">
        <f>E$8*BBM!E30</f>
        <v>152355450</v>
      </c>
      <c r="F30" s="279">
        <f>F$8*BBM!F30</f>
        <v>149045341</v>
      </c>
      <c r="G30" s="279">
        <f>G$8*BBM!G30</f>
        <v>174825370</v>
      </c>
      <c r="H30" s="279">
        <f>H$8*BBM!H30</f>
        <v>0</v>
      </c>
      <c r="I30" s="279">
        <f>I$8*BBM!I30</f>
        <v>0</v>
      </c>
      <c r="J30" s="279">
        <f>J$8*BBM!J30</f>
        <v>0</v>
      </c>
      <c r="K30" s="279">
        <f>K$8*BBM!K30</f>
        <v>0</v>
      </c>
      <c r="L30" s="279">
        <f>L$8*BBM!L30</f>
        <v>0</v>
      </c>
      <c r="M30" s="279">
        <f>M$8*BBM!M30</f>
        <v>0</v>
      </c>
      <c r="N30" s="279">
        <f>N$8*BBM!N30</f>
        <v>0</v>
      </c>
      <c r="O30" s="279">
        <f>O$8*BBM!O30</f>
        <v>0</v>
      </c>
      <c r="P30" s="85">
        <f>SUM(D30:O30)</f>
        <v>614971661</v>
      </c>
      <c r="Q30" s="313">
        <f t="shared" si="14"/>
        <v>138745500</v>
      </c>
      <c r="R30" s="314">
        <f t="shared" si="29"/>
        <v>291100950</v>
      </c>
      <c r="S30" s="314">
        <f t="shared" si="29"/>
        <v>440146291</v>
      </c>
      <c r="T30" s="314">
        <f t="shared" si="29"/>
        <v>614971661</v>
      </c>
      <c r="U30" s="314">
        <f t="shared" si="29"/>
        <v>614971661</v>
      </c>
      <c r="V30" s="314">
        <f t="shared" si="29"/>
        <v>614971661</v>
      </c>
      <c r="W30" s="314">
        <f t="shared" si="29"/>
        <v>614971661</v>
      </c>
      <c r="X30" s="314">
        <f t="shared" si="29"/>
        <v>614971661</v>
      </c>
      <c r="Y30" s="314">
        <f t="shared" si="29"/>
        <v>614971661</v>
      </c>
      <c r="Z30" s="314">
        <f t="shared" si="29"/>
        <v>614971661</v>
      </c>
      <c r="AA30" s="314">
        <f t="shared" si="29"/>
        <v>614971661</v>
      </c>
      <c r="AB30" s="314">
        <f t="shared" si="29"/>
        <v>614971661</v>
      </c>
    </row>
    <row r="31" spans="1:28" ht="14.1" customHeight="1">
      <c r="B31" s="110"/>
      <c r="C31" s="273" t="s">
        <v>130</v>
      </c>
      <c r="D31" s="300">
        <f t="shared" ref="D31:I31" si="30">SUM(D29:D30)</f>
        <v>447397500</v>
      </c>
      <c r="E31" s="300">
        <f t="shared" si="30"/>
        <v>407598525</v>
      </c>
      <c r="F31" s="300">
        <f t="shared" si="30"/>
        <v>353294231</v>
      </c>
      <c r="G31" s="300">
        <f t="shared" si="30"/>
        <v>228863500</v>
      </c>
      <c r="H31" s="300">
        <f t="shared" si="30"/>
        <v>0</v>
      </c>
      <c r="I31" s="300">
        <f t="shared" si="30"/>
        <v>0</v>
      </c>
      <c r="J31" s="300">
        <f t="shared" ref="J31:K31" si="31">SUM(J29:J30)</f>
        <v>0</v>
      </c>
      <c r="K31" s="300">
        <f t="shared" si="31"/>
        <v>0</v>
      </c>
      <c r="L31" s="300">
        <f t="shared" ref="L31:M31" si="32">SUM(L29:L30)</f>
        <v>0</v>
      </c>
      <c r="M31" s="300">
        <f t="shared" si="32"/>
        <v>0</v>
      </c>
      <c r="N31" s="300">
        <f t="shared" ref="N31:O31" si="33">SUM(N29:N30)</f>
        <v>0</v>
      </c>
      <c r="O31" s="300">
        <f t="shared" si="33"/>
        <v>0</v>
      </c>
      <c r="P31" s="104">
        <f>SUM(P29:P30)</f>
        <v>1437153756</v>
      </c>
      <c r="Q31" s="317">
        <f t="shared" si="14"/>
        <v>447397500</v>
      </c>
      <c r="R31" s="326">
        <f t="shared" si="29"/>
        <v>854996025</v>
      </c>
      <c r="S31" s="326">
        <f t="shared" si="29"/>
        <v>1208290256</v>
      </c>
      <c r="T31" s="326">
        <f t="shared" si="29"/>
        <v>1437153756</v>
      </c>
      <c r="U31" s="326">
        <f t="shared" si="29"/>
        <v>1437153756</v>
      </c>
      <c r="V31" s="326">
        <f t="shared" si="29"/>
        <v>1437153756</v>
      </c>
      <c r="W31" s="326">
        <f t="shared" si="29"/>
        <v>1437153756</v>
      </c>
      <c r="X31" s="326">
        <f t="shared" si="29"/>
        <v>1437153756</v>
      </c>
      <c r="Y31" s="326">
        <f t="shared" si="29"/>
        <v>1437153756</v>
      </c>
      <c r="Z31" s="326">
        <f t="shared" si="29"/>
        <v>1437153756</v>
      </c>
      <c r="AA31" s="326">
        <f t="shared" si="29"/>
        <v>1437153756</v>
      </c>
      <c r="AB31" s="326">
        <f t="shared" si="29"/>
        <v>1437153756</v>
      </c>
    </row>
    <row r="32" spans="1:28" ht="14.1" customHeight="1">
      <c r="B32" s="110"/>
      <c r="C32" s="274" t="s">
        <v>131</v>
      </c>
      <c r="D32" s="283">
        <f t="shared" ref="D32:I32" si="34">SUM(D28,D31)</f>
        <v>1851259200</v>
      </c>
      <c r="E32" s="283">
        <f t="shared" si="34"/>
        <v>1775125168.7076001</v>
      </c>
      <c r="F32" s="283">
        <f t="shared" si="34"/>
        <v>2161239241</v>
      </c>
      <c r="G32" s="283">
        <f t="shared" si="34"/>
        <v>2107612204</v>
      </c>
      <c r="H32" s="283">
        <f t="shared" si="34"/>
        <v>0</v>
      </c>
      <c r="I32" s="283">
        <f t="shared" si="34"/>
        <v>0</v>
      </c>
      <c r="J32" s="283">
        <f t="shared" ref="J32:K32" si="35">SUM(J28,J31)</f>
        <v>0</v>
      </c>
      <c r="K32" s="283">
        <f t="shared" si="35"/>
        <v>0</v>
      </c>
      <c r="L32" s="283">
        <f t="shared" ref="L32:M32" si="36">SUM(L28,L31)</f>
        <v>0</v>
      </c>
      <c r="M32" s="283">
        <f t="shared" si="36"/>
        <v>0</v>
      </c>
      <c r="N32" s="283">
        <f t="shared" ref="N32:O32" si="37">SUM(N28,N31)</f>
        <v>0</v>
      </c>
      <c r="O32" s="283">
        <f t="shared" si="37"/>
        <v>0</v>
      </c>
      <c r="P32" s="252">
        <f>SUM(P31,P28)</f>
        <v>7895235813.7075996</v>
      </c>
      <c r="Q32" s="318">
        <f t="shared" si="14"/>
        <v>1851259200</v>
      </c>
      <c r="R32" s="326">
        <f t="shared" si="29"/>
        <v>3626384368.7076001</v>
      </c>
      <c r="S32" s="326">
        <f t="shared" si="29"/>
        <v>5787623609.7075996</v>
      </c>
      <c r="T32" s="326">
        <f t="shared" si="29"/>
        <v>7895235813.7075996</v>
      </c>
      <c r="U32" s="326">
        <f t="shared" si="29"/>
        <v>7895235813.7075996</v>
      </c>
      <c r="V32" s="326">
        <f t="shared" si="29"/>
        <v>7895235813.7075996</v>
      </c>
      <c r="W32" s="326">
        <f t="shared" si="29"/>
        <v>7895235813.7075996</v>
      </c>
      <c r="X32" s="326">
        <f t="shared" si="29"/>
        <v>7895235813.7075996</v>
      </c>
      <c r="Y32" s="326">
        <f t="shared" si="29"/>
        <v>7895235813.7075996</v>
      </c>
      <c r="Z32" s="326">
        <f t="shared" si="29"/>
        <v>7895235813.7075996</v>
      </c>
      <c r="AA32" s="326">
        <f t="shared" si="29"/>
        <v>7895235813.7075996</v>
      </c>
      <c r="AB32" s="326">
        <f t="shared" si="29"/>
        <v>7895235813.7075996</v>
      </c>
    </row>
    <row r="33" spans="1:28" ht="14.1" customHeight="1">
      <c r="B33" s="111">
        <v>20</v>
      </c>
      <c r="C33" s="270" t="s">
        <v>132</v>
      </c>
      <c r="D33" s="279">
        <f>D$8*BBM!D33</f>
        <v>0</v>
      </c>
      <c r="E33" s="279">
        <f>E$8*BBM!E33</f>
        <v>0</v>
      </c>
      <c r="F33" s="279">
        <f>F$8*BBM!F33</f>
        <v>0</v>
      </c>
      <c r="G33" s="279">
        <f>G$8*BBM!G33</f>
        <v>0</v>
      </c>
      <c r="H33" s="279">
        <f>H$8*BBM!H33</f>
        <v>0</v>
      </c>
      <c r="I33" s="279">
        <f>I$8*BBM!I33</f>
        <v>0</v>
      </c>
      <c r="J33" s="279">
        <f>J$8*BBM!J33</f>
        <v>0</v>
      </c>
      <c r="K33" s="279">
        <f>K$8*BBM!K33</f>
        <v>0</v>
      </c>
      <c r="L33" s="279">
        <f>L$8*BBM!L33</f>
        <v>0</v>
      </c>
      <c r="M33" s="279">
        <f>M$8*BBM!M33</f>
        <v>0</v>
      </c>
      <c r="N33" s="279">
        <f>N$8*BBM!N33</f>
        <v>0</v>
      </c>
      <c r="O33" s="279">
        <f>O$8*BBM!O33</f>
        <v>0</v>
      </c>
      <c r="P33" s="247">
        <f>SUM(D33:O33)</f>
        <v>0</v>
      </c>
      <c r="Q33" s="338">
        <f t="shared" si="14"/>
        <v>0</v>
      </c>
      <c r="R33" s="320">
        <f t="shared" si="29"/>
        <v>0</v>
      </c>
      <c r="S33" s="320">
        <f t="shared" si="29"/>
        <v>0</v>
      </c>
      <c r="T33" s="320">
        <f t="shared" si="29"/>
        <v>0</v>
      </c>
      <c r="U33" s="320">
        <f t="shared" si="29"/>
        <v>0</v>
      </c>
      <c r="V33" s="320">
        <f t="shared" si="29"/>
        <v>0</v>
      </c>
      <c r="W33" s="320">
        <f t="shared" si="29"/>
        <v>0</v>
      </c>
      <c r="X33" s="320">
        <f t="shared" si="29"/>
        <v>0</v>
      </c>
      <c r="Y33" s="320">
        <f t="shared" si="29"/>
        <v>0</v>
      </c>
      <c r="Z33" s="320">
        <f t="shared" si="29"/>
        <v>0</v>
      </c>
      <c r="AA33" s="320">
        <f t="shared" si="29"/>
        <v>0</v>
      </c>
      <c r="AB33" s="320">
        <f t="shared" si="29"/>
        <v>0</v>
      </c>
    </row>
    <row r="34" spans="1:28" ht="14.1" customHeight="1">
      <c r="B34" s="111">
        <v>21</v>
      </c>
      <c r="C34" s="270" t="s">
        <v>210</v>
      </c>
      <c r="D34" s="279">
        <f>D$8*BBM!D34</f>
        <v>0</v>
      </c>
      <c r="E34" s="279">
        <f>E$8*BBM!E34</f>
        <v>0</v>
      </c>
      <c r="F34" s="279">
        <f>F$8*BBM!F34</f>
        <v>0</v>
      </c>
      <c r="G34" s="279">
        <f>G$8*BBM!G34</f>
        <v>0</v>
      </c>
      <c r="H34" s="279">
        <f>H$8*BBM!H34</f>
        <v>0</v>
      </c>
      <c r="I34" s="279">
        <f>I$8*BBM!I34</f>
        <v>0</v>
      </c>
      <c r="J34" s="279">
        <f>J$8*BBM!J34</f>
        <v>0</v>
      </c>
      <c r="K34" s="279">
        <f>K$8*BBM!K34</f>
        <v>0</v>
      </c>
      <c r="L34" s="279">
        <f>L$8*BBM!L34</f>
        <v>0</v>
      </c>
      <c r="M34" s="279">
        <f>M$8*BBM!M34</f>
        <v>0</v>
      </c>
      <c r="N34" s="279">
        <f>N$8*BBM!N34</f>
        <v>0</v>
      </c>
      <c r="O34" s="279">
        <f>O$8*BBM!O34</f>
        <v>0</v>
      </c>
      <c r="P34" s="247">
        <f>SUM(D34:O34)</f>
        <v>0</v>
      </c>
      <c r="Q34" s="338">
        <f t="shared" ref="Q34" si="38">D34</f>
        <v>0</v>
      </c>
      <c r="R34" s="320">
        <f t="shared" ref="R34" si="39">Q34+E34</f>
        <v>0</v>
      </c>
      <c r="S34" s="320">
        <f t="shared" ref="S34" si="40">R34+F34</f>
        <v>0</v>
      </c>
      <c r="T34" s="320">
        <f t="shared" ref="T34" si="41">S34+G34</f>
        <v>0</v>
      </c>
      <c r="U34" s="320">
        <f t="shared" ref="U34" si="42">T34+H34</f>
        <v>0</v>
      </c>
      <c r="V34" s="320">
        <f t="shared" ref="V34" si="43">U34+I34</f>
        <v>0</v>
      </c>
      <c r="W34" s="320">
        <f t="shared" ref="W34" si="44">V34+J34</f>
        <v>0</v>
      </c>
      <c r="X34" s="320">
        <f t="shared" ref="X34" si="45">W34+K34</f>
        <v>0</v>
      </c>
      <c r="Y34" s="320">
        <f t="shared" ref="Y34" si="46">X34+L34</f>
        <v>0</v>
      </c>
      <c r="Z34" s="320">
        <f t="shared" ref="Z34" si="47">Y34+M34</f>
        <v>0</v>
      </c>
      <c r="AA34" s="320">
        <f t="shared" ref="AA34" si="48">Z34+N34</f>
        <v>0</v>
      </c>
      <c r="AB34" s="320">
        <f t="shared" ref="AB34" si="49">AA34+O34</f>
        <v>0</v>
      </c>
    </row>
    <row r="35" spans="1:28" ht="14.1" customHeight="1">
      <c r="B35" s="250"/>
      <c r="C35" s="274" t="s">
        <v>133</v>
      </c>
      <c r="D35" s="285">
        <f t="shared" ref="D35:I35" si="50">SUM(D33)</f>
        <v>0</v>
      </c>
      <c r="E35" s="285">
        <f t="shared" si="50"/>
        <v>0</v>
      </c>
      <c r="F35" s="285">
        <f t="shared" si="50"/>
        <v>0</v>
      </c>
      <c r="G35" s="285">
        <f t="shared" si="50"/>
        <v>0</v>
      </c>
      <c r="H35" s="285">
        <f t="shared" si="50"/>
        <v>0</v>
      </c>
      <c r="I35" s="285">
        <f t="shared" si="50"/>
        <v>0</v>
      </c>
      <c r="J35" s="285">
        <f t="shared" ref="J35:K35" si="51">SUM(J33)</f>
        <v>0</v>
      </c>
      <c r="K35" s="285">
        <f t="shared" si="51"/>
        <v>0</v>
      </c>
      <c r="L35" s="285">
        <f t="shared" ref="L35:M35" si="52">SUM(L33)</f>
        <v>0</v>
      </c>
      <c r="M35" s="285">
        <f t="shared" si="52"/>
        <v>0</v>
      </c>
      <c r="N35" s="285">
        <f t="shared" ref="N35:O35" si="53">SUM(N33)</f>
        <v>0</v>
      </c>
      <c r="O35" s="285">
        <f t="shared" si="53"/>
        <v>0</v>
      </c>
      <c r="P35" s="276">
        <f>SUM(P33)</f>
        <v>0</v>
      </c>
      <c r="Q35" s="321">
        <f t="shared" si="14"/>
        <v>0</v>
      </c>
      <c r="R35" s="326">
        <f t="shared" si="29"/>
        <v>0</v>
      </c>
      <c r="S35" s="326">
        <f t="shared" si="29"/>
        <v>0</v>
      </c>
      <c r="T35" s="326">
        <f t="shared" si="29"/>
        <v>0</v>
      </c>
      <c r="U35" s="326">
        <f t="shared" si="29"/>
        <v>0</v>
      </c>
      <c r="V35" s="326">
        <f t="shared" si="29"/>
        <v>0</v>
      </c>
      <c r="W35" s="326">
        <f t="shared" si="29"/>
        <v>0</v>
      </c>
      <c r="X35" s="326">
        <f t="shared" si="29"/>
        <v>0</v>
      </c>
      <c r="Y35" s="326">
        <f t="shared" si="29"/>
        <v>0</v>
      </c>
      <c r="Z35" s="326">
        <f t="shared" si="29"/>
        <v>0</v>
      </c>
      <c r="AA35" s="326">
        <f t="shared" si="29"/>
        <v>0</v>
      </c>
      <c r="AB35" s="326">
        <f t="shared" si="29"/>
        <v>0</v>
      </c>
    </row>
    <row r="36" spans="1:28" s="7" customFormat="1" ht="14.1" customHeight="1">
      <c r="B36" s="256"/>
      <c r="C36" s="293" t="s">
        <v>29</v>
      </c>
      <c r="D36" s="286">
        <f t="shared" ref="D36:I36" si="54">SUM(D32,D35)</f>
        <v>1851259200</v>
      </c>
      <c r="E36" s="286">
        <f t="shared" si="54"/>
        <v>1775125168.7076001</v>
      </c>
      <c r="F36" s="286">
        <f t="shared" si="54"/>
        <v>2161239241</v>
      </c>
      <c r="G36" s="286">
        <f t="shared" si="54"/>
        <v>2107612204</v>
      </c>
      <c r="H36" s="286">
        <f t="shared" si="54"/>
        <v>0</v>
      </c>
      <c r="I36" s="286">
        <f t="shared" si="54"/>
        <v>0</v>
      </c>
      <c r="J36" s="286">
        <f t="shared" ref="J36:K36" si="55">SUM(J32,J35)</f>
        <v>0</v>
      </c>
      <c r="K36" s="286">
        <f t="shared" si="55"/>
        <v>0</v>
      </c>
      <c r="L36" s="286">
        <f t="shared" ref="L36:M36" si="56">SUM(L32,L35)</f>
        <v>0</v>
      </c>
      <c r="M36" s="286">
        <f t="shared" si="56"/>
        <v>0</v>
      </c>
      <c r="N36" s="286">
        <f t="shared" ref="N36:O36" si="57">SUM(N32,N35)</f>
        <v>0</v>
      </c>
      <c r="O36" s="286">
        <f t="shared" si="57"/>
        <v>0</v>
      </c>
      <c r="P36" s="257">
        <f>SUM(P35,P32)</f>
        <v>7895235813.7075996</v>
      </c>
      <c r="Q36" s="322">
        <f t="shared" si="14"/>
        <v>1851259200</v>
      </c>
      <c r="R36" s="326">
        <f t="shared" si="29"/>
        <v>3626384368.7076001</v>
      </c>
      <c r="S36" s="326">
        <f t="shared" si="29"/>
        <v>5787623609.7075996</v>
      </c>
      <c r="T36" s="326">
        <f t="shared" si="29"/>
        <v>7895235813.7075996</v>
      </c>
      <c r="U36" s="326">
        <f t="shared" si="29"/>
        <v>7895235813.7075996</v>
      </c>
      <c r="V36" s="326">
        <f t="shared" si="29"/>
        <v>7895235813.7075996</v>
      </c>
      <c r="W36" s="326">
        <f t="shared" si="29"/>
        <v>7895235813.7075996</v>
      </c>
      <c r="X36" s="326">
        <f t="shared" si="29"/>
        <v>7895235813.7075996</v>
      </c>
      <c r="Y36" s="326">
        <f t="shared" si="29"/>
        <v>7895235813.7075996</v>
      </c>
      <c r="Z36" s="326">
        <f t="shared" si="29"/>
        <v>7895235813.7075996</v>
      </c>
      <c r="AA36" s="326">
        <f t="shared" si="29"/>
        <v>7895235813.7075996</v>
      </c>
      <c r="AB36" s="326">
        <f t="shared" si="29"/>
        <v>7895235813.7075996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50" spans="2:16">
      <c r="C50" s="8" t="s">
        <v>144</v>
      </c>
      <c r="D50" s="10" t="s">
        <v>18</v>
      </c>
      <c r="E50" s="10" t="s">
        <v>145</v>
      </c>
      <c r="F50" s="10" t="s">
        <v>20</v>
      </c>
      <c r="G50" s="10" t="s">
        <v>21</v>
      </c>
      <c r="H50" s="10" t="s">
        <v>9</v>
      </c>
      <c r="I50" s="10" t="s">
        <v>22</v>
      </c>
      <c r="J50" s="10" t="s">
        <v>23</v>
      </c>
      <c r="K50" s="10" t="s">
        <v>146</v>
      </c>
      <c r="L50" s="10" t="s">
        <v>25</v>
      </c>
      <c r="M50" s="10" t="s">
        <v>26</v>
      </c>
      <c r="N50" s="10" t="s">
        <v>147</v>
      </c>
      <c r="O50" s="10" t="s">
        <v>28</v>
      </c>
    </row>
    <row r="51" spans="2:16">
      <c r="C51" s="8" t="s">
        <v>43</v>
      </c>
      <c r="D51" s="10">
        <v>5100</v>
      </c>
      <c r="E51" s="10">
        <v>5451</v>
      </c>
      <c r="F51" s="10">
        <v>6059</v>
      </c>
      <c r="G51" s="10">
        <v>6586</v>
      </c>
    </row>
    <row r="63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7" s="47" customFormat="1" ht="14.1" customHeight="1">
      <c r="A98" s="88"/>
      <c r="Q98" s="325"/>
    </row>
    <row r="99" spans="1:1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6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>
    <tabColor rgb="FF00CCFF"/>
    <pageSetUpPr fitToPage="1"/>
  </sheetPr>
  <dimension ref="A1:AB101"/>
  <sheetViews>
    <sheetView showGridLines="0" view="pageBreakPreview" topLeftCell="A2" zoomScale="85" zoomScaleSheetLayoutView="85" workbookViewId="0">
      <selection activeCell="H71" sqref="H71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4" width="12.7109375" style="10" bestFit="1" customWidth="1"/>
    <col min="5" max="6" width="10.85546875" style="10" customWidth="1"/>
    <col min="7" max="8" width="11.28515625" style="10" bestFit="1" customWidth="1"/>
    <col min="9" max="9" width="10.85546875" style="10" customWidth="1"/>
    <col min="10" max="10" width="11.140625" style="10" customWidth="1"/>
    <col min="11" max="11" width="11.28515625" style="10" customWidth="1"/>
    <col min="12" max="12" width="10.85546875" style="10" customWidth="1"/>
    <col min="13" max="14" width="11.28515625" style="10" bestFit="1" customWidth="1"/>
    <col min="15" max="15" width="11.5703125" style="10" customWidth="1"/>
    <col min="16" max="16" width="14.28515625" style="10" bestFit="1" customWidth="1"/>
    <col min="17" max="17" width="12.7109375" style="323" bestFit="1" customWidth="1"/>
    <col min="18" max="28" width="12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162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s="7" customFormat="1" ht="11.25" customHeight="1">
      <c r="B8" s="341"/>
      <c r="C8" s="339"/>
      <c r="D8" s="340"/>
      <c r="E8" s="340"/>
      <c r="F8" s="340"/>
      <c r="G8" s="340"/>
      <c r="H8" s="340"/>
      <c r="I8" s="342"/>
      <c r="J8" s="342"/>
      <c r="K8" s="342"/>
      <c r="L8" s="342"/>
      <c r="M8" s="342"/>
      <c r="N8" s="342"/>
      <c r="O8" s="342"/>
      <c r="P8" s="247"/>
      <c r="Q8" s="343"/>
      <c r="R8" s="343"/>
      <c r="S8" s="343"/>
      <c r="T8" s="343"/>
      <c r="U8" s="343"/>
      <c r="V8" s="344"/>
      <c r="W8" s="344"/>
      <c r="X8" s="344"/>
      <c r="Y8" s="344"/>
      <c r="Z8" s="344"/>
      <c r="AA8" s="344"/>
      <c r="AB8" s="344"/>
    </row>
    <row r="9" spans="1:28" ht="14.1" customHeight="1">
      <c r="B9" s="109">
        <v>1</v>
      </c>
      <c r="C9" s="267" t="s">
        <v>148</v>
      </c>
      <c r="D9" s="279">
        <f>D52*BBM!D9</f>
        <v>14252000</v>
      </c>
      <c r="E9" s="279">
        <f>E52*BBM!E9</f>
        <v>13137600</v>
      </c>
      <c r="F9" s="279">
        <f>F52*BBM!F9</f>
        <v>14965600</v>
      </c>
      <c r="G9" s="279">
        <f>G52*BBM!G9</f>
        <v>0</v>
      </c>
      <c r="H9" s="279">
        <f>H52*BBM!H9</f>
        <v>0</v>
      </c>
      <c r="I9" s="279">
        <f>I52*BBM!I9</f>
        <v>0</v>
      </c>
      <c r="J9" s="279">
        <f>J52*BBM!J9</f>
        <v>0</v>
      </c>
      <c r="K9" s="279">
        <f>K52*BBM!K9</f>
        <v>0</v>
      </c>
      <c r="L9" s="279">
        <f>L52*BBM!L9</f>
        <v>0</v>
      </c>
      <c r="M9" s="279">
        <f>M52*BBM!M9</f>
        <v>0</v>
      </c>
      <c r="N9" s="279">
        <f>N52*BBM!N9</f>
        <v>0</v>
      </c>
      <c r="O9" s="279">
        <f>O52*BBM!O9</f>
        <v>0</v>
      </c>
      <c r="P9" s="85">
        <f>SUM(D9:O9)</f>
        <v>42355200</v>
      </c>
      <c r="Q9" s="313">
        <f>D9</f>
        <v>14252000</v>
      </c>
      <c r="R9" s="314">
        <f>Q9+E9</f>
        <v>27389600</v>
      </c>
      <c r="S9" s="314">
        <f t="shared" ref="S9:AB24" si="0">R9+F9</f>
        <v>42355200</v>
      </c>
      <c r="T9" s="314">
        <f t="shared" si="0"/>
        <v>42355200</v>
      </c>
      <c r="U9" s="314">
        <f t="shared" si="0"/>
        <v>42355200</v>
      </c>
      <c r="V9" s="314">
        <f t="shared" si="0"/>
        <v>42355200</v>
      </c>
      <c r="W9" s="314">
        <f t="shared" si="0"/>
        <v>42355200</v>
      </c>
      <c r="X9" s="314">
        <f t="shared" si="0"/>
        <v>42355200</v>
      </c>
      <c r="Y9" s="314">
        <f t="shared" si="0"/>
        <v>42355200</v>
      </c>
      <c r="Z9" s="314">
        <f t="shared" si="0"/>
        <v>42355200</v>
      </c>
      <c r="AA9" s="314">
        <f t="shared" si="0"/>
        <v>42355200</v>
      </c>
      <c r="AB9" s="314">
        <f t="shared" si="0"/>
        <v>42355200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14252000</v>
      </c>
      <c r="E10" s="280">
        <f t="shared" si="1"/>
        <v>13137600</v>
      </c>
      <c r="F10" s="280">
        <f t="shared" si="1"/>
        <v>14965600</v>
      </c>
      <c r="G10" s="280">
        <f t="shared" si="1"/>
        <v>0</v>
      </c>
      <c r="H10" s="280">
        <f t="shared" si="1"/>
        <v>0</v>
      </c>
      <c r="I10" s="280">
        <f t="shared" si="1"/>
        <v>0</v>
      </c>
      <c r="J10" s="280">
        <f t="shared" ref="J10:K10" si="2">SUM(J9)</f>
        <v>0</v>
      </c>
      <c r="K10" s="280">
        <f t="shared" si="2"/>
        <v>0</v>
      </c>
      <c r="L10" s="280">
        <f t="shared" ref="L10:M10" si="3">SUM(L9)</f>
        <v>0</v>
      </c>
      <c r="M10" s="280">
        <f t="shared" si="3"/>
        <v>0</v>
      </c>
      <c r="N10" s="280">
        <f t="shared" ref="N10:O10" si="4">SUM(N9)</f>
        <v>0</v>
      </c>
      <c r="O10" s="280">
        <f t="shared" si="4"/>
        <v>0</v>
      </c>
      <c r="P10" s="103">
        <f>SUM(P9)</f>
        <v>42355200</v>
      </c>
      <c r="Q10" s="315">
        <f>D10</f>
        <v>14252000</v>
      </c>
      <c r="R10" s="316">
        <f>Q10+E10</f>
        <v>27389600</v>
      </c>
      <c r="S10" s="316">
        <f t="shared" si="0"/>
        <v>42355200</v>
      </c>
      <c r="T10" s="316">
        <f t="shared" si="0"/>
        <v>42355200</v>
      </c>
      <c r="U10" s="316">
        <f t="shared" si="0"/>
        <v>42355200</v>
      </c>
      <c r="V10" s="316">
        <f t="shared" si="0"/>
        <v>42355200</v>
      </c>
      <c r="W10" s="316">
        <f t="shared" si="0"/>
        <v>42355200</v>
      </c>
      <c r="X10" s="316">
        <f t="shared" si="0"/>
        <v>42355200</v>
      </c>
      <c r="Y10" s="316">
        <f t="shared" si="0"/>
        <v>42355200</v>
      </c>
      <c r="Z10" s="316">
        <f t="shared" si="0"/>
        <v>42355200</v>
      </c>
      <c r="AA10" s="316">
        <f t="shared" si="0"/>
        <v>42355200</v>
      </c>
      <c r="AB10" s="316">
        <f t="shared" si="0"/>
        <v>42355200</v>
      </c>
    </row>
    <row r="11" spans="1:28" ht="14.1" customHeight="1">
      <c r="A11" s="14"/>
      <c r="B11" s="109">
        <v>2</v>
      </c>
      <c r="C11" s="267" t="s">
        <v>149</v>
      </c>
      <c r="D11" s="279">
        <f>D54*BBM!D11</f>
        <v>17395950</v>
      </c>
      <c r="E11" s="279">
        <f>E54*BBM!E11</f>
        <v>13793000</v>
      </c>
      <c r="F11" s="279">
        <f>F54*BBM!F11</f>
        <v>18896150</v>
      </c>
      <c r="G11" s="279">
        <f>G54*BBM!G11</f>
        <v>0</v>
      </c>
      <c r="H11" s="279">
        <f>H54*BBM!H11</f>
        <v>0</v>
      </c>
      <c r="I11" s="279">
        <f>I54*BBM!I11</f>
        <v>0</v>
      </c>
      <c r="J11" s="279">
        <f>J54*BBM!J11</f>
        <v>0</v>
      </c>
      <c r="K11" s="279">
        <f>K54*BBM!K11</f>
        <v>0</v>
      </c>
      <c r="L11" s="279">
        <f>L54*BBM!L11</f>
        <v>0</v>
      </c>
      <c r="M11" s="279">
        <f>M54*BBM!M11</f>
        <v>0</v>
      </c>
      <c r="N11" s="279">
        <f>N54*BBM!N11</f>
        <v>0</v>
      </c>
      <c r="O11" s="279">
        <f>O54*BBM!O11</f>
        <v>0</v>
      </c>
      <c r="P11" s="85">
        <f>SUM(D11:O11)</f>
        <v>50085100</v>
      </c>
      <c r="Q11" s="313">
        <f>D11</f>
        <v>17395950</v>
      </c>
      <c r="R11" s="314">
        <f>Q11+E11</f>
        <v>31188950</v>
      </c>
      <c r="S11" s="314">
        <f t="shared" si="0"/>
        <v>50085100</v>
      </c>
      <c r="T11" s="314">
        <f t="shared" si="0"/>
        <v>50085100</v>
      </c>
      <c r="U11" s="314">
        <f t="shared" si="0"/>
        <v>50085100</v>
      </c>
      <c r="V11" s="314">
        <f t="shared" si="0"/>
        <v>50085100</v>
      </c>
      <c r="W11" s="314">
        <f t="shared" si="0"/>
        <v>50085100</v>
      </c>
      <c r="X11" s="314">
        <f t="shared" si="0"/>
        <v>50085100</v>
      </c>
      <c r="Y11" s="314">
        <f t="shared" si="0"/>
        <v>50085100</v>
      </c>
      <c r="Z11" s="314">
        <f t="shared" si="0"/>
        <v>50085100</v>
      </c>
      <c r="AA11" s="314">
        <f t="shared" si="0"/>
        <v>50085100</v>
      </c>
      <c r="AB11" s="314">
        <f t="shared" si="0"/>
        <v>50085100</v>
      </c>
    </row>
    <row r="12" spans="1:28" ht="14.1" customHeight="1">
      <c r="A12" s="14"/>
      <c r="B12" s="109">
        <v>3</v>
      </c>
      <c r="C12" s="267" t="s">
        <v>150</v>
      </c>
      <c r="D12" s="279">
        <f>D55*BBM!D12</f>
        <v>33111000</v>
      </c>
      <c r="E12" s="279">
        <f>E55*BBM!E12</f>
        <v>29743000</v>
      </c>
      <c r="F12" s="279">
        <f>F55*BBM!F12</f>
        <v>32207000</v>
      </c>
      <c r="G12" s="279">
        <f>G55*BBM!G12</f>
        <v>0</v>
      </c>
      <c r="H12" s="279">
        <f>H55*BBM!H12</f>
        <v>0</v>
      </c>
      <c r="I12" s="279">
        <f>I55*BBM!I12</f>
        <v>0</v>
      </c>
      <c r="J12" s="279">
        <f>J55*BBM!J12</f>
        <v>0</v>
      </c>
      <c r="K12" s="279">
        <f>K55*BBM!K12</f>
        <v>0</v>
      </c>
      <c r="L12" s="279">
        <f>L55*BBM!L12</f>
        <v>0</v>
      </c>
      <c r="M12" s="279">
        <f>M55*BBM!M12</f>
        <v>0</v>
      </c>
      <c r="N12" s="279">
        <f>N55*BBM!N12</f>
        <v>0</v>
      </c>
      <c r="O12" s="279">
        <f>O55*BBM!O12</f>
        <v>0</v>
      </c>
      <c r="P12" s="85">
        <f>SUM(D12:O12)</f>
        <v>95061000</v>
      </c>
      <c r="Q12" s="313">
        <f t="shared" ref="Q12:Q17" si="5">D12</f>
        <v>33111000</v>
      </c>
      <c r="R12" s="314">
        <f t="shared" ref="R12:AB27" si="6">Q12+E12</f>
        <v>62854000</v>
      </c>
      <c r="S12" s="314">
        <f t="shared" si="0"/>
        <v>95061000</v>
      </c>
      <c r="T12" s="314">
        <f t="shared" si="0"/>
        <v>95061000</v>
      </c>
      <c r="U12" s="314">
        <f t="shared" si="0"/>
        <v>95061000</v>
      </c>
      <c r="V12" s="314">
        <f t="shared" si="0"/>
        <v>95061000</v>
      </c>
      <c r="W12" s="314">
        <f t="shared" si="0"/>
        <v>95061000</v>
      </c>
      <c r="X12" s="314">
        <f t="shared" si="0"/>
        <v>95061000</v>
      </c>
      <c r="Y12" s="314">
        <f t="shared" si="0"/>
        <v>95061000</v>
      </c>
      <c r="Z12" s="314">
        <f t="shared" si="0"/>
        <v>95061000</v>
      </c>
      <c r="AA12" s="314">
        <f t="shared" si="0"/>
        <v>95061000</v>
      </c>
      <c r="AB12" s="314">
        <f t="shared" si="0"/>
        <v>95061000</v>
      </c>
    </row>
    <row r="13" spans="1:28" ht="14.1" customHeight="1">
      <c r="A13" s="14"/>
      <c r="B13" s="109">
        <v>4</v>
      </c>
      <c r="C13" s="267" t="s">
        <v>151</v>
      </c>
      <c r="D13" s="279">
        <f>D56*BBM!D13</f>
        <v>6455700</v>
      </c>
      <c r="E13" s="279">
        <f>E56*BBM!E13</f>
        <v>5523300</v>
      </c>
      <c r="F13" s="279">
        <f>F56*BBM!F13</f>
        <v>6318000</v>
      </c>
      <c r="G13" s="279">
        <f>G56*BBM!G13</f>
        <v>0</v>
      </c>
      <c r="H13" s="279">
        <f>H56*BBM!H13</f>
        <v>0</v>
      </c>
      <c r="I13" s="279">
        <f>I56*BBM!I13</f>
        <v>0</v>
      </c>
      <c r="J13" s="279">
        <f>J56*BBM!J13</f>
        <v>0</v>
      </c>
      <c r="K13" s="279">
        <f>K56*BBM!K13</f>
        <v>0</v>
      </c>
      <c r="L13" s="279">
        <f>L56*BBM!L13</f>
        <v>0</v>
      </c>
      <c r="M13" s="279">
        <f>M56*BBM!M13</f>
        <v>0</v>
      </c>
      <c r="N13" s="279">
        <f>N56*BBM!N13</f>
        <v>0</v>
      </c>
      <c r="O13" s="279">
        <f>O56*BBM!O13</f>
        <v>0</v>
      </c>
      <c r="P13" s="85">
        <f t="shared" ref="P13:P17" si="7">SUM(D13:O13)</f>
        <v>18297000</v>
      </c>
      <c r="Q13" s="313">
        <f t="shared" si="5"/>
        <v>6455700</v>
      </c>
      <c r="R13" s="314">
        <f t="shared" si="6"/>
        <v>11979000</v>
      </c>
      <c r="S13" s="314">
        <f t="shared" si="0"/>
        <v>18297000</v>
      </c>
      <c r="T13" s="314">
        <f t="shared" si="0"/>
        <v>18297000</v>
      </c>
      <c r="U13" s="314">
        <f t="shared" si="0"/>
        <v>18297000</v>
      </c>
      <c r="V13" s="314">
        <f t="shared" si="0"/>
        <v>18297000</v>
      </c>
      <c r="W13" s="314">
        <f t="shared" si="0"/>
        <v>18297000</v>
      </c>
      <c r="X13" s="314">
        <f t="shared" si="0"/>
        <v>18297000</v>
      </c>
      <c r="Y13" s="314">
        <f t="shared" si="0"/>
        <v>18297000</v>
      </c>
      <c r="Z13" s="314">
        <f t="shared" si="0"/>
        <v>18297000</v>
      </c>
      <c r="AA13" s="314">
        <f t="shared" si="0"/>
        <v>18297000</v>
      </c>
      <c r="AB13" s="314">
        <f t="shared" si="0"/>
        <v>18297000</v>
      </c>
    </row>
    <row r="14" spans="1:28" ht="14.1" customHeight="1">
      <c r="A14" s="14"/>
      <c r="B14" s="109">
        <v>5</v>
      </c>
      <c r="C14" s="267" t="s">
        <v>152</v>
      </c>
      <c r="D14" s="279">
        <f>D57*BBM!D14</f>
        <v>19247000</v>
      </c>
      <c r="E14" s="279">
        <f>E57*BBM!E14</f>
        <v>19201400</v>
      </c>
      <c r="F14" s="279">
        <f>F57*BBM!F14</f>
        <v>15238000</v>
      </c>
      <c r="G14" s="279">
        <f>G57*BBM!G14</f>
        <v>0</v>
      </c>
      <c r="H14" s="279">
        <f>H57*BBM!H14</f>
        <v>0</v>
      </c>
      <c r="I14" s="279">
        <f>I57*BBM!I14</f>
        <v>0</v>
      </c>
      <c r="J14" s="279">
        <f>J57*BBM!J14</f>
        <v>0</v>
      </c>
      <c r="K14" s="279">
        <f>K57*BBM!K14</f>
        <v>0</v>
      </c>
      <c r="L14" s="279">
        <f>L57*BBM!L14</f>
        <v>0</v>
      </c>
      <c r="M14" s="279">
        <f>M57*BBM!M14</f>
        <v>0</v>
      </c>
      <c r="N14" s="279">
        <f>N57*BBM!N14</f>
        <v>0</v>
      </c>
      <c r="O14" s="279">
        <f>O57*BBM!O14</f>
        <v>0</v>
      </c>
      <c r="P14" s="85">
        <f t="shared" si="7"/>
        <v>53686400</v>
      </c>
      <c r="Q14" s="313">
        <f t="shared" si="5"/>
        <v>19247000</v>
      </c>
      <c r="R14" s="314">
        <f t="shared" si="6"/>
        <v>38448400</v>
      </c>
      <c r="S14" s="314">
        <f t="shared" si="0"/>
        <v>53686400</v>
      </c>
      <c r="T14" s="314">
        <f t="shared" si="0"/>
        <v>53686400</v>
      </c>
      <c r="U14" s="314">
        <f t="shared" si="0"/>
        <v>53686400</v>
      </c>
      <c r="V14" s="314">
        <f t="shared" si="0"/>
        <v>53686400</v>
      </c>
      <c r="W14" s="314">
        <f t="shared" si="0"/>
        <v>53686400</v>
      </c>
      <c r="X14" s="314">
        <f t="shared" si="0"/>
        <v>53686400</v>
      </c>
      <c r="Y14" s="314">
        <f t="shared" si="0"/>
        <v>53686400</v>
      </c>
      <c r="Z14" s="314">
        <f t="shared" si="0"/>
        <v>53686400</v>
      </c>
      <c r="AA14" s="314">
        <f t="shared" si="0"/>
        <v>53686400</v>
      </c>
      <c r="AB14" s="314">
        <f t="shared" si="0"/>
        <v>53686400</v>
      </c>
    </row>
    <row r="15" spans="1:28" ht="14.1" customHeight="1">
      <c r="A15" s="14"/>
      <c r="B15" s="109">
        <v>6</v>
      </c>
      <c r="C15" s="267" t="s">
        <v>153</v>
      </c>
      <c r="D15" s="279">
        <f>D58*BBM!D15</f>
        <v>2384000</v>
      </c>
      <c r="E15" s="279">
        <f>E58*BBM!E15</f>
        <v>2185000</v>
      </c>
      <c r="F15" s="279">
        <f>F58*BBM!F15</f>
        <v>2431000</v>
      </c>
      <c r="G15" s="279">
        <f>G58*BBM!G15</f>
        <v>0</v>
      </c>
      <c r="H15" s="279">
        <f>H58*BBM!H15</f>
        <v>0</v>
      </c>
      <c r="I15" s="279">
        <f>I58*BBM!I15</f>
        <v>0</v>
      </c>
      <c r="J15" s="279">
        <f>J58*BBM!J15</f>
        <v>0</v>
      </c>
      <c r="K15" s="279">
        <f>K58*BBM!K15</f>
        <v>0</v>
      </c>
      <c r="L15" s="279">
        <f>L58*BBM!L15</f>
        <v>0</v>
      </c>
      <c r="M15" s="279">
        <f>M58*BBM!M15</f>
        <v>0</v>
      </c>
      <c r="N15" s="279">
        <f>N58*BBM!N15</f>
        <v>0</v>
      </c>
      <c r="O15" s="279">
        <f>O58*BBM!O15</f>
        <v>0</v>
      </c>
      <c r="P15" s="85">
        <f t="shared" si="7"/>
        <v>7000000</v>
      </c>
      <c r="Q15" s="313">
        <f t="shared" si="5"/>
        <v>2384000</v>
      </c>
      <c r="R15" s="314">
        <f t="shared" si="6"/>
        <v>4569000</v>
      </c>
      <c r="S15" s="314">
        <f t="shared" si="0"/>
        <v>7000000</v>
      </c>
      <c r="T15" s="314">
        <f t="shared" si="0"/>
        <v>7000000</v>
      </c>
      <c r="U15" s="314">
        <f t="shared" si="0"/>
        <v>7000000</v>
      </c>
      <c r="V15" s="314">
        <f t="shared" si="0"/>
        <v>7000000</v>
      </c>
      <c r="W15" s="314">
        <f t="shared" si="0"/>
        <v>7000000</v>
      </c>
      <c r="X15" s="314">
        <f t="shared" si="0"/>
        <v>7000000</v>
      </c>
      <c r="Y15" s="314">
        <f t="shared" si="0"/>
        <v>7000000</v>
      </c>
      <c r="Z15" s="314">
        <f t="shared" si="0"/>
        <v>7000000</v>
      </c>
      <c r="AA15" s="314">
        <f t="shared" si="0"/>
        <v>7000000</v>
      </c>
      <c r="AB15" s="314">
        <f t="shared" si="0"/>
        <v>7000000</v>
      </c>
    </row>
    <row r="16" spans="1:28" ht="14.1" customHeight="1">
      <c r="A16" s="14"/>
      <c r="B16" s="109">
        <v>7</v>
      </c>
      <c r="C16" s="267" t="s">
        <v>154</v>
      </c>
      <c r="D16" s="279">
        <f>D59*BBM!D16</f>
        <v>47195000</v>
      </c>
      <c r="E16" s="279">
        <f>E59*BBM!E16</f>
        <v>38950161.000000007</v>
      </c>
      <c r="F16" s="279">
        <f>F59*BBM!F16</f>
        <v>44920000</v>
      </c>
      <c r="G16" s="279">
        <f>G59*BBM!G16</f>
        <v>0</v>
      </c>
      <c r="H16" s="279">
        <f>H59*BBM!H16</f>
        <v>0</v>
      </c>
      <c r="I16" s="279">
        <f>I59*BBM!I16</f>
        <v>0</v>
      </c>
      <c r="J16" s="279">
        <f>J59*BBM!J16</f>
        <v>0</v>
      </c>
      <c r="K16" s="279">
        <f>K59*BBM!K16</f>
        <v>0</v>
      </c>
      <c r="L16" s="279">
        <f>L59*BBM!L16</f>
        <v>0</v>
      </c>
      <c r="M16" s="279">
        <f>M59*BBM!M16</f>
        <v>0</v>
      </c>
      <c r="N16" s="279">
        <f>N59*BBM!N16</f>
        <v>0</v>
      </c>
      <c r="O16" s="279">
        <f>O59*BBM!O16</f>
        <v>0</v>
      </c>
      <c r="P16" s="85">
        <f t="shared" si="7"/>
        <v>131065161</v>
      </c>
      <c r="Q16" s="313">
        <f t="shared" si="5"/>
        <v>47195000</v>
      </c>
      <c r="R16" s="314">
        <f t="shared" si="6"/>
        <v>86145161</v>
      </c>
      <c r="S16" s="314">
        <f t="shared" si="0"/>
        <v>131065161</v>
      </c>
      <c r="T16" s="314">
        <f t="shared" si="0"/>
        <v>131065161</v>
      </c>
      <c r="U16" s="314">
        <f t="shared" si="0"/>
        <v>131065161</v>
      </c>
      <c r="V16" s="314">
        <f t="shared" si="0"/>
        <v>131065161</v>
      </c>
      <c r="W16" s="314">
        <f t="shared" si="0"/>
        <v>131065161</v>
      </c>
      <c r="X16" s="314">
        <f t="shared" si="0"/>
        <v>131065161</v>
      </c>
      <c r="Y16" s="314">
        <f t="shared" si="0"/>
        <v>131065161</v>
      </c>
      <c r="Z16" s="314">
        <f t="shared" si="0"/>
        <v>131065161</v>
      </c>
      <c r="AA16" s="314">
        <f t="shared" si="0"/>
        <v>131065161</v>
      </c>
      <c r="AB16" s="314">
        <f t="shared" si="0"/>
        <v>131065161</v>
      </c>
    </row>
    <row r="17" spans="1:28" ht="14.1" customHeight="1">
      <c r="A17" s="14"/>
      <c r="B17" s="109">
        <v>8</v>
      </c>
      <c r="C17" s="267" t="s">
        <v>127</v>
      </c>
      <c r="D17" s="279">
        <f>D60*BBM!D17</f>
        <v>16360000</v>
      </c>
      <c r="E17" s="279">
        <f>E60*BBM!E17</f>
        <v>14676277.000000022</v>
      </c>
      <c r="F17" s="279">
        <f>F60*BBM!F17</f>
        <v>18825000</v>
      </c>
      <c r="G17" s="279">
        <f>G60*BBM!G17</f>
        <v>0</v>
      </c>
      <c r="H17" s="279">
        <f>H60*BBM!H17</f>
        <v>0</v>
      </c>
      <c r="I17" s="279">
        <f>I60*BBM!I17</f>
        <v>0</v>
      </c>
      <c r="J17" s="279">
        <f>J60*BBM!J17</f>
        <v>0</v>
      </c>
      <c r="K17" s="279">
        <f>K60*BBM!K17</f>
        <v>0</v>
      </c>
      <c r="L17" s="279">
        <f>L60*BBM!L17</f>
        <v>0</v>
      </c>
      <c r="M17" s="279">
        <f>M60*BBM!M17</f>
        <v>0</v>
      </c>
      <c r="N17" s="279">
        <f>N60*BBM!N17</f>
        <v>0</v>
      </c>
      <c r="O17" s="279">
        <f>O60*BBM!O17</f>
        <v>0</v>
      </c>
      <c r="P17" s="85">
        <f t="shared" si="7"/>
        <v>49861277.000000022</v>
      </c>
      <c r="Q17" s="313">
        <f t="shared" si="5"/>
        <v>16360000</v>
      </c>
      <c r="R17" s="314">
        <f t="shared" si="6"/>
        <v>31036277.000000022</v>
      </c>
      <c r="S17" s="314">
        <f t="shared" si="0"/>
        <v>49861277.000000022</v>
      </c>
      <c r="T17" s="314">
        <f t="shared" si="0"/>
        <v>49861277.000000022</v>
      </c>
      <c r="U17" s="314">
        <f t="shared" si="0"/>
        <v>49861277.000000022</v>
      </c>
      <c r="V17" s="314">
        <f t="shared" si="0"/>
        <v>49861277.000000022</v>
      </c>
      <c r="W17" s="314">
        <f t="shared" si="0"/>
        <v>49861277.000000022</v>
      </c>
      <c r="X17" s="314">
        <f t="shared" si="0"/>
        <v>49861277.000000022</v>
      </c>
      <c r="Y17" s="314">
        <f t="shared" si="0"/>
        <v>49861277.000000022</v>
      </c>
      <c r="Z17" s="314">
        <f t="shared" si="0"/>
        <v>49861277.000000022</v>
      </c>
      <c r="AA17" s="314">
        <f t="shared" si="0"/>
        <v>49861277.000000022</v>
      </c>
      <c r="AB17" s="314">
        <f t="shared" si="0"/>
        <v>49861277.000000022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8">SUM(D11:D17)</f>
        <v>142148650</v>
      </c>
      <c r="E18" s="280">
        <f t="shared" si="8"/>
        <v>124072138.00000003</v>
      </c>
      <c r="F18" s="280">
        <f t="shared" si="8"/>
        <v>138835150</v>
      </c>
      <c r="G18" s="280">
        <f t="shared" si="8"/>
        <v>0</v>
      </c>
      <c r="H18" s="280">
        <f t="shared" si="8"/>
        <v>0</v>
      </c>
      <c r="I18" s="280">
        <f t="shared" si="8"/>
        <v>0</v>
      </c>
      <c r="J18" s="280">
        <f t="shared" ref="J18:K18" si="9">SUM(J11:J17)</f>
        <v>0</v>
      </c>
      <c r="K18" s="280">
        <f t="shared" si="9"/>
        <v>0</v>
      </c>
      <c r="L18" s="280">
        <f t="shared" ref="L18:M18" si="10">SUM(L11:L17)</f>
        <v>0</v>
      </c>
      <c r="M18" s="280">
        <f t="shared" si="10"/>
        <v>0</v>
      </c>
      <c r="N18" s="280">
        <f t="shared" ref="N18:O18" si="11">SUM(N11:N17)</f>
        <v>0</v>
      </c>
      <c r="O18" s="280">
        <f t="shared" si="11"/>
        <v>0</v>
      </c>
      <c r="P18" s="103">
        <f>SUM(P11:P17)</f>
        <v>405055938</v>
      </c>
      <c r="Q18" s="315">
        <f>D18</f>
        <v>142148650</v>
      </c>
      <c r="R18" s="316">
        <f t="shared" si="6"/>
        <v>266220788.00000003</v>
      </c>
      <c r="S18" s="316">
        <f t="shared" si="0"/>
        <v>405055938</v>
      </c>
      <c r="T18" s="316">
        <f t="shared" si="0"/>
        <v>405055938</v>
      </c>
      <c r="U18" s="316">
        <f t="shared" si="0"/>
        <v>405055938</v>
      </c>
      <c r="V18" s="316">
        <f t="shared" si="0"/>
        <v>405055938</v>
      </c>
      <c r="W18" s="316">
        <f t="shared" si="0"/>
        <v>405055938</v>
      </c>
      <c r="X18" s="316">
        <f t="shared" si="0"/>
        <v>405055938</v>
      </c>
      <c r="Y18" s="316">
        <f t="shared" si="0"/>
        <v>405055938</v>
      </c>
      <c r="Z18" s="316">
        <f t="shared" si="0"/>
        <v>405055938</v>
      </c>
      <c r="AA18" s="316">
        <f t="shared" si="0"/>
        <v>405055938</v>
      </c>
      <c r="AB18" s="316">
        <f t="shared" si="0"/>
        <v>405055938</v>
      </c>
    </row>
    <row r="19" spans="1:28" ht="14.1" customHeight="1">
      <c r="A19" s="14"/>
      <c r="B19" s="109">
        <v>10</v>
      </c>
      <c r="C19" s="267" t="s">
        <v>155</v>
      </c>
      <c r="D19" s="279">
        <f>D62*BBM!D19</f>
        <v>24140700</v>
      </c>
      <c r="E19" s="279">
        <f>E62*BBM!E19</f>
        <v>23830200</v>
      </c>
      <c r="F19" s="279">
        <f>F62*BBM!F19</f>
        <v>28034100</v>
      </c>
      <c r="G19" s="279">
        <f>G62*BBM!G19</f>
        <v>0</v>
      </c>
      <c r="H19" s="279">
        <f>H62*BBM!H19</f>
        <v>0</v>
      </c>
      <c r="I19" s="279">
        <f>I62*BBM!I19</f>
        <v>0</v>
      </c>
      <c r="J19" s="279">
        <f>J62*BBM!J19</f>
        <v>0</v>
      </c>
      <c r="K19" s="279">
        <f>K62*BBM!K19</f>
        <v>0</v>
      </c>
      <c r="L19" s="279">
        <f>L62*BBM!L19</f>
        <v>0</v>
      </c>
      <c r="M19" s="279">
        <f>M62*BBM!M19</f>
        <v>0</v>
      </c>
      <c r="N19" s="279">
        <f>N62*BBM!N19</f>
        <v>0</v>
      </c>
      <c r="O19" s="279">
        <f>O62*BBM!O19</f>
        <v>0</v>
      </c>
      <c r="P19" s="85">
        <f t="shared" ref="P19:P26" si="12">SUM(D19:O19)</f>
        <v>76005000</v>
      </c>
      <c r="Q19" s="313">
        <f t="shared" ref="Q19:Q36" si="13">D19</f>
        <v>24140700</v>
      </c>
      <c r="R19" s="314">
        <f t="shared" si="6"/>
        <v>47970900</v>
      </c>
      <c r="S19" s="314">
        <f t="shared" si="0"/>
        <v>76005000</v>
      </c>
      <c r="T19" s="314">
        <f t="shared" si="0"/>
        <v>76005000</v>
      </c>
      <c r="U19" s="314">
        <f t="shared" si="0"/>
        <v>76005000</v>
      </c>
      <c r="V19" s="314">
        <f t="shared" si="0"/>
        <v>76005000</v>
      </c>
      <c r="W19" s="314">
        <f t="shared" si="0"/>
        <v>76005000</v>
      </c>
      <c r="X19" s="314">
        <f t="shared" si="0"/>
        <v>76005000</v>
      </c>
      <c r="Y19" s="314">
        <f t="shared" si="0"/>
        <v>76005000</v>
      </c>
      <c r="Z19" s="314">
        <f t="shared" si="0"/>
        <v>76005000</v>
      </c>
      <c r="AA19" s="314">
        <f t="shared" si="0"/>
        <v>76005000</v>
      </c>
      <c r="AB19" s="314">
        <f t="shared" si="0"/>
        <v>76005000</v>
      </c>
    </row>
    <row r="20" spans="1:28" ht="14.1" customHeight="1">
      <c r="A20" s="14"/>
      <c r="B20" s="109">
        <v>11</v>
      </c>
      <c r="C20" s="270" t="s">
        <v>156</v>
      </c>
      <c r="D20" s="279">
        <f>D63*BBM!D20</f>
        <v>13477500</v>
      </c>
      <c r="E20" s="279">
        <f>E63*BBM!E20</f>
        <v>12055500</v>
      </c>
      <c r="F20" s="279">
        <f>F63*BBM!F20</f>
        <v>13455000</v>
      </c>
      <c r="G20" s="279">
        <f>G63*BBM!G20</f>
        <v>0</v>
      </c>
      <c r="H20" s="279">
        <f>H63*BBM!H20</f>
        <v>0</v>
      </c>
      <c r="I20" s="279">
        <f>I63*BBM!I20</f>
        <v>0</v>
      </c>
      <c r="J20" s="279">
        <f>J63*BBM!J20</f>
        <v>0</v>
      </c>
      <c r="K20" s="279">
        <f>K63*BBM!K20</f>
        <v>0</v>
      </c>
      <c r="L20" s="279">
        <f>L63*BBM!L20</f>
        <v>0</v>
      </c>
      <c r="M20" s="279">
        <f>M63*BBM!M20</f>
        <v>0</v>
      </c>
      <c r="N20" s="279">
        <f>N63*BBM!N20</f>
        <v>0</v>
      </c>
      <c r="O20" s="279">
        <f>O63*BBM!O20</f>
        <v>0</v>
      </c>
      <c r="P20" s="85">
        <f t="shared" si="12"/>
        <v>38988000</v>
      </c>
      <c r="Q20" s="313">
        <f t="shared" si="13"/>
        <v>13477500</v>
      </c>
      <c r="R20" s="314">
        <f t="shared" si="6"/>
        <v>25533000</v>
      </c>
      <c r="S20" s="314">
        <f t="shared" si="0"/>
        <v>38988000</v>
      </c>
      <c r="T20" s="314">
        <f t="shared" si="0"/>
        <v>38988000</v>
      </c>
      <c r="U20" s="314">
        <f t="shared" si="0"/>
        <v>38988000</v>
      </c>
      <c r="V20" s="314">
        <f t="shared" si="0"/>
        <v>38988000</v>
      </c>
      <c r="W20" s="314">
        <f t="shared" si="0"/>
        <v>38988000</v>
      </c>
      <c r="X20" s="314">
        <f t="shared" si="0"/>
        <v>38988000</v>
      </c>
      <c r="Y20" s="314">
        <f t="shared" si="0"/>
        <v>38988000</v>
      </c>
      <c r="Z20" s="314">
        <f t="shared" si="0"/>
        <v>38988000</v>
      </c>
      <c r="AA20" s="314">
        <f t="shared" si="0"/>
        <v>38988000</v>
      </c>
      <c r="AB20" s="314">
        <f t="shared" si="0"/>
        <v>38988000</v>
      </c>
    </row>
    <row r="21" spans="1:28" ht="14.1" customHeight="1">
      <c r="A21" s="14"/>
      <c r="B21" s="109">
        <v>12</v>
      </c>
      <c r="C21" s="270" t="s">
        <v>129</v>
      </c>
      <c r="D21" s="279">
        <f>D64*BBM!D21</f>
        <v>0</v>
      </c>
      <c r="E21" s="279">
        <f>E64*BBM!E21</f>
        <v>0</v>
      </c>
      <c r="F21" s="279">
        <f>F64*BBM!F21</f>
        <v>21073500</v>
      </c>
      <c r="G21" s="279">
        <f>G64*BBM!G21</f>
        <v>0</v>
      </c>
      <c r="H21" s="279">
        <f>H64*BBM!H21</f>
        <v>0</v>
      </c>
      <c r="I21" s="279">
        <f>I64*BBM!I21</f>
        <v>0</v>
      </c>
      <c r="J21" s="279">
        <f>J64*BBM!J21</f>
        <v>0</v>
      </c>
      <c r="K21" s="279">
        <f>K64*BBM!K21</f>
        <v>0</v>
      </c>
      <c r="L21" s="279">
        <f>L64*BBM!L21</f>
        <v>0</v>
      </c>
      <c r="M21" s="279">
        <f>M64*BBM!M21</f>
        <v>0</v>
      </c>
      <c r="N21" s="279">
        <f>N64*BBM!N21</f>
        <v>0</v>
      </c>
      <c r="O21" s="279">
        <f>O64*BBM!O21</f>
        <v>0</v>
      </c>
      <c r="P21" s="85">
        <f t="shared" si="12"/>
        <v>21073500</v>
      </c>
      <c r="Q21" s="313">
        <f t="shared" ref="Q21" si="14">D21</f>
        <v>0</v>
      </c>
      <c r="R21" s="314">
        <f t="shared" ref="R21" si="15">Q21+E21</f>
        <v>0</v>
      </c>
      <c r="S21" s="314">
        <f t="shared" ref="S21" si="16">R21+F21</f>
        <v>21073500</v>
      </c>
      <c r="T21" s="314">
        <f t="shared" ref="T21" si="17">S21+G21</f>
        <v>21073500</v>
      </c>
      <c r="U21" s="314">
        <f t="shared" ref="U21" si="18">T21+H21</f>
        <v>21073500</v>
      </c>
      <c r="V21" s="314">
        <f t="shared" ref="V21" si="19">U21+I21</f>
        <v>21073500</v>
      </c>
      <c r="W21" s="314">
        <f t="shared" ref="W21" si="20">V21+J21</f>
        <v>21073500</v>
      </c>
      <c r="X21" s="314">
        <f t="shared" ref="X21" si="21">W21+K21</f>
        <v>21073500</v>
      </c>
      <c r="Y21" s="314">
        <f t="shared" ref="Y21" si="22">X21+L21</f>
        <v>21073500</v>
      </c>
      <c r="Z21" s="314">
        <f t="shared" ref="Z21" si="23">Y21+M21</f>
        <v>21073500</v>
      </c>
      <c r="AA21" s="314">
        <f t="shared" ref="AA21" si="24">Z21+N21</f>
        <v>21073500</v>
      </c>
      <c r="AB21" s="314">
        <f t="shared" ref="AB21" si="25">AA21+O21</f>
        <v>21073500</v>
      </c>
    </row>
    <row r="22" spans="1:28" ht="14.1" customHeight="1">
      <c r="A22" s="14"/>
      <c r="B22" s="109">
        <v>13</v>
      </c>
      <c r="C22" s="271" t="s">
        <v>157</v>
      </c>
      <c r="D22" s="279">
        <f>D65*BBM!D22</f>
        <v>17544600</v>
      </c>
      <c r="E22" s="279">
        <f>E65*BBM!E22</f>
        <v>15853500</v>
      </c>
      <c r="F22" s="279">
        <f>F65*BBM!F22</f>
        <v>17757000</v>
      </c>
      <c r="G22" s="279">
        <f>G65*BBM!G22</f>
        <v>0</v>
      </c>
      <c r="H22" s="279">
        <f>H65*BBM!H22</f>
        <v>0</v>
      </c>
      <c r="I22" s="279">
        <f>I65*BBM!I22</f>
        <v>0</v>
      </c>
      <c r="J22" s="279">
        <f>J65*BBM!J22</f>
        <v>0</v>
      </c>
      <c r="K22" s="279">
        <f>K65*BBM!K22</f>
        <v>0</v>
      </c>
      <c r="L22" s="279">
        <f>L65*BBM!L22</f>
        <v>0</v>
      </c>
      <c r="M22" s="279">
        <f>M65*BBM!M22</f>
        <v>0</v>
      </c>
      <c r="N22" s="279">
        <f>N65*BBM!N22</f>
        <v>0</v>
      </c>
      <c r="O22" s="279">
        <f>O65*BBM!O22</f>
        <v>0</v>
      </c>
      <c r="P22" s="85">
        <f t="shared" si="12"/>
        <v>51155100</v>
      </c>
      <c r="Q22" s="313">
        <f t="shared" si="13"/>
        <v>17544600</v>
      </c>
      <c r="R22" s="314">
        <f t="shared" si="6"/>
        <v>33398100</v>
      </c>
      <c r="S22" s="314">
        <f t="shared" si="0"/>
        <v>51155100</v>
      </c>
      <c r="T22" s="314">
        <f t="shared" si="0"/>
        <v>51155100</v>
      </c>
      <c r="U22" s="314">
        <f t="shared" si="0"/>
        <v>51155100</v>
      </c>
      <c r="V22" s="314">
        <f t="shared" si="0"/>
        <v>51155100</v>
      </c>
      <c r="W22" s="314">
        <f t="shared" si="0"/>
        <v>51155100</v>
      </c>
      <c r="X22" s="314">
        <f t="shared" si="0"/>
        <v>51155100</v>
      </c>
      <c r="Y22" s="314">
        <f t="shared" si="0"/>
        <v>51155100</v>
      </c>
      <c r="Z22" s="314">
        <f t="shared" si="0"/>
        <v>51155100</v>
      </c>
      <c r="AA22" s="314">
        <f t="shared" si="0"/>
        <v>51155100</v>
      </c>
      <c r="AB22" s="314">
        <f t="shared" si="0"/>
        <v>51155100</v>
      </c>
    </row>
    <row r="23" spans="1:28" ht="14.1" customHeight="1">
      <c r="A23" s="14"/>
      <c r="B23" s="109">
        <v>14</v>
      </c>
      <c r="C23" s="271" t="s">
        <v>158</v>
      </c>
      <c r="D23" s="279">
        <f>D66*BBM!D23</f>
        <v>36238500</v>
      </c>
      <c r="E23" s="279">
        <f>E66*BBM!E23</f>
        <v>31136400</v>
      </c>
      <c r="F23" s="279">
        <f>F66*BBM!F23</f>
        <v>32337000</v>
      </c>
      <c r="G23" s="279">
        <f>G66*BBM!G23</f>
        <v>0</v>
      </c>
      <c r="H23" s="279">
        <f>H66*BBM!H23</f>
        <v>0</v>
      </c>
      <c r="I23" s="279">
        <f>I66*BBM!I23</f>
        <v>0</v>
      </c>
      <c r="J23" s="279">
        <f>J66*BBM!J23</f>
        <v>0</v>
      </c>
      <c r="K23" s="279">
        <f>K66*BBM!K23</f>
        <v>0</v>
      </c>
      <c r="L23" s="279">
        <f>L66*BBM!L23</f>
        <v>0</v>
      </c>
      <c r="M23" s="279">
        <f>M66*BBM!M23</f>
        <v>0</v>
      </c>
      <c r="N23" s="279">
        <f>N66*BBM!N23</f>
        <v>0</v>
      </c>
      <c r="O23" s="279">
        <f>O66*BBM!O23</f>
        <v>0</v>
      </c>
      <c r="P23" s="85">
        <f t="shared" si="12"/>
        <v>99711900</v>
      </c>
      <c r="Q23" s="313">
        <f t="shared" si="13"/>
        <v>36238500</v>
      </c>
      <c r="R23" s="314">
        <f t="shared" si="6"/>
        <v>67374900</v>
      </c>
      <c r="S23" s="314">
        <f t="shared" si="0"/>
        <v>99711900</v>
      </c>
      <c r="T23" s="314">
        <f t="shared" si="0"/>
        <v>99711900</v>
      </c>
      <c r="U23" s="314">
        <f t="shared" si="0"/>
        <v>99711900</v>
      </c>
      <c r="V23" s="314">
        <f t="shared" si="0"/>
        <v>99711900</v>
      </c>
      <c r="W23" s="314">
        <f t="shared" si="0"/>
        <v>99711900</v>
      </c>
      <c r="X23" s="314">
        <f t="shared" si="0"/>
        <v>99711900</v>
      </c>
      <c r="Y23" s="314">
        <f t="shared" si="0"/>
        <v>99711900</v>
      </c>
      <c r="Z23" s="314">
        <f t="shared" si="0"/>
        <v>99711900</v>
      </c>
      <c r="AA23" s="314">
        <f t="shared" si="0"/>
        <v>99711900</v>
      </c>
      <c r="AB23" s="314">
        <f t="shared" si="0"/>
        <v>99711900</v>
      </c>
    </row>
    <row r="24" spans="1:28" ht="14.1" customHeight="1">
      <c r="A24" s="14"/>
      <c r="B24" s="109">
        <v>15</v>
      </c>
      <c r="C24" s="271" t="s">
        <v>159</v>
      </c>
      <c r="D24" s="279">
        <f>D67*BBM!D24</f>
        <v>38910300</v>
      </c>
      <c r="E24" s="279">
        <f>E67*BBM!E24</f>
        <v>39106100</v>
      </c>
      <c r="F24" s="279">
        <f>F67*BBM!F24</f>
        <v>41500800</v>
      </c>
      <c r="G24" s="279">
        <f>G67*BBM!G24</f>
        <v>0</v>
      </c>
      <c r="H24" s="279">
        <f>H67*BBM!H24</f>
        <v>0</v>
      </c>
      <c r="I24" s="279">
        <f>I67*BBM!I24</f>
        <v>0</v>
      </c>
      <c r="J24" s="279">
        <f>J67*BBM!J24</f>
        <v>0</v>
      </c>
      <c r="K24" s="279">
        <f>K67*BBM!K24</f>
        <v>0</v>
      </c>
      <c r="L24" s="279">
        <f>L67*BBM!L24</f>
        <v>0</v>
      </c>
      <c r="M24" s="279">
        <f>M67*BBM!M24</f>
        <v>0</v>
      </c>
      <c r="N24" s="279">
        <f>N67*BBM!N24</f>
        <v>0</v>
      </c>
      <c r="O24" s="279">
        <f>O67*BBM!O24</f>
        <v>0</v>
      </c>
      <c r="P24" s="85">
        <f t="shared" si="12"/>
        <v>119517200</v>
      </c>
      <c r="Q24" s="313">
        <f t="shared" si="13"/>
        <v>38910300</v>
      </c>
      <c r="R24" s="314">
        <f t="shared" si="6"/>
        <v>78016400</v>
      </c>
      <c r="S24" s="314">
        <f t="shared" si="0"/>
        <v>119517200</v>
      </c>
      <c r="T24" s="314">
        <f t="shared" si="0"/>
        <v>119517200</v>
      </c>
      <c r="U24" s="314">
        <f t="shared" si="0"/>
        <v>119517200</v>
      </c>
      <c r="V24" s="314">
        <f t="shared" si="0"/>
        <v>119517200</v>
      </c>
      <c r="W24" s="314">
        <f t="shared" si="0"/>
        <v>119517200</v>
      </c>
      <c r="X24" s="314">
        <f t="shared" si="0"/>
        <v>119517200</v>
      </c>
      <c r="Y24" s="314">
        <f t="shared" si="0"/>
        <v>119517200</v>
      </c>
      <c r="Z24" s="314">
        <f t="shared" si="0"/>
        <v>119517200</v>
      </c>
      <c r="AA24" s="314">
        <f t="shared" si="0"/>
        <v>119517200</v>
      </c>
      <c r="AB24" s="314">
        <f t="shared" si="0"/>
        <v>119517200</v>
      </c>
    </row>
    <row r="25" spans="1:28" ht="14.1" customHeight="1">
      <c r="B25" s="109">
        <v>16</v>
      </c>
      <c r="C25" s="271" t="s">
        <v>160</v>
      </c>
      <c r="D25" s="279">
        <f>D68*BBM!D25</f>
        <v>5102100</v>
      </c>
      <c r="E25" s="279">
        <f>E68*BBM!E25</f>
        <v>4535100</v>
      </c>
      <c r="F25" s="279">
        <f>F68*BBM!F25</f>
        <v>4568400</v>
      </c>
      <c r="G25" s="279">
        <f>G68*BBM!G25</f>
        <v>0</v>
      </c>
      <c r="H25" s="279">
        <f>H68*BBM!H25</f>
        <v>0</v>
      </c>
      <c r="I25" s="279">
        <f>I68*BBM!I25</f>
        <v>0</v>
      </c>
      <c r="J25" s="279">
        <f>J68*BBM!J25</f>
        <v>0</v>
      </c>
      <c r="K25" s="279">
        <f>K68*BBM!K25</f>
        <v>0</v>
      </c>
      <c r="L25" s="279">
        <f>L68*BBM!L25</f>
        <v>0</v>
      </c>
      <c r="M25" s="279">
        <f>M68*BBM!M25</f>
        <v>0</v>
      </c>
      <c r="N25" s="279">
        <f>N68*BBM!N25</f>
        <v>0</v>
      </c>
      <c r="O25" s="279">
        <f>O68*BBM!O25</f>
        <v>0</v>
      </c>
      <c r="P25" s="85">
        <f t="shared" si="12"/>
        <v>14205600</v>
      </c>
      <c r="Q25" s="313">
        <f t="shared" si="13"/>
        <v>5102100</v>
      </c>
      <c r="R25" s="314">
        <f t="shared" si="6"/>
        <v>9637200</v>
      </c>
      <c r="S25" s="314">
        <f t="shared" si="6"/>
        <v>14205600</v>
      </c>
      <c r="T25" s="314">
        <f t="shared" si="6"/>
        <v>14205600</v>
      </c>
      <c r="U25" s="314">
        <f t="shared" si="6"/>
        <v>14205600</v>
      </c>
      <c r="V25" s="314">
        <f t="shared" si="6"/>
        <v>14205600</v>
      </c>
      <c r="W25" s="314">
        <f t="shared" si="6"/>
        <v>14205600</v>
      </c>
      <c r="X25" s="314">
        <f t="shared" si="6"/>
        <v>14205600</v>
      </c>
      <c r="Y25" s="314">
        <f t="shared" si="6"/>
        <v>14205600</v>
      </c>
      <c r="Z25" s="314">
        <f t="shared" si="6"/>
        <v>14205600</v>
      </c>
      <c r="AA25" s="314">
        <f t="shared" si="6"/>
        <v>14205600</v>
      </c>
      <c r="AB25" s="314">
        <f t="shared" si="6"/>
        <v>14205600</v>
      </c>
    </row>
    <row r="26" spans="1:28" ht="14.1" customHeight="1">
      <c r="A26" s="14"/>
      <c r="B26" s="109">
        <v>17</v>
      </c>
      <c r="C26" s="271" t="s">
        <v>161</v>
      </c>
      <c r="D26" s="279">
        <f>D69*BBM!D26</f>
        <v>11205900</v>
      </c>
      <c r="E26" s="279">
        <f>E69*BBM!E26</f>
        <v>10402200</v>
      </c>
      <c r="F26" s="279">
        <f>F69*BBM!F26</f>
        <v>10968300</v>
      </c>
      <c r="G26" s="279">
        <f>G69*BBM!G26</f>
        <v>0</v>
      </c>
      <c r="H26" s="279">
        <f>H69*BBM!H26</f>
        <v>0</v>
      </c>
      <c r="I26" s="279">
        <f>I69*BBM!I26</f>
        <v>0</v>
      </c>
      <c r="J26" s="279">
        <f>J69*BBM!J26</f>
        <v>0</v>
      </c>
      <c r="K26" s="279">
        <f>K69*BBM!K26</f>
        <v>0</v>
      </c>
      <c r="L26" s="279">
        <f>L69*BBM!L26</f>
        <v>0</v>
      </c>
      <c r="M26" s="279">
        <f>M69*BBM!M26</f>
        <v>0</v>
      </c>
      <c r="N26" s="279">
        <f>N69*BBM!N26</f>
        <v>0</v>
      </c>
      <c r="O26" s="279">
        <f>O69*BBM!O26</f>
        <v>0</v>
      </c>
      <c r="P26" s="85">
        <f t="shared" si="12"/>
        <v>32576400</v>
      </c>
      <c r="Q26" s="313">
        <f t="shared" si="13"/>
        <v>11205900</v>
      </c>
      <c r="R26" s="314">
        <f t="shared" si="6"/>
        <v>21608100</v>
      </c>
      <c r="S26" s="314">
        <f t="shared" si="6"/>
        <v>32576400</v>
      </c>
      <c r="T26" s="314">
        <f t="shared" si="6"/>
        <v>32576400</v>
      </c>
      <c r="U26" s="314">
        <f t="shared" si="6"/>
        <v>32576400</v>
      </c>
      <c r="V26" s="314">
        <f t="shared" si="6"/>
        <v>32576400</v>
      </c>
      <c r="W26" s="314">
        <f t="shared" si="6"/>
        <v>32576400</v>
      </c>
      <c r="X26" s="314">
        <f t="shared" si="6"/>
        <v>32576400</v>
      </c>
      <c r="Y26" s="314">
        <f t="shared" si="6"/>
        <v>32576400</v>
      </c>
      <c r="Z26" s="314">
        <f t="shared" si="6"/>
        <v>32576400</v>
      </c>
      <c r="AA26" s="314">
        <f t="shared" si="6"/>
        <v>32576400</v>
      </c>
      <c r="AB26" s="314">
        <f t="shared" si="6"/>
        <v>32576400</v>
      </c>
    </row>
    <row r="27" spans="1:28" s="7" customFormat="1" ht="14.1" customHeight="1">
      <c r="B27" s="110"/>
      <c r="C27" s="272" t="s">
        <v>47</v>
      </c>
      <c r="D27" s="280">
        <f t="shared" ref="D27:P27" si="26">SUM(D19:D26)</f>
        <v>146619600</v>
      </c>
      <c r="E27" s="280">
        <f t="shared" si="26"/>
        <v>136919000</v>
      </c>
      <c r="F27" s="280">
        <f t="shared" si="26"/>
        <v>169694100</v>
      </c>
      <c r="G27" s="280">
        <f t="shared" si="26"/>
        <v>0</v>
      </c>
      <c r="H27" s="280">
        <f t="shared" si="26"/>
        <v>0</v>
      </c>
      <c r="I27" s="280">
        <f t="shared" si="26"/>
        <v>0</v>
      </c>
      <c r="J27" s="280">
        <f t="shared" si="26"/>
        <v>0</v>
      </c>
      <c r="K27" s="280">
        <f t="shared" si="26"/>
        <v>0</v>
      </c>
      <c r="L27" s="280">
        <f t="shared" si="26"/>
        <v>0</v>
      </c>
      <c r="M27" s="280">
        <f t="shared" si="26"/>
        <v>0</v>
      </c>
      <c r="N27" s="280">
        <f t="shared" si="26"/>
        <v>0</v>
      </c>
      <c r="O27" s="280">
        <f t="shared" si="26"/>
        <v>0</v>
      </c>
      <c r="P27" s="103">
        <f t="shared" si="26"/>
        <v>453232700</v>
      </c>
      <c r="Q27" s="315">
        <f t="shared" si="13"/>
        <v>146619600</v>
      </c>
      <c r="R27" s="316">
        <f t="shared" si="6"/>
        <v>283538600</v>
      </c>
      <c r="S27" s="316">
        <f t="shared" si="6"/>
        <v>453232700</v>
      </c>
      <c r="T27" s="316">
        <f t="shared" si="6"/>
        <v>453232700</v>
      </c>
      <c r="U27" s="316">
        <f t="shared" si="6"/>
        <v>453232700</v>
      </c>
      <c r="V27" s="316">
        <f t="shared" si="6"/>
        <v>453232700</v>
      </c>
      <c r="W27" s="316">
        <f t="shared" si="6"/>
        <v>453232700</v>
      </c>
      <c r="X27" s="316">
        <f t="shared" si="6"/>
        <v>453232700</v>
      </c>
      <c r="Y27" s="316">
        <f t="shared" si="6"/>
        <v>453232700</v>
      </c>
      <c r="Z27" s="316">
        <f t="shared" si="6"/>
        <v>453232700</v>
      </c>
      <c r="AA27" s="316">
        <f t="shared" si="6"/>
        <v>453232700</v>
      </c>
      <c r="AB27" s="316">
        <f t="shared" si="6"/>
        <v>453232700</v>
      </c>
    </row>
    <row r="28" spans="1:28" s="7" customFormat="1" ht="14.1" customHeight="1">
      <c r="B28" s="110"/>
      <c r="C28" s="273" t="s">
        <v>128</v>
      </c>
      <c r="D28" s="300">
        <f t="shared" ref="D28:O28" si="27">SUM(D10,D18,D27)</f>
        <v>303020250</v>
      </c>
      <c r="E28" s="300">
        <f t="shared" si="27"/>
        <v>274128738</v>
      </c>
      <c r="F28" s="300">
        <f t="shared" si="27"/>
        <v>323494850</v>
      </c>
      <c r="G28" s="300">
        <f t="shared" si="27"/>
        <v>0</v>
      </c>
      <c r="H28" s="300">
        <f t="shared" si="27"/>
        <v>0</v>
      </c>
      <c r="I28" s="300">
        <f t="shared" si="27"/>
        <v>0</v>
      </c>
      <c r="J28" s="300">
        <f t="shared" si="27"/>
        <v>0</v>
      </c>
      <c r="K28" s="300">
        <f t="shared" si="27"/>
        <v>0</v>
      </c>
      <c r="L28" s="300">
        <f t="shared" si="27"/>
        <v>0</v>
      </c>
      <c r="M28" s="300">
        <f t="shared" si="27"/>
        <v>0</v>
      </c>
      <c r="N28" s="300">
        <f t="shared" si="27"/>
        <v>0</v>
      </c>
      <c r="O28" s="300">
        <f t="shared" si="27"/>
        <v>0</v>
      </c>
      <c r="P28" s="205">
        <f>SUM(P27,P18,P10)</f>
        <v>900643838</v>
      </c>
      <c r="Q28" s="317">
        <f t="shared" si="13"/>
        <v>303020250</v>
      </c>
      <c r="R28" s="316">
        <f t="shared" ref="R28:AB36" si="28">Q28+E28</f>
        <v>577148988</v>
      </c>
      <c r="S28" s="316">
        <f t="shared" si="28"/>
        <v>900643838</v>
      </c>
      <c r="T28" s="316">
        <f t="shared" si="28"/>
        <v>900643838</v>
      </c>
      <c r="U28" s="316">
        <f t="shared" si="28"/>
        <v>900643838</v>
      </c>
      <c r="V28" s="316">
        <f t="shared" si="28"/>
        <v>900643838</v>
      </c>
      <c r="W28" s="316">
        <f t="shared" si="28"/>
        <v>900643838</v>
      </c>
      <c r="X28" s="316">
        <f t="shared" si="28"/>
        <v>900643838</v>
      </c>
      <c r="Y28" s="316">
        <f t="shared" si="28"/>
        <v>900643838</v>
      </c>
      <c r="Z28" s="316">
        <f t="shared" si="28"/>
        <v>900643838</v>
      </c>
      <c r="AA28" s="316">
        <f t="shared" si="28"/>
        <v>900643838</v>
      </c>
      <c r="AB28" s="316">
        <f t="shared" si="28"/>
        <v>900643838</v>
      </c>
    </row>
    <row r="29" spans="1:28" ht="14.1" customHeight="1">
      <c r="B29" s="109">
        <v>18</v>
      </c>
      <c r="C29" s="271" t="s">
        <v>129</v>
      </c>
      <c r="D29" s="279">
        <f>D72*BBM!D29</f>
        <v>54468000</v>
      </c>
      <c r="E29" s="279">
        <f>E72*BBM!E29</f>
        <v>42142500</v>
      </c>
      <c r="F29" s="279">
        <f>F72*BBM!F29</f>
        <v>30339000</v>
      </c>
      <c r="G29" s="279">
        <f>G72*BBM!G29</f>
        <v>0</v>
      </c>
      <c r="H29" s="279">
        <f>H72*BBM!H29</f>
        <v>0</v>
      </c>
      <c r="I29" s="279">
        <f>I72*BBM!I29</f>
        <v>0</v>
      </c>
      <c r="J29" s="279">
        <f>J72*BBM!J29</f>
        <v>0</v>
      </c>
      <c r="K29" s="279">
        <f>K72*BBM!K29</f>
        <v>0</v>
      </c>
      <c r="L29" s="279">
        <f>L72*BBM!L29</f>
        <v>0</v>
      </c>
      <c r="M29" s="279">
        <f>M72*BBM!M29</f>
        <v>0</v>
      </c>
      <c r="N29" s="279">
        <f>N72*BBM!N29</f>
        <v>0</v>
      </c>
      <c r="O29" s="279">
        <f>O72*BBM!O29</f>
        <v>0</v>
      </c>
      <c r="P29" s="85">
        <f>SUM(D29:O29)</f>
        <v>126949500</v>
      </c>
      <c r="Q29" s="313">
        <f t="shared" si="13"/>
        <v>54468000</v>
      </c>
      <c r="R29" s="314">
        <f t="shared" si="28"/>
        <v>96610500</v>
      </c>
      <c r="S29" s="314">
        <f t="shared" si="28"/>
        <v>126949500</v>
      </c>
      <c r="T29" s="314">
        <f t="shared" si="28"/>
        <v>126949500</v>
      </c>
      <c r="U29" s="314">
        <f t="shared" si="28"/>
        <v>126949500</v>
      </c>
      <c r="V29" s="314">
        <f t="shared" si="28"/>
        <v>126949500</v>
      </c>
      <c r="W29" s="314">
        <f t="shared" si="28"/>
        <v>126949500</v>
      </c>
      <c r="X29" s="314">
        <f t="shared" si="28"/>
        <v>126949500</v>
      </c>
      <c r="Y29" s="314">
        <f t="shared" si="28"/>
        <v>126949500</v>
      </c>
      <c r="Z29" s="314">
        <f t="shared" si="28"/>
        <v>126949500</v>
      </c>
      <c r="AA29" s="314">
        <f t="shared" si="28"/>
        <v>126949500</v>
      </c>
      <c r="AB29" s="314">
        <f t="shared" si="28"/>
        <v>126949500</v>
      </c>
    </row>
    <row r="30" spans="1:28" ht="14.1" customHeight="1">
      <c r="B30" s="109">
        <v>19</v>
      </c>
      <c r="C30" s="271" t="s">
        <v>149</v>
      </c>
      <c r="D30" s="279">
        <f>D73*BBM!D30</f>
        <v>24484500</v>
      </c>
      <c r="E30" s="279">
        <f>E73*BBM!E30</f>
        <v>25155000</v>
      </c>
      <c r="F30" s="279">
        <f>F73*BBM!F30</f>
        <v>22139100</v>
      </c>
      <c r="G30" s="279">
        <f>G73*BBM!G30</f>
        <v>0</v>
      </c>
      <c r="H30" s="279">
        <f>H73*BBM!H30</f>
        <v>0</v>
      </c>
      <c r="I30" s="279">
        <f>I73*BBM!I30</f>
        <v>0</v>
      </c>
      <c r="J30" s="279">
        <f>J73*BBM!J30</f>
        <v>0</v>
      </c>
      <c r="K30" s="279">
        <f>K73*BBM!K30</f>
        <v>0</v>
      </c>
      <c r="L30" s="279">
        <f>L73*BBM!L30</f>
        <v>0</v>
      </c>
      <c r="M30" s="279">
        <f>M73*BBM!M30</f>
        <v>0</v>
      </c>
      <c r="N30" s="279">
        <f>N73*BBM!N30</f>
        <v>0</v>
      </c>
      <c r="O30" s="279">
        <f>O73*BBM!O30</f>
        <v>0</v>
      </c>
      <c r="P30" s="85">
        <f>SUM(D30:O30)</f>
        <v>71778600</v>
      </c>
      <c r="Q30" s="313">
        <f t="shared" si="13"/>
        <v>24484500</v>
      </c>
      <c r="R30" s="314">
        <f t="shared" si="28"/>
        <v>49639500</v>
      </c>
      <c r="S30" s="314">
        <f t="shared" si="28"/>
        <v>71778600</v>
      </c>
      <c r="T30" s="314">
        <f t="shared" si="28"/>
        <v>71778600</v>
      </c>
      <c r="U30" s="314">
        <f t="shared" si="28"/>
        <v>71778600</v>
      </c>
      <c r="V30" s="314">
        <f t="shared" si="28"/>
        <v>71778600</v>
      </c>
      <c r="W30" s="314">
        <f t="shared" si="28"/>
        <v>71778600</v>
      </c>
      <c r="X30" s="314">
        <f t="shared" si="28"/>
        <v>71778600</v>
      </c>
      <c r="Y30" s="314">
        <f t="shared" si="28"/>
        <v>71778600</v>
      </c>
      <c r="Z30" s="314">
        <f t="shared" si="28"/>
        <v>71778600</v>
      </c>
      <c r="AA30" s="314">
        <f t="shared" si="28"/>
        <v>71778600</v>
      </c>
      <c r="AB30" s="314">
        <f t="shared" si="28"/>
        <v>71778600</v>
      </c>
    </row>
    <row r="31" spans="1:28" ht="14.1" customHeight="1">
      <c r="B31" s="110"/>
      <c r="C31" s="273" t="s">
        <v>130</v>
      </c>
      <c r="D31" s="300">
        <f t="shared" ref="D31:I31" si="29">SUM(D29:D30)</f>
        <v>78952500</v>
      </c>
      <c r="E31" s="300">
        <f t="shared" si="29"/>
        <v>67297500</v>
      </c>
      <c r="F31" s="300">
        <f t="shared" si="29"/>
        <v>52478100</v>
      </c>
      <c r="G31" s="300">
        <f t="shared" si="29"/>
        <v>0</v>
      </c>
      <c r="H31" s="300">
        <f t="shared" si="29"/>
        <v>0</v>
      </c>
      <c r="I31" s="300">
        <f t="shared" si="29"/>
        <v>0</v>
      </c>
      <c r="J31" s="300">
        <f t="shared" ref="J31:K31" si="30">SUM(J29:J30)</f>
        <v>0</v>
      </c>
      <c r="K31" s="300">
        <f t="shared" si="30"/>
        <v>0</v>
      </c>
      <c r="L31" s="300">
        <f t="shared" ref="L31:M31" si="31">SUM(L29:L30)</f>
        <v>0</v>
      </c>
      <c r="M31" s="300">
        <f t="shared" si="31"/>
        <v>0</v>
      </c>
      <c r="N31" s="300">
        <f t="shared" ref="N31:O31" si="32">SUM(N29:N30)</f>
        <v>0</v>
      </c>
      <c r="O31" s="300">
        <f t="shared" si="32"/>
        <v>0</v>
      </c>
      <c r="P31" s="104">
        <f>SUM(P29:P30)</f>
        <v>198728100</v>
      </c>
      <c r="Q31" s="317">
        <f t="shared" si="13"/>
        <v>78952500</v>
      </c>
      <c r="R31" s="326">
        <f t="shared" si="28"/>
        <v>146250000</v>
      </c>
      <c r="S31" s="326">
        <f t="shared" si="28"/>
        <v>198728100</v>
      </c>
      <c r="T31" s="326">
        <f t="shared" si="28"/>
        <v>198728100</v>
      </c>
      <c r="U31" s="326">
        <f t="shared" si="28"/>
        <v>198728100</v>
      </c>
      <c r="V31" s="326">
        <f t="shared" si="28"/>
        <v>198728100</v>
      </c>
      <c r="W31" s="326">
        <f t="shared" si="28"/>
        <v>198728100</v>
      </c>
      <c r="X31" s="326">
        <f t="shared" si="28"/>
        <v>198728100</v>
      </c>
      <c r="Y31" s="326">
        <f t="shared" si="28"/>
        <v>198728100</v>
      </c>
      <c r="Z31" s="326">
        <f t="shared" si="28"/>
        <v>198728100</v>
      </c>
      <c r="AA31" s="326">
        <f t="shared" si="28"/>
        <v>198728100</v>
      </c>
      <c r="AB31" s="326">
        <f t="shared" si="28"/>
        <v>198728100</v>
      </c>
    </row>
    <row r="32" spans="1:28" ht="14.1" customHeight="1">
      <c r="B32" s="110"/>
      <c r="C32" s="274" t="s">
        <v>131</v>
      </c>
      <c r="D32" s="283">
        <f t="shared" ref="D32:I32" si="33">SUM(D28,D31)</f>
        <v>381972750</v>
      </c>
      <c r="E32" s="283">
        <f t="shared" si="33"/>
        <v>341426238</v>
      </c>
      <c r="F32" s="283">
        <f t="shared" si="33"/>
        <v>375972950</v>
      </c>
      <c r="G32" s="283">
        <f t="shared" si="33"/>
        <v>0</v>
      </c>
      <c r="H32" s="283">
        <f t="shared" si="33"/>
        <v>0</v>
      </c>
      <c r="I32" s="283">
        <f t="shared" si="33"/>
        <v>0</v>
      </c>
      <c r="J32" s="283">
        <f t="shared" ref="J32:K32" si="34">SUM(J28,J31)</f>
        <v>0</v>
      </c>
      <c r="K32" s="283">
        <f t="shared" si="34"/>
        <v>0</v>
      </c>
      <c r="L32" s="283">
        <f t="shared" ref="L32:M32" si="35">SUM(L28,L31)</f>
        <v>0</v>
      </c>
      <c r="M32" s="283">
        <f t="shared" si="35"/>
        <v>0</v>
      </c>
      <c r="N32" s="283">
        <f t="shared" ref="N32:O32" si="36">SUM(N28,N31)</f>
        <v>0</v>
      </c>
      <c r="O32" s="283">
        <f t="shared" si="36"/>
        <v>0</v>
      </c>
      <c r="P32" s="252">
        <f>SUM(P31,P28)</f>
        <v>1099371938</v>
      </c>
      <c r="Q32" s="318">
        <f t="shared" si="13"/>
        <v>381972750</v>
      </c>
      <c r="R32" s="326">
        <f t="shared" si="28"/>
        <v>723398988</v>
      </c>
      <c r="S32" s="326">
        <f t="shared" si="28"/>
        <v>1099371938</v>
      </c>
      <c r="T32" s="326">
        <f t="shared" si="28"/>
        <v>1099371938</v>
      </c>
      <c r="U32" s="326">
        <f t="shared" si="28"/>
        <v>1099371938</v>
      </c>
      <c r="V32" s="326">
        <f t="shared" si="28"/>
        <v>1099371938</v>
      </c>
      <c r="W32" s="326">
        <f t="shared" si="28"/>
        <v>1099371938</v>
      </c>
      <c r="X32" s="326">
        <f t="shared" si="28"/>
        <v>1099371938</v>
      </c>
      <c r="Y32" s="326">
        <f t="shared" si="28"/>
        <v>1099371938</v>
      </c>
      <c r="Z32" s="326">
        <f t="shared" si="28"/>
        <v>1099371938</v>
      </c>
      <c r="AA32" s="326">
        <f t="shared" si="28"/>
        <v>1099371938</v>
      </c>
      <c r="AB32" s="326">
        <f t="shared" si="28"/>
        <v>1099371938</v>
      </c>
    </row>
    <row r="33" spans="1:28" ht="14.1" customHeight="1">
      <c r="B33" s="111">
        <v>20</v>
      </c>
      <c r="C33" s="270" t="s">
        <v>132</v>
      </c>
      <c r="D33" s="279">
        <f>$D$8*BBM!D33</f>
        <v>0</v>
      </c>
      <c r="E33" s="279">
        <f>$D$8*BBM!E33</f>
        <v>0</v>
      </c>
      <c r="F33" s="279">
        <f>$D$8*BBM!F33</f>
        <v>0</v>
      </c>
      <c r="G33" s="279">
        <f>$D$8*BBM!G33</f>
        <v>0</v>
      </c>
      <c r="H33" s="279">
        <f>$D$8*BBM!H33</f>
        <v>0</v>
      </c>
      <c r="I33" s="279">
        <f>$D$8*BBM!I33</f>
        <v>0</v>
      </c>
      <c r="J33" s="279">
        <f>$D$8*BBM!J33</f>
        <v>0</v>
      </c>
      <c r="K33" s="279">
        <f>$D$8*BBM!K33</f>
        <v>0</v>
      </c>
      <c r="L33" s="279">
        <f>$D$8*BBM!L33</f>
        <v>0</v>
      </c>
      <c r="M33" s="279">
        <f>$D$8*BBM!M33</f>
        <v>0</v>
      </c>
      <c r="N33" s="279">
        <f>$D$8*BBM!N33</f>
        <v>0</v>
      </c>
      <c r="O33" s="279">
        <f>$D$8*BBM!O33</f>
        <v>0</v>
      </c>
      <c r="P33" s="85">
        <f>SUM(D33:O33)</f>
        <v>0</v>
      </c>
      <c r="Q33" s="319">
        <f t="shared" si="13"/>
        <v>0</v>
      </c>
      <c r="R33" s="442">
        <f t="shared" si="28"/>
        <v>0</v>
      </c>
      <c r="S33" s="442">
        <f t="shared" si="28"/>
        <v>0</v>
      </c>
      <c r="T33" s="442">
        <f t="shared" si="28"/>
        <v>0</v>
      </c>
      <c r="U33" s="442">
        <f t="shared" si="28"/>
        <v>0</v>
      </c>
      <c r="V33" s="442">
        <f t="shared" si="28"/>
        <v>0</v>
      </c>
      <c r="W33" s="442">
        <f t="shared" si="28"/>
        <v>0</v>
      </c>
      <c r="X33" s="442">
        <f t="shared" si="28"/>
        <v>0</v>
      </c>
      <c r="Y33" s="442">
        <f t="shared" si="28"/>
        <v>0</v>
      </c>
      <c r="Z33" s="442">
        <f t="shared" si="28"/>
        <v>0</v>
      </c>
      <c r="AA33" s="442">
        <f t="shared" si="28"/>
        <v>0</v>
      </c>
      <c r="AB33" s="442">
        <f t="shared" si="28"/>
        <v>0</v>
      </c>
    </row>
    <row r="34" spans="1:28" ht="14.1" customHeight="1">
      <c r="B34" s="111">
        <v>21</v>
      </c>
      <c r="C34" s="270" t="s">
        <v>210</v>
      </c>
      <c r="D34" s="279">
        <f>$D$8*BBM!D34</f>
        <v>0</v>
      </c>
      <c r="E34" s="279">
        <f>$D$8*BBM!E34</f>
        <v>0</v>
      </c>
      <c r="F34" s="279">
        <f>$D$8*BBM!F34</f>
        <v>0</v>
      </c>
      <c r="G34" s="279">
        <f>$D$8*BBM!G34</f>
        <v>0</v>
      </c>
      <c r="H34" s="279">
        <f>$D$8*BBM!H34</f>
        <v>0</v>
      </c>
      <c r="I34" s="279">
        <f>$D$8*BBM!I34</f>
        <v>0</v>
      </c>
      <c r="J34" s="279">
        <f>$D$8*BBM!J34</f>
        <v>0</v>
      </c>
      <c r="K34" s="279">
        <f>$D$8*BBM!K34</f>
        <v>0</v>
      </c>
      <c r="L34" s="279">
        <f>$D$8*BBM!L34</f>
        <v>0</v>
      </c>
      <c r="M34" s="279">
        <f>$D$8*BBM!M34</f>
        <v>0</v>
      </c>
      <c r="N34" s="279">
        <f>$D$8*BBM!N34</f>
        <v>0</v>
      </c>
      <c r="O34" s="279">
        <f>$D$8*BBM!O34</f>
        <v>0</v>
      </c>
      <c r="P34" s="85">
        <f>SUM(D34:O34)</f>
        <v>0</v>
      </c>
      <c r="Q34" s="319">
        <f t="shared" ref="Q34" si="37">D34</f>
        <v>0</v>
      </c>
      <c r="R34" s="442">
        <f t="shared" ref="R34" si="38">Q34+E34</f>
        <v>0</v>
      </c>
      <c r="S34" s="442">
        <f t="shared" ref="S34" si="39">R34+F34</f>
        <v>0</v>
      </c>
      <c r="T34" s="442">
        <f t="shared" ref="T34" si="40">S34+G34</f>
        <v>0</v>
      </c>
      <c r="U34" s="442">
        <f t="shared" ref="U34" si="41">T34+H34</f>
        <v>0</v>
      </c>
      <c r="V34" s="442">
        <f t="shared" ref="V34" si="42">U34+I34</f>
        <v>0</v>
      </c>
      <c r="W34" s="442">
        <f t="shared" ref="W34" si="43">V34+J34</f>
        <v>0</v>
      </c>
      <c r="X34" s="442">
        <f t="shared" ref="X34" si="44">W34+K34</f>
        <v>0</v>
      </c>
      <c r="Y34" s="442">
        <f t="shared" ref="Y34" si="45">X34+L34</f>
        <v>0</v>
      </c>
      <c r="Z34" s="442">
        <f t="shared" ref="Z34" si="46">Y34+M34</f>
        <v>0</v>
      </c>
      <c r="AA34" s="442">
        <f t="shared" ref="AA34" si="47">Z34+N34</f>
        <v>0</v>
      </c>
      <c r="AB34" s="442">
        <f t="shared" ref="AB34" si="48">AA34+O34</f>
        <v>0</v>
      </c>
    </row>
    <row r="35" spans="1:28" ht="14.1" customHeight="1">
      <c r="B35" s="250"/>
      <c r="C35" s="274" t="s">
        <v>133</v>
      </c>
      <c r="D35" s="285">
        <f t="shared" ref="D35:I35" si="49">SUM(D33)</f>
        <v>0</v>
      </c>
      <c r="E35" s="285">
        <f t="shared" si="49"/>
        <v>0</v>
      </c>
      <c r="F35" s="285">
        <f t="shared" si="49"/>
        <v>0</v>
      </c>
      <c r="G35" s="285">
        <f t="shared" si="49"/>
        <v>0</v>
      </c>
      <c r="H35" s="285">
        <f t="shared" si="49"/>
        <v>0</v>
      </c>
      <c r="I35" s="285">
        <f t="shared" si="49"/>
        <v>0</v>
      </c>
      <c r="J35" s="285">
        <f t="shared" ref="J35:K35" si="50">SUM(J33)</f>
        <v>0</v>
      </c>
      <c r="K35" s="285">
        <f t="shared" si="50"/>
        <v>0</v>
      </c>
      <c r="L35" s="285">
        <f t="shared" ref="L35:M35" si="51">SUM(L33)</f>
        <v>0</v>
      </c>
      <c r="M35" s="285">
        <f t="shared" si="51"/>
        <v>0</v>
      </c>
      <c r="N35" s="285">
        <f t="shared" ref="N35:O35" si="52">SUM(N33)</f>
        <v>0</v>
      </c>
      <c r="O35" s="285">
        <f t="shared" si="52"/>
        <v>0</v>
      </c>
      <c r="P35" s="276">
        <f>SUM(P33)</f>
        <v>0</v>
      </c>
      <c r="Q35" s="321">
        <f t="shared" si="13"/>
        <v>0</v>
      </c>
      <c r="R35" s="326">
        <f t="shared" si="28"/>
        <v>0</v>
      </c>
      <c r="S35" s="326">
        <f t="shared" si="28"/>
        <v>0</v>
      </c>
      <c r="T35" s="326">
        <f t="shared" si="28"/>
        <v>0</v>
      </c>
      <c r="U35" s="326">
        <f t="shared" si="28"/>
        <v>0</v>
      </c>
      <c r="V35" s="326">
        <f t="shared" si="28"/>
        <v>0</v>
      </c>
      <c r="W35" s="326">
        <f t="shared" si="28"/>
        <v>0</v>
      </c>
      <c r="X35" s="326">
        <f t="shared" si="28"/>
        <v>0</v>
      </c>
      <c r="Y35" s="326">
        <f t="shared" si="28"/>
        <v>0</v>
      </c>
      <c r="Z35" s="326">
        <f t="shared" si="28"/>
        <v>0</v>
      </c>
      <c r="AA35" s="326">
        <f t="shared" si="28"/>
        <v>0</v>
      </c>
      <c r="AB35" s="326">
        <f t="shared" si="28"/>
        <v>0</v>
      </c>
    </row>
    <row r="36" spans="1:28" s="7" customFormat="1" ht="14.1" customHeight="1">
      <c r="B36" s="256"/>
      <c r="C36" s="293" t="s">
        <v>29</v>
      </c>
      <c r="D36" s="286">
        <f t="shared" ref="D36:I36" si="53">SUM(D32,D35)</f>
        <v>381972750</v>
      </c>
      <c r="E36" s="286">
        <f t="shared" si="53"/>
        <v>341426238</v>
      </c>
      <c r="F36" s="286">
        <f t="shared" si="53"/>
        <v>375972950</v>
      </c>
      <c r="G36" s="286">
        <f t="shared" si="53"/>
        <v>0</v>
      </c>
      <c r="H36" s="286">
        <f t="shared" si="53"/>
        <v>0</v>
      </c>
      <c r="I36" s="286">
        <f t="shared" si="53"/>
        <v>0</v>
      </c>
      <c r="J36" s="286">
        <f t="shared" ref="J36:K36" si="54">SUM(J32,J35)</f>
        <v>0</v>
      </c>
      <c r="K36" s="286">
        <f t="shared" si="54"/>
        <v>0</v>
      </c>
      <c r="L36" s="286">
        <f t="shared" ref="L36:M36" si="55">SUM(L32,L35)</f>
        <v>0</v>
      </c>
      <c r="M36" s="286">
        <f t="shared" si="55"/>
        <v>0</v>
      </c>
      <c r="N36" s="286">
        <f t="shared" ref="N36:O36" si="56">SUM(N32,N35)</f>
        <v>0</v>
      </c>
      <c r="O36" s="286">
        <f t="shared" si="56"/>
        <v>0</v>
      </c>
      <c r="P36" s="257">
        <f>SUM(P35,P32)</f>
        <v>1099371938</v>
      </c>
      <c r="Q36" s="322">
        <f t="shared" si="13"/>
        <v>381972750</v>
      </c>
      <c r="R36" s="326">
        <f t="shared" si="28"/>
        <v>723398988</v>
      </c>
      <c r="S36" s="326">
        <f t="shared" si="28"/>
        <v>1099371938</v>
      </c>
      <c r="T36" s="326">
        <f t="shared" si="28"/>
        <v>1099371938</v>
      </c>
      <c r="U36" s="326">
        <f t="shared" si="28"/>
        <v>1099371938</v>
      </c>
      <c r="V36" s="326">
        <f t="shared" si="28"/>
        <v>1099371938</v>
      </c>
      <c r="W36" s="326">
        <f t="shared" si="28"/>
        <v>1099371938</v>
      </c>
      <c r="X36" s="326">
        <f t="shared" si="28"/>
        <v>1099371938</v>
      </c>
      <c r="Y36" s="326">
        <f t="shared" si="28"/>
        <v>1099371938</v>
      </c>
      <c r="Z36" s="326">
        <f t="shared" si="28"/>
        <v>1099371938</v>
      </c>
      <c r="AA36" s="326">
        <f t="shared" si="28"/>
        <v>1099371938</v>
      </c>
      <c r="AB36" s="326">
        <f t="shared" si="28"/>
        <v>1099371938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49" spans="1:28">
      <c r="B49" s="6" t="s">
        <v>163</v>
      </c>
    </row>
    <row r="50" spans="1:28">
      <c r="B50" s="352"/>
      <c r="C50" s="353" t="s">
        <v>144</v>
      </c>
      <c r="D50" s="353" t="s">
        <v>18</v>
      </c>
      <c r="E50" s="353" t="s">
        <v>145</v>
      </c>
      <c r="F50" s="353" t="s">
        <v>20</v>
      </c>
      <c r="G50" s="353" t="s">
        <v>21</v>
      </c>
      <c r="H50" s="353" t="s">
        <v>9</v>
      </c>
      <c r="I50" s="353" t="s">
        <v>22</v>
      </c>
      <c r="J50" s="353" t="s">
        <v>23</v>
      </c>
      <c r="K50" s="353" t="s">
        <v>146</v>
      </c>
      <c r="L50" s="353" t="s">
        <v>25</v>
      </c>
      <c r="M50" s="353" t="s">
        <v>26</v>
      </c>
      <c r="N50" s="353" t="s">
        <v>147</v>
      </c>
      <c r="O50" s="353" t="s">
        <v>28</v>
      </c>
    </row>
    <row r="51" spans="1:28">
      <c r="B51" s="345"/>
      <c r="C51" s="346" t="s">
        <v>43</v>
      </c>
      <c r="D51" s="346">
        <f>'Harga BBM'!D51</f>
        <v>5100</v>
      </c>
      <c r="E51" s="346">
        <f>'Harga BBM'!E51</f>
        <v>5451</v>
      </c>
      <c r="F51" s="346">
        <f>'Harga BBM'!F51</f>
        <v>6059</v>
      </c>
      <c r="G51" s="346">
        <f>'Harga BBM'!G51</f>
        <v>6586</v>
      </c>
      <c r="H51" s="346">
        <f>'Harga BBM'!H51</f>
        <v>0</v>
      </c>
      <c r="I51" s="346">
        <f>'Harga BBM'!I51</f>
        <v>0</v>
      </c>
      <c r="J51" s="346">
        <f>'Harga BBM'!J51</f>
        <v>0</v>
      </c>
      <c r="K51" s="346">
        <f>'Harga BBM'!K51</f>
        <v>0</v>
      </c>
      <c r="L51" s="346">
        <f>'Harga BBM'!L51</f>
        <v>0</v>
      </c>
      <c r="M51" s="346">
        <f>'Harga BBM'!M51</f>
        <v>0</v>
      </c>
      <c r="N51" s="346">
        <f>'Harga BBM'!N51</f>
        <v>0</v>
      </c>
      <c r="O51" s="346">
        <f>'Harga BBM'!O51</f>
        <v>0</v>
      </c>
    </row>
    <row r="52" spans="1:28">
      <c r="B52" s="351">
        <v>1</v>
      </c>
      <c r="C52" s="351" t="s">
        <v>148</v>
      </c>
      <c r="D52" s="351">
        <v>800</v>
      </c>
      <c r="E52" s="351">
        <v>800</v>
      </c>
      <c r="F52" s="351">
        <v>800</v>
      </c>
      <c r="G52" s="351"/>
      <c r="H52" s="351"/>
      <c r="I52" s="351"/>
      <c r="J52" s="351"/>
      <c r="K52" s="351"/>
      <c r="L52" s="351"/>
      <c r="M52" s="351"/>
      <c r="N52" s="351"/>
      <c r="O52" s="351"/>
    </row>
    <row r="53" spans="1:28">
      <c r="B53" s="347"/>
      <c r="C53" s="348" t="s">
        <v>61</v>
      </c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47"/>
    </row>
    <row r="54" spans="1:28">
      <c r="B54" s="347">
        <v>2</v>
      </c>
      <c r="C54" s="347" t="s">
        <v>149</v>
      </c>
      <c r="D54" s="347">
        <v>650</v>
      </c>
      <c r="E54" s="347">
        <v>650</v>
      </c>
      <c r="F54" s="347">
        <v>650</v>
      </c>
      <c r="G54" s="347"/>
      <c r="H54" s="347"/>
      <c r="I54" s="347"/>
      <c r="J54" s="347"/>
      <c r="K54" s="347"/>
      <c r="L54" s="347"/>
      <c r="M54" s="347"/>
      <c r="N54" s="347"/>
      <c r="O54" s="347"/>
    </row>
    <row r="55" spans="1:28">
      <c r="B55" s="347">
        <v>3</v>
      </c>
      <c r="C55" s="347" t="s">
        <v>150</v>
      </c>
      <c r="D55" s="347">
        <v>1000</v>
      </c>
      <c r="E55" s="347">
        <v>1000</v>
      </c>
      <c r="F55" s="347">
        <v>1000</v>
      </c>
      <c r="G55" s="347"/>
      <c r="H55" s="347"/>
      <c r="I55" s="347"/>
      <c r="J55" s="347"/>
      <c r="K55" s="347"/>
      <c r="L55" s="347"/>
      <c r="M55" s="347"/>
      <c r="N55" s="347"/>
      <c r="O55" s="347"/>
    </row>
    <row r="56" spans="1:28">
      <c r="B56" s="347">
        <v>4</v>
      </c>
      <c r="C56" s="347" t="s">
        <v>151</v>
      </c>
      <c r="D56" s="347">
        <v>900</v>
      </c>
      <c r="E56" s="347">
        <v>900</v>
      </c>
      <c r="F56" s="347">
        <v>900</v>
      </c>
      <c r="G56" s="347"/>
      <c r="H56" s="347"/>
      <c r="I56" s="347"/>
      <c r="J56" s="347"/>
      <c r="K56" s="347"/>
      <c r="L56" s="347"/>
      <c r="M56" s="347"/>
      <c r="N56" s="347"/>
      <c r="O56" s="347"/>
    </row>
    <row r="57" spans="1:28">
      <c r="B57" s="347">
        <v>5</v>
      </c>
      <c r="C57" s="347" t="s">
        <v>152</v>
      </c>
      <c r="D57" s="347">
        <v>950</v>
      </c>
      <c r="E57" s="347">
        <v>950</v>
      </c>
      <c r="F57" s="347">
        <v>950</v>
      </c>
      <c r="G57" s="347"/>
      <c r="H57" s="347"/>
      <c r="I57" s="347"/>
      <c r="J57" s="347"/>
      <c r="K57" s="347"/>
      <c r="L57" s="347"/>
      <c r="M57" s="347"/>
      <c r="N57" s="347"/>
      <c r="O57" s="347"/>
    </row>
    <row r="58" spans="1:28">
      <c r="B58" s="347">
        <v>6</v>
      </c>
      <c r="C58" s="347" t="s">
        <v>153</v>
      </c>
      <c r="D58" s="347">
        <v>1000</v>
      </c>
      <c r="E58" s="347">
        <v>1000</v>
      </c>
      <c r="F58" s="347">
        <v>1000</v>
      </c>
      <c r="G58" s="347"/>
      <c r="H58" s="347"/>
      <c r="I58" s="347"/>
      <c r="J58" s="347"/>
      <c r="K58" s="347"/>
      <c r="L58" s="347"/>
      <c r="M58" s="347"/>
      <c r="N58" s="347"/>
      <c r="O58" s="347"/>
    </row>
    <row r="59" spans="1:28">
      <c r="B59" s="347">
        <v>7</v>
      </c>
      <c r="C59" s="347" t="s">
        <v>154</v>
      </c>
      <c r="D59" s="347">
        <v>5000</v>
      </c>
      <c r="E59" s="347">
        <v>5000</v>
      </c>
      <c r="F59" s="347">
        <v>5000</v>
      </c>
      <c r="G59" s="347"/>
      <c r="H59" s="347"/>
      <c r="I59" s="347"/>
      <c r="J59" s="347"/>
      <c r="K59" s="347"/>
      <c r="L59" s="347"/>
      <c r="M59" s="347"/>
      <c r="N59" s="347"/>
      <c r="O59" s="347"/>
    </row>
    <row r="60" spans="1:28">
      <c r="B60" s="347">
        <v>8</v>
      </c>
      <c r="C60" s="347" t="s">
        <v>127</v>
      </c>
      <c r="D60" s="347">
        <v>5000</v>
      </c>
      <c r="E60" s="347">
        <v>5000</v>
      </c>
      <c r="F60" s="347">
        <v>5000</v>
      </c>
      <c r="G60" s="347"/>
      <c r="H60" s="347"/>
      <c r="I60" s="347"/>
      <c r="J60" s="347"/>
      <c r="K60" s="347"/>
      <c r="L60" s="347"/>
      <c r="M60" s="347"/>
      <c r="N60" s="347"/>
      <c r="O60" s="347"/>
    </row>
    <row r="61" spans="1:28" s="323" customFormat="1">
      <c r="A61" s="2"/>
      <c r="B61" s="349"/>
      <c r="C61" s="354" t="s">
        <v>48</v>
      </c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s="323" customFormat="1">
      <c r="A62" s="2"/>
      <c r="B62" s="349">
        <v>10</v>
      </c>
      <c r="C62" s="349" t="s">
        <v>155</v>
      </c>
      <c r="D62" s="349">
        <v>900</v>
      </c>
      <c r="E62" s="349">
        <v>900</v>
      </c>
      <c r="F62" s="349">
        <v>900</v>
      </c>
      <c r="G62" s="349"/>
      <c r="H62" s="349"/>
      <c r="I62" s="349"/>
      <c r="J62" s="349"/>
      <c r="K62" s="349"/>
      <c r="L62" s="349"/>
      <c r="M62" s="349"/>
      <c r="N62" s="349"/>
      <c r="O62" s="349"/>
      <c r="P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s="323" customFormat="1">
      <c r="A63" s="2"/>
      <c r="B63" s="349">
        <v>11</v>
      </c>
      <c r="C63" s="349" t="s">
        <v>156</v>
      </c>
      <c r="D63" s="349">
        <v>900</v>
      </c>
      <c r="E63" s="349">
        <v>900</v>
      </c>
      <c r="F63" s="349">
        <v>900</v>
      </c>
      <c r="G63" s="349"/>
      <c r="H63" s="349"/>
      <c r="I63" s="349"/>
      <c r="J63" s="349"/>
      <c r="K63" s="349"/>
      <c r="L63" s="349"/>
      <c r="M63" s="349"/>
      <c r="N63" s="349"/>
      <c r="O63" s="349"/>
      <c r="P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s="323" customFormat="1">
      <c r="A64" s="2"/>
      <c r="B64" s="349">
        <v>17</v>
      </c>
      <c r="C64" s="349" t="s">
        <v>129</v>
      </c>
      <c r="D64" s="349">
        <v>900</v>
      </c>
      <c r="E64" s="349">
        <v>900</v>
      </c>
      <c r="F64" s="349">
        <v>900</v>
      </c>
      <c r="G64" s="349"/>
      <c r="H64" s="349"/>
      <c r="I64" s="349"/>
      <c r="J64" s="349"/>
      <c r="K64" s="349"/>
      <c r="L64" s="349"/>
      <c r="M64" s="349"/>
      <c r="N64" s="349"/>
      <c r="O64" s="349"/>
      <c r="P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s="323" customFormat="1">
      <c r="A65" s="2"/>
      <c r="B65" s="349">
        <v>12</v>
      </c>
      <c r="C65" s="349" t="s">
        <v>157</v>
      </c>
      <c r="D65" s="349">
        <v>900</v>
      </c>
      <c r="E65" s="349">
        <v>900</v>
      </c>
      <c r="F65" s="349">
        <v>900</v>
      </c>
      <c r="G65" s="349"/>
      <c r="H65" s="349"/>
      <c r="I65" s="349"/>
      <c r="J65" s="349"/>
      <c r="K65" s="349"/>
      <c r="L65" s="349"/>
      <c r="M65" s="349"/>
      <c r="N65" s="349"/>
      <c r="O65" s="349"/>
      <c r="P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s="323" customFormat="1">
      <c r="A66" s="2"/>
      <c r="B66" s="349">
        <v>13</v>
      </c>
      <c r="C66" s="349" t="s">
        <v>158</v>
      </c>
      <c r="D66" s="349">
        <v>900</v>
      </c>
      <c r="E66" s="349">
        <v>900</v>
      </c>
      <c r="F66" s="349">
        <v>900</v>
      </c>
      <c r="G66" s="349"/>
      <c r="H66" s="349"/>
      <c r="I66" s="349"/>
      <c r="J66" s="349"/>
      <c r="K66" s="349"/>
      <c r="L66" s="349"/>
      <c r="M66" s="349"/>
      <c r="N66" s="349"/>
      <c r="O66" s="349"/>
      <c r="P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s="323" customFormat="1">
      <c r="A67" s="2"/>
      <c r="B67" s="349">
        <v>14</v>
      </c>
      <c r="C67" s="349" t="s">
        <v>159</v>
      </c>
      <c r="D67" s="349">
        <v>1100</v>
      </c>
      <c r="E67" s="349">
        <v>1100</v>
      </c>
      <c r="F67" s="349">
        <v>1100</v>
      </c>
      <c r="G67" s="349"/>
      <c r="H67" s="349"/>
      <c r="I67" s="349"/>
      <c r="J67" s="349"/>
      <c r="K67" s="349"/>
      <c r="L67" s="349"/>
      <c r="M67" s="349"/>
      <c r="N67" s="349"/>
      <c r="O67" s="349"/>
      <c r="P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s="323" customFormat="1">
      <c r="A68" s="2"/>
      <c r="B68" s="349">
        <v>15</v>
      </c>
      <c r="C68" s="349" t="s">
        <v>160</v>
      </c>
      <c r="D68" s="349">
        <v>900</v>
      </c>
      <c r="E68" s="349">
        <v>900</v>
      </c>
      <c r="F68" s="349">
        <v>900</v>
      </c>
      <c r="G68" s="349"/>
      <c r="H68" s="349"/>
      <c r="I68" s="349"/>
      <c r="J68" s="349"/>
      <c r="K68" s="349"/>
      <c r="L68" s="349"/>
      <c r="M68" s="349"/>
      <c r="N68" s="349"/>
      <c r="O68" s="349"/>
      <c r="P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s="323" customFormat="1">
      <c r="A69" s="2"/>
      <c r="B69" s="349">
        <v>16</v>
      </c>
      <c r="C69" s="349" t="s">
        <v>161</v>
      </c>
      <c r="D69" s="349">
        <v>900</v>
      </c>
      <c r="E69" s="349">
        <v>900</v>
      </c>
      <c r="F69" s="349">
        <v>900</v>
      </c>
      <c r="G69" s="349"/>
      <c r="H69" s="349"/>
      <c r="I69" s="349"/>
      <c r="J69" s="349"/>
      <c r="K69" s="349"/>
      <c r="L69" s="349"/>
      <c r="M69" s="349"/>
      <c r="N69" s="349"/>
      <c r="O69" s="349"/>
      <c r="P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s="323" customFormat="1">
      <c r="A70" s="2"/>
      <c r="B70" s="349"/>
      <c r="C70" s="354" t="s">
        <v>47</v>
      </c>
      <c r="D70" s="349"/>
      <c r="E70" s="349"/>
      <c r="F70" s="349"/>
      <c r="G70" s="349"/>
      <c r="H70" s="349"/>
      <c r="I70" s="349"/>
      <c r="J70" s="349"/>
      <c r="K70" s="349"/>
      <c r="L70" s="349"/>
      <c r="M70" s="349"/>
      <c r="N70" s="349"/>
      <c r="O70" s="349"/>
      <c r="P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s="323" customFormat="1">
      <c r="A71" s="2"/>
      <c r="B71" s="349"/>
      <c r="C71" s="354" t="s">
        <v>128</v>
      </c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s="323" customFormat="1">
      <c r="A72" s="2"/>
      <c r="B72" s="349">
        <v>17</v>
      </c>
      <c r="C72" s="349" t="s">
        <v>129</v>
      </c>
      <c r="D72" s="349">
        <v>900</v>
      </c>
      <c r="E72" s="349">
        <v>900</v>
      </c>
      <c r="F72" s="349">
        <v>900</v>
      </c>
      <c r="G72" s="349"/>
      <c r="H72" s="349"/>
      <c r="I72" s="349"/>
      <c r="J72" s="349"/>
      <c r="K72" s="349"/>
      <c r="L72" s="349"/>
      <c r="M72" s="349"/>
      <c r="N72" s="349"/>
      <c r="O72" s="349"/>
      <c r="P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s="323" customFormat="1">
      <c r="A73" s="2"/>
      <c r="B73" s="349">
        <v>18</v>
      </c>
      <c r="C73" s="349" t="s">
        <v>149</v>
      </c>
      <c r="D73" s="349">
        <v>900</v>
      </c>
      <c r="E73" s="349">
        <v>900</v>
      </c>
      <c r="F73" s="349">
        <v>900</v>
      </c>
      <c r="G73" s="349"/>
      <c r="H73" s="349"/>
      <c r="I73" s="349"/>
      <c r="J73" s="349"/>
      <c r="K73" s="349"/>
      <c r="L73" s="349"/>
      <c r="M73" s="349"/>
      <c r="N73" s="349"/>
      <c r="O73" s="349"/>
      <c r="P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s="323" customFormat="1">
      <c r="A74" s="2"/>
      <c r="B74" s="349"/>
      <c r="C74" s="354" t="s">
        <v>130</v>
      </c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49"/>
      <c r="P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s="323" customFormat="1">
      <c r="A75" s="2"/>
      <c r="B75" s="349"/>
      <c r="C75" s="354" t="s">
        <v>131</v>
      </c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49"/>
      <c r="P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s="323" customFormat="1">
      <c r="A76" s="2"/>
      <c r="B76" s="349">
        <v>19</v>
      </c>
      <c r="C76" s="349" t="s">
        <v>132</v>
      </c>
      <c r="D76" s="349"/>
      <c r="E76" s="349"/>
      <c r="F76" s="349"/>
      <c r="G76" s="349"/>
      <c r="H76" s="349"/>
      <c r="I76" s="349"/>
      <c r="J76" s="349"/>
      <c r="K76" s="349"/>
      <c r="L76" s="349"/>
      <c r="M76" s="349"/>
      <c r="N76" s="349"/>
      <c r="O76" s="349"/>
      <c r="P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s="323" customFormat="1">
      <c r="A77" s="2"/>
      <c r="B77" s="349"/>
      <c r="C77" s="354" t="s">
        <v>133</v>
      </c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s="323" customFormat="1">
      <c r="A78" s="2"/>
      <c r="B78" s="350"/>
      <c r="C78" s="355" t="s">
        <v>29</v>
      </c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s="323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s="323" customForma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s="323" customForma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s="323" customForma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s="323" customForma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s="323" customForma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s="323" customForma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s="323" customForma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s="323" customForma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s="323" customForma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s="323" customForma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s="323" customForma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s="323" customForma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s="323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s="323" customForma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s="323" customForma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s="323" customForma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s="47" customFormat="1" ht="14.1" customHeight="1">
      <c r="A96" s="88"/>
      <c r="Q96" s="325"/>
    </row>
    <row r="97" spans="2:16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75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00CCFF"/>
    <pageSetUpPr fitToPage="1"/>
  </sheetPr>
  <dimension ref="A1:AB101"/>
  <sheetViews>
    <sheetView showGridLines="0" view="pageBreakPreview" topLeftCell="A7" zoomScale="85" zoomScaleSheetLayoutView="85" workbookViewId="0">
      <selection activeCell="G25" sqref="G25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15" width="12.7109375" style="10" bestFit="1" customWidth="1"/>
    <col min="16" max="16" width="15.28515625" style="10" bestFit="1" customWidth="1"/>
    <col min="17" max="17" width="12.7109375" style="323" bestFit="1" customWidth="1"/>
    <col min="18" max="19" width="12.7109375" style="2" bestFit="1" customWidth="1"/>
    <col min="20" max="28" width="13.855468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166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s="7" customFormat="1" ht="11.25" customHeight="1">
      <c r="B8" s="341"/>
      <c r="C8" s="339"/>
      <c r="D8" s="340"/>
      <c r="E8" s="340"/>
      <c r="F8" s="340"/>
      <c r="G8" s="340"/>
      <c r="H8" s="340"/>
      <c r="I8" s="342"/>
      <c r="J8" s="342"/>
      <c r="K8" s="342"/>
      <c r="L8" s="342"/>
      <c r="M8" s="342"/>
      <c r="N8" s="342"/>
      <c r="O8" s="342"/>
      <c r="P8" s="247"/>
      <c r="Q8" s="343"/>
      <c r="R8" s="343"/>
      <c r="S8" s="343"/>
      <c r="T8" s="343"/>
      <c r="U8" s="343"/>
      <c r="V8" s="344"/>
      <c r="W8" s="344"/>
      <c r="X8" s="344"/>
      <c r="Y8" s="344"/>
      <c r="Z8" s="344"/>
      <c r="AA8" s="344"/>
      <c r="AB8" s="344"/>
    </row>
    <row r="9" spans="1:28" ht="14.1" customHeight="1">
      <c r="B9" s="109">
        <v>1</v>
      </c>
      <c r="C9" s="267" t="s">
        <v>148</v>
      </c>
      <c r="D9" s="279">
        <f>'Harga BBM'!D9+'OA BBM'!D9</f>
        <v>105108500</v>
      </c>
      <c r="E9" s="279">
        <f>'Harga BBM'!E9+'OA BBM'!E9</f>
        <v>102653922</v>
      </c>
      <c r="F9" s="279">
        <f>'Harga BBM'!F9+'OA BBM'!F9</f>
        <v>128311313</v>
      </c>
      <c r="G9" s="279">
        <f>'Harga BBM'!G9+'OA BBM'!G9</f>
        <v>122216402</v>
      </c>
      <c r="H9" s="279">
        <f>'Harga BBM'!H9+'OA BBM'!H9</f>
        <v>0</v>
      </c>
      <c r="I9" s="279">
        <f>'Harga BBM'!I9+'OA BBM'!I9</f>
        <v>0</v>
      </c>
      <c r="J9" s="279">
        <f>'Harga BBM'!J9+'OA BBM'!J9</f>
        <v>0</v>
      </c>
      <c r="K9" s="279">
        <f>'Harga BBM'!K9+'OA BBM'!K9</f>
        <v>0</v>
      </c>
      <c r="L9" s="279">
        <f>'Harga BBM'!L9+'OA BBM'!L9</f>
        <v>0</v>
      </c>
      <c r="M9" s="279">
        <f>'Harga BBM'!M9+'OA BBM'!M9</f>
        <v>0</v>
      </c>
      <c r="N9" s="279">
        <f>'Harga BBM'!N9+'OA BBM'!N9</f>
        <v>0</v>
      </c>
      <c r="O9" s="279">
        <f>'Harga BBM'!O9+'OA BBM'!O9</f>
        <v>0</v>
      </c>
      <c r="P9" s="85">
        <f>SUM(D9:O9)</f>
        <v>458290137</v>
      </c>
      <c r="Q9" s="313">
        <f>D9</f>
        <v>105108500</v>
      </c>
      <c r="R9" s="314">
        <f>Q9+E9</f>
        <v>207762422</v>
      </c>
      <c r="S9" s="314">
        <f t="shared" ref="S9:AB24" si="0">R9+F9</f>
        <v>336073735</v>
      </c>
      <c r="T9" s="314">
        <f t="shared" si="0"/>
        <v>458290137</v>
      </c>
      <c r="U9" s="314">
        <f t="shared" si="0"/>
        <v>458290137</v>
      </c>
      <c r="V9" s="314">
        <f t="shared" si="0"/>
        <v>458290137</v>
      </c>
      <c r="W9" s="314">
        <f t="shared" si="0"/>
        <v>458290137</v>
      </c>
      <c r="X9" s="314">
        <f t="shared" si="0"/>
        <v>458290137</v>
      </c>
      <c r="Y9" s="314">
        <f t="shared" si="0"/>
        <v>458290137</v>
      </c>
      <c r="Z9" s="314">
        <f t="shared" si="0"/>
        <v>458290137</v>
      </c>
      <c r="AA9" s="314">
        <f t="shared" si="0"/>
        <v>458290137</v>
      </c>
      <c r="AB9" s="314">
        <f t="shared" si="0"/>
        <v>458290137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105108500</v>
      </c>
      <c r="E10" s="280">
        <f t="shared" si="1"/>
        <v>102653922</v>
      </c>
      <c r="F10" s="280">
        <f t="shared" si="1"/>
        <v>128311313</v>
      </c>
      <c r="G10" s="280">
        <f t="shared" si="1"/>
        <v>122216402</v>
      </c>
      <c r="H10" s="280">
        <f t="shared" si="1"/>
        <v>0</v>
      </c>
      <c r="I10" s="280">
        <f t="shared" si="1"/>
        <v>0</v>
      </c>
      <c r="J10" s="280">
        <f t="shared" ref="J10:K10" si="2">SUM(J9)</f>
        <v>0</v>
      </c>
      <c r="K10" s="280">
        <f t="shared" si="2"/>
        <v>0</v>
      </c>
      <c r="L10" s="280">
        <f t="shared" ref="L10:M10" si="3">SUM(L9)</f>
        <v>0</v>
      </c>
      <c r="M10" s="280">
        <f t="shared" si="3"/>
        <v>0</v>
      </c>
      <c r="N10" s="280">
        <f t="shared" ref="N10:O10" si="4">SUM(N9)</f>
        <v>0</v>
      </c>
      <c r="O10" s="280">
        <f t="shared" si="4"/>
        <v>0</v>
      </c>
      <c r="P10" s="103">
        <f>SUM(P9)</f>
        <v>458290137</v>
      </c>
      <c r="Q10" s="315">
        <f>D10</f>
        <v>105108500</v>
      </c>
      <c r="R10" s="316">
        <f>Q10+E10</f>
        <v>207762422</v>
      </c>
      <c r="S10" s="316">
        <f t="shared" si="0"/>
        <v>336073735</v>
      </c>
      <c r="T10" s="316">
        <f t="shared" si="0"/>
        <v>458290137</v>
      </c>
      <c r="U10" s="316">
        <f t="shared" si="0"/>
        <v>458290137</v>
      </c>
      <c r="V10" s="316">
        <f t="shared" si="0"/>
        <v>458290137</v>
      </c>
      <c r="W10" s="316">
        <f t="shared" si="0"/>
        <v>458290137</v>
      </c>
      <c r="X10" s="316">
        <f t="shared" si="0"/>
        <v>458290137</v>
      </c>
      <c r="Y10" s="316">
        <f t="shared" si="0"/>
        <v>458290137</v>
      </c>
      <c r="Z10" s="316">
        <f t="shared" si="0"/>
        <v>458290137</v>
      </c>
      <c r="AA10" s="316">
        <f t="shared" si="0"/>
        <v>458290137</v>
      </c>
      <c r="AB10" s="316">
        <f t="shared" si="0"/>
        <v>458290137</v>
      </c>
    </row>
    <row r="11" spans="1:28" ht="14.1" customHeight="1">
      <c r="A11" s="14"/>
      <c r="B11" s="109">
        <v>2</v>
      </c>
      <c r="C11" s="267" t="s">
        <v>149</v>
      </c>
      <c r="D11" s="279">
        <f>'Harga BBM'!D11+'OA BBM'!D11</f>
        <v>153887250</v>
      </c>
      <c r="E11" s="279">
        <f>'Harga BBM'!E11+'OA BBM'!E11</f>
        <v>129463220</v>
      </c>
      <c r="F11" s="279">
        <f>'Harga BBM'!F11+'OA BBM'!F11</f>
        <v>195037339</v>
      </c>
      <c r="G11" s="279">
        <f>'Harga BBM'!G11+'OA BBM'!G11</f>
        <v>174199700</v>
      </c>
      <c r="H11" s="279">
        <f>'Harga BBM'!H11+'OA BBM'!H11</f>
        <v>0</v>
      </c>
      <c r="I11" s="279">
        <f>'Harga BBM'!I11+'OA BBM'!I11</f>
        <v>0</v>
      </c>
      <c r="J11" s="279">
        <f>'Harga BBM'!J11+'OA BBM'!J11</f>
        <v>0</v>
      </c>
      <c r="K11" s="279">
        <f>'Harga BBM'!K11+'OA BBM'!K11</f>
        <v>0</v>
      </c>
      <c r="L11" s="279">
        <f>'Harga BBM'!L11+'OA BBM'!L11</f>
        <v>0</v>
      </c>
      <c r="M11" s="279">
        <f>'Harga BBM'!M11+'OA BBM'!M11</f>
        <v>0</v>
      </c>
      <c r="N11" s="279">
        <f>'Harga BBM'!N11+'OA BBM'!N11</f>
        <v>0</v>
      </c>
      <c r="O11" s="279">
        <f>'Harga BBM'!O11+'OA BBM'!O11</f>
        <v>0</v>
      </c>
      <c r="P11" s="85">
        <f>SUM(D11:O11)</f>
        <v>652587509</v>
      </c>
      <c r="Q11" s="313">
        <f>D11</f>
        <v>153887250</v>
      </c>
      <c r="R11" s="314">
        <f>Q11+E11</f>
        <v>283350470</v>
      </c>
      <c r="S11" s="314">
        <f t="shared" si="0"/>
        <v>478387809</v>
      </c>
      <c r="T11" s="314">
        <f t="shared" si="0"/>
        <v>652587509</v>
      </c>
      <c r="U11" s="314">
        <f t="shared" si="0"/>
        <v>652587509</v>
      </c>
      <c r="V11" s="314">
        <f t="shared" si="0"/>
        <v>652587509</v>
      </c>
      <c r="W11" s="314">
        <f t="shared" si="0"/>
        <v>652587509</v>
      </c>
      <c r="X11" s="314">
        <f t="shared" si="0"/>
        <v>652587509</v>
      </c>
      <c r="Y11" s="314">
        <f t="shared" si="0"/>
        <v>652587509</v>
      </c>
      <c r="Z11" s="314">
        <f t="shared" si="0"/>
        <v>652587509</v>
      </c>
      <c r="AA11" s="314">
        <f t="shared" si="0"/>
        <v>652587509</v>
      </c>
      <c r="AB11" s="314">
        <f t="shared" si="0"/>
        <v>652587509</v>
      </c>
    </row>
    <row r="12" spans="1:28" ht="14.1" customHeight="1">
      <c r="A12" s="14"/>
      <c r="B12" s="109">
        <v>3</v>
      </c>
      <c r="C12" s="267" t="s">
        <v>150</v>
      </c>
      <c r="D12" s="279">
        <f>'Harga BBM'!D12+'OA BBM'!D12</f>
        <v>201977100</v>
      </c>
      <c r="E12" s="279">
        <f>'Harga BBM'!E12+'OA BBM'!E12</f>
        <v>191872093</v>
      </c>
      <c r="F12" s="279">
        <f>'Harga BBM'!F12+'OA BBM'!F12</f>
        <v>227349213</v>
      </c>
      <c r="G12" s="279">
        <f>'Harga BBM'!G12+'OA BBM'!G12</f>
        <v>229693336</v>
      </c>
      <c r="H12" s="279">
        <f>'Harga BBM'!H12+'OA BBM'!H12</f>
        <v>0</v>
      </c>
      <c r="I12" s="279">
        <f>'Harga BBM'!I12+'OA BBM'!I12</f>
        <v>0</v>
      </c>
      <c r="J12" s="279">
        <f>'Harga BBM'!J12+'OA BBM'!J12</f>
        <v>0</v>
      </c>
      <c r="K12" s="279">
        <f>'Harga BBM'!K12+'OA BBM'!K12</f>
        <v>0</v>
      </c>
      <c r="L12" s="279">
        <f>'Harga BBM'!L12+'OA BBM'!L12</f>
        <v>0</v>
      </c>
      <c r="M12" s="279">
        <f>'Harga BBM'!M12+'OA BBM'!M12</f>
        <v>0</v>
      </c>
      <c r="N12" s="279">
        <f>'Harga BBM'!N12+'OA BBM'!N12</f>
        <v>0</v>
      </c>
      <c r="O12" s="279">
        <f>'Harga BBM'!O12+'OA BBM'!O12</f>
        <v>0</v>
      </c>
      <c r="P12" s="85">
        <f>SUM(D12:O12)</f>
        <v>850891742</v>
      </c>
      <c r="Q12" s="313">
        <f t="shared" ref="Q12:Q17" si="5">D12</f>
        <v>201977100</v>
      </c>
      <c r="R12" s="314">
        <f t="shared" ref="R12:AB27" si="6">Q12+E12</f>
        <v>393849193</v>
      </c>
      <c r="S12" s="314">
        <f t="shared" si="0"/>
        <v>621198406</v>
      </c>
      <c r="T12" s="314">
        <f t="shared" si="0"/>
        <v>850891742</v>
      </c>
      <c r="U12" s="314">
        <f t="shared" si="0"/>
        <v>850891742</v>
      </c>
      <c r="V12" s="314">
        <f t="shared" si="0"/>
        <v>850891742</v>
      </c>
      <c r="W12" s="314">
        <f t="shared" si="0"/>
        <v>850891742</v>
      </c>
      <c r="X12" s="314">
        <f t="shared" si="0"/>
        <v>850891742</v>
      </c>
      <c r="Y12" s="314">
        <f t="shared" si="0"/>
        <v>850891742</v>
      </c>
      <c r="Z12" s="314">
        <f t="shared" si="0"/>
        <v>850891742</v>
      </c>
      <c r="AA12" s="314">
        <f t="shared" si="0"/>
        <v>850891742</v>
      </c>
      <c r="AB12" s="314">
        <f t="shared" si="0"/>
        <v>850891742</v>
      </c>
    </row>
    <row r="13" spans="1:28" ht="14.1" customHeight="1">
      <c r="A13" s="14"/>
      <c r="B13" s="109">
        <v>4</v>
      </c>
      <c r="C13" s="267" t="s">
        <v>151</v>
      </c>
      <c r="D13" s="279">
        <f>'Harga BBM'!D13+'OA BBM'!D13</f>
        <v>43038000</v>
      </c>
      <c r="E13" s="279">
        <f>'Harga BBM'!E13+'OA BBM'!E13</f>
        <v>38976087</v>
      </c>
      <c r="F13" s="279">
        <f>'Harga BBM'!F13+'OA BBM'!F13</f>
        <v>48852180</v>
      </c>
      <c r="G13" s="279">
        <f>'Harga BBM'!G13+'OA BBM'!G13</f>
        <v>44686010</v>
      </c>
      <c r="H13" s="279">
        <f>'Harga BBM'!H13+'OA BBM'!H13</f>
        <v>0</v>
      </c>
      <c r="I13" s="279">
        <f>'Harga BBM'!I13+'OA BBM'!I13</f>
        <v>0</v>
      </c>
      <c r="J13" s="279">
        <f>'Harga BBM'!J13+'OA BBM'!J13</f>
        <v>0</v>
      </c>
      <c r="K13" s="279">
        <f>'Harga BBM'!K13+'OA BBM'!K13</f>
        <v>0</v>
      </c>
      <c r="L13" s="279">
        <f>'Harga BBM'!L13+'OA BBM'!L13</f>
        <v>0</v>
      </c>
      <c r="M13" s="279">
        <f>'Harga BBM'!M13+'OA BBM'!M13</f>
        <v>0</v>
      </c>
      <c r="N13" s="279">
        <f>'Harga BBM'!N13+'OA BBM'!N13</f>
        <v>0</v>
      </c>
      <c r="O13" s="279">
        <f>'Harga BBM'!O13+'OA BBM'!O13</f>
        <v>0</v>
      </c>
      <c r="P13" s="85">
        <f t="shared" ref="P13:P17" si="7">SUM(D13:O13)</f>
        <v>175552277</v>
      </c>
      <c r="Q13" s="313">
        <f t="shared" si="5"/>
        <v>43038000</v>
      </c>
      <c r="R13" s="314">
        <f t="shared" si="6"/>
        <v>82014087</v>
      </c>
      <c r="S13" s="314">
        <f t="shared" si="0"/>
        <v>130866267</v>
      </c>
      <c r="T13" s="314">
        <f t="shared" si="0"/>
        <v>175552277</v>
      </c>
      <c r="U13" s="314">
        <f t="shared" si="0"/>
        <v>175552277</v>
      </c>
      <c r="V13" s="314">
        <f t="shared" si="0"/>
        <v>175552277</v>
      </c>
      <c r="W13" s="314">
        <f t="shared" si="0"/>
        <v>175552277</v>
      </c>
      <c r="X13" s="314">
        <f t="shared" si="0"/>
        <v>175552277</v>
      </c>
      <c r="Y13" s="314">
        <f t="shared" si="0"/>
        <v>175552277</v>
      </c>
      <c r="Z13" s="314">
        <f t="shared" si="0"/>
        <v>175552277</v>
      </c>
      <c r="AA13" s="314">
        <f t="shared" si="0"/>
        <v>175552277</v>
      </c>
      <c r="AB13" s="314">
        <f t="shared" si="0"/>
        <v>175552277</v>
      </c>
    </row>
    <row r="14" spans="1:28" ht="14.1" customHeight="1">
      <c r="A14" s="14"/>
      <c r="B14" s="109">
        <v>5</v>
      </c>
      <c r="C14" s="267" t="s">
        <v>152</v>
      </c>
      <c r="D14" s="279">
        <f>'Harga BBM'!D14+'OA BBM'!D14</f>
        <v>122573000</v>
      </c>
      <c r="E14" s="279">
        <f>'Harga BBM'!E14+'OA BBM'!E14</f>
        <v>129377012</v>
      </c>
      <c r="F14" s="279">
        <f>'Harga BBM'!F14+'OA BBM'!F14</f>
        <v>112424360</v>
      </c>
      <c r="G14" s="279">
        <f>'Harga BBM'!G14+'OA BBM'!G14</f>
        <v>118054050</v>
      </c>
      <c r="H14" s="279">
        <f>'Harga BBM'!H14+'OA BBM'!H14</f>
        <v>0</v>
      </c>
      <c r="I14" s="279">
        <f>'Harga BBM'!I14+'OA BBM'!I14</f>
        <v>0</v>
      </c>
      <c r="J14" s="279">
        <f>'Harga BBM'!J14+'OA BBM'!J14</f>
        <v>0</v>
      </c>
      <c r="K14" s="279">
        <f>'Harga BBM'!K14+'OA BBM'!K14</f>
        <v>0</v>
      </c>
      <c r="L14" s="279">
        <f>'Harga BBM'!L14+'OA BBM'!L14</f>
        <v>0</v>
      </c>
      <c r="M14" s="279">
        <f>'Harga BBM'!M14+'OA BBM'!M14</f>
        <v>0</v>
      </c>
      <c r="N14" s="279">
        <f>'Harga BBM'!N14+'OA BBM'!N14</f>
        <v>0</v>
      </c>
      <c r="O14" s="279">
        <f>'Harga BBM'!O14+'OA BBM'!O14</f>
        <v>0</v>
      </c>
      <c r="P14" s="85">
        <f t="shared" si="7"/>
        <v>482428422</v>
      </c>
      <c r="Q14" s="313">
        <f t="shared" si="5"/>
        <v>122573000</v>
      </c>
      <c r="R14" s="314">
        <f t="shared" si="6"/>
        <v>251950012</v>
      </c>
      <c r="S14" s="314">
        <f t="shared" si="0"/>
        <v>364374372</v>
      </c>
      <c r="T14" s="314">
        <f t="shared" si="0"/>
        <v>482428422</v>
      </c>
      <c r="U14" s="314">
        <f t="shared" si="0"/>
        <v>482428422</v>
      </c>
      <c r="V14" s="314">
        <f t="shared" si="0"/>
        <v>482428422</v>
      </c>
      <c r="W14" s="314">
        <f t="shared" si="0"/>
        <v>482428422</v>
      </c>
      <c r="X14" s="314">
        <f t="shared" si="0"/>
        <v>482428422</v>
      </c>
      <c r="Y14" s="314">
        <f t="shared" si="0"/>
        <v>482428422</v>
      </c>
      <c r="Z14" s="314">
        <f t="shared" si="0"/>
        <v>482428422</v>
      </c>
      <c r="AA14" s="314">
        <f t="shared" si="0"/>
        <v>482428422</v>
      </c>
      <c r="AB14" s="314">
        <f t="shared" si="0"/>
        <v>482428422</v>
      </c>
    </row>
    <row r="15" spans="1:28" ht="14.1" customHeight="1">
      <c r="A15" s="14"/>
      <c r="B15" s="109">
        <v>6</v>
      </c>
      <c r="C15" s="267" t="s">
        <v>153</v>
      </c>
      <c r="D15" s="279">
        <f>'Harga BBM'!D15+'OA BBM'!D15</f>
        <v>14542400</v>
      </c>
      <c r="E15" s="279">
        <f>'Harga BBM'!E15+'OA BBM'!E15</f>
        <v>14095435</v>
      </c>
      <c r="F15" s="279">
        <f>'Harga BBM'!F15+'OA BBM'!F15</f>
        <v>17160429</v>
      </c>
      <c r="G15" s="279">
        <f>'Harga BBM'!G15+'OA BBM'!G15</f>
        <v>22030170</v>
      </c>
      <c r="H15" s="279">
        <f>'Harga BBM'!H15+'OA BBM'!H15</f>
        <v>0</v>
      </c>
      <c r="I15" s="279">
        <f>'Harga BBM'!I15+'OA BBM'!I15</f>
        <v>0</v>
      </c>
      <c r="J15" s="279">
        <f>'Harga BBM'!J15+'OA BBM'!J15</f>
        <v>0</v>
      </c>
      <c r="K15" s="279">
        <f>'Harga BBM'!K15+'OA BBM'!K15</f>
        <v>0</v>
      </c>
      <c r="L15" s="279">
        <f>'Harga BBM'!L15+'OA BBM'!L15</f>
        <v>0</v>
      </c>
      <c r="M15" s="279">
        <f>'Harga BBM'!M15+'OA BBM'!M15</f>
        <v>0</v>
      </c>
      <c r="N15" s="279">
        <f>'Harga BBM'!N15+'OA BBM'!N15</f>
        <v>0</v>
      </c>
      <c r="O15" s="279">
        <f>'Harga BBM'!O15+'OA BBM'!O15</f>
        <v>0</v>
      </c>
      <c r="P15" s="85">
        <f t="shared" si="7"/>
        <v>67828434</v>
      </c>
      <c r="Q15" s="313">
        <f t="shared" si="5"/>
        <v>14542400</v>
      </c>
      <c r="R15" s="314">
        <f t="shared" si="6"/>
        <v>28637835</v>
      </c>
      <c r="S15" s="314">
        <f t="shared" si="0"/>
        <v>45798264</v>
      </c>
      <c r="T15" s="314">
        <f t="shared" si="0"/>
        <v>67828434</v>
      </c>
      <c r="U15" s="314">
        <f t="shared" si="0"/>
        <v>67828434</v>
      </c>
      <c r="V15" s="314">
        <f t="shared" si="0"/>
        <v>67828434</v>
      </c>
      <c r="W15" s="314">
        <f t="shared" si="0"/>
        <v>67828434</v>
      </c>
      <c r="X15" s="314">
        <f t="shared" si="0"/>
        <v>67828434</v>
      </c>
      <c r="Y15" s="314">
        <f t="shared" si="0"/>
        <v>67828434</v>
      </c>
      <c r="Z15" s="314">
        <f t="shared" si="0"/>
        <v>67828434</v>
      </c>
      <c r="AA15" s="314">
        <f t="shared" si="0"/>
        <v>67828434</v>
      </c>
      <c r="AB15" s="314">
        <f t="shared" si="0"/>
        <v>67828434</v>
      </c>
    </row>
    <row r="16" spans="1:28" ht="14.1" customHeight="1">
      <c r="A16" s="14"/>
      <c r="B16" s="109">
        <v>7</v>
      </c>
      <c r="C16" s="267" t="s">
        <v>154</v>
      </c>
      <c r="D16" s="279">
        <f>'Harga BBM'!D16+'OA BBM'!D16</f>
        <v>95333900</v>
      </c>
      <c r="E16" s="279">
        <f>'Harga BBM'!E16+'OA BBM'!E16</f>
        <v>81413626.522200018</v>
      </c>
      <c r="F16" s="279">
        <f>'Harga BBM'!F16+'OA BBM'!F16</f>
        <v>99354056</v>
      </c>
      <c r="G16" s="279">
        <f>'Harga BBM'!G16+'OA BBM'!G16</f>
        <v>59418892</v>
      </c>
      <c r="H16" s="279">
        <f>'Harga BBM'!H16+'OA BBM'!H16</f>
        <v>0</v>
      </c>
      <c r="I16" s="279">
        <f>'Harga BBM'!I16+'OA BBM'!I16</f>
        <v>0</v>
      </c>
      <c r="J16" s="279">
        <f>'Harga BBM'!J16+'OA BBM'!J16</f>
        <v>0</v>
      </c>
      <c r="K16" s="279">
        <f>'Harga BBM'!K16+'OA BBM'!K16</f>
        <v>0</v>
      </c>
      <c r="L16" s="279">
        <f>'Harga BBM'!L16+'OA BBM'!L16</f>
        <v>0</v>
      </c>
      <c r="M16" s="279">
        <f>'Harga BBM'!M16+'OA BBM'!M16</f>
        <v>0</v>
      </c>
      <c r="N16" s="279">
        <f>'Harga BBM'!N16+'OA BBM'!N16</f>
        <v>0</v>
      </c>
      <c r="O16" s="279">
        <f>'Harga BBM'!O16+'OA BBM'!O16</f>
        <v>0</v>
      </c>
      <c r="P16" s="85">
        <f t="shared" si="7"/>
        <v>335520474.52219999</v>
      </c>
      <c r="Q16" s="313">
        <f t="shared" si="5"/>
        <v>95333900</v>
      </c>
      <c r="R16" s="314">
        <f t="shared" si="6"/>
        <v>176747526.52220002</v>
      </c>
      <c r="S16" s="314">
        <f t="shared" si="0"/>
        <v>276101582.52219999</v>
      </c>
      <c r="T16" s="314">
        <f t="shared" si="0"/>
        <v>335520474.52219999</v>
      </c>
      <c r="U16" s="314">
        <f t="shared" si="0"/>
        <v>335520474.52219999</v>
      </c>
      <c r="V16" s="314">
        <f t="shared" si="0"/>
        <v>335520474.52219999</v>
      </c>
      <c r="W16" s="314">
        <f t="shared" si="0"/>
        <v>335520474.52219999</v>
      </c>
      <c r="X16" s="314">
        <f t="shared" si="0"/>
        <v>335520474.52219999</v>
      </c>
      <c r="Y16" s="314">
        <f t="shared" si="0"/>
        <v>335520474.52219999</v>
      </c>
      <c r="Z16" s="314">
        <f t="shared" si="0"/>
        <v>335520474.52219999</v>
      </c>
      <c r="AA16" s="314">
        <f t="shared" si="0"/>
        <v>335520474.52219999</v>
      </c>
      <c r="AB16" s="314">
        <f t="shared" si="0"/>
        <v>335520474.52219999</v>
      </c>
    </row>
    <row r="17" spans="1:28" ht="14.1" customHeight="1">
      <c r="A17" s="14"/>
      <c r="B17" s="109">
        <v>8</v>
      </c>
      <c r="C17" s="267" t="s">
        <v>127</v>
      </c>
      <c r="D17" s="279">
        <f>'Harga BBM'!D17+'OA BBM'!D17</f>
        <v>33047200</v>
      </c>
      <c r="E17" s="279">
        <f>'Harga BBM'!E17+'OA BBM'!E17</f>
        <v>30676354.185400046</v>
      </c>
      <c r="F17" s="279">
        <f>'Harga BBM'!F17+'OA BBM'!F17</f>
        <v>41637135</v>
      </c>
      <c r="G17" s="279">
        <f>'Harga BBM'!G17+'OA BBM'!G17</f>
        <v>26047630</v>
      </c>
      <c r="H17" s="279">
        <f>'Harga BBM'!H17+'OA BBM'!H17</f>
        <v>0</v>
      </c>
      <c r="I17" s="279">
        <f>'Harga BBM'!I17+'OA BBM'!I17</f>
        <v>0</v>
      </c>
      <c r="J17" s="279">
        <f>'Harga BBM'!J17+'OA BBM'!J17</f>
        <v>0</v>
      </c>
      <c r="K17" s="279">
        <f>'Harga BBM'!K17+'OA BBM'!K17</f>
        <v>0</v>
      </c>
      <c r="L17" s="279">
        <f>'Harga BBM'!L17+'OA BBM'!L17</f>
        <v>0</v>
      </c>
      <c r="M17" s="279">
        <f>'Harga BBM'!M17+'OA BBM'!M17</f>
        <v>0</v>
      </c>
      <c r="N17" s="279">
        <f>'Harga BBM'!N17+'OA BBM'!N17</f>
        <v>0</v>
      </c>
      <c r="O17" s="279">
        <f>'Harga BBM'!O17+'OA BBM'!O17</f>
        <v>0</v>
      </c>
      <c r="P17" s="85">
        <f t="shared" si="7"/>
        <v>131408319.18540004</v>
      </c>
      <c r="Q17" s="313">
        <f t="shared" si="5"/>
        <v>33047200</v>
      </c>
      <c r="R17" s="314">
        <f t="shared" si="6"/>
        <v>63723554.185400046</v>
      </c>
      <c r="S17" s="314">
        <f t="shared" si="0"/>
        <v>105360689.18540004</v>
      </c>
      <c r="T17" s="314">
        <f t="shared" si="0"/>
        <v>131408319.18540004</v>
      </c>
      <c r="U17" s="314">
        <f t="shared" si="0"/>
        <v>131408319.18540004</v>
      </c>
      <c r="V17" s="314">
        <f t="shared" si="0"/>
        <v>131408319.18540004</v>
      </c>
      <c r="W17" s="314">
        <f t="shared" si="0"/>
        <v>131408319.18540004</v>
      </c>
      <c r="X17" s="314">
        <f t="shared" si="0"/>
        <v>131408319.18540004</v>
      </c>
      <c r="Y17" s="314">
        <f t="shared" si="0"/>
        <v>131408319.18540004</v>
      </c>
      <c r="Z17" s="314">
        <f t="shared" si="0"/>
        <v>131408319.18540004</v>
      </c>
      <c r="AA17" s="314">
        <f t="shared" si="0"/>
        <v>131408319.18540004</v>
      </c>
      <c r="AB17" s="314">
        <f t="shared" si="0"/>
        <v>131408319.18540004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8">SUM(D11:D17)</f>
        <v>664398850</v>
      </c>
      <c r="E18" s="280">
        <f t="shared" si="8"/>
        <v>615873827.7076</v>
      </c>
      <c r="F18" s="280">
        <f t="shared" si="8"/>
        <v>741814712</v>
      </c>
      <c r="G18" s="280">
        <f t="shared" si="8"/>
        <v>674129788</v>
      </c>
      <c r="H18" s="280">
        <f t="shared" si="8"/>
        <v>0</v>
      </c>
      <c r="I18" s="280">
        <f t="shared" si="8"/>
        <v>0</v>
      </c>
      <c r="J18" s="280">
        <f t="shared" ref="J18:K18" si="9">SUM(J11:J17)</f>
        <v>0</v>
      </c>
      <c r="K18" s="280">
        <f t="shared" si="9"/>
        <v>0</v>
      </c>
      <c r="L18" s="280">
        <f t="shared" ref="L18:M18" si="10">SUM(L11:L17)</f>
        <v>0</v>
      </c>
      <c r="M18" s="280">
        <f t="shared" si="10"/>
        <v>0</v>
      </c>
      <c r="N18" s="280">
        <f t="shared" ref="N18:O18" si="11">SUM(N11:N17)</f>
        <v>0</v>
      </c>
      <c r="O18" s="280">
        <f t="shared" si="11"/>
        <v>0</v>
      </c>
      <c r="P18" s="103">
        <f>SUM(P11:P17)</f>
        <v>2696217177.7076001</v>
      </c>
      <c r="Q18" s="315">
        <f>D18</f>
        <v>664398850</v>
      </c>
      <c r="R18" s="316">
        <f t="shared" si="6"/>
        <v>1280272677.7076001</v>
      </c>
      <c r="S18" s="316">
        <f t="shared" si="0"/>
        <v>2022087389.7076001</v>
      </c>
      <c r="T18" s="316">
        <f t="shared" si="0"/>
        <v>2696217177.7076001</v>
      </c>
      <c r="U18" s="316">
        <f t="shared" si="0"/>
        <v>2696217177.7076001</v>
      </c>
      <c r="V18" s="316">
        <f t="shared" si="0"/>
        <v>2696217177.7076001</v>
      </c>
      <c r="W18" s="316">
        <f t="shared" si="0"/>
        <v>2696217177.7076001</v>
      </c>
      <c r="X18" s="316">
        <f t="shared" si="0"/>
        <v>2696217177.7076001</v>
      </c>
      <c r="Y18" s="316">
        <f t="shared" si="0"/>
        <v>2696217177.7076001</v>
      </c>
      <c r="Z18" s="316">
        <f t="shared" si="0"/>
        <v>2696217177.7076001</v>
      </c>
      <c r="AA18" s="316">
        <f t="shared" si="0"/>
        <v>2696217177.7076001</v>
      </c>
      <c r="AB18" s="316">
        <f t="shared" si="0"/>
        <v>2696217177.7076001</v>
      </c>
    </row>
    <row r="19" spans="1:28" ht="14.1" customHeight="1">
      <c r="A19" s="14"/>
      <c r="B19" s="109">
        <v>10</v>
      </c>
      <c r="C19" s="267" t="s">
        <v>155</v>
      </c>
      <c r="D19" s="279">
        <f>'Harga BBM'!D19+'OA BBM'!D19</f>
        <v>160938000</v>
      </c>
      <c r="E19" s="279">
        <f>'Harga BBM'!E19+'OA BBM'!E19</f>
        <v>168161778</v>
      </c>
      <c r="F19" s="279">
        <f>'Harga BBM'!F19+'OA BBM'!F19</f>
        <v>216765891</v>
      </c>
      <c r="G19" s="279">
        <f>'Harga BBM'!G19+'OA BBM'!G19</f>
        <v>198627174</v>
      </c>
      <c r="H19" s="279">
        <f>'Harga BBM'!H19+'OA BBM'!H19</f>
        <v>0</v>
      </c>
      <c r="I19" s="279">
        <f>'Harga BBM'!I19+'OA BBM'!I19</f>
        <v>0</v>
      </c>
      <c r="J19" s="279">
        <f>'Harga BBM'!J19+'OA BBM'!J19</f>
        <v>0</v>
      </c>
      <c r="K19" s="279">
        <f>'Harga BBM'!K19+'OA BBM'!K19</f>
        <v>0</v>
      </c>
      <c r="L19" s="279">
        <f>'Harga BBM'!L19+'OA BBM'!L19</f>
        <v>0</v>
      </c>
      <c r="M19" s="279">
        <f>'Harga BBM'!M19+'OA BBM'!M19</f>
        <v>0</v>
      </c>
      <c r="N19" s="279">
        <f>'Harga BBM'!N19+'OA BBM'!N19</f>
        <v>0</v>
      </c>
      <c r="O19" s="279">
        <f>'Harga BBM'!O19+'OA BBM'!O19</f>
        <v>0</v>
      </c>
      <c r="P19" s="85">
        <f t="shared" ref="P19:P26" si="12">SUM(D19:O19)</f>
        <v>744492843</v>
      </c>
      <c r="Q19" s="313">
        <f t="shared" ref="Q19:Q36" si="13">D19</f>
        <v>160938000</v>
      </c>
      <c r="R19" s="314">
        <f t="shared" si="6"/>
        <v>329099778</v>
      </c>
      <c r="S19" s="314">
        <f t="shared" si="0"/>
        <v>545865669</v>
      </c>
      <c r="T19" s="314">
        <f t="shared" si="0"/>
        <v>744492843</v>
      </c>
      <c r="U19" s="314">
        <f t="shared" si="0"/>
        <v>744492843</v>
      </c>
      <c r="V19" s="314">
        <f t="shared" si="0"/>
        <v>744492843</v>
      </c>
      <c r="W19" s="314">
        <f t="shared" si="0"/>
        <v>744492843</v>
      </c>
      <c r="X19" s="314">
        <f t="shared" si="0"/>
        <v>744492843</v>
      </c>
      <c r="Y19" s="314">
        <f t="shared" si="0"/>
        <v>744492843</v>
      </c>
      <c r="Z19" s="314">
        <f t="shared" si="0"/>
        <v>744492843</v>
      </c>
      <c r="AA19" s="314">
        <f t="shared" si="0"/>
        <v>744492843</v>
      </c>
      <c r="AB19" s="314">
        <f t="shared" si="0"/>
        <v>744492843</v>
      </c>
    </row>
    <row r="20" spans="1:28" ht="14.1" customHeight="1">
      <c r="A20" s="14"/>
      <c r="B20" s="109">
        <v>11</v>
      </c>
      <c r="C20" s="270" t="s">
        <v>156</v>
      </c>
      <c r="D20" s="279">
        <f>'Harga BBM'!D20+'OA BBM'!D20</f>
        <v>89850000</v>
      </c>
      <c r="E20" s="279">
        <f>'Harga BBM'!E20+'OA BBM'!E20</f>
        <v>85071645</v>
      </c>
      <c r="F20" s="279">
        <f>'Harga BBM'!F20+'OA BBM'!F20</f>
        <v>104037050</v>
      </c>
      <c r="G20" s="279">
        <f>'Harga BBM'!G20+'OA BBM'!G20</f>
        <v>99251020</v>
      </c>
      <c r="H20" s="279">
        <f>'Harga BBM'!H20+'OA BBM'!H20</f>
        <v>0</v>
      </c>
      <c r="I20" s="279">
        <f>'Harga BBM'!I20+'OA BBM'!I20</f>
        <v>0</v>
      </c>
      <c r="J20" s="279">
        <f>'Harga BBM'!J20+'OA BBM'!J20</f>
        <v>0</v>
      </c>
      <c r="K20" s="279">
        <f>'Harga BBM'!K20+'OA BBM'!K20</f>
        <v>0</v>
      </c>
      <c r="L20" s="279">
        <f>'Harga BBM'!L20+'OA BBM'!L20</f>
        <v>0</v>
      </c>
      <c r="M20" s="279">
        <f>'Harga BBM'!M20+'OA BBM'!M20</f>
        <v>0</v>
      </c>
      <c r="N20" s="279">
        <f>'Harga BBM'!N20+'OA BBM'!N20</f>
        <v>0</v>
      </c>
      <c r="O20" s="279">
        <f>'Harga BBM'!O20+'OA BBM'!O20</f>
        <v>0</v>
      </c>
      <c r="P20" s="85">
        <f t="shared" si="12"/>
        <v>378209715</v>
      </c>
      <c r="Q20" s="313">
        <f t="shared" si="13"/>
        <v>89850000</v>
      </c>
      <c r="R20" s="314">
        <f t="shared" si="6"/>
        <v>174921645</v>
      </c>
      <c r="S20" s="314">
        <f t="shared" si="0"/>
        <v>278958695</v>
      </c>
      <c r="T20" s="314">
        <f t="shared" si="0"/>
        <v>378209715</v>
      </c>
      <c r="U20" s="314">
        <f t="shared" si="0"/>
        <v>378209715</v>
      </c>
      <c r="V20" s="314">
        <f t="shared" si="0"/>
        <v>378209715</v>
      </c>
      <c r="W20" s="314">
        <f t="shared" si="0"/>
        <v>378209715</v>
      </c>
      <c r="X20" s="314">
        <f t="shared" si="0"/>
        <v>378209715</v>
      </c>
      <c r="Y20" s="314">
        <f t="shared" si="0"/>
        <v>378209715</v>
      </c>
      <c r="Z20" s="314">
        <f t="shared" si="0"/>
        <v>378209715</v>
      </c>
      <c r="AA20" s="314">
        <f t="shared" si="0"/>
        <v>378209715</v>
      </c>
      <c r="AB20" s="314">
        <f t="shared" si="0"/>
        <v>378209715</v>
      </c>
    </row>
    <row r="21" spans="1:28" ht="14.1" customHeight="1">
      <c r="A21" s="14"/>
      <c r="B21" s="109">
        <v>12</v>
      </c>
      <c r="C21" s="270" t="s">
        <v>129</v>
      </c>
      <c r="D21" s="279">
        <f>'Harga BBM'!D21+'OA BBM'!D21</f>
        <v>0</v>
      </c>
      <c r="E21" s="279">
        <f>'Harga BBM'!E21+'OA BBM'!E21</f>
        <v>0</v>
      </c>
      <c r="F21" s="279">
        <f>'Harga BBM'!F21+'OA BBM'!F21</f>
        <v>162944985</v>
      </c>
      <c r="G21" s="279">
        <f>'Harga BBM'!G21+'OA BBM'!G21</f>
        <v>78439260</v>
      </c>
      <c r="H21" s="279">
        <f>'Harga BBM'!H21+'OA BBM'!H21</f>
        <v>0</v>
      </c>
      <c r="I21" s="279">
        <f>'Harga BBM'!I21+'OA BBM'!I21</f>
        <v>0</v>
      </c>
      <c r="J21" s="279">
        <f>'Harga BBM'!J21+'OA BBM'!J21</f>
        <v>0</v>
      </c>
      <c r="K21" s="279">
        <f>'Harga BBM'!K21+'OA BBM'!K21</f>
        <v>0</v>
      </c>
      <c r="L21" s="279">
        <f>'Harga BBM'!L21+'OA BBM'!L21</f>
        <v>0</v>
      </c>
      <c r="M21" s="279">
        <f>'Harga BBM'!M21+'OA BBM'!M21</f>
        <v>0</v>
      </c>
      <c r="N21" s="279">
        <f>'Harga BBM'!N21+'OA BBM'!N21</f>
        <v>0</v>
      </c>
      <c r="O21" s="279">
        <f>'Harga BBM'!O21+'OA BBM'!O21</f>
        <v>0</v>
      </c>
      <c r="P21" s="85">
        <f t="shared" si="12"/>
        <v>241384245</v>
      </c>
      <c r="Q21" s="313">
        <f t="shared" ref="Q21" si="14">D21</f>
        <v>0</v>
      </c>
      <c r="R21" s="314">
        <f t="shared" ref="R21" si="15">Q21+E21</f>
        <v>0</v>
      </c>
      <c r="S21" s="314">
        <f t="shared" ref="S21" si="16">R21+F21</f>
        <v>162944985</v>
      </c>
      <c r="T21" s="314">
        <f t="shared" ref="T21" si="17">S21+G21</f>
        <v>241384245</v>
      </c>
      <c r="U21" s="314">
        <f t="shared" ref="U21" si="18">T21+H21</f>
        <v>241384245</v>
      </c>
      <c r="V21" s="314">
        <f t="shared" ref="V21" si="19">U21+I21</f>
        <v>241384245</v>
      </c>
      <c r="W21" s="314">
        <f t="shared" ref="W21" si="20">V21+J21</f>
        <v>241384245</v>
      </c>
      <c r="X21" s="314">
        <f t="shared" ref="X21" si="21">W21+K21</f>
        <v>241384245</v>
      </c>
      <c r="Y21" s="314">
        <f t="shared" ref="Y21" si="22">X21+L21</f>
        <v>241384245</v>
      </c>
      <c r="Z21" s="314">
        <f t="shared" ref="Z21" si="23">Y21+M21</f>
        <v>241384245</v>
      </c>
      <c r="AA21" s="314">
        <f t="shared" ref="AA21" si="24">Z21+N21</f>
        <v>241384245</v>
      </c>
      <c r="AB21" s="314">
        <f t="shared" ref="AB21" si="25">AA21+O21</f>
        <v>241384245</v>
      </c>
    </row>
    <row r="22" spans="1:28" ht="14.1" customHeight="1">
      <c r="A22" s="14"/>
      <c r="B22" s="109">
        <v>13</v>
      </c>
      <c r="C22" s="271" t="s">
        <v>157</v>
      </c>
      <c r="D22" s="279">
        <f>'Harga BBM'!D22+'OA BBM'!D22</f>
        <v>116964000</v>
      </c>
      <c r="E22" s="279">
        <f>'Harga BBM'!E22+'OA BBM'!E22</f>
        <v>111872865</v>
      </c>
      <c r="F22" s="279">
        <f>'Harga BBM'!F22+'OA BBM'!F22</f>
        <v>137301070</v>
      </c>
      <c r="G22" s="279">
        <f>'Harga BBM'!G22+'OA BBM'!G22</f>
        <v>130086672</v>
      </c>
      <c r="H22" s="279">
        <f>'Harga BBM'!H22+'OA BBM'!H22</f>
        <v>0</v>
      </c>
      <c r="I22" s="279">
        <f>'Harga BBM'!I22+'OA BBM'!I22</f>
        <v>0</v>
      </c>
      <c r="J22" s="279">
        <f>'Harga BBM'!J22+'OA BBM'!J22</f>
        <v>0</v>
      </c>
      <c r="K22" s="279">
        <f>'Harga BBM'!K22+'OA BBM'!K22</f>
        <v>0</v>
      </c>
      <c r="L22" s="279">
        <f>'Harga BBM'!L22+'OA BBM'!L22</f>
        <v>0</v>
      </c>
      <c r="M22" s="279">
        <f>'Harga BBM'!M22+'OA BBM'!M22</f>
        <v>0</v>
      </c>
      <c r="N22" s="279">
        <f>'Harga BBM'!N22+'OA BBM'!N22</f>
        <v>0</v>
      </c>
      <c r="O22" s="279">
        <f>'Harga BBM'!O22+'OA BBM'!O22</f>
        <v>0</v>
      </c>
      <c r="P22" s="85">
        <f t="shared" si="12"/>
        <v>496224607</v>
      </c>
      <c r="Q22" s="313">
        <f t="shared" si="13"/>
        <v>116964000</v>
      </c>
      <c r="R22" s="314">
        <f t="shared" si="6"/>
        <v>228836865</v>
      </c>
      <c r="S22" s="314">
        <f t="shared" si="0"/>
        <v>366137935</v>
      </c>
      <c r="T22" s="314">
        <f t="shared" si="0"/>
        <v>496224607</v>
      </c>
      <c r="U22" s="314">
        <f t="shared" si="0"/>
        <v>496224607</v>
      </c>
      <c r="V22" s="314">
        <f t="shared" si="0"/>
        <v>496224607</v>
      </c>
      <c r="W22" s="314">
        <f t="shared" si="0"/>
        <v>496224607</v>
      </c>
      <c r="X22" s="314">
        <f t="shared" si="0"/>
        <v>496224607</v>
      </c>
      <c r="Y22" s="314">
        <f t="shared" si="0"/>
        <v>496224607</v>
      </c>
      <c r="Z22" s="314">
        <f t="shared" si="0"/>
        <v>496224607</v>
      </c>
      <c r="AA22" s="314">
        <f t="shared" si="0"/>
        <v>496224607</v>
      </c>
      <c r="AB22" s="314">
        <f t="shared" si="0"/>
        <v>496224607</v>
      </c>
    </row>
    <row r="23" spans="1:28" ht="14.1" customHeight="1">
      <c r="A23" s="14"/>
      <c r="B23" s="109">
        <v>14</v>
      </c>
      <c r="C23" s="271" t="s">
        <v>158</v>
      </c>
      <c r="D23" s="279">
        <f>'Harga BBM'!D23+'OA BBM'!D23</f>
        <v>241590000</v>
      </c>
      <c r="E23" s="279">
        <f>'Harga BBM'!E23+'OA BBM'!E23</f>
        <v>219719196</v>
      </c>
      <c r="F23" s="279">
        <f>'Harga BBM'!F23+'OA BBM'!F23</f>
        <v>250036870</v>
      </c>
      <c r="G23" s="279">
        <f>'Harga BBM'!G23+'OA BBM'!G23</f>
        <v>235027996</v>
      </c>
      <c r="H23" s="279">
        <f>'Harga BBM'!H23+'OA BBM'!H23</f>
        <v>0</v>
      </c>
      <c r="I23" s="279">
        <f>'Harga BBM'!I23+'OA BBM'!I23</f>
        <v>0</v>
      </c>
      <c r="J23" s="279">
        <f>'Harga BBM'!J23+'OA BBM'!J23</f>
        <v>0</v>
      </c>
      <c r="K23" s="279">
        <f>'Harga BBM'!K23+'OA BBM'!K23</f>
        <v>0</v>
      </c>
      <c r="L23" s="279">
        <f>'Harga BBM'!L23+'OA BBM'!L23</f>
        <v>0</v>
      </c>
      <c r="M23" s="279">
        <f>'Harga BBM'!M23+'OA BBM'!M23</f>
        <v>0</v>
      </c>
      <c r="N23" s="279">
        <f>'Harga BBM'!N23+'OA BBM'!N23</f>
        <v>0</v>
      </c>
      <c r="O23" s="279">
        <f>'Harga BBM'!O23+'OA BBM'!O23</f>
        <v>0</v>
      </c>
      <c r="P23" s="85">
        <f t="shared" si="12"/>
        <v>946374062</v>
      </c>
      <c r="Q23" s="313">
        <f t="shared" si="13"/>
        <v>241590000</v>
      </c>
      <c r="R23" s="314">
        <f t="shared" si="6"/>
        <v>461309196</v>
      </c>
      <c r="S23" s="314">
        <f t="shared" si="0"/>
        <v>711346066</v>
      </c>
      <c r="T23" s="314">
        <f t="shared" si="0"/>
        <v>946374062</v>
      </c>
      <c r="U23" s="314">
        <f t="shared" si="0"/>
        <v>946374062</v>
      </c>
      <c r="V23" s="314">
        <f t="shared" si="0"/>
        <v>946374062</v>
      </c>
      <c r="W23" s="314">
        <f t="shared" si="0"/>
        <v>946374062</v>
      </c>
      <c r="X23" s="314">
        <f t="shared" si="0"/>
        <v>946374062</v>
      </c>
      <c r="Y23" s="314">
        <f t="shared" si="0"/>
        <v>946374062</v>
      </c>
      <c r="Z23" s="314">
        <f t="shared" si="0"/>
        <v>946374062</v>
      </c>
      <c r="AA23" s="314">
        <f t="shared" si="0"/>
        <v>946374062</v>
      </c>
      <c r="AB23" s="314">
        <f t="shared" si="0"/>
        <v>946374062</v>
      </c>
    </row>
    <row r="24" spans="1:28" ht="14.1" customHeight="1">
      <c r="A24" s="14"/>
      <c r="B24" s="109">
        <v>15</v>
      </c>
      <c r="C24" s="271" t="s">
        <v>159</v>
      </c>
      <c r="D24" s="279">
        <f>'Harga BBM'!D24+'OA BBM'!D24</f>
        <v>219312600</v>
      </c>
      <c r="E24" s="279">
        <f>'Harga BBM'!E24+'OA BBM'!E24</f>
        <v>232894601</v>
      </c>
      <c r="F24" s="279">
        <f>'Harga BBM'!F24+'OA BBM'!F24</f>
        <v>270094752</v>
      </c>
      <c r="G24" s="279">
        <f>'Harga BBM'!G24+'OA BBM'!G24</f>
        <v>249510610</v>
      </c>
      <c r="H24" s="279">
        <f>'Harga BBM'!H24+'OA BBM'!H24</f>
        <v>0</v>
      </c>
      <c r="I24" s="279">
        <f>'Harga BBM'!I24+'OA BBM'!I24</f>
        <v>0</v>
      </c>
      <c r="J24" s="279">
        <f>'Harga BBM'!J24+'OA BBM'!J24</f>
        <v>0</v>
      </c>
      <c r="K24" s="279">
        <f>'Harga BBM'!K24+'OA BBM'!K24</f>
        <v>0</v>
      </c>
      <c r="L24" s="279">
        <f>'Harga BBM'!L24+'OA BBM'!L24</f>
        <v>0</v>
      </c>
      <c r="M24" s="279">
        <f>'Harga BBM'!M24+'OA BBM'!M24</f>
        <v>0</v>
      </c>
      <c r="N24" s="279">
        <f>'Harga BBM'!N24+'OA BBM'!N24</f>
        <v>0</v>
      </c>
      <c r="O24" s="279">
        <f>'Harga BBM'!O24+'OA BBM'!O24</f>
        <v>0</v>
      </c>
      <c r="P24" s="85">
        <f t="shared" si="12"/>
        <v>971812563</v>
      </c>
      <c r="Q24" s="313">
        <f t="shared" si="13"/>
        <v>219312600</v>
      </c>
      <c r="R24" s="314">
        <f t="shared" si="6"/>
        <v>452207201</v>
      </c>
      <c r="S24" s="314">
        <f t="shared" si="0"/>
        <v>722301953</v>
      </c>
      <c r="T24" s="314">
        <f t="shared" si="0"/>
        <v>971812563</v>
      </c>
      <c r="U24" s="314">
        <f t="shared" si="0"/>
        <v>971812563</v>
      </c>
      <c r="V24" s="314">
        <f t="shared" si="0"/>
        <v>971812563</v>
      </c>
      <c r="W24" s="314">
        <f t="shared" si="0"/>
        <v>971812563</v>
      </c>
      <c r="X24" s="314">
        <f t="shared" si="0"/>
        <v>971812563</v>
      </c>
      <c r="Y24" s="314">
        <f t="shared" si="0"/>
        <v>971812563</v>
      </c>
      <c r="Z24" s="314">
        <f t="shared" si="0"/>
        <v>971812563</v>
      </c>
      <c r="AA24" s="314">
        <f t="shared" si="0"/>
        <v>971812563</v>
      </c>
      <c r="AB24" s="314">
        <f t="shared" si="0"/>
        <v>971812563</v>
      </c>
    </row>
    <row r="25" spans="1:28" ht="14.1" customHeight="1">
      <c r="B25" s="109">
        <v>16</v>
      </c>
      <c r="C25" s="271" t="s">
        <v>160</v>
      </c>
      <c r="D25" s="279">
        <f>'Harga BBM'!D25+'OA BBM'!D25</f>
        <v>34014000</v>
      </c>
      <c r="E25" s="279">
        <f>'Harga BBM'!E25+'OA BBM'!E25</f>
        <v>32002689</v>
      </c>
      <c r="F25" s="279">
        <f>'Harga BBM'!F25+'OA BBM'!F25</f>
        <v>35323884</v>
      </c>
      <c r="G25" s="279">
        <f>'Harga BBM'!G25+'OA BBM'!G25</f>
        <v>9885586</v>
      </c>
      <c r="H25" s="279">
        <f>'Harga BBM'!H25+'OA BBM'!H25</f>
        <v>0</v>
      </c>
      <c r="I25" s="279">
        <f>'Harga BBM'!I25+'OA BBM'!I25</f>
        <v>0</v>
      </c>
      <c r="J25" s="279">
        <f>'Harga BBM'!J25+'OA BBM'!J25</f>
        <v>0</v>
      </c>
      <c r="K25" s="279">
        <f>'Harga BBM'!K25+'OA BBM'!K25</f>
        <v>0</v>
      </c>
      <c r="L25" s="279">
        <f>'Harga BBM'!L25+'OA BBM'!L25</f>
        <v>0</v>
      </c>
      <c r="M25" s="279">
        <f>'Harga BBM'!M25+'OA BBM'!M25</f>
        <v>0</v>
      </c>
      <c r="N25" s="279">
        <f>'Harga BBM'!N25+'OA BBM'!N25</f>
        <v>0</v>
      </c>
      <c r="O25" s="279">
        <f>'Harga BBM'!O25+'OA BBM'!O25</f>
        <v>0</v>
      </c>
      <c r="P25" s="85">
        <f t="shared" si="12"/>
        <v>111226159</v>
      </c>
      <c r="Q25" s="313">
        <f t="shared" si="13"/>
        <v>34014000</v>
      </c>
      <c r="R25" s="314">
        <f t="shared" si="6"/>
        <v>66016689</v>
      </c>
      <c r="S25" s="314">
        <f t="shared" si="6"/>
        <v>101340573</v>
      </c>
      <c r="T25" s="314">
        <f t="shared" si="6"/>
        <v>111226159</v>
      </c>
      <c r="U25" s="314">
        <f t="shared" si="6"/>
        <v>111226159</v>
      </c>
      <c r="V25" s="314">
        <f t="shared" si="6"/>
        <v>111226159</v>
      </c>
      <c r="W25" s="314">
        <f t="shared" si="6"/>
        <v>111226159</v>
      </c>
      <c r="X25" s="314">
        <f t="shared" si="6"/>
        <v>111226159</v>
      </c>
      <c r="Y25" s="314">
        <f t="shared" si="6"/>
        <v>111226159</v>
      </c>
      <c r="Z25" s="314">
        <f t="shared" si="6"/>
        <v>111226159</v>
      </c>
      <c r="AA25" s="314">
        <f t="shared" si="6"/>
        <v>111226159</v>
      </c>
      <c r="AB25" s="314">
        <f t="shared" si="6"/>
        <v>111226159</v>
      </c>
    </row>
    <row r="26" spans="1:28" ht="14.1" customHeight="1">
      <c r="A26" s="14"/>
      <c r="B26" s="109">
        <v>17</v>
      </c>
      <c r="C26" s="271" t="s">
        <v>161</v>
      </c>
      <c r="D26" s="279">
        <f>'Harga BBM'!D26+'OA BBM'!D26</f>
        <v>74706000</v>
      </c>
      <c r="E26" s="279">
        <f>'Harga BBM'!E26+'OA BBM'!E26</f>
        <v>73404858</v>
      </c>
      <c r="F26" s="279">
        <f>'Harga BBM'!F26+'OA BBM'!F26</f>
        <v>84809333</v>
      </c>
      <c r="G26" s="279">
        <f>'Harga BBM'!G26+'OA BBM'!G26</f>
        <v>81574196</v>
      </c>
      <c r="H26" s="279">
        <f>'Harga BBM'!H26+'OA BBM'!H26</f>
        <v>0</v>
      </c>
      <c r="I26" s="279">
        <f>'Harga BBM'!I26+'OA BBM'!I26</f>
        <v>0</v>
      </c>
      <c r="J26" s="279">
        <f>'Harga BBM'!J26+'OA BBM'!J26</f>
        <v>0</v>
      </c>
      <c r="K26" s="279">
        <f>'Harga BBM'!K26+'OA BBM'!K26</f>
        <v>0</v>
      </c>
      <c r="L26" s="279">
        <f>'Harga BBM'!L26+'OA BBM'!L26</f>
        <v>0</v>
      </c>
      <c r="M26" s="279">
        <f>'Harga BBM'!M26+'OA BBM'!M26</f>
        <v>0</v>
      </c>
      <c r="N26" s="279">
        <f>'Harga BBM'!N26+'OA BBM'!N26</f>
        <v>0</v>
      </c>
      <c r="O26" s="279">
        <f>'Harga BBM'!O26+'OA BBM'!O26</f>
        <v>0</v>
      </c>
      <c r="P26" s="85">
        <f t="shared" si="12"/>
        <v>314494387</v>
      </c>
      <c r="Q26" s="313">
        <f t="shared" si="13"/>
        <v>74706000</v>
      </c>
      <c r="R26" s="314">
        <f t="shared" si="6"/>
        <v>148110858</v>
      </c>
      <c r="S26" s="314">
        <f t="shared" si="6"/>
        <v>232920191</v>
      </c>
      <c r="T26" s="314">
        <f t="shared" si="6"/>
        <v>314494387</v>
      </c>
      <c r="U26" s="314">
        <f t="shared" si="6"/>
        <v>314494387</v>
      </c>
      <c r="V26" s="314">
        <f t="shared" si="6"/>
        <v>314494387</v>
      </c>
      <c r="W26" s="314">
        <f t="shared" si="6"/>
        <v>314494387</v>
      </c>
      <c r="X26" s="314">
        <f t="shared" si="6"/>
        <v>314494387</v>
      </c>
      <c r="Y26" s="314">
        <f t="shared" si="6"/>
        <v>314494387</v>
      </c>
      <c r="Z26" s="314">
        <f t="shared" si="6"/>
        <v>314494387</v>
      </c>
      <c r="AA26" s="314">
        <f t="shared" si="6"/>
        <v>314494387</v>
      </c>
      <c r="AB26" s="314">
        <f t="shared" si="6"/>
        <v>314494387</v>
      </c>
    </row>
    <row r="27" spans="1:28" s="7" customFormat="1" ht="14.1" customHeight="1">
      <c r="B27" s="110"/>
      <c r="C27" s="272" t="s">
        <v>47</v>
      </c>
      <c r="D27" s="280">
        <f t="shared" ref="D27:P27" si="26">SUM(D19:D26)</f>
        <v>937374600</v>
      </c>
      <c r="E27" s="280">
        <f t="shared" si="26"/>
        <v>923127632</v>
      </c>
      <c r="F27" s="280">
        <f t="shared" si="26"/>
        <v>1261313835</v>
      </c>
      <c r="G27" s="280">
        <f t="shared" si="26"/>
        <v>1082402514</v>
      </c>
      <c r="H27" s="280">
        <f t="shared" si="26"/>
        <v>0</v>
      </c>
      <c r="I27" s="280">
        <f t="shared" si="26"/>
        <v>0</v>
      </c>
      <c r="J27" s="280">
        <f t="shared" si="26"/>
        <v>0</v>
      </c>
      <c r="K27" s="280">
        <f t="shared" si="26"/>
        <v>0</v>
      </c>
      <c r="L27" s="280">
        <f t="shared" si="26"/>
        <v>0</v>
      </c>
      <c r="M27" s="280">
        <f t="shared" si="26"/>
        <v>0</v>
      </c>
      <c r="N27" s="280">
        <f t="shared" si="26"/>
        <v>0</v>
      </c>
      <c r="O27" s="280">
        <f t="shared" si="26"/>
        <v>0</v>
      </c>
      <c r="P27" s="103">
        <f t="shared" si="26"/>
        <v>4204218581</v>
      </c>
      <c r="Q27" s="315">
        <f t="shared" si="13"/>
        <v>937374600</v>
      </c>
      <c r="R27" s="316">
        <f t="shared" si="6"/>
        <v>1860502232</v>
      </c>
      <c r="S27" s="316">
        <f t="shared" si="6"/>
        <v>3121816067</v>
      </c>
      <c r="T27" s="316">
        <f t="shared" si="6"/>
        <v>4204218581</v>
      </c>
      <c r="U27" s="316">
        <f t="shared" si="6"/>
        <v>4204218581</v>
      </c>
      <c r="V27" s="316">
        <f t="shared" si="6"/>
        <v>4204218581</v>
      </c>
      <c r="W27" s="316">
        <f t="shared" si="6"/>
        <v>4204218581</v>
      </c>
      <c r="X27" s="316">
        <f t="shared" si="6"/>
        <v>4204218581</v>
      </c>
      <c r="Y27" s="316">
        <f t="shared" si="6"/>
        <v>4204218581</v>
      </c>
      <c r="Z27" s="316">
        <f t="shared" si="6"/>
        <v>4204218581</v>
      </c>
      <c r="AA27" s="316">
        <f t="shared" si="6"/>
        <v>4204218581</v>
      </c>
      <c r="AB27" s="316">
        <f t="shared" si="6"/>
        <v>4204218581</v>
      </c>
    </row>
    <row r="28" spans="1:28" s="7" customFormat="1" ht="14.1" customHeight="1">
      <c r="B28" s="110"/>
      <c r="C28" s="273" t="s">
        <v>128</v>
      </c>
      <c r="D28" s="300">
        <f t="shared" ref="D28:O28" si="27">SUM(D10,D18,D27)</f>
        <v>1706881950</v>
      </c>
      <c r="E28" s="300">
        <f t="shared" si="27"/>
        <v>1641655381.7076001</v>
      </c>
      <c r="F28" s="300">
        <f t="shared" si="27"/>
        <v>2131439860</v>
      </c>
      <c r="G28" s="300">
        <f t="shared" si="27"/>
        <v>1878748704</v>
      </c>
      <c r="H28" s="300">
        <f t="shared" si="27"/>
        <v>0</v>
      </c>
      <c r="I28" s="300">
        <f t="shared" si="27"/>
        <v>0</v>
      </c>
      <c r="J28" s="300">
        <f t="shared" si="27"/>
        <v>0</v>
      </c>
      <c r="K28" s="300">
        <f t="shared" si="27"/>
        <v>0</v>
      </c>
      <c r="L28" s="300">
        <f t="shared" si="27"/>
        <v>0</v>
      </c>
      <c r="M28" s="300">
        <f t="shared" si="27"/>
        <v>0</v>
      </c>
      <c r="N28" s="300">
        <f t="shared" si="27"/>
        <v>0</v>
      </c>
      <c r="O28" s="300">
        <f t="shared" si="27"/>
        <v>0</v>
      </c>
      <c r="P28" s="205">
        <f>SUM(P27,P18,P10)</f>
        <v>7358725895.7075996</v>
      </c>
      <c r="Q28" s="317">
        <f t="shared" si="13"/>
        <v>1706881950</v>
      </c>
      <c r="R28" s="316">
        <f t="shared" ref="R28:AB36" si="28">Q28+E28</f>
        <v>3348537331.7076001</v>
      </c>
      <c r="S28" s="316">
        <f t="shared" si="28"/>
        <v>5479977191.7075996</v>
      </c>
      <c r="T28" s="316">
        <f t="shared" si="28"/>
        <v>7358725895.7075996</v>
      </c>
      <c r="U28" s="316">
        <f t="shared" si="28"/>
        <v>7358725895.7075996</v>
      </c>
      <c r="V28" s="316">
        <f t="shared" si="28"/>
        <v>7358725895.7075996</v>
      </c>
      <c r="W28" s="316">
        <f t="shared" si="28"/>
        <v>7358725895.7075996</v>
      </c>
      <c r="X28" s="316">
        <f t="shared" si="28"/>
        <v>7358725895.7075996</v>
      </c>
      <c r="Y28" s="316">
        <f t="shared" si="28"/>
        <v>7358725895.7075996</v>
      </c>
      <c r="Z28" s="316">
        <f t="shared" si="28"/>
        <v>7358725895.7075996</v>
      </c>
      <c r="AA28" s="316">
        <f t="shared" si="28"/>
        <v>7358725895.7075996</v>
      </c>
      <c r="AB28" s="316">
        <f t="shared" si="28"/>
        <v>7358725895.7075996</v>
      </c>
    </row>
    <row r="29" spans="1:28" ht="14.1" customHeight="1">
      <c r="B29" s="109">
        <v>18</v>
      </c>
      <c r="C29" s="271" t="s">
        <v>129</v>
      </c>
      <c r="D29" s="279">
        <f>'Harga BBM'!D29+'OA BBM'!D29</f>
        <v>363120000</v>
      </c>
      <c r="E29" s="279">
        <f>'Harga BBM'!E29+'OA BBM'!E29</f>
        <v>297385575</v>
      </c>
      <c r="F29" s="279">
        <f>'Harga BBM'!F29+'OA BBM'!F29</f>
        <v>234587890</v>
      </c>
      <c r="G29" s="279">
        <f>'Harga BBM'!G29+'OA BBM'!G29</f>
        <v>54038130</v>
      </c>
      <c r="H29" s="279">
        <f>'Harga BBM'!H29+'OA BBM'!H29</f>
        <v>0</v>
      </c>
      <c r="I29" s="279">
        <f>'Harga BBM'!I29+'OA BBM'!I29</f>
        <v>0</v>
      </c>
      <c r="J29" s="279">
        <f>'Harga BBM'!J29+'OA BBM'!J29</f>
        <v>0</v>
      </c>
      <c r="K29" s="279">
        <f>'Harga BBM'!K29+'OA BBM'!K29</f>
        <v>0</v>
      </c>
      <c r="L29" s="279">
        <f>'Harga BBM'!L29+'OA BBM'!L29</f>
        <v>0</v>
      </c>
      <c r="M29" s="279">
        <f>'Harga BBM'!M29+'OA BBM'!M29</f>
        <v>0</v>
      </c>
      <c r="N29" s="279">
        <f>'Harga BBM'!N29+'OA BBM'!N29</f>
        <v>0</v>
      </c>
      <c r="O29" s="279">
        <f>'Harga BBM'!O29+'OA BBM'!O29</f>
        <v>0</v>
      </c>
      <c r="P29" s="85">
        <f>SUM(D29:O29)</f>
        <v>949131595</v>
      </c>
      <c r="Q29" s="313">
        <f t="shared" si="13"/>
        <v>363120000</v>
      </c>
      <c r="R29" s="314">
        <f t="shared" si="28"/>
        <v>660505575</v>
      </c>
      <c r="S29" s="314">
        <f t="shared" si="28"/>
        <v>895093465</v>
      </c>
      <c r="T29" s="314">
        <f t="shared" si="28"/>
        <v>949131595</v>
      </c>
      <c r="U29" s="314">
        <f t="shared" si="28"/>
        <v>949131595</v>
      </c>
      <c r="V29" s="314">
        <f t="shared" si="28"/>
        <v>949131595</v>
      </c>
      <c r="W29" s="314">
        <f t="shared" si="28"/>
        <v>949131595</v>
      </c>
      <c r="X29" s="314">
        <f t="shared" si="28"/>
        <v>949131595</v>
      </c>
      <c r="Y29" s="314">
        <f t="shared" si="28"/>
        <v>949131595</v>
      </c>
      <c r="Z29" s="314">
        <f t="shared" si="28"/>
        <v>949131595</v>
      </c>
      <c r="AA29" s="314">
        <f t="shared" si="28"/>
        <v>949131595</v>
      </c>
      <c r="AB29" s="314">
        <f t="shared" si="28"/>
        <v>949131595</v>
      </c>
    </row>
    <row r="30" spans="1:28" ht="14.1" customHeight="1">
      <c r="B30" s="109">
        <v>19</v>
      </c>
      <c r="C30" s="271" t="s">
        <v>149</v>
      </c>
      <c r="D30" s="279">
        <f>'Harga BBM'!D30+'OA BBM'!D30</f>
        <v>163230000</v>
      </c>
      <c r="E30" s="279">
        <f>'Harga BBM'!E30+'OA BBM'!E30</f>
        <v>177510450</v>
      </c>
      <c r="F30" s="279">
        <f>'Harga BBM'!F30+'OA BBM'!F30</f>
        <v>171184441</v>
      </c>
      <c r="G30" s="279">
        <f>'Harga BBM'!G30+'OA BBM'!G30</f>
        <v>174825370</v>
      </c>
      <c r="H30" s="279">
        <f>'Harga BBM'!H30+'OA BBM'!H30</f>
        <v>0</v>
      </c>
      <c r="I30" s="279">
        <f>'Harga BBM'!I30+'OA BBM'!I30</f>
        <v>0</v>
      </c>
      <c r="J30" s="279">
        <f>'Harga BBM'!J30+'OA BBM'!J30</f>
        <v>0</v>
      </c>
      <c r="K30" s="279">
        <f>'Harga BBM'!K30+'OA BBM'!K30</f>
        <v>0</v>
      </c>
      <c r="L30" s="279">
        <f>'Harga BBM'!L30+'OA BBM'!L30</f>
        <v>0</v>
      </c>
      <c r="M30" s="279">
        <f>'Harga BBM'!M30+'OA BBM'!M30</f>
        <v>0</v>
      </c>
      <c r="N30" s="279">
        <f>'Harga BBM'!N30+'OA BBM'!N30</f>
        <v>0</v>
      </c>
      <c r="O30" s="279">
        <f>'Harga BBM'!O30+'OA BBM'!O30</f>
        <v>0</v>
      </c>
      <c r="P30" s="85">
        <f>SUM(D30:O30)</f>
        <v>686750261</v>
      </c>
      <c r="Q30" s="313">
        <f t="shared" si="13"/>
        <v>163230000</v>
      </c>
      <c r="R30" s="314">
        <f t="shared" si="28"/>
        <v>340740450</v>
      </c>
      <c r="S30" s="314">
        <f t="shared" si="28"/>
        <v>511924891</v>
      </c>
      <c r="T30" s="314">
        <f t="shared" si="28"/>
        <v>686750261</v>
      </c>
      <c r="U30" s="314">
        <f t="shared" si="28"/>
        <v>686750261</v>
      </c>
      <c r="V30" s="314">
        <f t="shared" si="28"/>
        <v>686750261</v>
      </c>
      <c r="W30" s="314">
        <f t="shared" si="28"/>
        <v>686750261</v>
      </c>
      <c r="X30" s="314">
        <f t="shared" si="28"/>
        <v>686750261</v>
      </c>
      <c r="Y30" s="314">
        <f t="shared" si="28"/>
        <v>686750261</v>
      </c>
      <c r="Z30" s="314">
        <f t="shared" si="28"/>
        <v>686750261</v>
      </c>
      <c r="AA30" s="314">
        <f t="shared" si="28"/>
        <v>686750261</v>
      </c>
      <c r="AB30" s="314">
        <f t="shared" si="28"/>
        <v>686750261</v>
      </c>
    </row>
    <row r="31" spans="1:28" ht="14.1" customHeight="1">
      <c r="B31" s="110"/>
      <c r="C31" s="273" t="s">
        <v>130</v>
      </c>
      <c r="D31" s="300">
        <f t="shared" ref="D31:I31" si="29">SUM(D29:D30)</f>
        <v>526350000</v>
      </c>
      <c r="E31" s="300">
        <f t="shared" si="29"/>
        <v>474896025</v>
      </c>
      <c r="F31" s="300">
        <f t="shared" si="29"/>
        <v>405772331</v>
      </c>
      <c r="G31" s="300">
        <f t="shared" si="29"/>
        <v>228863500</v>
      </c>
      <c r="H31" s="300">
        <f t="shared" si="29"/>
        <v>0</v>
      </c>
      <c r="I31" s="300">
        <f t="shared" si="29"/>
        <v>0</v>
      </c>
      <c r="J31" s="300">
        <f t="shared" ref="J31:K31" si="30">SUM(J29:J30)</f>
        <v>0</v>
      </c>
      <c r="K31" s="300">
        <f t="shared" si="30"/>
        <v>0</v>
      </c>
      <c r="L31" s="300">
        <f t="shared" ref="L31:M31" si="31">SUM(L29:L30)</f>
        <v>0</v>
      </c>
      <c r="M31" s="300">
        <f t="shared" si="31"/>
        <v>0</v>
      </c>
      <c r="N31" s="300">
        <f t="shared" ref="N31:O31" si="32">SUM(N29:N30)</f>
        <v>0</v>
      </c>
      <c r="O31" s="300">
        <f t="shared" si="32"/>
        <v>0</v>
      </c>
      <c r="P31" s="104">
        <f>SUM(P29:P30)</f>
        <v>1635881856</v>
      </c>
      <c r="Q31" s="317">
        <f t="shared" si="13"/>
        <v>526350000</v>
      </c>
      <c r="R31" s="326">
        <f t="shared" si="28"/>
        <v>1001246025</v>
      </c>
      <c r="S31" s="326">
        <f t="shared" si="28"/>
        <v>1407018356</v>
      </c>
      <c r="T31" s="326">
        <f t="shared" si="28"/>
        <v>1635881856</v>
      </c>
      <c r="U31" s="326">
        <f t="shared" si="28"/>
        <v>1635881856</v>
      </c>
      <c r="V31" s="326">
        <f t="shared" si="28"/>
        <v>1635881856</v>
      </c>
      <c r="W31" s="326">
        <f t="shared" si="28"/>
        <v>1635881856</v>
      </c>
      <c r="X31" s="326">
        <f t="shared" si="28"/>
        <v>1635881856</v>
      </c>
      <c r="Y31" s="326">
        <f t="shared" si="28"/>
        <v>1635881856</v>
      </c>
      <c r="Z31" s="326">
        <f t="shared" si="28"/>
        <v>1635881856</v>
      </c>
      <c r="AA31" s="326">
        <f t="shared" si="28"/>
        <v>1635881856</v>
      </c>
      <c r="AB31" s="326">
        <f t="shared" si="28"/>
        <v>1635881856</v>
      </c>
    </row>
    <row r="32" spans="1:28" ht="14.1" customHeight="1">
      <c r="B32" s="110"/>
      <c r="C32" s="274" t="s">
        <v>131</v>
      </c>
      <c r="D32" s="283">
        <f t="shared" ref="D32:I32" si="33">SUM(D28,D31)</f>
        <v>2233231950</v>
      </c>
      <c r="E32" s="283">
        <f t="shared" si="33"/>
        <v>2116551406.7076001</v>
      </c>
      <c r="F32" s="283">
        <f t="shared" si="33"/>
        <v>2537212191</v>
      </c>
      <c r="G32" s="283">
        <f t="shared" si="33"/>
        <v>2107612204</v>
      </c>
      <c r="H32" s="283">
        <f t="shared" si="33"/>
        <v>0</v>
      </c>
      <c r="I32" s="283">
        <f t="shared" si="33"/>
        <v>0</v>
      </c>
      <c r="J32" s="283">
        <f t="shared" ref="J32:K32" si="34">SUM(J28,J31)</f>
        <v>0</v>
      </c>
      <c r="K32" s="283">
        <f t="shared" si="34"/>
        <v>0</v>
      </c>
      <c r="L32" s="283">
        <f t="shared" ref="L32:M32" si="35">SUM(L28,L31)</f>
        <v>0</v>
      </c>
      <c r="M32" s="283">
        <f t="shared" si="35"/>
        <v>0</v>
      </c>
      <c r="N32" s="283">
        <f t="shared" ref="N32:O32" si="36">SUM(N28,N31)</f>
        <v>0</v>
      </c>
      <c r="O32" s="283">
        <f t="shared" si="36"/>
        <v>0</v>
      </c>
      <c r="P32" s="252">
        <f>SUM(P31,P28)</f>
        <v>8994607751.7075996</v>
      </c>
      <c r="Q32" s="318">
        <f t="shared" si="13"/>
        <v>2233231950</v>
      </c>
      <c r="R32" s="326">
        <f t="shared" si="28"/>
        <v>4349783356.7075996</v>
      </c>
      <c r="S32" s="326">
        <f t="shared" si="28"/>
        <v>6886995547.7075996</v>
      </c>
      <c r="T32" s="326">
        <f t="shared" si="28"/>
        <v>8994607751.7075996</v>
      </c>
      <c r="U32" s="326">
        <f t="shared" si="28"/>
        <v>8994607751.7075996</v>
      </c>
      <c r="V32" s="326">
        <f t="shared" si="28"/>
        <v>8994607751.7075996</v>
      </c>
      <c r="W32" s="326">
        <f t="shared" si="28"/>
        <v>8994607751.7075996</v>
      </c>
      <c r="X32" s="326">
        <f t="shared" si="28"/>
        <v>8994607751.7075996</v>
      </c>
      <c r="Y32" s="326">
        <f t="shared" si="28"/>
        <v>8994607751.7075996</v>
      </c>
      <c r="Z32" s="326">
        <f t="shared" si="28"/>
        <v>8994607751.7075996</v>
      </c>
      <c r="AA32" s="326">
        <f t="shared" si="28"/>
        <v>8994607751.7075996</v>
      </c>
      <c r="AB32" s="326">
        <f t="shared" si="28"/>
        <v>8994607751.7075996</v>
      </c>
    </row>
    <row r="33" spans="1:28" ht="14.1" customHeight="1">
      <c r="B33" s="111">
        <v>20</v>
      </c>
      <c r="C33" s="270" t="s">
        <v>132</v>
      </c>
      <c r="D33" s="279">
        <f>$D$8*BBM!D33</f>
        <v>0</v>
      </c>
      <c r="E33" s="279">
        <f>$D$8*BBM!E33</f>
        <v>0</v>
      </c>
      <c r="F33" s="279">
        <f>$D$8*BBM!F33</f>
        <v>0</v>
      </c>
      <c r="G33" s="279">
        <f>$D$8*BBM!G33</f>
        <v>0</v>
      </c>
      <c r="H33" s="279">
        <f>$D$8*BBM!H33</f>
        <v>0</v>
      </c>
      <c r="I33" s="279">
        <f>$D$8*BBM!I33</f>
        <v>0</v>
      </c>
      <c r="J33" s="279">
        <f>$D$8*BBM!J33</f>
        <v>0</v>
      </c>
      <c r="K33" s="279">
        <f>$D$8*BBM!K33</f>
        <v>0</v>
      </c>
      <c r="L33" s="279">
        <f>$D$8*BBM!L33</f>
        <v>0</v>
      </c>
      <c r="M33" s="279">
        <f>$D$8*BBM!M33</f>
        <v>0</v>
      </c>
      <c r="N33" s="279">
        <f>$D$8*BBM!N33</f>
        <v>0</v>
      </c>
      <c r="O33" s="279">
        <f>$D$8*BBM!O33</f>
        <v>0</v>
      </c>
      <c r="P33" s="247">
        <f>SUM(D33:O33)</f>
        <v>0</v>
      </c>
      <c r="Q33" s="338">
        <f t="shared" si="13"/>
        <v>0</v>
      </c>
      <c r="R33" s="320">
        <f t="shared" si="28"/>
        <v>0</v>
      </c>
      <c r="S33" s="320">
        <f t="shared" si="28"/>
        <v>0</v>
      </c>
      <c r="T33" s="320">
        <f t="shared" si="28"/>
        <v>0</v>
      </c>
      <c r="U33" s="320">
        <f t="shared" si="28"/>
        <v>0</v>
      </c>
      <c r="V33" s="320">
        <f t="shared" si="28"/>
        <v>0</v>
      </c>
      <c r="W33" s="320">
        <f t="shared" si="28"/>
        <v>0</v>
      </c>
      <c r="X33" s="320">
        <f t="shared" si="28"/>
        <v>0</v>
      </c>
      <c r="Y33" s="320">
        <f t="shared" si="28"/>
        <v>0</v>
      </c>
      <c r="Z33" s="320">
        <f t="shared" si="28"/>
        <v>0</v>
      </c>
      <c r="AA33" s="320">
        <f t="shared" si="28"/>
        <v>0</v>
      </c>
      <c r="AB33" s="320">
        <f t="shared" si="28"/>
        <v>0</v>
      </c>
    </row>
    <row r="34" spans="1:28" ht="14.1" customHeight="1">
      <c r="B34" s="111">
        <v>21</v>
      </c>
      <c r="C34" s="270" t="s">
        <v>210</v>
      </c>
      <c r="D34" s="279">
        <f>$D$8*BBM!D34</f>
        <v>0</v>
      </c>
      <c r="E34" s="279">
        <f>$D$8*BBM!E34</f>
        <v>0</v>
      </c>
      <c r="F34" s="279">
        <f>$D$8*BBM!F34</f>
        <v>0</v>
      </c>
      <c r="G34" s="279">
        <f>$D$8*BBM!G34</f>
        <v>0</v>
      </c>
      <c r="H34" s="279">
        <f>$D$8*BBM!H34</f>
        <v>0</v>
      </c>
      <c r="I34" s="279">
        <f>$D$8*BBM!I34</f>
        <v>0</v>
      </c>
      <c r="J34" s="279">
        <f>$D$8*BBM!J34</f>
        <v>0</v>
      </c>
      <c r="K34" s="279">
        <f>$D$8*BBM!K34</f>
        <v>0</v>
      </c>
      <c r="L34" s="279">
        <f>$D$8*BBM!L34</f>
        <v>0</v>
      </c>
      <c r="M34" s="279">
        <f>$D$8*BBM!M34</f>
        <v>0</v>
      </c>
      <c r="N34" s="279">
        <f>$D$8*BBM!N34</f>
        <v>0</v>
      </c>
      <c r="O34" s="279">
        <f>$D$8*BBM!O34</f>
        <v>0</v>
      </c>
      <c r="P34" s="247">
        <f>SUM(D34:O34)</f>
        <v>0</v>
      </c>
      <c r="Q34" s="338">
        <f t="shared" ref="Q34" si="37">D34</f>
        <v>0</v>
      </c>
      <c r="R34" s="320">
        <f t="shared" ref="R34" si="38">Q34+E34</f>
        <v>0</v>
      </c>
      <c r="S34" s="320">
        <f t="shared" ref="S34" si="39">R34+F34</f>
        <v>0</v>
      </c>
      <c r="T34" s="320">
        <f t="shared" ref="T34" si="40">S34+G34</f>
        <v>0</v>
      </c>
      <c r="U34" s="320">
        <f t="shared" ref="U34" si="41">T34+H34</f>
        <v>0</v>
      </c>
      <c r="V34" s="320">
        <f t="shared" ref="V34" si="42">U34+I34</f>
        <v>0</v>
      </c>
      <c r="W34" s="320">
        <f t="shared" ref="W34" si="43">V34+J34</f>
        <v>0</v>
      </c>
      <c r="X34" s="320">
        <f t="shared" ref="X34" si="44">W34+K34</f>
        <v>0</v>
      </c>
      <c r="Y34" s="320">
        <f t="shared" ref="Y34" si="45">X34+L34</f>
        <v>0</v>
      </c>
      <c r="Z34" s="320">
        <f t="shared" ref="Z34" si="46">Y34+M34</f>
        <v>0</v>
      </c>
      <c r="AA34" s="320">
        <f t="shared" ref="AA34" si="47">Z34+N34</f>
        <v>0</v>
      </c>
      <c r="AB34" s="320">
        <f t="shared" ref="AB34" si="48">AA34+O34</f>
        <v>0</v>
      </c>
    </row>
    <row r="35" spans="1:28" ht="14.1" customHeight="1">
      <c r="B35" s="250"/>
      <c r="C35" s="274" t="s">
        <v>133</v>
      </c>
      <c r="D35" s="285">
        <f t="shared" ref="D35:I35" si="49">SUM(D33)</f>
        <v>0</v>
      </c>
      <c r="E35" s="285">
        <f t="shared" si="49"/>
        <v>0</v>
      </c>
      <c r="F35" s="285">
        <f t="shared" si="49"/>
        <v>0</v>
      </c>
      <c r="G35" s="285">
        <f t="shared" si="49"/>
        <v>0</v>
      </c>
      <c r="H35" s="285">
        <f t="shared" si="49"/>
        <v>0</v>
      </c>
      <c r="I35" s="285">
        <f t="shared" si="49"/>
        <v>0</v>
      </c>
      <c r="J35" s="285">
        <f t="shared" ref="J35:K35" si="50">SUM(J33)</f>
        <v>0</v>
      </c>
      <c r="K35" s="285">
        <f t="shared" si="50"/>
        <v>0</v>
      </c>
      <c r="L35" s="285">
        <f t="shared" ref="L35:M35" si="51">SUM(L33)</f>
        <v>0</v>
      </c>
      <c r="M35" s="285">
        <f t="shared" si="51"/>
        <v>0</v>
      </c>
      <c r="N35" s="285">
        <f t="shared" ref="N35:O35" si="52">SUM(N33)</f>
        <v>0</v>
      </c>
      <c r="O35" s="285">
        <f t="shared" si="52"/>
        <v>0</v>
      </c>
      <c r="P35" s="276">
        <f>SUM(P33)</f>
        <v>0</v>
      </c>
      <c r="Q35" s="321">
        <f t="shared" si="13"/>
        <v>0</v>
      </c>
      <c r="R35" s="326">
        <f t="shared" si="28"/>
        <v>0</v>
      </c>
      <c r="S35" s="326">
        <f t="shared" si="28"/>
        <v>0</v>
      </c>
      <c r="T35" s="326">
        <f t="shared" si="28"/>
        <v>0</v>
      </c>
      <c r="U35" s="326">
        <f t="shared" si="28"/>
        <v>0</v>
      </c>
      <c r="V35" s="326">
        <f t="shared" si="28"/>
        <v>0</v>
      </c>
      <c r="W35" s="326">
        <f t="shared" si="28"/>
        <v>0</v>
      </c>
      <c r="X35" s="326">
        <f t="shared" si="28"/>
        <v>0</v>
      </c>
      <c r="Y35" s="326">
        <f t="shared" si="28"/>
        <v>0</v>
      </c>
      <c r="Z35" s="326">
        <f t="shared" si="28"/>
        <v>0</v>
      </c>
      <c r="AA35" s="326">
        <f t="shared" si="28"/>
        <v>0</v>
      </c>
      <c r="AB35" s="326">
        <f t="shared" si="28"/>
        <v>0</v>
      </c>
    </row>
    <row r="36" spans="1:28" s="7" customFormat="1" ht="14.1" customHeight="1">
      <c r="B36" s="256"/>
      <c r="C36" s="293" t="s">
        <v>29</v>
      </c>
      <c r="D36" s="286">
        <f t="shared" ref="D36:I36" si="53">SUM(D32,D35)</f>
        <v>2233231950</v>
      </c>
      <c r="E36" s="286">
        <f t="shared" si="53"/>
        <v>2116551406.7076001</v>
      </c>
      <c r="F36" s="286">
        <f t="shared" si="53"/>
        <v>2537212191</v>
      </c>
      <c r="G36" s="286">
        <f t="shared" si="53"/>
        <v>2107612204</v>
      </c>
      <c r="H36" s="286">
        <f t="shared" si="53"/>
        <v>0</v>
      </c>
      <c r="I36" s="286">
        <f t="shared" si="53"/>
        <v>0</v>
      </c>
      <c r="J36" s="286">
        <f t="shared" ref="J36:K36" si="54">SUM(J32,J35)</f>
        <v>0</v>
      </c>
      <c r="K36" s="286">
        <f t="shared" si="54"/>
        <v>0</v>
      </c>
      <c r="L36" s="286">
        <f t="shared" ref="L36:M36" si="55">SUM(L32,L35)</f>
        <v>0</v>
      </c>
      <c r="M36" s="286">
        <f t="shared" si="55"/>
        <v>0</v>
      </c>
      <c r="N36" s="286">
        <f t="shared" ref="N36:O36" si="56">SUM(N32,N35)</f>
        <v>0</v>
      </c>
      <c r="O36" s="286">
        <f t="shared" si="56"/>
        <v>0</v>
      </c>
      <c r="P36" s="257">
        <f>SUM(P35,P32)</f>
        <v>8994607751.7075996</v>
      </c>
      <c r="Q36" s="322">
        <f t="shared" si="13"/>
        <v>2233231950</v>
      </c>
      <c r="R36" s="326">
        <f t="shared" si="28"/>
        <v>4349783356.7075996</v>
      </c>
      <c r="S36" s="326">
        <f t="shared" si="28"/>
        <v>6886995547.7075996</v>
      </c>
      <c r="T36" s="326">
        <f t="shared" si="28"/>
        <v>8994607751.7075996</v>
      </c>
      <c r="U36" s="326">
        <f t="shared" si="28"/>
        <v>8994607751.7075996</v>
      </c>
      <c r="V36" s="326">
        <f t="shared" si="28"/>
        <v>8994607751.7075996</v>
      </c>
      <c r="W36" s="326">
        <f t="shared" si="28"/>
        <v>8994607751.7075996</v>
      </c>
      <c r="X36" s="326">
        <f t="shared" si="28"/>
        <v>8994607751.7075996</v>
      </c>
      <c r="Y36" s="326">
        <f t="shared" si="28"/>
        <v>8994607751.7075996</v>
      </c>
      <c r="Z36" s="326">
        <f t="shared" si="28"/>
        <v>8994607751.7075996</v>
      </c>
      <c r="AA36" s="326">
        <f t="shared" si="28"/>
        <v>8994607751.7075996</v>
      </c>
      <c r="AB36" s="326">
        <f t="shared" si="28"/>
        <v>8994607751.7075996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49" spans="1:17">
      <c r="B49" s="10"/>
      <c r="C49" s="32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B50" s="10"/>
      <c r="C50" s="32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B51" s="10"/>
      <c r="C51" s="32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B52" s="10"/>
      <c r="C52" s="32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B53" s="10"/>
      <c r="C53" s="32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B54" s="10"/>
      <c r="C54" s="32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B55" s="10"/>
      <c r="C55" s="32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B56" s="10"/>
      <c r="C56" s="32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B57" s="10"/>
      <c r="C57" s="32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B58" s="10"/>
      <c r="C58" s="32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B59" s="10"/>
      <c r="C59" s="32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B60" s="10"/>
      <c r="C60" s="32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s="323" customFormat="1">
      <c r="A61" s="2"/>
      <c r="B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7" s="323" customFormat="1">
      <c r="A62" s="2"/>
      <c r="B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7" s="323" customFormat="1">
      <c r="A63" s="2"/>
      <c r="B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7" s="323" customFormat="1">
      <c r="A64" s="2"/>
      <c r="B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28" s="323" customFormat="1">
      <c r="A65" s="2"/>
      <c r="B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28" s="323" customFormat="1">
      <c r="A66" s="2"/>
      <c r="B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28" s="323" customFormat="1">
      <c r="A67" s="2"/>
      <c r="B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28" s="323" customFormat="1">
      <c r="A68" s="2"/>
      <c r="B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28" s="323" customFormat="1">
      <c r="A69" s="2"/>
      <c r="B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28" s="323" customFormat="1">
      <c r="A70" s="2"/>
      <c r="B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28" s="323" customFormat="1">
      <c r="A71" s="2"/>
      <c r="B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28" s="323" customFormat="1">
      <c r="A72" s="2"/>
      <c r="B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28" s="323" customFormat="1">
      <c r="A73" s="2"/>
      <c r="B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28" s="323" customFormat="1">
      <c r="A74" s="2"/>
      <c r="B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28" s="323" customFormat="1">
      <c r="A75" s="2"/>
      <c r="B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28" s="323" customFormat="1">
      <c r="A76" s="2"/>
      <c r="B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28" s="323" customFormat="1">
      <c r="A77" s="2"/>
      <c r="B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28" s="323" customFormat="1">
      <c r="A78" s="2"/>
      <c r="B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28" s="323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s="323" customForma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s="323" customForma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s="323" customForma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s="323" customForma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s="323" customForma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s="323" customForma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s="323" customForma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s="323" customForma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s="323" customForma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s="323" customForma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s="323" customForma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s="323" customForma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s="323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s="323" customForma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s="323" customForma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s="323" customForma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s="47" customFormat="1" ht="14.1" customHeight="1">
      <c r="A96" s="88"/>
      <c r="Q96" s="325"/>
    </row>
    <row r="97" spans="2:16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68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theme="7" tint="-0.249977111117893"/>
    <pageSetUpPr fitToPage="1"/>
  </sheetPr>
  <dimension ref="A1:AB103"/>
  <sheetViews>
    <sheetView showGridLines="0" view="pageBreakPreview" topLeftCell="A28" zoomScale="85" zoomScaleSheetLayoutView="85" workbookViewId="0">
      <selection activeCell="F52" sqref="F52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5" width="10.28515625" style="10" bestFit="1" customWidth="1"/>
    <col min="6" max="6" width="10.85546875" style="10" customWidth="1"/>
    <col min="7" max="7" width="10.28515625" style="10" bestFit="1" customWidth="1"/>
    <col min="8" max="9" width="10.85546875" style="10" customWidth="1"/>
    <col min="10" max="10" width="11.140625" style="10" customWidth="1"/>
    <col min="11" max="11" width="11.28515625" style="10" customWidth="1"/>
    <col min="12" max="12" width="10.85546875" style="10" customWidth="1"/>
    <col min="13" max="13" width="10.28515625" style="10" bestFit="1" customWidth="1"/>
    <col min="14" max="14" width="11.140625" style="10" customWidth="1"/>
    <col min="15" max="15" width="11.5703125" style="10" customWidth="1"/>
    <col min="16" max="16" width="14.28515625" style="10" bestFit="1" customWidth="1"/>
    <col min="17" max="17" width="12.7109375" style="323" bestFit="1" customWidth="1"/>
    <col min="18" max="28" width="12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164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s="7" customFormat="1" ht="11.25" customHeight="1">
      <c r="B8" s="341"/>
      <c r="C8" s="339" t="s">
        <v>164</v>
      </c>
      <c r="D8" s="340">
        <f>D51</f>
        <v>22400</v>
      </c>
      <c r="E8" s="340">
        <f>E51</f>
        <v>22400</v>
      </c>
      <c r="F8" s="340">
        <f>F51</f>
        <v>22400</v>
      </c>
      <c r="G8" s="340">
        <f>G51</f>
        <v>0</v>
      </c>
      <c r="H8" s="340">
        <f t="shared" ref="H8:O8" si="0">H51</f>
        <v>0</v>
      </c>
      <c r="I8" s="340">
        <f t="shared" si="0"/>
        <v>0</v>
      </c>
      <c r="J8" s="340">
        <f t="shared" si="0"/>
        <v>0</v>
      </c>
      <c r="K8" s="340">
        <f t="shared" si="0"/>
        <v>0</v>
      </c>
      <c r="L8" s="340">
        <f t="shared" si="0"/>
        <v>0</v>
      </c>
      <c r="M8" s="340">
        <f t="shared" si="0"/>
        <v>0</v>
      </c>
      <c r="N8" s="340">
        <f t="shared" si="0"/>
        <v>0</v>
      </c>
      <c r="O8" s="340">
        <f t="shared" si="0"/>
        <v>0</v>
      </c>
      <c r="P8" s="247"/>
      <c r="Q8" s="343"/>
      <c r="R8" s="343"/>
      <c r="S8" s="343"/>
      <c r="T8" s="343"/>
      <c r="U8" s="343"/>
      <c r="V8" s="344"/>
      <c r="W8" s="344"/>
      <c r="X8" s="344"/>
      <c r="Y8" s="344"/>
      <c r="Z8" s="344"/>
      <c r="AA8" s="344"/>
      <c r="AB8" s="344"/>
    </row>
    <row r="9" spans="1:28" ht="14.1" customHeight="1">
      <c r="B9" s="109">
        <v>1</v>
      </c>
      <c r="C9" s="267" t="s">
        <v>148</v>
      </c>
      <c r="D9" s="279">
        <f>D$8*Pelumas!D9</f>
        <v>3920000</v>
      </c>
      <c r="E9" s="279">
        <f>E$8*Pelumas!E9</f>
        <v>2822400</v>
      </c>
      <c r="F9" s="279">
        <f>F$8*Pelumas!F9</f>
        <v>2956800</v>
      </c>
      <c r="G9" s="279">
        <f>G$8*Pelumas!G9</f>
        <v>0</v>
      </c>
      <c r="H9" s="279">
        <f>H$8*Pelumas!H9</f>
        <v>0</v>
      </c>
      <c r="I9" s="279">
        <f>I$8*Pelumas!I9</f>
        <v>0</v>
      </c>
      <c r="J9" s="279">
        <f>J$8*Pelumas!J9</f>
        <v>0</v>
      </c>
      <c r="K9" s="279">
        <f>K$8*Pelumas!K9</f>
        <v>0</v>
      </c>
      <c r="L9" s="279">
        <f>L$8*Pelumas!L9</f>
        <v>0</v>
      </c>
      <c r="M9" s="279">
        <f>M$8*Pelumas!M9</f>
        <v>0</v>
      </c>
      <c r="N9" s="279">
        <f>N$8*Pelumas!N9</f>
        <v>0</v>
      </c>
      <c r="O9" s="279">
        <f>O$8*Pelumas!O9</f>
        <v>0</v>
      </c>
      <c r="P9" s="85">
        <f>SUM(D9:O9)</f>
        <v>9699200</v>
      </c>
      <c r="Q9" s="313">
        <f>D9</f>
        <v>3920000</v>
      </c>
      <c r="R9" s="314">
        <f>Q9+E9</f>
        <v>6742400</v>
      </c>
      <c r="S9" s="314">
        <f t="shared" ref="S9:AB24" si="1">R9+F9</f>
        <v>9699200</v>
      </c>
      <c r="T9" s="314">
        <f t="shared" si="1"/>
        <v>9699200</v>
      </c>
      <c r="U9" s="314">
        <f t="shared" si="1"/>
        <v>9699200</v>
      </c>
      <c r="V9" s="314">
        <f t="shared" si="1"/>
        <v>9699200</v>
      </c>
      <c r="W9" s="314">
        <f t="shared" si="1"/>
        <v>9699200</v>
      </c>
      <c r="X9" s="314">
        <f t="shared" si="1"/>
        <v>9699200</v>
      </c>
      <c r="Y9" s="314">
        <f t="shared" si="1"/>
        <v>9699200</v>
      </c>
      <c r="Z9" s="314">
        <f t="shared" si="1"/>
        <v>9699200</v>
      </c>
      <c r="AA9" s="314">
        <f t="shared" si="1"/>
        <v>9699200</v>
      </c>
      <c r="AB9" s="314">
        <f t="shared" si="1"/>
        <v>9699200</v>
      </c>
    </row>
    <row r="10" spans="1:28" ht="14.1" customHeight="1">
      <c r="A10" s="14"/>
      <c r="B10" s="110"/>
      <c r="C10" s="268" t="s">
        <v>61</v>
      </c>
      <c r="D10" s="280">
        <f t="shared" ref="D10:I10" si="2">SUM(D9)</f>
        <v>3920000</v>
      </c>
      <c r="E10" s="280">
        <f t="shared" si="2"/>
        <v>2822400</v>
      </c>
      <c r="F10" s="280">
        <f t="shared" si="2"/>
        <v>2956800</v>
      </c>
      <c r="G10" s="280">
        <f t="shared" si="2"/>
        <v>0</v>
      </c>
      <c r="H10" s="280">
        <f t="shared" si="2"/>
        <v>0</v>
      </c>
      <c r="I10" s="280">
        <f t="shared" si="2"/>
        <v>0</v>
      </c>
      <c r="J10" s="280">
        <f t="shared" ref="J10:K10" si="3">SUM(J9)</f>
        <v>0</v>
      </c>
      <c r="K10" s="280">
        <f t="shared" si="3"/>
        <v>0</v>
      </c>
      <c r="L10" s="280">
        <f t="shared" ref="L10:M10" si="4">SUM(L9)</f>
        <v>0</v>
      </c>
      <c r="M10" s="280">
        <f t="shared" si="4"/>
        <v>0</v>
      </c>
      <c r="N10" s="280">
        <f t="shared" ref="N10:O10" si="5">SUM(N9)</f>
        <v>0</v>
      </c>
      <c r="O10" s="280">
        <f t="shared" si="5"/>
        <v>0</v>
      </c>
      <c r="P10" s="103">
        <f>SUM(P9)</f>
        <v>9699200</v>
      </c>
      <c r="Q10" s="315">
        <f>D10</f>
        <v>3920000</v>
      </c>
      <c r="R10" s="316">
        <f>Q10+E10</f>
        <v>6742400</v>
      </c>
      <c r="S10" s="316">
        <f t="shared" si="1"/>
        <v>9699200</v>
      </c>
      <c r="T10" s="316">
        <f t="shared" si="1"/>
        <v>9699200</v>
      </c>
      <c r="U10" s="316">
        <f t="shared" si="1"/>
        <v>9699200</v>
      </c>
      <c r="V10" s="316">
        <f t="shared" si="1"/>
        <v>9699200</v>
      </c>
      <c r="W10" s="316">
        <f t="shared" si="1"/>
        <v>9699200</v>
      </c>
      <c r="X10" s="316">
        <f t="shared" si="1"/>
        <v>9699200</v>
      </c>
      <c r="Y10" s="316">
        <f t="shared" si="1"/>
        <v>9699200</v>
      </c>
      <c r="Z10" s="316">
        <f t="shared" si="1"/>
        <v>9699200</v>
      </c>
      <c r="AA10" s="316">
        <f t="shared" si="1"/>
        <v>9699200</v>
      </c>
      <c r="AB10" s="316">
        <f t="shared" si="1"/>
        <v>9699200</v>
      </c>
    </row>
    <row r="11" spans="1:28" ht="14.1" customHeight="1">
      <c r="A11" s="14"/>
      <c r="B11" s="109">
        <v>2</v>
      </c>
      <c r="C11" s="267" t="s">
        <v>149</v>
      </c>
      <c r="D11" s="279">
        <f>D$8*Pelumas!D11</f>
        <v>2217600</v>
      </c>
      <c r="E11" s="279">
        <f>E$8*Pelumas!E11</f>
        <v>1164800</v>
      </c>
      <c r="F11" s="279">
        <f>F$8*Pelumas!F11</f>
        <v>2284800</v>
      </c>
      <c r="G11" s="279">
        <f>G$8*Pelumas!G11</f>
        <v>0</v>
      </c>
      <c r="H11" s="279">
        <f>H$8*Pelumas!H11</f>
        <v>0</v>
      </c>
      <c r="I11" s="279">
        <f>I$8*Pelumas!I11</f>
        <v>0</v>
      </c>
      <c r="J11" s="279">
        <f>J$8*Pelumas!J11</f>
        <v>0</v>
      </c>
      <c r="K11" s="279">
        <f>K$8*Pelumas!K11</f>
        <v>0</v>
      </c>
      <c r="L11" s="279">
        <f>L$8*Pelumas!L11</f>
        <v>0</v>
      </c>
      <c r="M11" s="279">
        <f>M$8*Pelumas!M11</f>
        <v>0</v>
      </c>
      <c r="N11" s="279">
        <f>N$8*Pelumas!N11</f>
        <v>0</v>
      </c>
      <c r="O11" s="279">
        <f>O$8*Pelumas!O11</f>
        <v>0</v>
      </c>
      <c r="P11" s="85">
        <f>SUM(D11:O11)</f>
        <v>5667200</v>
      </c>
      <c r="Q11" s="313">
        <f>D11</f>
        <v>2217600</v>
      </c>
      <c r="R11" s="314">
        <f>Q11+E11</f>
        <v>3382400</v>
      </c>
      <c r="S11" s="314">
        <f t="shared" si="1"/>
        <v>5667200</v>
      </c>
      <c r="T11" s="314">
        <f t="shared" si="1"/>
        <v>5667200</v>
      </c>
      <c r="U11" s="314">
        <f t="shared" si="1"/>
        <v>5667200</v>
      </c>
      <c r="V11" s="314">
        <f t="shared" si="1"/>
        <v>5667200</v>
      </c>
      <c r="W11" s="314">
        <f t="shared" si="1"/>
        <v>5667200</v>
      </c>
      <c r="X11" s="314">
        <f t="shared" si="1"/>
        <v>5667200</v>
      </c>
      <c r="Y11" s="314">
        <f t="shared" si="1"/>
        <v>5667200</v>
      </c>
      <c r="Z11" s="314">
        <f t="shared" si="1"/>
        <v>5667200</v>
      </c>
      <c r="AA11" s="314">
        <f t="shared" si="1"/>
        <v>5667200</v>
      </c>
      <c r="AB11" s="314">
        <f t="shared" si="1"/>
        <v>5667200</v>
      </c>
    </row>
    <row r="12" spans="1:28" ht="14.1" customHeight="1">
      <c r="A12" s="14"/>
      <c r="B12" s="109">
        <v>3</v>
      </c>
      <c r="C12" s="267" t="s">
        <v>150</v>
      </c>
      <c r="D12" s="279">
        <f>D$8*Pelumas!D12</f>
        <v>6697600</v>
      </c>
      <c r="E12" s="279">
        <f>E$8*Pelumas!E12</f>
        <v>5600000</v>
      </c>
      <c r="F12" s="279">
        <f>F$8*Pelumas!F12</f>
        <v>9676800</v>
      </c>
      <c r="G12" s="279">
        <f>G$8*Pelumas!G12</f>
        <v>0</v>
      </c>
      <c r="H12" s="279">
        <f>H$8*Pelumas!H12</f>
        <v>0</v>
      </c>
      <c r="I12" s="279">
        <f>I$8*Pelumas!I12</f>
        <v>0</v>
      </c>
      <c r="J12" s="279">
        <f>J$8*Pelumas!J12</f>
        <v>0</v>
      </c>
      <c r="K12" s="279">
        <f>K$8*Pelumas!K12</f>
        <v>0</v>
      </c>
      <c r="L12" s="279">
        <f>L$8*Pelumas!L12</f>
        <v>0</v>
      </c>
      <c r="M12" s="279">
        <f>M$8*Pelumas!M12</f>
        <v>0</v>
      </c>
      <c r="N12" s="279">
        <f>N$8*Pelumas!N12</f>
        <v>0</v>
      </c>
      <c r="O12" s="279">
        <f>O$8*Pelumas!O12</f>
        <v>0</v>
      </c>
      <c r="P12" s="85">
        <f>SUM(D12:O12)</f>
        <v>21974400</v>
      </c>
      <c r="Q12" s="313">
        <f t="shared" ref="Q12:Q17" si="6">D12</f>
        <v>6697600</v>
      </c>
      <c r="R12" s="314">
        <f t="shared" ref="R12:AB27" si="7">Q12+E12</f>
        <v>12297600</v>
      </c>
      <c r="S12" s="314">
        <f t="shared" si="1"/>
        <v>21974400</v>
      </c>
      <c r="T12" s="314">
        <f t="shared" si="1"/>
        <v>21974400</v>
      </c>
      <c r="U12" s="314">
        <f t="shared" si="1"/>
        <v>21974400</v>
      </c>
      <c r="V12" s="314">
        <f t="shared" si="1"/>
        <v>21974400</v>
      </c>
      <c r="W12" s="314">
        <f t="shared" si="1"/>
        <v>21974400</v>
      </c>
      <c r="X12" s="314">
        <f t="shared" si="1"/>
        <v>21974400</v>
      </c>
      <c r="Y12" s="314">
        <f t="shared" si="1"/>
        <v>21974400</v>
      </c>
      <c r="Z12" s="314">
        <f t="shared" si="1"/>
        <v>21974400</v>
      </c>
      <c r="AA12" s="314">
        <f t="shared" si="1"/>
        <v>21974400</v>
      </c>
      <c r="AB12" s="314">
        <f t="shared" si="1"/>
        <v>21974400</v>
      </c>
    </row>
    <row r="13" spans="1:28" ht="14.1" customHeight="1">
      <c r="A13" s="14"/>
      <c r="B13" s="109">
        <v>4</v>
      </c>
      <c r="C13" s="267" t="s">
        <v>151</v>
      </c>
      <c r="D13" s="279">
        <f>D$8*Pelumas!D13</f>
        <v>2419200</v>
      </c>
      <c r="E13" s="279">
        <f>E$8*Pelumas!E13</f>
        <v>806400</v>
      </c>
      <c r="F13" s="279">
        <f>F$8*Pelumas!F13</f>
        <v>851200</v>
      </c>
      <c r="G13" s="279">
        <f>G$8*Pelumas!G13</f>
        <v>0</v>
      </c>
      <c r="H13" s="279">
        <f>H$8*Pelumas!H13</f>
        <v>0</v>
      </c>
      <c r="I13" s="279">
        <f>I$8*Pelumas!I13</f>
        <v>0</v>
      </c>
      <c r="J13" s="279">
        <f>J$8*Pelumas!J13</f>
        <v>0</v>
      </c>
      <c r="K13" s="279">
        <f>K$8*Pelumas!K13</f>
        <v>0</v>
      </c>
      <c r="L13" s="279">
        <f>L$8*Pelumas!L13</f>
        <v>0</v>
      </c>
      <c r="M13" s="279">
        <f>M$8*Pelumas!M13</f>
        <v>0</v>
      </c>
      <c r="N13" s="279">
        <f>N$8*Pelumas!N13</f>
        <v>0</v>
      </c>
      <c r="O13" s="279">
        <f>O$8*Pelumas!O13</f>
        <v>0</v>
      </c>
      <c r="P13" s="85">
        <f t="shared" ref="P13:P17" si="8">SUM(D13:O13)</f>
        <v>4076800</v>
      </c>
      <c r="Q13" s="313">
        <f t="shared" si="6"/>
        <v>2419200</v>
      </c>
      <c r="R13" s="314">
        <f t="shared" si="7"/>
        <v>3225600</v>
      </c>
      <c r="S13" s="314">
        <f t="shared" si="1"/>
        <v>4076800</v>
      </c>
      <c r="T13" s="314">
        <f t="shared" si="1"/>
        <v>4076800</v>
      </c>
      <c r="U13" s="314">
        <f t="shared" si="1"/>
        <v>4076800</v>
      </c>
      <c r="V13" s="314">
        <f t="shared" si="1"/>
        <v>4076800</v>
      </c>
      <c r="W13" s="314">
        <f t="shared" si="1"/>
        <v>4076800</v>
      </c>
      <c r="X13" s="314">
        <f t="shared" si="1"/>
        <v>4076800</v>
      </c>
      <c r="Y13" s="314">
        <f t="shared" si="1"/>
        <v>4076800</v>
      </c>
      <c r="Z13" s="314">
        <f t="shared" si="1"/>
        <v>4076800</v>
      </c>
      <c r="AA13" s="314">
        <f t="shared" si="1"/>
        <v>4076800</v>
      </c>
      <c r="AB13" s="314">
        <f t="shared" si="1"/>
        <v>4076800</v>
      </c>
    </row>
    <row r="14" spans="1:28" ht="14.1" customHeight="1">
      <c r="A14" s="14"/>
      <c r="B14" s="109">
        <v>5</v>
      </c>
      <c r="C14" s="267" t="s">
        <v>152</v>
      </c>
      <c r="D14" s="279">
        <f>D$8*Pelumas!D14</f>
        <v>1971200</v>
      </c>
      <c r="E14" s="279">
        <f>E$8*Pelumas!E14</f>
        <v>4009600</v>
      </c>
      <c r="F14" s="279">
        <f>F$8*Pelumas!F14</f>
        <v>5824000</v>
      </c>
      <c r="G14" s="279">
        <f>G$8*Pelumas!G14</f>
        <v>0</v>
      </c>
      <c r="H14" s="279">
        <f>H$8*Pelumas!H14</f>
        <v>0</v>
      </c>
      <c r="I14" s="279">
        <f>I$8*Pelumas!I14</f>
        <v>0</v>
      </c>
      <c r="J14" s="279">
        <f>J$8*Pelumas!J14</f>
        <v>0</v>
      </c>
      <c r="K14" s="279">
        <f>K$8*Pelumas!K14</f>
        <v>0</v>
      </c>
      <c r="L14" s="279">
        <f>L$8*Pelumas!L14</f>
        <v>0</v>
      </c>
      <c r="M14" s="279">
        <f>M$8*Pelumas!M14</f>
        <v>0</v>
      </c>
      <c r="N14" s="279">
        <f>N$8*Pelumas!N14</f>
        <v>0</v>
      </c>
      <c r="O14" s="279">
        <f>O$8*Pelumas!O14</f>
        <v>0</v>
      </c>
      <c r="P14" s="85">
        <f t="shared" si="8"/>
        <v>11804800</v>
      </c>
      <c r="Q14" s="313">
        <f t="shared" si="6"/>
        <v>1971200</v>
      </c>
      <c r="R14" s="314">
        <f t="shared" si="7"/>
        <v>5980800</v>
      </c>
      <c r="S14" s="314">
        <f t="shared" si="1"/>
        <v>11804800</v>
      </c>
      <c r="T14" s="314">
        <f t="shared" si="1"/>
        <v>11804800</v>
      </c>
      <c r="U14" s="314">
        <f t="shared" si="1"/>
        <v>11804800</v>
      </c>
      <c r="V14" s="314">
        <f t="shared" si="1"/>
        <v>11804800</v>
      </c>
      <c r="W14" s="314">
        <f t="shared" si="1"/>
        <v>11804800</v>
      </c>
      <c r="X14" s="314">
        <f t="shared" si="1"/>
        <v>11804800</v>
      </c>
      <c r="Y14" s="314">
        <f t="shared" si="1"/>
        <v>11804800</v>
      </c>
      <c r="Z14" s="314">
        <f t="shared" si="1"/>
        <v>11804800</v>
      </c>
      <c r="AA14" s="314">
        <f t="shared" si="1"/>
        <v>11804800</v>
      </c>
      <c r="AB14" s="314">
        <f t="shared" si="1"/>
        <v>11804800</v>
      </c>
    </row>
    <row r="15" spans="1:28" ht="14.1" customHeight="1">
      <c r="A15" s="14"/>
      <c r="B15" s="109">
        <v>6</v>
      </c>
      <c r="C15" s="267" t="s">
        <v>153</v>
      </c>
      <c r="D15" s="279">
        <f>D$8*Pelumas!D15</f>
        <v>201600</v>
      </c>
      <c r="E15" s="279">
        <f>E$8*Pelumas!E15</f>
        <v>627200</v>
      </c>
      <c r="F15" s="279">
        <f>F$8*Pelumas!F15</f>
        <v>1209600</v>
      </c>
      <c r="G15" s="279">
        <f>G$8*Pelumas!G15</f>
        <v>0</v>
      </c>
      <c r="H15" s="279">
        <f>H$8*Pelumas!H15</f>
        <v>0</v>
      </c>
      <c r="I15" s="279">
        <f>I$8*Pelumas!I15</f>
        <v>0</v>
      </c>
      <c r="J15" s="279">
        <f>J$8*Pelumas!J15</f>
        <v>0</v>
      </c>
      <c r="K15" s="279">
        <f>K$8*Pelumas!K15</f>
        <v>0</v>
      </c>
      <c r="L15" s="279">
        <f>L$8*Pelumas!L15</f>
        <v>0</v>
      </c>
      <c r="M15" s="279">
        <f>M$8*Pelumas!M15</f>
        <v>0</v>
      </c>
      <c r="N15" s="279">
        <f>N$8*Pelumas!N15</f>
        <v>0</v>
      </c>
      <c r="O15" s="279">
        <f>O$8*Pelumas!O15</f>
        <v>0</v>
      </c>
      <c r="P15" s="85">
        <f t="shared" si="8"/>
        <v>2038400</v>
      </c>
      <c r="Q15" s="313">
        <f t="shared" si="6"/>
        <v>201600</v>
      </c>
      <c r="R15" s="314">
        <f t="shared" si="7"/>
        <v>828800</v>
      </c>
      <c r="S15" s="314">
        <f t="shared" si="1"/>
        <v>2038400</v>
      </c>
      <c r="T15" s="314">
        <f t="shared" si="1"/>
        <v>2038400</v>
      </c>
      <c r="U15" s="314">
        <f t="shared" si="1"/>
        <v>2038400</v>
      </c>
      <c r="V15" s="314">
        <f t="shared" si="1"/>
        <v>2038400</v>
      </c>
      <c r="W15" s="314">
        <f t="shared" si="1"/>
        <v>2038400</v>
      </c>
      <c r="X15" s="314">
        <f t="shared" si="1"/>
        <v>2038400</v>
      </c>
      <c r="Y15" s="314">
        <f t="shared" si="1"/>
        <v>2038400</v>
      </c>
      <c r="Z15" s="314">
        <f t="shared" si="1"/>
        <v>2038400</v>
      </c>
      <c r="AA15" s="314">
        <f t="shared" si="1"/>
        <v>2038400</v>
      </c>
      <c r="AB15" s="314">
        <f t="shared" si="1"/>
        <v>2038400</v>
      </c>
    </row>
    <row r="16" spans="1:28" ht="14.1" customHeight="1">
      <c r="A16" s="14"/>
      <c r="B16" s="109">
        <v>7</v>
      </c>
      <c r="C16" s="267" t="s">
        <v>154</v>
      </c>
      <c r="D16" s="279">
        <f>D$8*Pelumas!D16</f>
        <v>44800</v>
      </c>
      <c r="E16" s="279">
        <f>E$8*Pelumas!E16</f>
        <v>940800</v>
      </c>
      <c r="F16" s="279">
        <f>F$8*Pelumas!F16</f>
        <v>492800</v>
      </c>
      <c r="G16" s="279">
        <f>G$8*Pelumas!G16</f>
        <v>0</v>
      </c>
      <c r="H16" s="279">
        <f>H$8*Pelumas!H16</f>
        <v>0</v>
      </c>
      <c r="I16" s="279">
        <f>I$8*Pelumas!I16</f>
        <v>0</v>
      </c>
      <c r="J16" s="279">
        <f>J$8*Pelumas!J16</f>
        <v>0</v>
      </c>
      <c r="K16" s="279">
        <f>K$8*Pelumas!K16</f>
        <v>0</v>
      </c>
      <c r="L16" s="279">
        <f>L$8*Pelumas!L16</f>
        <v>0</v>
      </c>
      <c r="M16" s="279">
        <f>M$8*Pelumas!M16</f>
        <v>0</v>
      </c>
      <c r="N16" s="279">
        <f>N$8*Pelumas!N16</f>
        <v>0</v>
      </c>
      <c r="O16" s="279">
        <f>O$8*Pelumas!O16</f>
        <v>0</v>
      </c>
      <c r="P16" s="85">
        <f t="shared" si="8"/>
        <v>1478400</v>
      </c>
      <c r="Q16" s="313">
        <f t="shared" si="6"/>
        <v>44800</v>
      </c>
      <c r="R16" s="314">
        <f t="shared" si="7"/>
        <v>985600</v>
      </c>
      <c r="S16" s="314">
        <f t="shared" si="1"/>
        <v>1478400</v>
      </c>
      <c r="T16" s="314">
        <f t="shared" si="1"/>
        <v>1478400</v>
      </c>
      <c r="U16" s="314">
        <f t="shared" si="1"/>
        <v>1478400</v>
      </c>
      <c r="V16" s="314">
        <f t="shared" si="1"/>
        <v>1478400</v>
      </c>
      <c r="W16" s="314">
        <f t="shared" si="1"/>
        <v>1478400</v>
      </c>
      <c r="X16" s="314">
        <f t="shared" si="1"/>
        <v>1478400</v>
      </c>
      <c r="Y16" s="314">
        <f t="shared" si="1"/>
        <v>1478400</v>
      </c>
      <c r="Z16" s="314">
        <f t="shared" si="1"/>
        <v>1478400</v>
      </c>
      <c r="AA16" s="314">
        <f t="shared" si="1"/>
        <v>1478400</v>
      </c>
      <c r="AB16" s="314">
        <f t="shared" si="1"/>
        <v>1478400</v>
      </c>
    </row>
    <row r="17" spans="1:28" ht="14.1" customHeight="1">
      <c r="A17" s="14"/>
      <c r="B17" s="109">
        <v>8</v>
      </c>
      <c r="C17" s="267" t="s">
        <v>127</v>
      </c>
      <c r="D17" s="279">
        <f>D$8*Pelumas!D17</f>
        <v>0</v>
      </c>
      <c r="E17" s="279">
        <f>E$8*Pelumas!E17</f>
        <v>448000</v>
      </c>
      <c r="F17" s="279">
        <f>F$8*Pelumas!F17</f>
        <v>448000</v>
      </c>
      <c r="G17" s="279">
        <f>G$8*Pelumas!G17</f>
        <v>0</v>
      </c>
      <c r="H17" s="279">
        <f>H$8*Pelumas!H17</f>
        <v>0</v>
      </c>
      <c r="I17" s="279">
        <f>I$8*Pelumas!I17</f>
        <v>0</v>
      </c>
      <c r="J17" s="279">
        <f>J$8*Pelumas!J17</f>
        <v>0</v>
      </c>
      <c r="K17" s="279">
        <f>K$8*Pelumas!K17</f>
        <v>0</v>
      </c>
      <c r="L17" s="279">
        <f>L$8*Pelumas!L17</f>
        <v>0</v>
      </c>
      <c r="M17" s="279">
        <f>M$8*Pelumas!M17</f>
        <v>0</v>
      </c>
      <c r="N17" s="279">
        <f>N$8*Pelumas!N17</f>
        <v>0</v>
      </c>
      <c r="O17" s="279">
        <f>O$8*Pelumas!O17</f>
        <v>0</v>
      </c>
      <c r="P17" s="85">
        <f t="shared" si="8"/>
        <v>896000</v>
      </c>
      <c r="Q17" s="313">
        <f t="shared" si="6"/>
        <v>0</v>
      </c>
      <c r="R17" s="314">
        <f t="shared" si="7"/>
        <v>448000</v>
      </c>
      <c r="S17" s="314">
        <f t="shared" si="1"/>
        <v>896000</v>
      </c>
      <c r="T17" s="314">
        <f t="shared" si="1"/>
        <v>896000</v>
      </c>
      <c r="U17" s="314">
        <f t="shared" si="1"/>
        <v>896000</v>
      </c>
      <c r="V17" s="314">
        <f t="shared" si="1"/>
        <v>896000</v>
      </c>
      <c r="W17" s="314">
        <f t="shared" si="1"/>
        <v>896000</v>
      </c>
      <c r="X17" s="314">
        <f t="shared" si="1"/>
        <v>896000</v>
      </c>
      <c r="Y17" s="314">
        <f t="shared" si="1"/>
        <v>896000</v>
      </c>
      <c r="Z17" s="314">
        <f t="shared" si="1"/>
        <v>896000</v>
      </c>
      <c r="AA17" s="314">
        <f t="shared" si="1"/>
        <v>896000</v>
      </c>
      <c r="AB17" s="314">
        <f t="shared" si="1"/>
        <v>896000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9">SUM(D11:D17)</f>
        <v>13552000</v>
      </c>
      <c r="E18" s="280">
        <f t="shared" si="9"/>
        <v>13596800</v>
      </c>
      <c r="F18" s="280">
        <f t="shared" si="9"/>
        <v>20787200</v>
      </c>
      <c r="G18" s="280">
        <f t="shared" si="9"/>
        <v>0</v>
      </c>
      <c r="H18" s="280">
        <f t="shared" si="9"/>
        <v>0</v>
      </c>
      <c r="I18" s="280">
        <f t="shared" si="9"/>
        <v>0</v>
      </c>
      <c r="J18" s="280">
        <f t="shared" ref="J18:K18" si="10">SUM(J11:J17)</f>
        <v>0</v>
      </c>
      <c r="K18" s="280">
        <f t="shared" si="10"/>
        <v>0</v>
      </c>
      <c r="L18" s="280">
        <f t="shared" ref="L18:M18" si="11">SUM(L11:L17)</f>
        <v>0</v>
      </c>
      <c r="M18" s="280">
        <f t="shared" si="11"/>
        <v>0</v>
      </c>
      <c r="N18" s="280">
        <f t="shared" ref="N18:O18" si="12">SUM(N11:N17)</f>
        <v>0</v>
      </c>
      <c r="O18" s="280">
        <f t="shared" si="12"/>
        <v>0</v>
      </c>
      <c r="P18" s="103">
        <f>SUM(P11:P17)</f>
        <v>47936000</v>
      </c>
      <c r="Q18" s="315">
        <f>D18</f>
        <v>13552000</v>
      </c>
      <c r="R18" s="316">
        <f t="shared" si="7"/>
        <v>27148800</v>
      </c>
      <c r="S18" s="316">
        <f t="shared" si="1"/>
        <v>47936000</v>
      </c>
      <c r="T18" s="316">
        <f t="shared" si="1"/>
        <v>47936000</v>
      </c>
      <c r="U18" s="316">
        <f t="shared" si="1"/>
        <v>47936000</v>
      </c>
      <c r="V18" s="316">
        <f t="shared" si="1"/>
        <v>47936000</v>
      </c>
      <c r="W18" s="316">
        <f t="shared" si="1"/>
        <v>47936000</v>
      </c>
      <c r="X18" s="316">
        <f t="shared" si="1"/>
        <v>47936000</v>
      </c>
      <c r="Y18" s="316">
        <f t="shared" si="1"/>
        <v>47936000</v>
      </c>
      <c r="Z18" s="316">
        <f t="shared" si="1"/>
        <v>47936000</v>
      </c>
      <c r="AA18" s="316">
        <f t="shared" si="1"/>
        <v>47936000</v>
      </c>
      <c r="AB18" s="316">
        <f t="shared" si="1"/>
        <v>47936000</v>
      </c>
    </row>
    <row r="19" spans="1:28" ht="14.1" customHeight="1">
      <c r="A19" s="14"/>
      <c r="B19" s="109">
        <v>10</v>
      </c>
      <c r="C19" s="267" t="s">
        <v>155</v>
      </c>
      <c r="D19" s="279">
        <f>D$8*Pelumas!D19</f>
        <v>2128000</v>
      </c>
      <c r="E19" s="279">
        <f>E$8*Pelumas!E19</f>
        <v>3203200</v>
      </c>
      <c r="F19" s="279">
        <f>F$8*Pelumas!F19</f>
        <v>3360000</v>
      </c>
      <c r="G19" s="279">
        <f>G$8*Pelumas!G19</f>
        <v>0</v>
      </c>
      <c r="H19" s="279">
        <f>H$8*Pelumas!H19</f>
        <v>0</v>
      </c>
      <c r="I19" s="279">
        <f>I$8*Pelumas!I19</f>
        <v>0</v>
      </c>
      <c r="J19" s="279">
        <f>J$8*Pelumas!J19</f>
        <v>0</v>
      </c>
      <c r="K19" s="279">
        <f>K$8*Pelumas!K19</f>
        <v>0</v>
      </c>
      <c r="L19" s="279">
        <f>L$8*Pelumas!L19</f>
        <v>0</v>
      </c>
      <c r="M19" s="279">
        <f>M$8*Pelumas!M19</f>
        <v>0</v>
      </c>
      <c r="N19" s="279">
        <f>N$8*Pelumas!N19</f>
        <v>0</v>
      </c>
      <c r="O19" s="279">
        <f>O$8*Pelumas!O19</f>
        <v>0</v>
      </c>
      <c r="P19" s="85">
        <f t="shared" ref="P19:P26" si="13">SUM(D19:O19)</f>
        <v>8691200</v>
      </c>
      <c r="Q19" s="313">
        <f t="shared" ref="Q19:Q36" si="14">D19</f>
        <v>2128000</v>
      </c>
      <c r="R19" s="314">
        <f t="shared" si="7"/>
        <v>5331200</v>
      </c>
      <c r="S19" s="314">
        <f t="shared" si="1"/>
        <v>8691200</v>
      </c>
      <c r="T19" s="314">
        <f t="shared" si="1"/>
        <v>8691200</v>
      </c>
      <c r="U19" s="314">
        <f t="shared" si="1"/>
        <v>8691200</v>
      </c>
      <c r="V19" s="314">
        <f t="shared" si="1"/>
        <v>8691200</v>
      </c>
      <c r="W19" s="314">
        <f t="shared" si="1"/>
        <v>8691200</v>
      </c>
      <c r="X19" s="314">
        <f t="shared" si="1"/>
        <v>8691200</v>
      </c>
      <c r="Y19" s="314">
        <f t="shared" si="1"/>
        <v>8691200</v>
      </c>
      <c r="Z19" s="314">
        <f t="shared" si="1"/>
        <v>8691200</v>
      </c>
      <c r="AA19" s="314">
        <f t="shared" si="1"/>
        <v>8691200</v>
      </c>
      <c r="AB19" s="314">
        <f t="shared" si="1"/>
        <v>8691200</v>
      </c>
    </row>
    <row r="20" spans="1:28" ht="14.1" customHeight="1">
      <c r="A20" s="14"/>
      <c r="B20" s="109">
        <v>11</v>
      </c>
      <c r="C20" s="270" t="s">
        <v>156</v>
      </c>
      <c r="D20" s="279">
        <f>D$8*Pelumas!D20</f>
        <v>2643200</v>
      </c>
      <c r="E20" s="279">
        <f>E$8*Pelumas!E20</f>
        <v>3516800</v>
      </c>
      <c r="F20" s="279">
        <f>F$8*Pelumas!F20</f>
        <v>3606400</v>
      </c>
      <c r="G20" s="279">
        <f>G$8*Pelumas!G20</f>
        <v>0</v>
      </c>
      <c r="H20" s="279">
        <f>H$8*Pelumas!H20</f>
        <v>0</v>
      </c>
      <c r="I20" s="279">
        <f>I$8*Pelumas!I20</f>
        <v>0</v>
      </c>
      <c r="J20" s="279">
        <f>J$8*Pelumas!J20</f>
        <v>0</v>
      </c>
      <c r="K20" s="279">
        <f>K$8*Pelumas!K20</f>
        <v>0</v>
      </c>
      <c r="L20" s="279">
        <f>L$8*Pelumas!L20</f>
        <v>0</v>
      </c>
      <c r="M20" s="279">
        <f>M$8*Pelumas!M20</f>
        <v>0</v>
      </c>
      <c r="N20" s="279">
        <f>N$8*Pelumas!N20</f>
        <v>0</v>
      </c>
      <c r="O20" s="279">
        <f>O$8*Pelumas!O20</f>
        <v>0</v>
      </c>
      <c r="P20" s="85">
        <f t="shared" si="13"/>
        <v>9766400</v>
      </c>
      <c r="Q20" s="313">
        <f t="shared" si="14"/>
        <v>2643200</v>
      </c>
      <c r="R20" s="314">
        <f t="shared" si="7"/>
        <v>6160000</v>
      </c>
      <c r="S20" s="314">
        <f t="shared" si="1"/>
        <v>9766400</v>
      </c>
      <c r="T20" s="314">
        <f t="shared" si="1"/>
        <v>9766400</v>
      </c>
      <c r="U20" s="314">
        <f t="shared" si="1"/>
        <v>9766400</v>
      </c>
      <c r="V20" s="314">
        <f t="shared" si="1"/>
        <v>9766400</v>
      </c>
      <c r="W20" s="314">
        <f t="shared" si="1"/>
        <v>9766400</v>
      </c>
      <c r="X20" s="314">
        <f t="shared" si="1"/>
        <v>9766400</v>
      </c>
      <c r="Y20" s="314">
        <f t="shared" si="1"/>
        <v>9766400</v>
      </c>
      <c r="Z20" s="314">
        <f t="shared" si="1"/>
        <v>9766400</v>
      </c>
      <c r="AA20" s="314">
        <f t="shared" si="1"/>
        <v>9766400</v>
      </c>
      <c r="AB20" s="314">
        <f t="shared" si="1"/>
        <v>9766400</v>
      </c>
    </row>
    <row r="21" spans="1:28" ht="14.1" customHeight="1">
      <c r="A21" s="14"/>
      <c r="B21" s="109">
        <v>12</v>
      </c>
      <c r="C21" s="270" t="s">
        <v>129</v>
      </c>
      <c r="D21" s="279">
        <f>D$8*Pelumas!D21</f>
        <v>0</v>
      </c>
      <c r="E21" s="279">
        <f>E$8*Pelumas!E21</f>
        <v>0</v>
      </c>
      <c r="F21" s="279">
        <f>F$8*Pelumas!F21</f>
        <v>896000</v>
      </c>
      <c r="G21" s="279">
        <f>G$8*Pelumas!G21</f>
        <v>0</v>
      </c>
      <c r="H21" s="279">
        <f>H$8*Pelumas!H21</f>
        <v>0</v>
      </c>
      <c r="I21" s="279">
        <f>I$8*Pelumas!I21</f>
        <v>0</v>
      </c>
      <c r="J21" s="279">
        <f>J$8*Pelumas!J21</f>
        <v>0</v>
      </c>
      <c r="K21" s="279">
        <f>K$8*Pelumas!K21</f>
        <v>0</v>
      </c>
      <c r="L21" s="279">
        <f>L$8*Pelumas!L21</f>
        <v>0</v>
      </c>
      <c r="M21" s="279">
        <f>M$8*Pelumas!M21</f>
        <v>0</v>
      </c>
      <c r="N21" s="279">
        <f>N$8*Pelumas!N21</f>
        <v>0</v>
      </c>
      <c r="O21" s="279">
        <f>O$8*Pelumas!O21</f>
        <v>0</v>
      </c>
      <c r="P21" s="85">
        <f t="shared" si="13"/>
        <v>896000</v>
      </c>
      <c r="Q21" s="313">
        <f t="shared" ref="Q21" si="15">D21</f>
        <v>0</v>
      </c>
      <c r="R21" s="314">
        <f t="shared" ref="R21" si="16">Q21+E21</f>
        <v>0</v>
      </c>
      <c r="S21" s="314">
        <f t="shared" ref="S21" si="17">R21+F21</f>
        <v>896000</v>
      </c>
      <c r="T21" s="314">
        <f t="shared" ref="T21" si="18">S21+G21</f>
        <v>896000</v>
      </c>
      <c r="U21" s="314">
        <f t="shared" ref="U21" si="19">T21+H21</f>
        <v>896000</v>
      </c>
      <c r="V21" s="314">
        <f t="shared" ref="V21" si="20">U21+I21</f>
        <v>896000</v>
      </c>
      <c r="W21" s="314">
        <f t="shared" ref="W21" si="21">V21+J21</f>
        <v>896000</v>
      </c>
      <c r="X21" s="314">
        <f t="shared" ref="X21" si="22">W21+K21</f>
        <v>896000</v>
      </c>
      <c r="Y21" s="314">
        <f t="shared" ref="Y21" si="23">X21+L21</f>
        <v>896000</v>
      </c>
      <c r="Z21" s="314">
        <f t="shared" ref="Z21" si="24">Y21+M21</f>
        <v>896000</v>
      </c>
      <c r="AA21" s="314">
        <f t="shared" ref="AA21" si="25">Z21+N21</f>
        <v>896000</v>
      </c>
      <c r="AB21" s="314">
        <f t="shared" ref="AB21" si="26">AA21+O21</f>
        <v>896000</v>
      </c>
    </row>
    <row r="22" spans="1:28" ht="14.1" customHeight="1">
      <c r="A22" s="14"/>
      <c r="B22" s="109">
        <v>13</v>
      </c>
      <c r="C22" s="271" t="s">
        <v>157</v>
      </c>
      <c r="D22" s="279">
        <f>D$8*Pelumas!D22</f>
        <v>2844800</v>
      </c>
      <c r="E22" s="279">
        <f>E$8*Pelumas!E22</f>
        <v>2800000</v>
      </c>
      <c r="F22" s="279">
        <f>F$8*Pelumas!F22</f>
        <v>2105600</v>
      </c>
      <c r="G22" s="279">
        <f>G$8*Pelumas!G22</f>
        <v>0</v>
      </c>
      <c r="H22" s="279">
        <f>H$8*Pelumas!H22</f>
        <v>0</v>
      </c>
      <c r="I22" s="279">
        <f>I$8*Pelumas!I22</f>
        <v>0</v>
      </c>
      <c r="J22" s="279">
        <f>J$8*Pelumas!J22</f>
        <v>0</v>
      </c>
      <c r="K22" s="279">
        <f>K$8*Pelumas!K22</f>
        <v>0</v>
      </c>
      <c r="L22" s="279">
        <f>L$8*Pelumas!L22</f>
        <v>0</v>
      </c>
      <c r="M22" s="279">
        <f>M$8*Pelumas!M22</f>
        <v>0</v>
      </c>
      <c r="N22" s="279">
        <f>N$8*Pelumas!N22</f>
        <v>0</v>
      </c>
      <c r="O22" s="279">
        <f>O$8*Pelumas!O22</f>
        <v>0</v>
      </c>
      <c r="P22" s="85">
        <f t="shared" si="13"/>
        <v>7750400</v>
      </c>
      <c r="Q22" s="313">
        <f t="shared" si="14"/>
        <v>2844800</v>
      </c>
      <c r="R22" s="314">
        <f t="shared" si="7"/>
        <v>5644800</v>
      </c>
      <c r="S22" s="314">
        <f t="shared" si="1"/>
        <v>7750400</v>
      </c>
      <c r="T22" s="314">
        <f t="shared" si="1"/>
        <v>7750400</v>
      </c>
      <c r="U22" s="314">
        <f t="shared" si="1"/>
        <v>7750400</v>
      </c>
      <c r="V22" s="314">
        <f t="shared" si="1"/>
        <v>7750400</v>
      </c>
      <c r="W22" s="314">
        <f t="shared" si="1"/>
        <v>7750400</v>
      </c>
      <c r="X22" s="314">
        <f t="shared" si="1"/>
        <v>7750400</v>
      </c>
      <c r="Y22" s="314">
        <f t="shared" si="1"/>
        <v>7750400</v>
      </c>
      <c r="Z22" s="314">
        <f t="shared" si="1"/>
        <v>7750400</v>
      </c>
      <c r="AA22" s="314">
        <f t="shared" si="1"/>
        <v>7750400</v>
      </c>
      <c r="AB22" s="314">
        <f t="shared" si="1"/>
        <v>7750400</v>
      </c>
    </row>
    <row r="23" spans="1:28" ht="14.1" customHeight="1">
      <c r="A23" s="14"/>
      <c r="B23" s="109">
        <v>14</v>
      </c>
      <c r="C23" s="271" t="s">
        <v>158</v>
      </c>
      <c r="D23" s="279">
        <f>D$8*Pelumas!D23</f>
        <v>6652800</v>
      </c>
      <c r="E23" s="279">
        <f>E$8*Pelumas!E23</f>
        <v>2867200</v>
      </c>
      <c r="F23" s="279">
        <f>F$8*Pelumas!F23</f>
        <v>2531200</v>
      </c>
      <c r="G23" s="279">
        <f>G$8*Pelumas!G23</f>
        <v>0</v>
      </c>
      <c r="H23" s="279">
        <f>H$8*Pelumas!H23</f>
        <v>0</v>
      </c>
      <c r="I23" s="279">
        <f>I$8*Pelumas!I23</f>
        <v>0</v>
      </c>
      <c r="J23" s="279">
        <f>J$8*Pelumas!J23</f>
        <v>0</v>
      </c>
      <c r="K23" s="279">
        <f>K$8*Pelumas!K23</f>
        <v>0</v>
      </c>
      <c r="L23" s="279">
        <f>L$8*Pelumas!L23</f>
        <v>0</v>
      </c>
      <c r="M23" s="279">
        <f>M$8*Pelumas!M23</f>
        <v>0</v>
      </c>
      <c r="N23" s="279">
        <f>N$8*Pelumas!N23</f>
        <v>0</v>
      </c>
      <c r="O23" s="279">
        <f>O$8*Pelumas!O23</f>
        <v>0</v>
      </c>
      <c r="P23" s="85">
        <f t="shared" si="13"/>
        <v>12051200</v>
      </c>
      <c r="Q23" s="313">
        <f t="shared" si="14"/>
        <v>6652800</v>
      </c>
      <c r="R23" s="314">
        <f t="shared" si="7"/>
        <v>9520000</v>
      </c>
      <c r="S23" s="314">
        <f t="shared" si="1"/>
        <v>12051200</v>
      </c>
      <c r="T23" s="314">
        <f t="shared" si="1"/>
        <v>12051200</v>
      </c>
      <c r="U23" s="314">
        <f t="shared" si="1"/>
        <v>12051200</v>
      </c>
      <c r="V23" s="314">
        <f t="shared" si="1"/>
        <v>12051200</v>
      </c>
      <c r="W23" s="314">
        <f t="shared" si="1"/>
        <v>12051200</v>
      </c>
      <c r="X23" s="314">
        <f t="shared" si="1"/>
        <v>12051200</v>
      </c>
      <c r="Y23" s="314">
        <f t="shared" si="1"/>
        <v>12051200</v>
      </c>
      <c r="Z23" s="314">
        <f t="shared" si="1"/>
        <v>12051200</v>
      </c>
      <c r="AA23" s="314">
        <f t="shared" si="1"/>
        <v>12051200</v>
      </c>
      <c r="AB23" s="314">
        <f t="shared" si="1"/>
        <v>12051200</v>
      </c>
    </row>
    <row r="24" spans="1:28" ht="14.1" customHeight="1">
      <c r="A24" s="14"/>
      <c r="B24" s="109">
        <v>15</v>
      </c>
      <c r="C24" s="271" t="s">
        <v>159</v>
      </c>
      <c r="D24" s="279">
        <f>D$8*Pelumas!D24</f>
        <v>5779200</v>
      </c>
      <c r="E24" s="279">
        <f>E$8*Pelumas!E24</f>
        <v>3942400</v>
      </c>
      <c r="F24" s="279">
        <f>F$8*Pelumas!F24</f>
        <v>6787200</v>
      </c>
      <c r="G24" s="279">
        <f>G$8*Pelumas!G24</f>
        <v>0</v>
      </c>
      <c r="H24" s="279">
        <f>H$8*Pelumas!H24</f>
        <v>0</v>
      </c>
      <c r="I24" s="279">
        <f>I$8*Pelumas!I24</f>
        <v>0</v>
      </c>
      <c r="J24" s="279">
        <f>J$8*Pelumas!J24</f>
        <v>0</v>
      </c>
      <c r="K24" s="279">
        <f>K$8*Pelumas!K24</f>
        <v>0</v>
      </c>
      <c r="L24" s="279">
        <f>L$8*Pelumas!L24</f>
        <v>0</v>
      </c>
      <c r="M24" s="279">
        <f>M$8*Pelumas!M24</f>
        <v>0</v>
      </c>
      <c r="N24" s="279">
        <f>N$8*Pelumas!N24</f>
        <v>0</v>
      </c>
      <c r="O24" s="279">
        <f>O$8*Pelumas!O24</f>
        <v>0</v>
      </c>
      <c r="P24" s="85">
        <f t="shared" si="13"/>
        <v>16508800</v>
      </c>
      <c r="Q24" s="313">
        <f t="shared" si="14"/>
        <v>5779200</v>
      </c>
      <c r="R24" s="314">
        <f t="shared" si="7"/>
        <v>9721600</v>
      </c>
      <c r="S24" s="314">
        <f t="shared" si="1"/>
        <v>16508800</v>
      </c>
      <c r="T24" s="314">
        <f t="shared" si="1"/>
        <v>16508800</v>
      </c>
      <c r="U24" s="314">
        <f t="shared" si="1"/>
        <v>16508800</v>
      </c>
      <c r="V24" s="314">
        <f t="shared" si="1"/>
        <v>16508800</v>
      </c>
      <c r="W24" s="314">
        <f t="shared" si="1"/>
        <v>16508800</v>
      </c>
      <c r="X24" s="314">
        <f t="shared" si="1"/>
        <v>16508800</v>
      </c>
      <c r="Y24" s="314">
        <f t="shared" si="1"/>
        <v>16508800</v>
      </c>
      <c r="Z24" s="314">
        <f t="shared" si="1"/>
        <v>16508800</v>
      </c>
      <c r="AA24" s="314">
        <f t="shared" si="1"/>
        <v>16508800</v>
      </c>
      <c r="AB24" s="314">
        <f t="shared" si="1"/>
        <v>16508800</v>
      </c>
    </row>
    <row r="25" spans="1:28" ht="14.1" customHeight="1">
      <c r="B25" s="109">
        <v>16</v>
      </c>
      <c r="C25" s="271" t="s">
        <v>160</v>
      </c>
      <c r="D25" s="279">
        <f>D$8*Pelumas!D25</f>
        <v>4345600</v>
      </c>
      <c r="E25" s="279">
        <f>E$8*Pelumas!E25</f>
        <v>3091200</v>
      </c>
      <c r="F25" s="279">
        <f>F$8*Pelumas!F25</f>
        <v>1792000</v>
      </c>
      <c r="G25" s="279">
        <f>G$8*Pelumas!G25</f>
        <v>0</v>
      </c>
      <c r="H25" s="279">
        <f>H$8*Pelumas!H25</f>
        <v>0</v>
      </c>
      <c r="I25" s="279">
        <f>I$8*Pelumas!I25</f>
        <v>0</v>
      </c>
      <c r="J25" s="279">
        <f>J$8*Pelumas!J25</f>
        <v>0</v>
      </c>
      <c r="K25" s="279">
        <f>K$8*Pelumas!K25</f>
        <v>0</v>
      </c>
      <c r="L25" s="279">
        <f>L$8*Pelumas!L25</f>
        <v>0</v>
      </c>
      <c r="M25" s="279">
        <f>M$8*Pelumas!M25</f>
        <v>0</v>
      </c>
      <c r="N25" s="279">
        <f>N$8*Pelumas!N25</f>
        <v>0</v>
      </c>
      <c r="O25" s="279">
        <f>O$8*Pelumas!O25</f>
        <v>0</v>
      </c>
      <c r="P25" s="85">
        <f t="shared" si="13"/>
        <v>9228800</v>
      </c>
      <c r="Q25" s="313">
        <f t="shared" si="14"/>
        <v>4345600</v>
      </c>
      <c r="R25" s="314">
        <f t="shared" si="7"/>
        <v>7436800</v>
      </c>
      <c r="S25" s="314">
        <f t="shared" si="7"/>
        <v>9228800</v>
      </c>
      <c r="T25" s="314">
        <f t="shared" si="7"/>
        <v>9228800</v>
      </c>
      <c r="U25" s="314">
        <f t="shared" si="7"/>
        <v>9228800</v>
      </c>
      <c r="V25" s="314">
        <f t="shared" si="7"/>
        <v>9228800</v>
      </c>
      <c r="W25" s="314">
        <f t="shared" si="7"/>
        <v>9228800</v>
      </c>
      <c r="X25" s="314">
        <f t="shared" si="7"/>
        <v>9228800</v>
      </c>
      <c r="Y25" s="314">
        <f t="shared" si="7"/>
        <v>9228800</v>
      </c>
      <c r="Z25" s="314">
        <f t="shared" si="7"/>
        <v>9228800</v>
      </c>
      <c r="AA25" s="314">
        <f t="shared" si="7"/>
        <v>9228800</v>
      </c>
      <c r="AB25" s="314">
        <f t="shared" si="7"/>
        <v>9228800</v>
      </c>
    </row>
    <row r="26" spans="1:28" ht="14.1" customHeight="1">
      <c r="A26" s="14"/>
      <c r="B26" s="109">
        <v>17</v>
      </c>
      <c r="C26" s="271" t="s">
        <v>161</v>
      </c>
      <c r="D26" s="279">
        <f>D$8*Pelumas!D26</f>
        <v>2755200</v>
      </c>
      <c r="E26" s="279">
        <f>E$8*Pelumas!E26</f>
        <v>1411200</v>
      </c>
      <c r="F26" s="279">
        <f>F$8*Pelumas!F26</f>
        <v>2508800</v>
      </c>
      <c r="G26" s="279">
        <f>G$8*Pelumas!G26</f>
        <v>0</v>
      </c>
      <c r="H26" s="279">
        <f>H$8*Pelumas!H26</f>
        <v>0</v>
      </c>
      <c r="I26" s="279">
        <f>I$8*Pelumas!I26</f>
        <v>0</v>
      </c>
      <c r="J26" s="279">
        <f>J$8*Pelumas!J26</f>
        <v>0</v>
      </c>
      <c r="K26" s="279">
        <f>K$8*Pelumas!K26</f>
        <v>0</v>
      </c>
      <c r="L26" s="279">
        <f>L$8*Pelumas!L26</f>
        <v>0</v>
      </c>
      <c r="M26" s="279">
        <f>M$8*Pelumas!M26</f>
        <v>0</v>
      </c>
      <c r="N26" s="279">
        <f>N$8*Pelumas!N26</f>
        <v>0</v>
      </c>
      <c r="O26" s="279">
        <f>O$8*Pelumas!O26</f>
        <v>0</v>
      </c>
      <c r="P26" s="85">
        <f t="shared" si="13"/>
        <v>6675200</v>
      </c>
      <c r="Q26" s="313">
        <f t="shared" si="14"/>
        <v>2755200</v>
      </c>
      <c r="R26" s="314">
        <f t="shared" si="7"/>
        <v>4166400</v>
      </c>
      <c r="S26" s="314">
        <f t="shared" si="7"/>
        <v>6675200</v>
      </c>
      <c r="T26" s="314">
        <f t="shared" si="7"/>
        <v>6675200</v>
      </c>
      <c r="U26" s="314">
        <f t="shared" si="7"/>
        <v>6675200</v>
      </c>
      <c r="V26" s="314">
        <f t="shared" si="7"/>
        <v>6675200</v>
      </c>
      <c r="W26" s="314">
        <f t="shared" si="7"/>
        <v>6675200</v>
      </c>
      <c r="X26" s="314">
        <f t="shared" si="7"/>
        <v>6675200</v>
      </c>
      <c r="Y26" s="314">
        <f t="shared" si="7"/>
        <v>6675200</v>
      </c>
      <c r="Z26" s="314">
        <f t="shared" si="7"/>
        <v>6675200</v>
      </c>
      <c r="AA26" s="314">
        <f t="shared" si="7"/>
        <v>6675200</v>
      </c>
      <c r="AB26" s="314">
        <f t="shared" si="7"/>
        <v>6675200</v>
      </c>
    </row>
    <row r="27" spans="1:28" s="7" customFormat="1" ht="14.1" customHeight="1">
      <c r="B27" s="110"/>
      <c r="C27" s="272" t="s">
        <v>47</v>
      </c>
      <c r="D27" s="280">
        <f t="shared" ref="D27:P27" si="27">SUM(D19:D26)</f>
        <v>27148800</v>
      </c>
      <c r="E27" s="280">
        <f t="shared" si="27"/>
        <v>20832000</v>
      </c>
      <c r="F27" s="280">
        <f t="shared" si="27"/>
        <v>23587200</v>
      </c>
      <c r="G27" s="280">
        <f t="shared" si="27"/>
        <v>0</v>
      </c>
      <c r="H27" s="280">
        <f t="shared" si="27"/>
        <v>0</v>
      </c>
      <c r="I27" s="280">
        <f t="shared" si="27"/>
        <v>0</v>
      </c>
      <c r="J27" s="280">
        <f t="shared" si="27"/>
        <v>0</v>
      </c>
      <c r="K27" s="280">
        <f t="shared" si="27"/>
        <v>0</v>
      </c>
      <c r="L27" s="280">
        <f t="shared" si="27"/>
        <v>0</v>
      </c>
      <c r="M27" s="280">
        <f t="shared" si="27"/>
        <v>0</v>
      </c>
      <c r="N27" s="280">
        <f t="shared" si="27"/>
        <v>0</v>
      </c>
      <c r="O27" s="280">
        <f t="shared" si="27"/>
        <v>0</v>
      </c>
      <c r="P27" s="103">
        <f t="shared" si="27"/>
        <v>71568000</v>
      </c>
      <c r="Q27" s="315">
        <f t="shared" si="14"/>
        <v>27148800</v>
      </c>
      <c r="R27" s="316">
        <f t="shared" si="7"/>
        <v>47980800</v>
      </c>
      <c r="S27" s="316">
        <f t="shared" si="7"/>
        <v>71568000</v>
      </c>
      <c r="T27" s="316">
        <f t="shared" si="7"/>
        <v>71568000</v>
      </c>
      <c r="U27" s="316">
        <f t="shared" si="7"/>
        <v>71568000</v>
      </c>
      <c r="V27" s="316">
        <f t="shared" si="7"/>
        <v>71568000</v>
      </c>
      <c r="W27" s="316">
        <f t="shared" si="7"/>
        <v>71568000</v>
      </c>
      <c r="X27" s="316">
        <f t="shared" si="7"/>
        <v>71568000</v>
      </c>
      <c r="Y27" s="316">
        <f t="shared" si="7"/>
        <v>71568000</v>
      </c>
      <c r="Z27" s="316">
        <f t="shared" si="7"/>
        <v>71568000</v>
      </c>
      <c r="AA27" s="316">
        <f t="shared" si="7"/>
        <v>71568000</v>
      </c>
      <c r="AB27" s="316">
        <f t="shared" si="7"/>
        <v>71568000</v>
      </c>
    </row>
    <row r="28" spans="1:28" s="7" customFormat="1" ht="14.1" customHeight="1">
      <c r="B28" s="110"/>
      <c r="C28" s="273" t="s">
        <v>128</v>
      </c>
      <c r="D28" s="300">
        <f t="shared" ref="D28:O28" si="28">SUM(D10,D18,D27)</f>
        <v>44620800</v>
      </c>
      <c r="E28" s="300">
        <f t="shared" si="28"/>
        <v>37251200</v>
      </c>
      <c r="F28" s="300">
        <f t="shared" si="28"/>
        <v>47331200</v>
      </c>
      <c r="G28" s="300">
        <f t="shared" si="28"/>
        <v>0</v>
      </c>
      <c r="H28" s="300">
        <f t="shared" si="28"/>
        <v>0</v>
      </c>
      <c r="I28" s="300">
        <f t="shared" si="28"/>
        <v>0</v>
      </c>
      <c r="J28" s="300">
        <f t="shared" si="28"/>
        <v>0</v>
      </c>
      <c r="K28" s="300">
        <f t="shared" si="28"/>
        <v>0</v>
      </c>
      <c r="L28" s="300">
        <f t="shared" si="28"/>
        <v>0</v>
      </c>
      <c r="M28" s="300">
        <f t="shared" si="28"/>
        <v>0</v>
      </c>
      <c r="N28" s="300">
        <f t="shared" si="28"/>
        <v>0</v>
      </c>
      <c r="O28" s="300">
        <f t="shared" si="28"/>
        <v>0</v>
      </c>
      <c r="P28" s="205">
        <f>SUM(P27,P18,P10)</f>
        <v>129203200</v>
      </c>
      <c r="Q28" s="317">
        <f t="shared" si="14"/>
        <v>44620800</v>
      </c>
      <c r="R28" s="316">
        <f t="shared" ref="R28:AB36" si="29">Q28+E28</f>
        <v>81872000</v>
      </c>
      <c r="S28" s="316">
        <f t="shared" si="29"/>
        <v>129203200</v>
      </c>
      <c r="T28" s="316">
        <f t="shared" si="29"/>
        <v>129203200</v>
      </c>
      <c r="U28" s="316">
        <f t="shared" si="29"/>
        <v>129203200</v>
      </c>
      <c r="V28" s="316">
        <f t="shared" si="29"/>
        <v>129203200</v>
      </c>
      <c r="W28" s="316">
        <f t="shared" si="29"/>
        <v>129203200</v>
      </c>
      <c r="X28" s="316">
        <f t="shared" si="29"/>
        <v>129203200</v>
      </c>
      <c r="Y28" s="316">
        <f t="shared" si="29"/>
        <v>129203200</v>
      </c>
      <c r="Z28" s="316">
        <f t="shared" si="29"/>
        <v>129203200</v>
      </c>
      <c r="AA28" s="316">
        <f t="shared" si="29"/>
        <v>129203200</v>
      </c>
      <c r="AB28" s="316">
        <f t="shared" si="29"/>
        <v>129203200</v>
      </c>
    </row>
    <row r="29" spans="1:28" ht="14.1" customHeight="1">
      <c r="B29" s="109">
        <v>18</v>
      </c>
      <c r="C29" s="271" t="s">
        <v>129</v>
      </c>
      <c r="D29" s="279">
        <f>D$8*Pelumas!D29</f>
        <v>10326400</v>
      </c>
      <c r="E29" s="279">
        <f>E$8*Pelumas!E29</f>
        <v>5286400</v>
      </c>
      <c r="F29" s="279">
        <f>F$8*Pelumas!F29</f>
        <v>3449600</v>
      </c>
      <c r="G29" s="279">
        <f>G$8*Pelumas!G29</f>
        <v>0</v>
      </c>
      <c r="H29" s="279">
        <f>H$8*Pelumas!H29</f>
        <v>0</v>
      </c>
      <c r="I29" s="279">
        <f>I$8*Pelumas!I29</f>
        <v>0</v>
      </c>
      <c r="J29" s="279">
        <f>J$8*Pelumas!J29</f>
        <v>0</v>
      </c>
      <c r="K29" s="279">
        <f>K$8*Pelumas!K29</f>
        <v>0</v>
      </c>
      <c r="L29" s="279">
        <f>L$8*Pelumas!L29</f>
        <v>0</v>
      </c>
      <c r="M29" s="279">
        <f>M$8*Pelumas!M29</f>
        <v>0</v>
      </c>
      <c r="N29" s="279">
        <f>N$8*Pelumas!N29</f>
        <v>0</v>
      </c>
      <c r="O29" s="279">
        <f>O$8*Pelumas!O29</f>
        <v>0</v>
      </c>
      <c r="P29" s="85">
        <f>SUM(D29:O29)</f>
        <v>19062400</v>
      </c>
      <c r="Q29" s="313">
        <f t="shared" si="14"/>
        <v>10326400</v>
      </c>
      <c r="R29" s="314">
        <f t="shared" si="29"/>
        <v>15612800</v>
      </c>
      <c r="S29" s="314">
        <f t="shared" si="29"/>
        <v>19062400</v>
      </c>
      <c r="T29" s="314">
        <f t="shared" si="29"/>
        <v>19062400</v>
      </c>
      <c r="U29" s="314">
        <f t="shared" si="29"/>
        <v>19062400</v>
      </c>
      <c r="V29" s="314">
        <f t="shared" si="29"/>
        <v>19062400</v>
      </c>
      <c r="W29" s="314">
        <f t="shared" si="29"/>
        <v>19062400</v>
      </c>
      <c r="X29" s="314">
        <f t="shared" si="29"/>
        <v>19062400</v>
      </c>
      <c r="Y29" s="314">
        <f t="shared" si="29"/>
        <v>19062400</v>
      </c>
      <c r="Z29" s="314">
        <f t="shared" si="29"/>
        <v>19062400</v>
      </c>
      <c r="AA29" s="314">
        <f t="shared" si="29"/>
        <v>19062400</v>
      </c>
      <c r="AB29" s="314">
        <f t="shared" si="29"/>
        <v>19062400</v>
      </c>
    </row>
    <row r="30" spans="1:28" ht="14.1" customHeight="1">
      <c r="B30" s="109">
        <v>19</v>
      </c>
      <c r="C30" s="271" t="s">
        <v>149</v>
      </c>
      <c r="D30" s="279">
        <f>D$8*Pelumas!D30</f>
        <v>1276800</v>
      </c>
      <c r="E30" s="279">
        <f>E$8*Pelumas!E30</f>
        <v>2329600</v>
      </c>
      <c r="F30" s="279">
        <f>F$8*Pelumas!F30</f>
        <v>1276800</v>
      </c>
      <c r="G30" s="279">
        <f>G$8*Pelumas!G30</f>
        <v>0</v>
      </c>
      <c r="H30" s="279">
        <f>H$8*Pelumas!H30</f>
        <v>0</v>
      </c>
      <c r="I30" s="279">
        <f>I$8*Pelumas!I30</f>
        <v>0</v>
      </c>
      <c r="J30" s="279">
        <f>J$8*Pelumas!J30</f>
        <v>0</v>
      </c>
      <c r="K30" s="279">
        <f>K$8*Pelumas!K30</f>
        <v>0</v>
      </c>
      <c r="L30" s="279">
        <f>L$8*Pelumas!L30</f>
        <v>0</v>
      </c>
      <c r="M30" s="279">
        <f>M$8*Pelumas!M30</f>
        <v>0</v>
      </c>
      <c r="N30" s="279">
        <f>N$8*Pelumas!N30</f>
        <v>0</v>
      </c>
      <c r="O30" s="279">
        <f>O$8*Pelumas!O30</f>
        <v>0</v>
      </c>
      <c r="P30" s="85">
        <f>SUM(D30:O30)</f>
        <v>4883200</v>
      </c>
      <c r="Q30" s="313">
        <f t="shared" si="14"/>
        <v>1276800</v>
      </c>
      <c r="R30" s="314">
        <f t="shared" si="29"/>
        <v>3606400</v>
      </c>
      <c r="S30" s="314">
        <f t="shared" si="29"/>
        <v>4883200</v>
      </c>
      <c r="T30" s="314">
        <f t="shared" si="29"/>
        <v>4883200</v>
      </c>
      <c r="U30" s="314">
        <f t="shared" si="29"/>
        <v>4883200</v>
      </c>
      <c r="V30" s="314">
        <f t="shared" si="29"/>
        <v>4883200</v>
      </c>
      <c r="W30" s="314">
        <f t="shared" si="29"/>
        <v>4883200</v>
      </c>
      <c r="X30" s="314">
        <f t="shared" si="29"/>
        <v>4883200</v>
      </c>
      <c r="Y30" s="314">
        <f t="shared" si="29"/>
        <v>4883200</v>
      </c>
      <c r="Z30" s="314">
        <f t="shared" si="29"/>
        <v>4883200</v>
      </c>
      <c r="AA30" s="314">
        <f t="shared" si="29"/>
        <v>4883200</v>
      </c>
      <c r="AB30" s="314">
        <f t="shared" si="29"/>
        <v>4883200</v>
      </c>
    </row>
    <row r="31" spans="1:28" ht="14.1" customHeight="1">
      <c r="B31" s="110"/>
      <c r="C31" s="273" t="s">
        <v>130</v>
      </c>
      <c r="D31" s="300">
        <f t="shared" ref="D31:I31" si="30">SUM(D29:D30)</f>
        <v>11603200</v>
      </c>
      <c r="E31" s="300">
        <f t="shared" si="30"/>
        <v>7616000</v>
      </c>
      <c r="F31" s="300">
        <f t="shared" si="30"/>
        <v>4726400</v>
      </c>
      <c r="G31" s="300">
        <f t="shared" si="30"/>
        <v>0</v>
      </c>
      <c r="H31" s="300">
        <f t="shared" si="30"/>
        <v>0</v>
      </c>
      <c r="I31" s="300">
        <f t="shared" si="30"/>
        <v>0</v>
      </c>
      <c r="J31" s="300">
        <f t="shared" ref="J31:K31" si="31">SUM(J29:J30)</f>
        <v>0</v>
      </c>
      <c r="K31" s="300">
        <f t="shared" si="31"/>
        <v>0</v>
      </c>
      <c r="L31" s="300">
        <f t="shared" ref="L31:M31" si="32">SUM(L29:L30)</f>
        <v>0</v>
      </c>
      <c r="M31" s="300">
        <f t="shared" si="32"/>
        <v>0</v>
      </c>
      <c r="N31" s="300">
        <f t="shared" ref="N31:O31" si="33">SUM(N29:N30)</f>
        <v>0</v>
      </c>
      <c r="O31" s="300">
        <f t="shared" si="33"/>
        <v>0</v>
      </c>
      <c r="P31" s="104">
        <f>SUM(P29:P30)</f>
        <v>23945600</v>
      </c>
      <c r="Q31" s="317">
        <f t="shared" si="14"/>
        <v>11603200</v>
      </c>
      <c r="R31" s="326">
        <f t="shared" si="29"/>
        <v>19219200</v>
      </c>
      <c r="S31" s="326">
        <f t="shared" si="29"/>
        <v>23945600</v>
      </c>
      <c r="T31" s="326">
        <f t="shared" si="29"/>
        <v>23945600</v>
      </c>
      <c r="U31" s="326">
        <f t="shared" si="29"/>
        <v>23945600</v>
      </c>
      <c r="V31" s="326">
        <f t="shared" si="29"/>
        <v>23945600</v>
      </c>
      <c r="W31" s="326">
        <f t="shared" si="29"/>
        <v>23945600</v>
      </c>
      <c r="X31" s="326">
        <f t="shared" si="29"/>
        <v>23945600</v>
      </c>
      <c r="Y31" s="326">
        <f t="shared" si="29"/>
        <v>23945600</v>
      </c>
      <c r="Z31" s="326">
        <f t="shared" si="29"/>
        <v>23945600</v>
      </c>
      <c r="AA31" s="326">
        <f t="shared" si="29"/>
        <v>23945600</v>
      </c>
      <c r="AB31" s="326">
        <f t="shared" si="29"/>
        <v>23945600</v>
      </c>
    </row>
    <row r="32" spans="1:28" ht="14.1" customHeight="1">
      <c r="B32" s="110"/>
      <c r="C32" s="274" t="s">
        <v>131</v>
      </c>
      <c r="D32" s="283">
        <f t="shared" ref="D32:I32" si="34">SUM(D28,D31)</f>
        <v>56224000</v>
      </c>
      <c r="E32" s="283">
        <f t="shared" si="34"/>
        <v>44867200</v>
      </c>
      <c r="F32" s="283">
        <f t="shared" si="34"/>
        <v>52057600</v>
      </c>
      <c r="G32" s="283">
        <f t="shared" si="34"/>
        <v>0</v>
      </c>
      <c r="H32" s="283">
        <f t="shared" si="34"/>
        <v>0</v>
      </c>
      <c r="I32" s="283">
        <f t="shared" si="34"/>
        <v>0</v>
      </c>
      <c r="J32" s="283">
        <f t="shared" ref="J32:K32" si="35">SUM(J28,J31)</f>
        <v>0</v>
      </c>
      <c r="K32" s="283">
        <f t="shared" si="35"/>
        <v>0</v>
      </c>
      <c r="L32" s="283">
        <f t="shared" ref="L32:M32" si="36">SUM(L28,L31)</f>
        <v>0</v>
      </c>
      <c r="M32" s="283">
        <f t="shared" si="36"/>
        <v>0</v>
      </c>
      <c r="N32" s="283">
        <f t="shared" ref="N32:O32" si="37">SUM(N28,N31)</f>
        <v>0</v>
      </c>
      <c r="O32" s="283">
        <f t="shared" si="37"/>
        <v>0</v>
      </c>
      <c r="P32" s="252">
        <f>SUM(P31,P28)</f>
        <v>153148800</v>
      </c>
      <c r="Q32" s="318">
        <f t="shared" si="14"/>
        <v>56224000</v>
      </c>
      <c r="R32" s="326">
        <f t="shared" si="29"/>
        <v>101091200</v>
      </c>
      <c r="S32" s="326">
        <f t="shared" si="29"/>
        <v>153148800</v>
      </c>
      <c r="T32" s="326">
        <f t="shared" si="29"/>
        <v>153148800</v>
      </c>
      <c r="U32" s="326">
        <f t="shared" si="29"/>
        <v>153148800</v>
      </c>
      <c r="V32" s="326">
        <f t="shared" si="29"/>
        <v>153148800</v>
      </c>
      <c r="W32" s="326">
        <f t="shared" si="29"/>
        <v>153148800</v>
      </c>
      <c r="X32" s="326">
        <f t="shared" si="29"/>
        <v>153148800</v>
      </c>
      <c r="Y32" s="326">
        <f t="shared" si="29"/>
        <v>153148800</v>
      </c>
      <c r="Z32" s="326">
        <f t="shared" si="29"/>
        <v>153148800</v>
      </c>
      <c r="AA32" s="326">
        <f t="shared" si="29"/>
        <v>153148800</v>
      </c>
      <c r="AB32" s="326">
        <f t="shared" si="29"/>
        <v>153148800</v>
      </c>
    </row>
    <row r="33" spans="1:28" ht="14.1" customHeight="1">
      <c r="B33" s="111">
        <v>20</v>
      </c>
      <c r="C33" s="270" t="s">
        <v>132</v>
      </c>
      <c r="D33" s="279">
        <f>D$8*Pelumas!D33</f>
        <v>0</v>
      </c>
      <c r="E33" s="279">
        <f>E$8*Pelumas!E33</f>
        <v>0</v>
      </c>
      <c r="F33" s="279">
        <f>F$8*Pelumas!F33</f>
        <v>0</v>
      </c>
      <c r="G33" s="279">
        <f>G$8*Pelumas!G33</f>
        <v>0</v>
      </c>
      <c r="H33" s="279">
        <f>H$8*Pelumas!H33</f>
        <v>0</v>
      </c>
      <c r="I33" s="279">
        <f>I$8*Pelumas!I33</f>
        <v>0</v>
      </c>
      <c r="J33" s="279">
        <f>J$8*Pelumas!J33</f>
        <v>0</v>
      </c>
      <c r="K33" s="279">
        <f>K$8*Pelumas!K33</f>
        <v>0</v>
      </c>
      <c r="L33" s="279">
        <f>L$8*Pelumas!L33</f>
        <v>0</v>
      </c>
      <c r="M33" s="279">
        <f>M$8*Pelumas!M33</f>
        <v>0</v>
      </c>
      <c r="N33" s="279">
        <f>N$8*Pelumas!N33</f>
        <v>0</v>
      </c>
      <c r="O33" s="279">
        <f>O$8*Pelumas!O33</f>
        <v>0</v>
      </c>
      <c r="P33" s="85">
        <f>SUM(D33:O33)</f>
        <v>0</v>
      </c>
      <c r="Q33" s="319">
        <f t="shared" si="14"/>
        <v>0</v>
      </c>
      <c r="R33" s="442">
        <f t="shared" si="29"/>
        <v>0</v>
      </c>
      <c r="S33" s="442">
        <f t="shared" si="29"/>
        <v>0</v>
      </c>
      <c r="T33" s="442">
        <f t="shared" si="29"/>
        <v>0</v>
      </c>
      <c r="U33" s="442">
        <f t="shared" si="29"/>
        <v>0</v>
      </c>
      <c r="V33" s="442">
        <f t="shared" si="29"/>
        <v>0</v>
      </c>
      <c r="W33" s="442">
        <f t="shared" si="29"/>
        <v>0</v>
      </c>
      <c r="X33" s="442">
        <f t="shared" si="29"/>
        <v>0</v>
      </c>
      <c r="Y33" s="442">
        <f t="shared" si="29"/>
        <v>0</v>
      </c>
      <c r="Z33" s="442">
        <f t="shared" si="29"/>
        <v>0</v>
      </c>
      <c r="AA33" s="442">
        <f t="shared" si="29"/>
        <v>0</v>
      </c>
      <c r="AB33" s="442">
        <f t="shared" si="29"/>
        <v>0</v>
      </c>
    </row>
    <row r="34" spans="1:28" ht="14.1" customHeight="1">
      <c r="B34" s="111">
        <v>21</v>
      </c>
      <c r="C34" s="270" t="s">
        <v>210</v>
      </c>
      <c r="D34" s="279">
        <f>D$8*Pelumas!D34</f>
        <v>0</v>
      </c>
      <c r="E34" s="279">
        <f>E$8*Pelumas!E34</f>
        <v>0</v>
      </c>
      <c r="F34" s="279">
        <f>F$8*Pelumas!F34</f>
        <v>0</v>
      </c>
      <c r="G34" s="279">
        <f>G$8*Pelumas!G34</f>
        <v>0</v>
      </c>
      <c r="H34" s="279">
        <f>H$8*Pelumas!H34</f>
        <v>0</v>
      </c>
      <c r="I34" s="279">
        <f>I$8*Pelumas!I34</f>
        <v>0</v>
      </c>
      <c r="J34" s="279">
        <f>J$8*Pelumas!J34</f>
        <v>0</v>
      </c>
      <c r="K34" s="279">
        <f>K$8*Pelumas!K34</f>
        <v>0</v>
      </c>
      <c r="L34" s="279">
        <f>L$8*Pelumas!L34</f>
        <v>0</v>
      </c>
      <c r="M34" s="279">
        <f>M$8*Pelumas!M34</f>
        <v>0</v>
      </c>
      <c r="N34" s="279">
        <f>N$8*Pelumas!N34</f>
        <v>0</v>
      </c>
      <c r="O34" s="279">
        <f>O$8*Pelumas!O34</f>
        <v>0</v>
      </c>
      <c r="P34" s="85">
        <f>SUM(D34:O34)</f>
        <v>0</v>
      </c>
      <c r="Q34" s="319">
        <f t="shared" ref="Q34" si="38">D34</f>
        <v>0</v>
      </c>
      <c r="R34" s="442">
        <f t="shared" ref="R34" si="39">Q34+E34</f>
        <v>0</v>
      </c>
      <c r="S34" s="442">
        <f t="shared" ref="S34" si="40">R34+F34</f>
        <v>0</v>
      </c>
      <c r="T34" s="442">
        <f t="shared" ref="T34" si="41">S34+G34</f>
        <v>0</v>
      </c>
      <c r="U34" s="442">
        <f t="shared" ref="U34" si="42">T34+H34</f>
        <v>0</v>
      </c>
      <c r="V34" s="442">
        <f t="shared" ref="V34" si="43">U34+I34</f>
        <v>0</v>
      </c>
      <c r="W34" s="442">
        <f t="shared" ref="W34" si="44">V34+J34</f>
        <v>0</v>
      </c>
      <c r="X34" s="442">
        <f t="shared" ref="X34" si="45">W34+K34</f>
        <v>0</v>
      </c>
      <c r="Y34" s="442">
        <f t="shared" ref="Y34" si="46">X34+L34</f>
        <v>0</v>
      </c>
      <c r="Z34" s="442">
        <f t="shared" ref="Z34" si="47">Y34+M34</f>
        <v>0</v>
      </c>
      <c r="AA34" s="442">
        <f t="shared" ref="AA34" si="48">Z34+N34</f>
        <v>0</v>
      </c>
      <c r="AB34" s="442">
        <f t="shared" ref="AB34" si="49">AA34+O34</f>
        <v>0</v>
      </c>
    </row>
    <row r="35" spans="1:28" ht="14.1" customHeight="1">
      <c r="B35" s="250"/>
      <c r="C35" s="274" t="s">
        <v>133</v>
      </c>
      <c r="D35" s="285">
        <f t="shared" ref="D35:I35" si="50">SUM(D33)</f>
        <v>0</v>
      </c>
      <c r="E35" s="285">
        <f t="shared" si="50"/>
        <v>0</v>
      </c>
      <c r="F35" s="285">
        <f t="shared" si="50"/>
        <v>0</v>
      </c>
      <c r="G35" s="285">
        <f t="shared" si="50"/>
        <v>0</v>
      </c>
      <c r="H35" s="285">
        <f t="shared" si="50"/>
        <v>0</v>
      </c>
      <c r="I35" s="285">
        <f t="shared" si="50"/>
        <v>0</v>
      </c>
      <c r="J35" s="285">
        <f t="shared" ref="J35:K35" si="51">SUM(J33)</f>
        <v>0</v>
      </c>
      <c r="K35" s="285">
        <f t="shared" si="51"/>
        <v>0</v>
      </c>
      <c r="L35" s="285">
        <f t="shared" ref="L35:M35" si="52">SUM(L33)</f>
        <v>0</v>
      </c>
      <c r="M35" s="285">
        <f t="shared" si="52"/>
        <v>0</v>
      </c>
      <c r="N35" s="285">
        <f t="shared" ref="N35:O35" si="53">SUM(N33)</f>
        <v>0</v>
      </c>
      <c r="O35" s="285">
        <f t="shared" si="53"/>
        <v>0</v>
      </c>
      <c r="P35" s="276">
        <f>SUM(P33)</f>
        <v>0</v>
      </c>
      <c r="Q35" s="321">
        <f t="shared" si="14"/>
        <v>0</v>
      </c>
      <c r="R35" s="326">
        <f t="shared" si="29"/>
        <v>0</v>
      </c>
      <c r="S35" s="326">
        <f t="shared" si="29"/>
        <v>0</v>
      </c>
      <c r="T35" s="326">
        <f t="shared" si="29"/>
        <v>0</v>
      </c>
      <c r="U35" s="326">
        <f t="shared" si="29"/>
        <v>0</v>
      </c>
      <c r="V35" s="326">
        <f t="shared" si="29"/>
        <v>0</v>
      </c>
      <c r="W35" s="326">
        <f t="shared" si="29"/>
        <v>0</v>
      </c>
      <c r="X35" s="326">
        <f t="shared" si="29"/>
        <v>0</v>
      </c>
      <c r="Y35" s="326">
        <f t="shared" si="29"/>
        <v>0</v>
      </c>
      <c r="Z35" s="326">
        <f t="shared" si="29"/>
        <v>0</v>
      </c>
      <c r="AA35" s="326">
        <f t="shared" si="29"/>
        <v>0</v>
      </c>
      <c r="AB35" s="326">
        <f t="shared" si="29"/>
        <v>0</v>
      </c>
    </row>
    <row r="36" spans="1:28" s="7" customFormat="1" ht="14.1" customHeight="1">
      <c r="B36" s="256"/>
      <c r="C36" s="293" t="s">
        <v>29</v>
      </c>
      <c r="D36" s="286">
        <f t="shared" ref="D36:I36" si="54">SUM(D32,D35)</f>
        <v>56224000</v>
      </c>
      <c r="E36" s="286">
        <f t="shared" si="54"/>
        <v>44867200</v>
      </c>
      <c r="F36" s="286">
        <f t="shared" si="54"/>
        <v>52057600</v>
      </c>
      <c r="G36" s="286">
        <f t="shared" si="54"/>
        <v>0</v>
      </c>
      <c r="H36" s="286">
        <f t="shared" si="54"/>
        <v>0</v>
      </c>
      <c r="I36" s="286">
        <f t="shared" si="54"/>
        <v>0</v>
      </c>
      <c r="J36" s="286">
        <f t="shared" ref="J36:K36" si="55">SUM(J32,J35)</f>
        <v>0</v>
      </c>
      <c r="K36" s="286">
        <f t="shared" si="55"/>
        <v>0</v>
      </c>
      <c r="L36" s="286">
        <f t="shared" ref="L36:M36" si="56">SUM(L32,L35)</f>
        <v>0</v>
      </c>
      <c r="M36" s="286">
        <f t="shared" si="56"/>
        <v>0</v>
      </c>
      <c r="N36" s="286">
        <f t="shared" ref="N36:O36" si="57">SUM(N32,N35)</f>
        <v>0</v>
      </c>
      <c r="O36" s="286">
        <f t="shared" si="57"/>
        <v>0</v>
      </c>
      <c r="P36" s="257">
        <f>SUM(P35,P32)</f>
        <v>153148800</v>
      </c>
      <c r="Q36" s="322">
        <f t="shared" si="14"/>
        <v>56224000</v>
      </c>
      <c r="R36" s="326">
        <f t="shared" si="29"/>
        <v>101091200</v>
      </c>
      <c r="S36" s="326">
        <f t="shared" si="29"/>
        <v>153148800</v>
      </c>
      <c r="T36" s="326">
        <f t="shared" si="29"/>
        <v>153148800</v>
      </c>
      <c r="U36" s="326">
        <f t="shared" si="29"/>
        <v>153148800</v>
      </c>
      <c r="V36" s="326">
        <f t="shared" si="29"/>
        <v>153148800</v>
      </c>
      <c r="W36" s="326">
        <f t="shared" si="29"/>
        <v>153148800</v>
      </c>
      <c r="X36" s="326">
        <f t="shared" si="29"/>
        <v>153148800</v>
      </c>
      <c r="Y36" s="326">
        <f t="shared" si="29"/>
        <v>153148800</v>
      </c>
      <c r="Z36" s="326">
        <f t="shared" si="29"/>
        <v>153148800</v>
      </c>
      <c r="AA36" s="326">
        <f t="shared" si="29"/>
        <v>153148800</v>
      </c>
      <c r="AB36" s="326">
        <f t="shared" si="29"/>
        <v>153148800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50" spans="2:16">
      <c r="C50" s="8" t="s">
        <v>144</v>
      </c>
      <c r="D50" s="10" t="s">
        <v>18</v>
      </c>
      <c r="E50" s="10" t="s">
        <v>145</v>
      </c>
      <c r="F50" s="10" t="s">
        <v>20</v>
      </c>
      <c r="G50" s="10" t="s">
        <v>21</v>
      </c>
      <c r="H50" s="10" t="s">
        <v>9</v>
      </c>
      <c r="I50" s="10" t="s">
        <v>22</v>
      </c>
      <c r="J50" s="10" t="s">
        <v>23</v>
      </c>
      <c r="K50" s="10" t="s">
        <v>146</v>
      </c>
      <c r="L50" s="10" t="s">
        <v>25</v>
      </c>
      <c r="M50" s="10" t="s">
        <v>26</v>
      </c>
      <c r="N50" s="10" t="s">
        <v>147</v>
      </c>
      <c r="O50" s="10" t="s">
        <v>28</v>
      </c>
    </row>
    <row r="51" spans="2:16">
      <c r="C51" s="8" t="s">
        <v>164</v>
      </c>
      <c r="D51" s="10">
        <v>22400</v>
      </c>
      <c r="E51" s="10">
        <v>22400</v>
      </c>
      <c r="F51" s="10">
        <v>22400</v>
      </c>
    </row>
    <row r="63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7" s="47" customFormat="1" ht="14.1" customHeight="1">
      <c r="A98" s="88"/>
      <c r="Q98" s="325"/>
    </row>
    <row r="99" spans="1:1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78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theme="7" tint="-0.249977111117893"/>
    <pageSetUpPr fitToPage="1"/>
  </sheetPr>
  <dimension ref="A1:AB101"/>
  <sheetViews>
    <sheetView showGridLines="0" view="pageBreakPreview" topLeftCell="A28" zoomScale="85" zoomScaleSheetLayoutView="85" workbookViewId="0">
      <selection activeCell="D21" sqref="D21:O21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4" width="12.7109375" style="10" bestFit="1" customWidth="1"/>
    <col min="5" max="9" width="10.85546875" style="10" customWidth="1"/>
    <col min="10" max="10" width="11.140625" style="10" customWidth="1"/>
    <col min="11" max="11" width="11.28515625" style="10" customWidth="1"/>
    <col min="12" max="13" width="10.85546875" style="10" customWidth="1"/>
    <col min="14" max="14" width="11.140625" style="10" customWidth="1"/>
    <col min="15" max="15" width="11.5703125" style="10" customWidth="1"/>
    <col min="16" max="16" width="14.28515625" style="10" bestFit="1" customWidth="1"/>
    <col min="17" max="17" width="12.7109375" style="323" bestFit="1" customWidth="1"/>
    <col min="18" max="28" width="12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167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s="7" customFormat="1" ht="11.25" customHeight="1">
      <c r="B8" s="341"/>
      <c r="C8" s="339"/>
      <c r="D8" s="340"/>
      <c r="E8" s="340"/>
      <c r="F8" s="340"/>
      <c r="G8" s="340"/>
      <c r="H8" s="340"/>
      <c r="I8" s="342"/>
      <c r="J8" s="342"/>
      <c r="K8" s="342"/>
      <c r="L8" s="342"/>
      <c r="M8" s="342"/>
      <c r="N8" s="342"/>
      <c r="O8" s="342"/>
      <c r="P8" s="247"/>
      <c r="Q8" s="343"/>
      <c r="R8" s="343"/>
      <c r="S8" s="343"/>
      <c r="T8" s="343"/>
      <c r="U8" s="343"/>
      <c r="V8" s="344"/>
      <c r="W8" s="344"/>
      <c r="X8" s="344"/>
      <c r="Y8" s="344"/>
      <c r="Z8" s="344"/>
      <c r="AA8" s="344"/>
      <c r="AB8" s="344"/>
    </row>
    <row r="9" spans="1:28" ht="14.1" customHeight="1">
      <c r="B9" s="109">
        <v>1</v>
      </c>
      <c r="C9" s="267" t="s">
        <v>148</v>
      </c>
      <c r="D9" s="279">
        <f>D52*Pelumas!D9</f>
        <v>516250</v>
      </c>
      <c r="E9" s="279">
        <f>E52*Pelumas!E9</f>
        <v>371700</v>
      </c>
      <c r="F9" s="279">
        <f>F52*Pelumas!F9</f>
        <v>389400</v>
      </c>
      <c r="G9" s="279">
        <f>G52*Pelumas!G9</f>
        <v>389400</v>
      </c>
      <c r="H9" s="279">
        <f>H52*Pelumas!H9</f>
        <v>0</v>
      </c>
      <c r="I9" s="279">
        <f>I52*Pelumas!I9</f>
        <v>0</v>
      </c>
      <c r="J9" s="279">
        <f>J52*Pelumas!J9</f>
        <v>0</v>
      </c>
      <c r="K9" s="279">
        <f>K52*Pelumas!K9</f>
        <v>0</v>
      </c>
      <c r="L9" s="279">
        <f>L52*Pelumas!L9</f>
        <v>0</v>
      </c>
      <c r="M9" s="279">
        <f>M52*Pelumas!M9</f>
        <v>0</v>
      </c>
      <c r="N9" s="279">
        <f>N52*Pelumas!N9</f>
        <v>0</v>
      </c>
      <c r="O9" s="279">
        <f>O52*Pelumas!O9</f>
        <v>0</v>
      </c>
      <c r="P9" s="85">
        <f>SUM(D9:O9)</f>
        <v>1666750</v>
      </c>
      <c r="Q9" s="313">
        <f>D9</f>
        <v>516250</v>
      </c>
      <c r="R9" s="314">
        <f>Q9+E9</f>
        <v>887950</v>
      </c>
      <c r="S9" s="314">
        <f t="shared" ref="S9:AB24" si="0">R9+F9</f>
        <v>1277350</v>
      </c>
      <c r="T9" s="314">
        <f t="shared" si="0"/>
        <v>1666750</v>
      </c>
      <c r="U9" s="314">
        <f t="shared" si="0"/>
        <v>1666750</v>
      </c>
      <c r="V9" s="314">
        <f t="shared" si="0"/>
        <v>1666750</v>
      </c>
      <c r="W9" s="314">
        <f t="shared" si="0"/>
        <v>1666750</v>
      </c>
      <c r="X9" s="314">
        <f t="shared" si="0"/>
        <v>1666750</v>
      </c>
      <c r="Y9" s="314">
        <f t="shared" si="0"/>
        <v>1666750</v>
      </c>
      <c r="Z9" s="314">
        <f t="shared" si="0"/>
        <v>1666750</v>
      </c>
      <c r="AA9" s="314">
        <f t="shared" si="0"/>
        <v>1666750</v>
      </c>
      <c r="AB9" s="314">
        <f t="shared" si="0"/>
        <v>1666750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516250</v>
      </c>
      <c r="E10" s="280">
        <f t="shared" si="1"/>
        <v>371700</v>
      </c>
      <c r="F10" s="280">
        <f t="shared" si="1"/>
        <v>389400</v>
      </c>
      <c r="G10" s="280">
        <f t="shared" si="1"/>
        <v>389400</v>
      </c>
      <c r="H10" s="280">
        <f t="shared" si="1"/>
        <v>0</v>
      </c>
      <c r="I10" s="280">
        <f t="shared" si="1"/>
        <v>0</v>
      </c>
      <c r="J10" s="280">
        <f t="shared" ref="J10:K10" si="2">SUM(J9)</f>
        <v>0</v>
      </c>
      <c r="K10" s="280">
        <f t="shared" si="2"/>
        <v>0</v>
      </c>
      <c r="L10" s="280">
        <f t="shared" ref="L10:M10" si="3">SUM(L9)</f>
        <v>0</v>
      </c>
      <c r="M10" s="280">
        <f t="shared" si="3"/>
        <v>0</v>
      </c>
      <c r="N10" s="280">
        <f t="shared" ref="N10:O10" si="4">SUM(N9)</f>
        <v>0</v>
      </c>
      <c r="O10" s="280">
        <f t="shared" si="4"/>
        <v>0</v>
      </c>
      <c r="P10" s="103">
        <f>SUM(P9)</f>
        <v>1666750</v>
      </c>
      <c r="Q10" s="315">
        <f>D10</f>
        <v>516250</v>
      </c>
      <c r="R10" s="316">
        <f>Q10+E10</f>
        <v>887950</v>
      </c>
      <c r="S10" s="316">
        <f t="shared" si="0"/>
        <v>1277350</v>
      </c>
      <c r="T10" s="316">
        <f t="shared" si="0"/>
        <v>1666750</v>
      </c>
      <c r="U10" s="316">
        <f t="shared" si="0"/>
        <v>1666750</v>
      </c>
      <c r="V10" s="316">
        <f t="shared" si="0"/>
        <v>1666750</v>
      </c>
      <c r="W10" s="316">
        <f t="shared" si="0"/>
        <v>1666750</v>
      </c>
      <c r="X10" s="316">
        <f t="shared" si="0"/>
        <v>1666750</v>
      </c>
      <c r="Y10" s="316">
        <f t="shared" si="0"/>
        <v>1666750</v>
      </c>
      <c r="Z10" s="316">
        <f t="shared" si="0"/>
        <v>1666750</v>
      </c>
      <c r="AA10" s="316">
        <f t="shared" si="0"/>
        <v>1666750</v>
      </c>
      <c r="AB10" s="316">
        <f t="shared" si="0"/>
        <v>1666750</v>
      </c>
    </row>
    <row r="11" spans="1:28" ht="14.1" customHeight="1">
      <c r="A11" s="14"/>
      <c r="B11" s="109">
        <v>2</v>
      </c>
      <c r="C11" s="267" t="s">
        <v>149</v>
      </c>
      <c r="D11" s="279">
        <f>D54*Pelumas!D11</f>
        <v>306900</v>
      </c>
      <c r="E11" s="279">
        <f>E54*Pelumas!E11</f>
        <v>161200</v>
      </c>
      <c r="F11" s="279">
        <f>F54*Pelumas!F11</f>
        <v>316200</v>
      </c>
      <c r="G11" s="279">
        <f>G54*Pelumas!G11</f>
        <v>306900</v>
      </c>
      <c r="H11" s="279">
        <f>H54*Pelumas!H11</f>
        <v>0</v>
      </c>
      <c r="I11" s="279">
        <f>I54*Pelumas!I11</f>
        <v>0</v>
      </c>
      <c r="J11" s="279">
        <f>J54*Pelumas!J11</f>
        <v>0</v>
      </c>
      <c r="K11" s="279">
        <f>K54*Pelumas!K11</f>
        <v>0</v>
      </c>
      <c r="L11" s="279">
        <f>L54*Pelumas!L11</f>
        <v>0</v>
      </c>
      <c r="M11" s="279">
        <f>M54*Pelumas!M11</f>
        <v>0</v>
      </c>
      <c r="N11" s="279">
        <f>N54*Pelumas!N11</f>
        <v>0</v>
      </c>
      <c r="O11" s="279">
        <f>O54*Pelumas!O11</f>
        <v>0</v>
      </c>
      <c r="P11" s="85">
        <f>SUM(D11:O11)</f>
        <v>1091200</v>
      </c>
      <c r="Q11" s="313">
        <f>D11</f>
        <v>306900</v>
      </c>
      <c r="R11" s="314">
        <f>Q11+E11</f>
        <v>468100</v>
      </c>
      <c r="S11" s="314">
        <f t="shared" si="0"/>
        <v>784300</v>
      </c>
      <c r="T11" s="314">
        <f t="shared" si="0"/>
        <v>1091200</v>
      </c>
      <c r="U11" s="314">
        <f t="shared" si="0"/>
        <v>1091200</v>
      </c>
      <c r="V11" s="314">
        <f t="shared" si="0"/>
        <v>1091200</v>
      </c>
      <c r="W11" s="314">
        <f t="shared" si="0"/>
        <v>1091200</v>
      </c>
      <c r="X11" s="314">
        <f t="shared" si="0"/>
        <v>1091200</v>
      </c>
      <c r="Y11" s="314">
        <f t="shared" si="0"/>
        <v>1091200</v>
      </c>
      <c r="Z11" s="314">
        <f t="shared" si="0"/>
        <v>1091200</v>
      </c>
      <c r="AA11" s="314">
        <f t="shared" si="0"/>
        <v>1091200</v>
      </c>
      <c r="AB11" s="314">
        <f t="shared" si="0"/>
        <v>1091200</v>
      </c>
    </row>
    <row r="12" spans="1:28" ht="14.1" customHeight="1">
      <c r="A12" s="14"/>
      <c r="B12" s="109">
        <v>3</v>
      </c>
      <c r="C12" s="267" t="s">
        <v>150</v>
      </c>
      <c r="D12" s="279">
        <f>D55*Pelumas!D12</f>
        <v>1644500</v>
      </c>
      <c r="E12" s="279">
        <f>E55*Pelumas!E12</f>
        <v>1375000</v>
      </c>
      <c r="F12" s="279">
        <f>F55*Pelumas!F12</f>
        <v>2376000</v>
      </c>
      <c r="G12" s="279">
        <f>G55*Pelumas!G12</f>
        <v>770000</v>
      </c>
      <c r="H12" s="279">
        <f>H55*Pelumas!H12</f>
        <v>0</v>
      </c>
      <c r="I12" s="279">
        <f>I55*Pelumas!I12</f>
        <v>0</v>
      </c>
      <c r="J12" s="279">
        <f>J55*Pelumas!J12</f>
        <v>0</v>
      </c>
      <c r="K12" s="279">
        <f>K55*Pelumas!K12</f>
        <v>0</v>
      </c>
      <c r="L12" s="279">
        <f>L55*Pelumas!L12</f>
        <v>0</v>
      </c>
      <c r="M12" s="279">
        <f>M55*Pelumas!M12</f>
        <v>0</v>
      </c>
      <c r="N12" s="279">
        <f>N55*Pelumas!N12</f>
        <v>0</v>
      </c>
      <c r="O12" s="279">
        <f>O55*Pelumas!O12</f>
        <v>0</v>
      </c>
      <c r="P12" s="85">
        <f>SUM(D12:O12)</f>
        <v>6165500</v>
      </c>
      <c r="Q12" s="313">
        <f t="shared" ref="Q12:Q17" si="5">D12</f>
        <v>1644500</v>
      </c>
      <c r="R12" s="314">
        <f t="shared" ref="R12:AB27" si="6">Q12+E12</f>
        <v>3019500</v>
      </c>
      <c r="S12" s="314">
        <f t="shared" si="0"/>
        <v>5395500</v>
      </c>
      <c r="T12" s="314">
        <f t="shared" si="0"/>
        <v>6165500</v>
      </c>
      <c r="U12" s="314">
        <f t="shared" si="0"/>
        <v>6165500</v>
      </c>
      <c r="V12" s="314">
        <f t="shared" si="0"/>
        <v>6165500</v>
      </c>
      <c r="W12" s="314">
        <f t="shared" si="0"/>
        <v>6165500</v>
      </c>
      <c r="X12" s="314">
        <f t="shared" si="0"/>
        <v>6165500</v>
      </c>
      <c r="Y12" s="314">
        <f t="shared" si="0"/>
        <v>6165500</v>
      </c>
      <c r="Z12" s="314">
        <f t="shared" si="0"/>
        <v>6165500</v>
      </c>
      <c r="AA12" s="314">
        <f t="shared" si="0"/>
        <v>6165500</v>
      </c>
      <c r="AB12" s="314">
        <f t="shared" si="0"/>
        <v>6165500</v>
      </c>
    </row>
    <row r="13" spans="1:28" ht="14.1" customHeight="1">
      <c r="A13" s="14"/>
      <c r="B13" s="109">
        <v>4</v>
      </c>
      <c r="C13" s="267" t="s">
        <v>151</v>
      </c>
      <c r="D13" s="279">
        <f>D56*Pelumas!D13</f>
        <v>234900</v>
      </c>
      <c r="E13" s="279">
        <f>E56*Pelumas!E13</f>
        <v>78300</v>
      </c>
      <c r="F13" s="279">
        <f>F56*Pelumas!F13</f>
        <v>82650</v>
      </c>
      <c r="G13" s="279">
        <f>G56*Pelumas!G13</f>
        <v>78300</v>
      </c>
      <c r="H13" s="279">
        <f>H56*Pelumas!H13</f>
        <v>0</v>
      </c>
      <c r="I13" s="279">
        <f>I56*Pelumas!I13</f>
        <v>0</v>
      </c>
      <c r="J13" s="279">
        <f>J56*Pelumas!J13</f>
        <v>0</v>
      </c>
      <c r="K13" s="279">
        <f>K56*Pelumas!K13</f>
        <v>0</v>
      </c>
      <c r="L13" s="279">
        <f>L56*Pelumas!L13</f>
        <v>0</v>
      </c>
      <c r="M13" s="279">
        <f>M56*Pelumas!M13</f>
        <v>0</v>
      </c>
      <c r="N13" s="279">
        <f>N56*Pelumas!N13</f>
        <v>0</v>
      </c>
      <c r="O13" s="279">
        <f>O56*Pelumas!O13</f>
        <v>0</v>
      </c>
      <c r="P13" s="85">
        <f t="shared" ref="P13:P17" si="7">SUM(D13:O13)</f>
        <v>474150</v>
      </c>
      <c r="Q13" s="313">
        <f t="shared" si="5"/>
        <v>234900</v>
      </c>
      <c r="R13" s="314">
        <f t="shared" si="6"/>
        <v>313200</v>
      </c>
      <c r="S13" s="314">
        <f t="shared" si="0"/>
        <v>395850</v>
      </c>
      <c r="T13" s="314">
        <f t="shared" si="0"/>
        <v>474150</v>
      </c>
      <c r="U13" s="314">
        <f t="shared" si="0"/>
        <v>474150</v>
      </c>
      <c r="V13" s="314">
        <f t="shared" si="0"/>
        <v>474150</v>
      </c>
      <c r="W13" s="314">
        <f t="shared" si="0"/>
        <v>474150</v>
      </c>
      <c r="X13" s="314">
        <f t="shared" si="0"/>
        <v>474150</v>
      </c>
      <c r="Y13" s="314">
        <f t="shared" si="0"/>
        <v>474150</v>
      </c>
      <c r="Z13" s="314">
        <f t="shared" si="0"/>
        <v>474150</v>
      </c>
      <c r="AA13" s="314">
        <f t="shared" si="0"/>
        <v>474150</v>
      </c>
      <c r="AB13" s="314">
        <f t="shared" si="0"/>
        <v>474150</v>
      </c>
    </row>
    <row r="14" spans="1:28" ht="14.1" customHeight="1">
      <c r="A14" s="14"/>
      <c r="B14" s="109">
        <v>5</v>
      </c>
      <c r="C14" s="267" t="s">
        <v>152</v>
      </c>
      <c r="D14" s="279">
        <f>D57*Pelumas!D14</f>
        <v>283800</v>
      </c>
      <c r="E14" s="279">
        <f>E57*Pelumas!E14</f>
        <v>577275</v>
      </c>
      <c r="F14" s="279">
        <f>F57*Pelumas!F14</f>
        <v>838500</v>
      </c>
      <c r="G14" s="279">
        <f>G57*Pelumas!G14</f>
        <v>625650</v>
      </c>
      <c r="H14" s="279">
        <f>H57*Pelumas!H14</f>
        <v>0</v>
      </c>
      <c r="I14" s="279">
        <f>I57*Pelumas!I14</f>
        <v>0</v>
      </c>
      <c r="J14" s="279">
        <f>J57*Pelumas!J14</f>
        <v>0</v>
      </c>
      <c r="K14" s="279">
        <f>K57*Pelumas!K14</f>
        <v>0</v>
      </c>
      <c r="L14" s="279">
        <f>L57*Pelumas!L14</f>
        <v>0</v>
      </c>
      <c r="M14" s="279">
        <f>M57*Pelumas!M14</f>
        <v>0</v>
      </c>
      <c r="N14" s="279">
        <f>N57*Pelumas!N14</f>
        <v>0</v>
      </c>
      <c r="O14" s="279">
        <f>O57*Pelumas!O14</f>
        <v>0</v>
      </c>
      <c r="P14" s="85">
        <f t="shared" si="7"/>
        <v>2325225</v>
      </c>
      <c r="Q14" s="313">
        <f t="shared" si="5"/>
        <v>283800</v>
      </c>
      <c r="R14" s="314">
        <f t="shared" si="6"/>
        <v>861075</v>
      </c>
      <c r="S14" s="314">
        <f t="shared" si="0"/>
        <v>1699575</v>
      </c>
      <c r="T14" s="314">
        <f t="shared" si="0"/>
        <v>2325225</v>
      </c>
      <c r="U14" s="314">
        <f t="shared" si="0"/>
        <v>2325225</v>
      </c>
      <c r="V14" s="314">
        <f t="shared" si="0"/>
        <v>2325225</v>
      </c>
      <c r="W14" s="314">
        <f t="shared" si="0"/>
        <v>2325225</v>
      </c>
      <c r="X14" s="314">
        <f t="shared" si="0"/>
        <v>2325225</v>
      </c>
      <c r="Y14" s="314">
        <f t="shared" si="0"/>
        <v>2325225</v>
      </c>
      <c r="Z14" s="314">
        <f t="shared" si="0"/>
        <v>2325225</v>
      </c>
      <c r="AA14" s="314">
        <f t="shared" si="0"/>
        <v>2325225</v>
      </c>
      <c r="AB14" s="314">
        <f t="shared" si="0"/>
        <v>2325225</v>
      </c>
    </row>
    <row r="15" spans="1:28" ht="14.1" customHeight="1">
      <c r="A15" s="14"/>
      <c r="B15" s="109">
        <v>6</v>
      </c>
      <c r="C15" s="267" t="s">
        <v>153</v>
      </c>
      <c r="D15" s="279">
        <f>D58*Pelumas!D15</f>
        <v>22050</v>
      </c>
      <c r="E15" s="279">
        <f>E58*Pelumas!E15</f>
        <v>68600</v>
      </c>
      <c r="F15" s="279">
        <f>F58*Pelumas!F15</f>
        <v>132300</v>
      </c>
      <c r="G15" s="279">
        <f>G58*Pelumas!G15</f>
        <v>127400</v>
      </c>
      <c r="H15" s="279">
        <f>H58*Pelumas!H15</f>
        <v>0</v>
      </c>
      <c r="I15" s="279">
        <f>I58*Pelumas!I15</f>
        <v>0</v>
      </c>
      <c r="J15" s="279">
        <f>J58*Pelumas!J15</f>
        <v>0</v>
      </c>
      <c r="K15" s="279">
        <f>K58*Pelumas!K15</f>
        <v>0</v>
      </c>
      <c r="L15" s="279">
        <f>L58*Pelumas!L15</f>
        <v>0</v>
      </c>
      <c r="M15" s="279">
        <f>M58*Pelumas!M15</f>
        <v>0</v>
      </c>
      <c r="N15" s="279">
        <f>N58*Pelumas!N15</f>
        <v>0</v>
      </c>
      <c r="O15" s="279">
        <f>O58*Pelumas!O15</f>
        <v>0</v>
      </c>
      <c r="P15" s="85">
        <f t="shared" si="7"/>
        <v>350350</v>
      </c>
      <c r="Q15" s="313">
        <f t="shared" si="5"/>
        <v>22050</v>
      </c>
      <c r="R15" s="314">
        <f t="shared" si="6"/>
        <v>90650</v>
      </c>
      <c r="S15" s="314">
        <f t="shared" si="0"/>
        <v>222950</v>
      </c>
      <c r="T15" s="314">
        <f t="shared" si="0"/>
        <v>350350</v>
      </c>
      <c r="U15" s="314">
        <f t="shared" si="0"/>
        <v>350350</v>
      </c>
      <c r="V15" s="314">
        <f t="shared" si="0"/>
        <v>350350</v>
      </c>
      <c r="W15" s="314">
        <f t="shared" si="0"/>
        <v>350350</v>
      </c>
      <c r="X15" s="314">
        <f t="shared" si="0"/>
        <v>350350</v>
      </c>
      <c r="Y15" s="314">
        <f t="shared" si="0"/>
        <v>350350</v>
      </c>
      <c r="Z15" s="314">
        <f t="shared" si="0"/>
        <v>350350</v>
      </c>
      <c r="AA15" s="314">
        <f t="shared" si="0"/>
        <v>350350</v>
      </c>
      <c r="AB15" s="314">
        <f t="shared" si="0"/>
        <v>350350</v>
      </c>
    </row>
    <row r="16" spans="1:28" ht="14.1" customHeight="1">
      <c r="A16" s="14"/>
      <c r="B16" s="109">
        <v>7</v>
      </c>
      <c r="C16" s="267" t="s">
        <v>154</v>
      </c>
      <c r="D16" s="279">
        <f>D59*Pelumas!D16</f>
        <v>16400</v>
      </c>
      <c r="E16" s="279">
        <f>E59*Pelumas!E16</f>
        <v>344400</v>
      </c>
      <c r="F16" s="279">
        <f>F59*Pelumas!F16</f>
        <v>180400</v>
      </c>
      <c r="G16" s="279">
        <f>G59*Pelumas!G16</f>
        <v>541200</v>
      </c>
      <c r="H16" s="279">
        <f>H59*Pelumas!H16</f>
        <v>0</v>
      </c>
      <c r="I16" s="279">
        <f>I59*Pelumas!I16</f>
        <v>0</v>
      </c>
      <c r="J16" s="279">
        <f>J59*Pelumas!J16</f>
        <v>0</v>
      </c>
      <c r="K16" s="279">
        <f>K59*Pelumas!K16</f>
        <v>0</v>
      </c>
      <c r="L16" s="279">
        <f>L59*Pelumas!L16</f>
        <v>0</v>
      </c>
      <c r="M16" s="279">
        <f>M59*Pelumas!M16</f>
        <v>0</v>
      </c>
      <c r="N16" s="279">
        <f>N59*Pelumas!N16</f>
        <v>0</v>
      </c>
      <c r="O16" s="279">
        <f>O59*Pelumas!O16</f>
        <v>0</v>
      </c>
      <c r="P16" s="85">
        <f t="shared" si="7"/>
        <v>1082400</v>
      </c>
      <c r="Q16" s="313">
        <f t="shared" si="5"/>
        <v>16400</v>
      </c>
      <c r="R16" s="314">
        <f t="shared" si="6"/>
        <v>360800</v>
      </c>
      <c r="S16" s="314">
        <f t="shared" si="0"/>
        <v>541200</v>
      </c>
      <c r="T16" s="314">
        <f t="shared" si="0"/>
        <v>1082400</v>
      </c>
      <c r="U16" s="314">
        <f t="shared" si="0"/>
        <v>1082400</v>
      </c>
      <c r="V16" s="314">
        <f t="shared" si="0"/>
        <v>1082400</v>
      </c>
      <c r="W16" s="314">
        <f t="shared" si="0"/>
        <v>1082400</v>
      </c>
      <c r="X16" s="314">
        <f t="shared" si="0"/>
        <v>1082400</v>
      </c>
      <c r="Y16" s="314">
        <f t="shared" si="0"/>
        <v>1082400</v>
      </c>
      <c r="Z16" s="314">
        <f t="shared" si="0"/>
        <v>1082400</v>
      </c>
      <c r="AA16" s="314">
        <f t="shared" si="0"/>
        <v>1082400</v>
      </c>
      <c r="AB16" s="314">
        <f t="shared" si="0"/>
        <v>1082400</v>
      </c>
    </row>
    <row r="17" spans="1:28" ht="14.1" customHeight="1">
      <c r="A17" s="14"/>
      <c r="B17" s="109">
        <v>8</v>
      </c>
      <c r="C17" s="267" t="s">
        <v>127</v>
      </c>
      <c r="D17" s="279">
        <f>D60*Pelumas!D17</f>
        <v>0</v>
      </c>
      <c r="E17" s="279">
        <f>E60*Pelumas!E17</f>
        <v>164000</v>
      </c>
      <c r="F17" s="279">
        <f>F60*Pelumas!F17</f>
        <v>164000</v>
      </c>
      <c r="G17" s="279">
        <f>G60*Pelumas!G17</f>
        <v>164000</v>
      </c>
      <c r="H17" s="279">
        <f>H60*Pelumas!H17</f>
        <v>0</v>
      </c>
      <c r="I17" s="279">
        <f>I60*Pelumas!I17</f>
        <v>0</v>
      </c>
      <c r="J17" s="279">
        <f>J60*Pelumas!J17</f>
        <v>0</v>
      </c>
      <c r="K17" s="279">
        <f>K60*Pelumas!K17</f>
        <v>0</v>
      </c>
      <c r="L17" s="279">
        <f>L60*Pelumas!L17</f>
        <v>0</v>
      </c>
      <c r="M17" s="279">
        <f>M60*Pelumas!M17</f>
        <v>0</v>
      </c>
      <c r="N17" s="279">
        <f>N60*Pelumas!N17</f>
        <v>0</v>
      </c>
      <c r="O17" s="279">
        <f>O60*Pelumas!O17</f>
        <v>0</v>
      </c>
      <c r="P17" s="85">
        <f t="shared" si="7"/>
        <v>492000</v>
      </c>
      <c r="Q17" s="313">
        <f t="shared" si="5"/>
        <v>0</v>
      </c>
      <c r="R17" s="314">
        <f t="shared" si="6"/>
        <v>164000</v>
      </c>
      <c r="S17" s="314">
        <f t="shared" si="0"/>
        <v>328000</v>
      </c>
      <c r="T17" s="314">
        <f t="shared" si="0"/>
        <v>492000</v>
      </c>
      <c r="U17" s="314">
        <f t="shared" si="0"/>
        <v>492000</v>
      </c>
      <c r="V17" s="314">
        <f t="shared" si="0"/>
        <v>492000</v>
      </c>
      <c r="W17" s="314">
        <f t="shared" si="0"/>
        <v>492000</v>
      </c>
      <c r="X17" s="314">
        <f t="shared" si="0"/>
        <v>492000</v>
      </c>
      <c r="Y17" s="314">
        <f t="shared" si="0"/>
        <v>492000</v>
      </c>
      <c r="Z17" s="314">
        <f t="shared" si="0"/>
        <v>492000</v>
      </c>
      <c r="AA17" s="314">
        <f t="shared" si="0"/>
        <v>492000</v>
      </c>
      <c r="AB17" s="314">
        <f t="shared" si="0"/>
        <v>492000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8">SUM(D11:D17)</f>
        <v>2508550</v>
      </c>
      <c r="E18" s="280">
        <f t="shared" si="8"/>
        <v>2768775</v>
      </c>
      <c r="F18" s="280">
        <f t="shared" si="8"/>
        <v>4090050</v>
      </c>
      <c r="G18" s="280">
        <f t="shared" si="8"/>
        <v>2613450</v>
      </c>
      <c r="H18" s="280">
        <f t="shared" si="8"/>
        <v>0</v>
      </c>
      <c r="I18" s="280">
        <f t="shared" si="8"/>
        <v>0</v>
      </c>
      <c r="J18" s="280">
        <f t="shared" ref="J18:K18" si="9">SUM(J11:J17)</f>
        <v>0</v>
      </c>
      <c r="K18" s="280">
        <f t="shared" si="9"/>
        <v>0</v>
      </c>
      <c r="L18" s="280">
        <f t="shared" ref="L18:M18" si="10">SUM(L11:L17)</f>
        <v>0</v>
      </c>
      <c r="M18" s="280">
        <f t="shared" si="10"/>
        <v>0</v>
      </c>
      <c r="N18" s="280">
        <f t="shared" ref="N18:O18" si="11">SUM(N11:N17)</f>
        <v>0</v>
      </c>
      <c r="O18" s="280">
        <f t="shared" si="11"/>
        <v>0</v>
      </c>
      <c r="P18" s="103">
        <f>SUM(P11:P17)</f>
        <v>11980825</v>
      </c>
      <c r="Q18" s="315">
        <f>D18</f>
        <v>2508550</v>
      </c>
      <c r="R18" s="316">
        <f t="shared" si="6"/>
        <v>5277325</v>
      </c>
      <c r="S18" s="316">
        <f t="shared" si="0"/>
        <v>9367375</v>
      </c>
      <c r="T18" s="316">
        <f t="shared" si="0"/>
        <v>11980825</v>
      </c>
      <c r="U18" s="316">
        <f t="shared" si="0"/>
        <v>11980825</v>
      </c>
      <c r="V18" s="316">
        <f t="shared" si="0"/>
        <v>11980825</v>
      </c>
      <c r="W18" s="316">
        <f t="shared" si="0"/>
        <v>11980825</v>
      </c>
      <c r="X18" s="316">
        <f t="shared" si="0"/>
        <v>11980825</v>
      </c>
      <c r="Y18" s="316">
        <f t="shared" si="0"/>
        <v>11980825</v>
      </c>
      <c r="Z18" s="316">
        <f t="shared" si="0"/>
        <v>11980825</v>
      </c>
      <c r="AA18" s="316">
        <f t="shared" si="0"/>
        <v>11980825</v>
      </c>
      <c r="AB18" s="316">
        <f t="shared" si="0"/>
        <v>11980825</v>
      </c>
    </row>
    <row r="19" spans="1:28" ht="14.1" customHeight="1">
      <c r="A19" s="14"/>
      <c r="B19" s="109">
        <v>10</v>
      </c>
      <c r="C19" s="267" t="s">
        <v>155</v>
      </c>
      <c r="D19" s="279">
        <f>D62*Pelumas!D19</f>
        <v>325375</v>
      </c>
      <c r="E19" s="279">
        <f>E62*Pelumas!E19</f>
        <v>489775</v>
      </c>
      <c r="F19" s="279">
        <f>F62*Pelumas!F19</f>
        <v>513750</v>
      </c>
      <c r="G19" s="279">
        <f>G62*Pelumas!G19</f>
        <v>506900</v>
      </c>
      <c r="H19" s="279">
        <f>H62*Pelumas!H19</f>
        <v>0</v>
      </c>
      <c r="I19" s="279">
        <f>I62*Pelumas!I19</f>
        <v>0</v>
      </c>
      <c r="J19" s="279">
        <f>J62*Pelumas!J19</f>
        <v>0</v>
      </c>
      <c r="K19" s="279">
        <f>K62*Pelumas!K19</f>
        <v>0</v>
      </c>
      <c r="L19" s="279">
        <f>L62*Pelumas!L19</f>
        <v>0</v>
      </c>
      <c r="M19" s="279">
        <f>M62*Pelumas!M19</f>
        <v>0</v>
      </c>
      <c r="N19" s="279">
        <f>N62*Pelumas!N19</f>
        <v>0</v>
      </c>
      <c r="O19" s="279">
        <f>O62*Pelumas!O19</f>
        <v>0</v>
      </c>
      <c r="P19" s="85">
        <f t="shared" ref="P19:P26" si="12">SUM(D19:O19)</f>
        <v>1835800</v>
      </c>
      <c r="Q19" s="313">
        <f t="shared" ref="Q19:Q36" si="13">D19</f>
        <v>325375</v>
      </c>
      <c r="R19" s="314">
        <f t="shared" si="6"/>
        <v>815150</v>
      </c>
      <c r="S19" s="314">
        <f t="shared" si="0"/>
        <v>1328900</v>
      </c>
      <c r="T19" s="314">
        <f t="shared" si="0"/>
        <v>1835800</v>
      </c>
      <c r="U19" s="314">
        <f t="shared" si="0"/>
        <v>1835800</v>
      </c>
      <c r="V19" s="314">
        <f t="shared" si="0"/>
        <v>1835800</v>
      </c>
      <c r="W19" s="314">
        <f t="shared" si="0"/>
        <v>1835800</v>
      </c>
      <c r="X19" s="314">
        <f t="shared" si="0"/>
        <v>1835800</v>
      </c>
      <c r="Y19" s="314">
        <f t="shared" si="0"/>
        <v>1835800</v>
      </c>
      <c r="Z19" s="314">
        <f t="shared" si="0"/>
        <v>1835800</v>
      </c>
      <c r="AA19" s="314">
        <f t="shared" si="0"/>
        <v>1835800</v>
      </c>
      <c r="AB19" s="314">
        <f t="shared" si="0"/>
        <v>1835800</v>
      </c>
    </row>
    <row r="20" spans="1:28" ht="14.1" customHeight="1">
      <c r="A20" s="14"/>
      <c r="B20" s="109">
        <v>11</v>
      </c>
      <c r="C20" s="270" t="s">
        <v>156</v>
      </c>
      <c r="D20" s="279">
        <f>D63*Pelumas!D20</f>
        <v>415950</v>
      </c>
      <c r="E20" s="279">
        <f>E63*Pelumas!E20</f>
        <v>553425</v>
      </c>
      <c r="F20" s="279">
        <f>F63*Pelumas!F20</f>
        <v>567525</v>
      </c>
      <c r="G20" s="279">
        <f>G63*Pelumas!G20</f>
        <v>359550</v>
      </c>
      <c r="H20" s="279">
        <f>H63*Pelumas!H20</f>
        <v>0</v>
      </c>
      <c r="I20" s="279">
        <f>I63*Pelumas!I20</f>
        <v>0</v>
      </c>
      <c r="J20" s="279">
        <f>J63*Pelumas!J20</f>
        <v>0</v>
      </c>
      <c r="K20" s="279">
        <f>K63*Pelumas!K20</f>
        <v>0</v>
      </c>
      <c r="L20" s="279">
        <f>L63*Pelumas!L20</f>
        <v>0</v>
      </c>
      <c r="M20" s="279">
        <f>M63*Pelumas!M20</f>
        <v>0</v>
      </c>
      <c r="N20" s="279">
        <f>N63*Pelumas!N20</f>
        <v>0</v>
      </c>
      <c r="O20" s="279">
        <f>O63*Pelumas!O20</f>
        <v>0</v>
      </c>
      <c r="P20" s="85">
        <f t="shared" si="12"/>
        <v>1896450</v>
      </c>
      <c r="Q20" s="313">
        <f t="shared" si="13"/>
        <v>415950</v>
      </c>
      <c r="R20" s="314">
        <f t="shared" si="6"/>
        <v>969375</v>
      </c>
      <c r="S20" s="314">
        <f t="shared" si="0"/>
        <v>1536900</v>
      </c>
      <c r="T20" s="314">
        <f t="shared" si="0"/>
        <v>1896450</v>
      </c>
      <c r="U20" s="314">
        <f t="shared" si="0"/>
        <v>1896450</v>
      </c>
      <c r="V20" s="314">
        <f t="shared" si="0"/>
        <v>1896450</v>
      </c>
      <c r="W20" s="314">
        <f t="shared" si="0"/>
        <v>1896450</v>
      </c>
      <c r="X20" s="314">
        <f t="shared" si="0"/>
        <v>1896450</v>
      </c>
      <c r="Y20" s="314">
        <f t="shared" si="0"/>
        <v>1896450</v>
      </c>
      <c r="Z20" s="314">
        <f t="shared" si="0"/>
        <v>1896450</v>
      </c>
      <c r="AA20" s="314">
        <f t="shared" si="0"/>
        <v>1896450</v>
      </c>
      <c r="AB20" s="314">
        <f t="shared" si="0"/>
        <v>1896450</v>
      </c>
    </row>
    <row r="21" spans="1:28" ht="14.1" customHeight="1">
      <c r="A21" s="14"/>
      <c r="B21" s="109">
        <v>12</v>
      </c>
      <c r="C21" s="270" t="s">
        <v>129</v>
      </c>
      <c r="D21" s="279">
        <f>D64*Pelumas!D21</f>
        <v>0</v>
      </c>
      <c r="E21" s="279">
        <f>E64*Pelumas!E21</f>
        <v>0</v>
      </c>
      <c r="F21" s="279">
        <f>F64*Pelumas!F21</f>
        <v>85000</v>
      </c>
      <c r="G21" s="279">
        <f>G64*Pelumas!G21</f>
        <v>4250</v>
      </c>
      <c r="H21" s="279">
        <f>H64*Pelumas!H21</f>
        <v>0</v>
      </c>
      <c r="I21" s="279">
        <f>I64*Pelumas!I21</f>
        <v>0</v>
      </c>
      <c r="J21" s="279">
        <f>J64*Pelumas!J21</f>
        <v>0</v>
      </c>
      <c r="K21" s="279">
        <f>K64*Pelumas!K21</f>
        <v>0</v>
      </c>
      <c r="L21" s="279">
        <f>L64*Pelumas!L21</f>
        <v>0</v>
      </c>
      <c r="M21" s="279">
        <f>M64*Pelumas!M21</f>
        <v>0</v>
      </c>
      <c r="N21" s="279">
        <f>N64*Pelumas!N21</f>
        <v>0</v>
      </c>
      <c r="O21" s="279">
        <f>O64*Pelumas!O21</f>
        <v>0</v>
      </c>
      <c r="P21" s="85">
        <f t="shared" si="12"/>
        <v>89250</v>
      </c>
      <c r="Q21" s="313">
        <f t="shared" ref="Q21" si="14">D21</f>
        <v>0</v>
      </c>
      <c r="R21" s="314">
        <f t="shared" ref="R21" si="15">Q21+E21</f>
        <v>0</v>
      </c>
      <c r="S21" s="314">
        <f t="shared" ref="S21" si="16">R21+F21</f>
        <v>85000</v>
      </c>
      <c r="T21" s="314">
        <f t="shared" ref="T21" si="17">S21+G21</f>
        <v>89250</v>
      </c>
      <c r="U21" s="314">
        <f t="shared" ref="U21" si="18">T21+H21</f>
        <v>89250</v>
      </c>
      <c r="V21" s="314">
        <f t="shared" ref="V21" si="19">U21+I21</f>
        <v>89250</v>
      </c>
      <c r="W21" s="314">
        <f t="shared" ref="W21" si="20">V21+J21</f>
        <v>89250</v>
      </c>
      <c r="X21" s="314">
        <f t="shared" ref="X21" si="21">W21+K21</f>
        <v>89250</v>
      </c>
      <c r="Y21" s="314">
        <f t="shared" ref="Y21" si="22">X21+L21</f>
        <v>89250</v>
      </c>
      <c r="Z21" s="314">
        <f t="shared" ref="Z21" si="23">Y21+M21</f>
        <v>89250</v>
      </c>
      <c r="AA21" s="314">
        <f t="shared" ref="AA21" si="24">Z21+N21</f>
        <v>89250</v>
      </c>
      <c r="AB21" s="314">
        <f t="shared" ref="AB21" si="25">AA21+O21</f>
        <v>89250</v>
      </c>
    </row>
    <row r="22" spans="1:28" ht="14.1" customHeight="1">
      <c r="A22" s="14"/>
      <c r="B22" s="109">
        <v>13</v>
      </c>
      <c r="C22" s="271" t="s">
        <v>157</v>
      </c>
      <c r="D22" s="279">
        <f>D65*Pelumas!D22</f>
        <v>215900</v>
      </c>
      <c r="E22" s="279">
        <f>E65*Pelumas!E22</f>
        <v>212500</v>
      </c>
      <c r="F22" s="279">
        <f>F65*Pelumas!F22</f>
        <v>159800</v>
      </c>
      <c r="G22" s="279">
        <f>G65*Pelumas!G22</f>
        <v>209100</v>
      </c>
      <c r="H22" s="279">
        <f>H65*Pelumas!H22</f>
        <v>0</v>
      </c>
      <c r="I22" s="279">
        <f>I65*Pelumas!I22</f>
        <v>0</v>
      </c>
      <c r="J22" s="279">
        <f>J65*Pelumas!J22</f>
        <v>0</v>
      </c>
      <c r="K22" s="279">
        <f>K65*Pelumas!K22</f>
        <v>0</v>
      </c>
      <c r="L22" s="279">
        <f>L65*Pelumas!L22</f>
        <v>0</v>
      </c>
      <c r="M22" s="279">
        <f>M65*Pelumas!M22</f>
        <v>0</v>
      </c>
      <c r="N22" s="279">
        <f>N65*Pelumas!N22</f>
        <v>0</v>
      </c>
      <c r="O22" s="279">
        <f>O65*Pelumas!O22</f>
        <v>0</v>
      </c>
      <c r="P22" s="85">
        <f t="shared" si="12"/>
        <v>797300</v>
      </c>
      <c r="Q22" s="313">
        <f t="shared" si="13"/>
        <v>215900</v>
      </c>
      <c r="R22" s="314">
        <f t="shared" si="6"/>
        <v>428400</v>
      </c>
      <c r="S22" s="314">
        <f t="shared" si="0"/>
        <v>588200</v>
      </c>
      <c r="T22" s="314">
        <f t="shared" si="0"/>
        <v>797300</v>
      </c>
      <c r="U22" s="314">
        <f t="shared" si="0"/>
        <v>797300</v>
      </c>
      <c r="V22" s="314">
        <f t="shared" si="0"/>
        <v>797300</v>
      </c>
      <c r="W22" s="314">
        <f t="shared" si="0"/>
        <v>797300</v>
      </c>
      <c r="X22" s="314">
        <f t="shared" si="0"/>
        <v>797300</v>
      </c>
      <c r="Y22" s="314">
        <f t="shared" si="0"/>
        <v>797300</v>
      </c>
      <c r="Z22" s="314">
        <f t="shared" si="0"/>
        <v>797300</v>
      </c>
      <c r="AA22" s="314">
        <f t="shared" si="0"/>
        <v>797300</v>
      </c>
      <c r="AB22" s="314">
        <f t="shared" si="0"/>
        <v>797300</v>
      </c>
    </row>
    <row r="23" spans="1:28" ht="14.1" customHeight="1">
      <c r="A23" s="14"/>
      <c r="B23" s="109">
        <v>14</v>
      </c>
      <c r="C23" s="271" t="s">
        <v>158</v>
      </c>
      <c r="D23" s="279">
        <f>D66*Pelumas!D23</f>
        <v>809325</v>
      </c>
      <c r="E23" s="279">
        <f>E66*Pelumas!E23</f>
        <v>348800</v>
      </c>
      <c r="F23" s="279">
        <f>F66*Pelumas!F23</f>
        <v>307925</v>
      </c>
      <c r="G23" s="279">
        <f>G66*Pelumas!G23</f>
        <v>337900</v>
      </c>
      <c r="H23" s="279">
        <f>H66*Pelumas!H23</f>
        <v>0</v>
      </c>
      <c r="I23" s="279">
        <f>I66*Pelumas!I23</f>
        <v>0</v>
      </c>
      <c r="J23" s="279">
        <f>J66*Pelumas!J23</f>
        <v>0</v>
      </c>
      <c r="K23" s="279">
        <f>K66*Pelumas!K23</f>
        <v>0</v>
      </c>
      <c r="L23" s="279">
        <f>L66*Pelumas!L23</f>
        <v>0</v>
      </c>
      <c r="M23" s="279">
        <f>M66*Pelumas!M23</f>
        <v>0</v>
      </c>
      <c r="N23" s="279">
        <f>N66*Pelumas!N23</f>
        <v>0</v>
      </c>
      <c r="O23" s="279">
        <f>O66*Pelumas!O23</f>
        <v>0</v>
      </c>
      <c r="P23" s="85">
        <f t="shared" si="12"/>
        <v>1803950</v>
      </c>
      <c r="Q23" s="313">
        <f t="shared" si="13"/>
        <v>809325</v>
      </c>
      <c r="R23" s="314">
        <f t="shared" si="6"/>
        <v>1158125</v>
      </c>
      <c r="S23" s="314">
        <f t="shared" si="0"/>
        <v>1466050</v>
      </c>
      <c r="T23" s="314">
        <f t="shared" si="0"/>
        <v>1803950</v>
      </c>
      <c r="U23" s="314">
        <f t="shared" si="0"/>
        <v>1803950</v>
      </c>
      <c r="V23" s="314">
        <f t="shared" si="0"/>
        <v>1803950</v>
      </c>
      <c r="W23" s="314">
        <f t="shared" si="0"/>
        <v>1803950</v>
      </c>
      <c r="X23" s="314">
        <f t="shared" si="0"/>
        <v>1803950</v>
      </c>
      <c r="Y23" s="314">
        <f t="shared" si="0"/>
        <v>1803950</v>
      </c>
      <c r="Z23" s="314">
        <f t="shared" si="0"/>
        <v>1803950</v>
      </c>
      <c r="AA23" s="314">
        <f t="shared" si="0"/>
        <v>1803950</v>
      </c>
      <c r="AB23" s="314">
        <f t="shared" si="0"/>
        <v>1803950</v>
      </c>
    </row>
    <row r="24" spans="1:28" ht="14.1" customHeight="1">
      <c r="A24" s="14"/>
      <c r="B24" s="109">
        <v>15</v>
      </c>
      <c r="C24" s="271" t="s">
        <v>159</v>
      </c>
      <c r="D24" s="279">
        <f>D67*Pelumas!D24</f>
        <v>1225500</v>
      </c>
      <c r="E24" s="279">
        <f>E67*Pelumas!E24</f>
        <v>836000</v>
      </c>
      <c r="F24" s="279">
        <f>F67*Pelumas!F24</f>
        <v>1439250</v>
      </c>
      <c r="G24" s="279">
        <f>G67*Pelumas!G24</f>
        <v>992750</v>
      </c>
      <c r="H24" s="279">
        <f>H67*Pelumas!H24</f>
        <v>0</v>
      </c>
      <c r="I24" s="279">
        <f>I67*Pelumas!I24</f>
        <v>0</v>
      </c>
      <c r="J24" s="279">
        <f>J67*Pelumas!J24</f>
        <v>0</v>
      </c>
      <c r="K24" s="279">
        <f>K67*Pelumas!K24</f>
        <v>0</v>
      </c>
      <c r="L24" s="279">
        <f>L67*Pelumas!L24</f>
        <v>0</v>
      </c>
      <c r="M24" s="279">
        <f>M67*Pelumas!M24</f>
        <v>0</v>
      </c>
      <c r="N24" s="279">
        <f>N67*Pelumas!N24</f>
        <v>0</v>
      </c>
      <c r="O24" s="279">
        <f>O67*Pelumas!O24</f>
        <v>0</v>
      </c>
      <c r="P24" s="85">
        <f t="shared" si="12"/>
        <v>4493500</v>
      </c>
      <c r="Q24" s="313">
        <f t="shared" si="13"/>
        <v>1225500</v>
      </c>
      <c r="R24" s="314">
        <f t="shared" si="6"/>
        <v>2061500</v>
      </c>
      <c r="S24" s="314">
        <f t="shared" si="0"/>
        <v>3500750</v>
      </c>
      <c r="T24" s="314">
        <f t="shared" si="0"/>
        <v>4493500</v>
      </c>
      <c r="U24" s="314">
        <f t="shared" si="0"/>
        <v>4493500</v>
      </c>
      <c r="V24" s="314">
        <f t="shared" si="0"/>
        <v>4493500</v>
      </c>
      <c r="W24" s="314">
        <f t="shared" si="0"/>
        <v>4493500</v>
      </c>
      <c r="X24" s="314">
        <f t="shared" si="0"/>
        <v>4493500</v>
      </c>
      <c r="Y24" s="314">
        <f t="shared" si="0"/>
        <v>4493500</v>
      </c>
      <c r="Z24" s="314">
        <f t="shared" si="0"/>
        <v>4493500</v>
      </c>
      <c r="AA24" s="314">
        <f t="shared" si="0"/>
        <v>4493500</v>
      </c>
      <c r="AB24" s="314">
        <f t="shared" si="0"/>
        <v>4493500</v>
      </c>
    </row>
    <row r="25" spans="1:28" ht="14.1" customHeight="1">
      <c r="B25" s="109">
        <v>16</v>
      </c>
      <c r="C25" s="271" t="s">
        <v>160</v>
      </c>
      <c r="D25" s="279">
        <f>D68*Pelumas!D25</f>
        <v>446200</v>
      </c>
      <c r="E25" s="279">
        <f>E68*Pelumas!E25</f>
        <v>317400</v>
      </c>
      <c r="F25" s="279">
        <f>F68*Pelumas!F25</f>
        <v>184000</v>
      </c>
      <c r="G25" s="279">
        <f>G68*Pelumas!G25</f>
        <v>46000</v>
      </c>
      <c r="H25" s="279">
        <f>H68*Pelumas!H25</f>
        <v>0</v>
      </c>
      <c r="I25" s="279">
        <f>I68*Pelumas!I25</f>
        <v>0</v>
      </c>
      <c r="J25" s="279">
        <f>J68*Pelumas!J25</f>
        <v>0</v>
      </c>
      <c r="K25" s="279">
        <f>K68*Pelumas!K25</f>
        <v>0</v>
      </c>
      <c r="L25" s="279">
        <f>L68*Pelumas!L25</f>
        <v>0</v>
      </c>
      <c r="M25" s="279">
        <f>M68*Pelumas!M25</f>
        <v>0</v>
      </c>
      <c r="N25" s="279">
        <f>N68*Pelumas!N25</f>
        <v>0</v>
      </c>
      <c r="O25" s="279">
        <f>O68*Pelumas!O25</f>
        <v>0</v>
      </c>
      <c r="P25" s="85">
        <f t="shared" si="12"/>
        <v>993600</v>
      </c>
      <c r="Q25" s="313">
        <f t="shared" si="13"/>
        <v>446200</v>
      </c>
      <c r="R25" s="314">
        <f t="shared" si="6"/>
        <v>763600</v>
      </c>
      <c r="S25" s="314">
        <f t="shared" si="6"/>
        <v>947600</v>
      </c>
      <c r="T25" s="314">
        <f t="shared" si="6"/>
        <v>993600</v>
      </c>
      <c r="U25" s="314">
        <f t="shared" si="6"/>
        <v>993600</v>
      </c>
      <c r="V25" s="314">
        <f t="shared" si="6"/>
        <v>993600</v>
      </c>
      <c r="W25" s="314">
        <f t="shared" si="6"/>
        <v>993600</v>
      </c>
      <c r="X25" s="314">
        <f t="shared" si="6"/>
        <v>993600</v>
      </c>
      <c r="Y25" s="314">
        <f t="shared" si="6"/>
        <v>993600</v>
      </c>
      <c r="Z25" s="314">
        <f t="shared" si="6"/>
        <v>993600</v>
      </c>
      <c r="AA25" s="314">
        <f t="shared" si="6"/>
        <v>993600</v>
      </c>
      <c r="AB25" s="314">
        <f t="shared" si="6"/>
        <v>993600</v>
      </c>
    </row>
    <row r="26" spans="1:28" ht="14.1" customHeight="1">
      <c r="A26" s="14"/>
      <c r="B26" s="109">
        <v>17</v>
      </c>
      <c r="C26" s="271" t="s">
        <v>161</v>
      </c>
      <c r="D26" s="279">
        <f>D69*Pelumas!D26</f>
        <v>433575</v>
      </c>
      <c r="E26" s="279">
        <f>E69*Pelumas!E26</f>
        <v>222075</v>
      </c>
      <c r="F26" s="279">
        <f>F69*Pelumas!F26</f>
        <v>394800</v>
      </c>
      <c r="G26" s="279">
        <f>G69*Pelumas!G26</f>
        <v>486450</v>
      </c>
      <c r="H26" s="279">
        <f>H69*Pelumas!H26</f>
        <v>0</v>
      </c>
      <c r="I26" s="279">
        <f>I69*Pelumas!I26</f>
        <v>0</v>
      </c>
      <c r="J26" s="279">
        <f>J69*Pelumas!J26</f>
        <v>0</v>
      </c>
      <c r="K26" s="279">
        <f>K69*Pelumas!K26</f>
        <v>0</v>
      </c>
      <c r="L26" s="279">
        <f>L69*Pelumas!L26</f>
        <v>0</v>
      </c>
      <c r="M26" s="279">
        <f>M69*Pelumas!M26</f>
        <v>0</v>
      </c>
      <c r="N26" s="279">
        <f>N69*Pelumas!N26</f>
        <v>0</v>
      </c>
      <c r="O26" s="279">
        <f>O69*Pelumas!O26</f>
        <v>0</v>
      </c>
      <c r="P26" s="85">
        <f t="shared" si="12"/>
        <v>1536900</v>
      </c>
      <c r="Q26" s="313">
        <f t="shared" si="13"/>
        <v>433575</v>
      </c>
      <c r="R26" s="314">
        <f t="shared" si="6"/>
        <v>655650</v>
      </c>
      <c r="S26" s="314">
        <f t="shared" si="6"/>
        <v>1050450</v>
      </c>
      <c r="T26" s="314">
        <f t="shared" si="6"/>
        <v>1536900</v>
      </c>
      <c r="U26" s="314">
        <f t="shared" si="6"/>
        <v>1536900</v>
      </c>
      <c r="V26" s="314">
        <f t="shared" si="6"/>
        <v>1536900</v>
      </c>
      <c r="W26" s="314">
        <f t="shared" si="6"/>
        <v>1536900</v>
      </c>
      <c r="X26" s="314">
        <f t="shared" si="6"/>
        <v>1536900</v>
      </c>
      <c r="Y26" s="314">
        <f t="shared" si="6"/>
        <v>1536900</v>
      </c>
      <c r="Z26" s="314">
        <f t="shared" si="6"/>
        <v>1536900</v>
      </c>
      <c r="AA26" s="314">
        <f t="shared" si="6"/>
        <v>1536900</v>
      </c>
      <c r="AB26" s="314">
        <f t="shared" si="6"/>
        <v>1536900</v>
      </c>
    </row>
    <row r="27" spans="1:28" s="7" customFormat="1" ht="14.1" customHeight="1">
      <c r="B27" s="110"/>
      <c r="C27" s="272" t="s">
        <v>47</v>
      </c>
      <c r="D27" s="280">
        <f t="shared" ref="D27:P27" si="26">SUM(D19:D26)</f>
        <v>3871825</v>
      </c>
      <c r="E27" s="280">
        <f t="shared" si="26"/>
        <v>2979975</v>
      </c>
      <c r="F27" s="280">
        <f t="shared" si="26"/>
        <v>3652050</v>
      </c>
      <c r="G27" s="280">
        <f t="shared" si="26"/>
        <v>2942900</v>
      </c>
      <c r="H27" s="280">
        <f t="shared" si="26"/>
        <v>0</v>
      </c>
      <c r="I27" s="280">
        <f t="shared" si="26"/>
        <v>0</v>
      </c>
      <c r="J27" s="280">
        <f t="shared" si="26"/>
        <v>0</v>
      </c>
      <c r="K27" s="280">
        <f t="shared" si="26"/>
        <v>0</v>
      </c>
      <c r="L27" s="280">
        <f t="shared" si="26"/>
        <v>0</v>
      </c>
      <c r="M27" s="280">
        <f t="shared" si="26"/>
        <v>0</v>
      </c>
      <c r="N27" s="280">
        <f t="shared" si="26"/>
        <v>0</v>
      </c>
      <c r="O27" s="280">
        <f t="shared" si="26"/>
        <v>0</v>
      </c>
      <c r="P27" s="103">
        <f t="shared" si="26"/>
        <v>13446750</v>
      </c>
      <c r="Q27" s="315">
        <f t="shared" si="13"/>
        <v>3871825</v>
      </c>
      <c r="R27" s="316">
        <f t="shared" si="6"/>
        <v>6851800</v>
      </c>
      <c r="S27" s="316">
        <f t="shared" si="6"/>
        <v>10503850</v>
      </c>
      <c r="T27" s="316">
        <f t="shared" si="6"/>
        <v>13446750</v>
      </c>
      <c r="U27" s="316">
        <f t="shared" si="6"/>
        <v>13446750</v>
      </c>
      <c r="V27" s="316">
        <f t="shared" si="6"/>
        <v>13446750</v>
      </c>
      <c r="W27" s="316">
        <f t="shared" si="6"/>
        <v>13446750</v>
      </c>
      <c r="X27" s="316">
        <f t="shared" si="6"/>
        <v>13446750</v>
      </c>
      <c r="Y27" s="316">
        <f t="shared" si="6"/>
        <v>13446750</v>
      </c>
      <c r="Z27" s="316">
        <f t="shared" si="6"/>
        <v>13446750</v>
      </c>
      <c r="AA27" s="316">
        <f t="shared" si="6"/>
        <v>13446750</v>
      </c>
      <c r="AB27" s="316">
        <f t="shared" si="6"/>
        <v>13446750</v>
      </c>
    </row>
    <row r="28" spans="1:28" s="7" customFormat="1" ht="14.1" customHeight="1">
      <c r="B28" s="110"/>
      <c r="C28" s="273" t="s">
        <v>128</v>
      </c>
      <c r="D28" s="300">
        <f t="shared" ref="D28:O28" si="27">SUM(D10,D18,D27)</f>
        <v>6896625</v>
      </c>
      <c r="E28" s="300">
        <f t="shared" si="27"/>
        <v>6120450</v>
      </c>
      <c r="F28" s="300">
        <f t="shared" si="27"/>
        <v>8131500</v>
      </c>
      <c r="G28" s="300">
        <f t="shared" si="27"/>
        <v>5945750</v>
      </c>
      <c r="H28" s="300">
        <f t="shared" si="27"/>
        <v>0</v>
      </c>
      <c r="I28" s="300">
        <f t="shared" si="27"/>
        <v>0</v>
      </c>
      <c r="J28" s="300">
        <f t="shared" si="27"/>
        <v>0</v>
      </c>
      <c r="K28" s="300">
        <f t="shared" si="27"/>
        <v>0</v>
      </c>
      <c r="L28" s="300">
        <f t="shared" si="27"/>
        <v>0</v>
      </c>
      <c r="M28" s="300">
        <f t="shared" si="27"/>
        <v>0</v>
      </c>
      <c r="N28" s="300">
        <f t="shared" si="27"/>
        <v>0</v>
      </c>
      <c r="O28" s="300">
        <f t="shared" si="27"/>
        <v>0</v>
      </c>
      <c r="P28" s="205">
        <f>SUM(P27,P18,P10)</f>
        <v>27094325</v>
      </c>
      <c r="Q28" s="317">
        <f t="shared" si="13"/>
        <v>6896625</v>
      </c>
      <c r="R28" s="316">
        <f t="shared" ref="R28:AB36" si="28">Q28+E28</f>
        <v>13017075</v>
      </c>
      <c r="S28" s="316">
        <f t="shared" si="28"/>
        <v>21148575</v>
      </c>
      <c r="T28" s="316">
        <f t="shared" si="28"/>
        <v>27094325</v>
      </c>
      <c r="U28" s="316">
        <f t="shared" si="28"/>
        <v>27094325</v>
      </c>
      <c r="V28" s="316">
        <f t="shared" si="28"/>
        <v>27094325</v>
      </c>
      <c r="W28" s="316">
        <f t="shared" si="28"/>
        <v>27094325</v>
      </c>
      <c r="X28" s="316">
        <f t="shared" si="28"/>
        <v>27094325</v>
      </c>
      <c r="Y28" s="316">
        <f t="shared" si="28"/>
        <v>27094325</v>
      </c>
      <c r="Z28" s="316">
        <f t="shared" si="28"/>
        <v>27094325</v>
      </c>
      <c r="AA28" s="316">
        <f t="shared" si="28"/>
        <v>27094325</v>
      </c>
      <c r="AB28" s="316">
        <f t="shared" si="28"/>
        <v>27094325</v>
      </c>
    </row>
    <row r="29" spans="1:28" ht="14.1" customHeight="1">
      <c r="B29" s="109">
        <v>18</v>
      </c>
      <c r="C29" s="271" t="s">
        <v>129</v>
      </c>
      <c r="D29" s="279">
        <f>D72*Pelumas!D29</f>
        <v>979625</v>
      </c>
      <c r="E29" s="279">
        <f>E72*Pelumas!E29</f>
        <v>501500</v>
      </c>
      <c r="F29" s="279">
        <f>F72*Pelumas!F29</f>
        <v>327250</v>
      </c>
      <c r="G29" s="279">
        <f>G72*Pelumas!G29</f>
        <v>110500</v>
      </c>
      <c r="H29" s="279">
        <f>H72*Pelumas!H29</f>
        <v>0</v>
      </c>
      <c r="I29" s="279">
        <f>I72*Pelumas!I29</f>
        <v>0</v>
      </c>
      <c r="J29" s="279">
        <f>J72*Pelumas!J29</f>
        <v>0</v>
      </c>
      <c r="K29" s="279">
        <f>K72*Pelumas!K29</f>
        <v>0</v>
      </c>
      <c r="L29" s="279">
        <f>L72*Pelumas!L29</f>
        <v>0</v>
      </c>
      <c r="M29" s="279">
        <f>M72*Pelumas!M29</f>
        <v>0</v>
      </c>
      <c r="N29" s="279">
        <f>N72*Pelumas!N29</f>
        <v>0</v>
      </c>
      <c r="O29" s="279">
        <f>O72*Pelumas!O29</f>
        <v>0</v>
      </c>
      <c r="P29" s="85">
        <f>SUM(D29:O29)</f>
        <v>1918875</v>
      </c>
      <c r="Q29" s="313">
        <f t="shared" si="13"/>
        <v>979625</v>
      </c>
      <c r="R29" s="314">
        <f t="shared" si="28"/>
        <v>1481125</v>
      </c>
      <c r="S29" s="314">
        <f t="shared" si="28"/>
        <v>1808375</v>
      </c>
      <c r="T29" s="314">
        <f t="shared" si="28"/>
        <v>1918875</v>
      </c>
      <c r="U29" s="314">
        <f t="shared" si="28"/>
        <v>1918875</v>
      </c>
      <c r="V29" s="314">
        <f t="shared" si="28"/>
        <v>1918875</v>
      </c>
      <c r="W29" s="314">
        <f t="shared" si="28"/>
        <v>1918875</v>
      </c>
      <c r="X29" s="314">
        <f t="shared" si="28"/>
        <v>1918875</v>
      </c>
      <c r="Y29" s="314">
        <f t="shared" si="28"/>
        <v>1918875</v>
      </c>
      <c r="Z29" s="314">
        <f t="shared" si="28"/>
        <v>1918875</v>
      </c>
      <c r="AA29" s="314">
        <f t="shared" si="28"/>
        <v>1918875</v>
      </c>
      <c r="AB29" s="314">
        <f t="shared" si="28"/>
        <v>1918875</v>
      </c>
    </row>
    <row r="30" spans="1:28" ht="14.1" customHeight="1">
      <c r="B30" s="109">
        <v>19</v>
      </c>
      <c r="C30" s="271" t="s">
        <v>149</v>
      </c>
      <c r="D30" s="279">
        <f>D73*Pelumas!D30</f>
        <v>176700</v>
      </c>
      <c r="E30" s="279">
        <f>E73*Pelumas!E30</f>
        <v>322400</v>
      </c>
      <c r="F30" s="279">
        <f>F73*Pelumas!F30</f>
        <v>176700</v>
      </c>
      <c r="G30" s="279">
        <f>G73*Pelumas!G30</f>
        <v>176700</v>
      </c>
      <c r="H30" s="279">
        <f>H73*Pelumas!H30</f>
        <v>0</v>
      </c>
      <c r="I30" s="279">
        <f>I73*Pelumas!I30</f>
        <v>0</v>
      </c>
      <c r="J30" s="279">
        <f>J73*Pelumas!J30</f>
        <v>0</v>
      </c>
      <c r="K30" s="279">
        <f>K73*Pelumas!K30</f>
        <v>0</v>
      </c>
      <c r="L30" s="279">
        <f>L73*Pelumas!L30</f>
        <v>0</v>
      </c>
      <c r="M30" s="279">
        <f>M73*Pelumas!M30</f>
        <v>0</v>
      </c>
      <c r="N30" s="279">
        <f>N73*Pelumas!N30</f>
        <v>0</v>
      </c>
      <c r="O30" s="279">
        <f>O73*Pelumas!O30</f>
        <v>0</v>
      </c>
      <c r="P30" s="85">
        <f>SUM(D30:O30)</f>
        <v>852500</v>
      </c>
      <c r="Q30" s="313">
        <f t="shared" si="13"/>
        <v>176700</v>
      </c>
      <c r="R30" s="314">
        <f t="shared" si="28"/>
        <v>499100</v>
      </c>
      <c r="S30" s="314">
        <f t="shared" si="28"/>
        <v>675800</v>
      </c>
      <c r="T30" s="314">
        <f t="shared" si="28"/>
        <v>852500</v>
      </c>
      <c r="U30" s="314">
        <f t="shared" si="28"/>
        <v>852500</v>
      </c>
      <c r="V30" s="314">
        <f t="shared" si="28"/>
        <v>852500</v>
      </c>
      <c r="W30" s="314">
        <f t="shared" si="28"/>
        <v>852500</v>
      </c>
      <c r="X30" s="314">
        <f t="shared" si="28"/>
        <v>852500</v>
      </c>
      <c r="Y30" s="314">
        <f t="shared" si="28"/>
        <v>852500</v>
      </c>
      <c r="Z30" s="314">
        <f t="shared" si="28"/>
        <v>852500</v>
      </c>
      <c r="AA30" s="314">
        <f t="shared" si="28"/>
        <v>852500</v>
      </c>
      <c r="AB30" s="314">
        <f t="shared" si="28"/>
        <v>852500</v>
      </c>
    </row>
    <row r="31" spans="1:28" ht="14.1" customHeight="1">
      <c r="B31" s="110"/>
      <c r="C31" s="273" t="s">
        <v>130</v>
      </c>
      <c r="D31" s="300">
        <f t="shared" ref="D31:I31" si="29">SUM(D29:D30)</f>
        <v>1156325</v>
      </c>
      <c r="E31" s="300">
        <f t="shared" si="29"/>
        <v>823900</v>
      </c>
      <c r="F31" s="300">
        <f t="shared" si="29"/>
        <v>503950</v>
      </c>
      <c r="G31" s="300">
        <f t="shared" si="29"/>
        <v>287200</v>
      </c>
      <c r="H31" s="300">
        <f t="shared" si="29"/>
        <v>0</v>
      </c>
      <c r="I31" s="300">
        <f t="shared" si="29"/>
        <v>0</v>
      </c>
      <c r="J31" s="300">
        <f t="shared" ref="J31:K31" si="30">SUM(J29:J30)</f>
        <v>0</v>
      </c>
      <c r="K31" s="300">
        <f t="shared" si="30"/>
        <v>0</v>
      </c>
      <c r="L31" s="300">
        <f t="shared" ref="L31:M31" si="31">SUM(L29:L30)</f>
        <v>0</v>
      </c>
      <c r="M31" s="300">
        <f t="shared" si="31"/>
        <v>0</v>
      </c>
      <c r="N31" s="300">
        <f t="shared" ref="N31:O31" si="32">SUM(N29:N30)</f>
        <v>0</v>
      </c>
      <c r="O31" s="300">
        <f t="shared" si="32"/>
        <v>0</v>
      </c>
      <c r="P31" s="104">
        <f>SUM(P29:P30)</f>
        <v>2771375</v>
      </c>
      <c r="Q31" s="317">
        <f t="shared" si="13"/>
        <v>1156325</v>
      </c>
      <c r="R31" s="326">
        <f t="shared" si="28"/>
        <v>1980225</v>
      </c>
      <c r="S31" s="326">
        <f t="shared" si="28"/>
        <v>2484175</v>
      </c>
      <c r="T31" s="326">
        <f t="shared" si="28"/>
        <v>2771375</v>
      </c>
      <c r="U31" s="326">
        <f t="shared" si="28"/>
        <v>2771375</v>
      </c>
      <c r="V31" s="326">
        <f t="shared" si="28"/>
        <v>2771375</v>
      </c>
      <c r="W31" s="326">
        <f t="shared" si="28"/>
        <v>2771375</v>
      </c>
      <c r="X31" s="326">
        <f t="shared" si="28"/>
        <v>2771375</v>
      </c>
      <c r="Y31" s="326">
        <f t="shared" si="28"/>
        <v>2771375</v>
      </c>
      <c r="Z31" s="326">
        <f t="shared" si="28"/>
        <v>2771375</v>
      </c>
      <c r="AA31" s="326">
        <f t="shared" si="28"/>
        <v>2771375</v>
      </c>
      <c r="AB31" s="326">
        <f t="shared" si="28"/>
        <v>2771375</v>
      </c>
    </row>
    <row r="32" spans="1:28" ht="14.1" customHeight="1">
      <c r="B32" s="110"/>
      <c r="C32" s="274" t="s">
        <v>131</v>
      </c>
      <c r="D32" s="283">
        <f t="shared" ref="D32:I32" si="33">SUM(D28,D31)</f>
        <v>8052950</v>
      </c>
      <c r="E32" s="283">
        <f t="shared" si="33"/>
        <v>6944350</v>
      </c>
      <c r="F32" s="283">
        <f t="shared" si="33"/>
        <v>8635450</v>
      </c>
      <c r="G32" s="283">
        <f t="shared" si="33"/>
        <v>6232950</v>
      </c>
      <c r="H32" s="283">
        <f t="shared" si="33"/>
        <v>0</v>
      </c>
      <c r="I32" s="283">
        <f t="shared" si="33"/>
        <v>0</v>
      </c>
      <c r="J32" s="283">
        <f t="shared" ref="J32:K32" si="34">SUM(J28,J31)</f>
        <v>0</v>
      </c>
      <c r="K32" s="283">
        <f t="shared" si="34"/>
        <v>0</v>
      </c>
      <c r="L32" s="283">
        <f t="shared" ref="L32:M32" si="35">SUM(L28,L31)</f>
        <v>0</v>
      </c>
      <c r="M32" s="283">
        <f t="shared" si="35"/>
        <v>0</v>
      </c>
      <c r="N32" s="283">
        <f t="shared" ref="N32:O32" si="36">SUM(N28,N31)</f>
        <v>0</v>
      </c>
      <c r="O32" s="283">
        <f t="shared" si="36"/>
        <v>0</v>
      </c>
      <c r="P32" s="252">
        <f>SUM(P31,P28)</f>
        <v>29865700</v>
      </c>
      <c r="Q32" s="318">
        <f t="shared" si="13"/>
        <v>8052950</v>
      </c>
      <c r="R32" s="326">
        <f t="shared" si="28"/>
        <v>14997300</v>
      </c>
      <c r="S32" s="326">
        <f t="shared" si="28"/>
        <v>23632750</v>
      </c>
      <c r="T32" s="326">
        <f t="shared" si="28"/>
        <v>29865700</v>
      </c>
      <c r="U32" s="326">
        <f t="shared" si="28"/>
        <v>29865700</v>
      </c>
      <c r="V32" s="326">
        <f t="shared" si="28"/>
        <v>29865700</v>
      </c>
      <c r="W32" s="326">
        <f t="shared" si="28"/>
        <v>29865700</v>
      </c>
      <c r="X32" s="326">
        <f t="shared" si="28"/>
        <v>29865700</v>
      </c>
      <c r="Y32" s="326">
        <f t="shared" si="28"/>
        <v>29865700</v>
      </c>
      <c r="Z32" s="326">
        <f t="shared" si="28"/>
        <v>29865700</v>
      </c>
      <c r="AA32" s="326">
        <f t="shared" si="28"/>
        <v>29865700</v>
      </c>
      <c r="AB32" s="326">
        <f t="shared" si="28"/>
        <v>29865700</v>
      </c>
    </row>
    <row r="33" spans="1:28" ht="14.1" customHeight="1">
      <c r="B33" s="111">
        <v>20</v>
      </c>
      <c r="C33" s="270" t="s">
        <v>132</v>
      </c>
      <c r="D33" s="279">
        <f>D76*Pelumas!D33</f>
        <v>0</v>
      </c>
      <c r="E33" s="279">
        <f>E76*Pelumas!E33</f>
        <v>0</v>
      </c>
      <c r="F33" s="279">
        <f>F76*Pelumas!F33</f>
        <v>0</v>
      </c>
      <c r="G33" s="279">
        <f>G76*Pelumas!G33</f>
        <v>0</v>
      </c>
      <c r="H33" s="279">
        <f>H76*Pelumas!H33</f>
        <v>0</v>
      </c>
      <c r="I33" s="279">
        <f>I76*Pelumas!I33</f>
        <v>0</v>
      </c>
      <c r="J33" s="279">
        <f>J76*Pelumas!J33</f>
        <v>0</v>
      </c>
      <c r="K33" s="279">
        <f>K76*Pelumas!K33</f>
        <v>0</v>
      </c>
      <c r="L33" s="279">
        <f>L76*Pelumas!L33</f>
        <v>0</v>
      </c>
      <c r="M33" s="279">
        <f>M76*Pelumas!M33</f>
        <v>0</v>
      </c>
      <c r="N33" s="279">
        <f>N76*Pelumas!N33</f>
        <v>0</v>
      </c>
      <c r="O33" s="279">
        <f>O76*Pelumas!O33</f>
        <v>0</v>
      </c>
      <c r="P33" s="85">
        <f>SUM(D33:O33)</f>
        <v>0</v>
      </c>
      <c r="Q33" s="319">
        <f t="shared" si="13"/>
        <v>0</v>
      </c>
      <c r="R33" s="442">
        <f t="shared" si="28"/>
        <v>0</v>
      </c>
      <c r="S33" s="442">
        <f t="shared" si="28"/>
        <v>0</v>
      </c>
      <c r="T33" s="442">
        <f t="shared" si="28"/>
        <v>0</v>
      </c>
      <c r="U33" s="442">
        <f t="shared" si="28"/>
        <v>0</v>
      </c>
      <c r="V33" s="442">
        <f t="shared" si="28"/>
        <v>0</v>
      </c>
      <c r="W33" s="442">
        <f t="shared" si="28"/>
        <v>0</v>
      </c>
      <c r="X33" s="442">
        <f t="shared" si="28"/>
        <v>0</v>
      </c>
      <c r="Y33" s="442">
        <f t="shared" si="28"/>
        <v>0</v>
      </c>
      <c r="Z33" s="442">
        <f t="shared" si="28"/>
        <v>0</v>
      </c>
      <c r="AA33" s="442">
        <f t="shared" si="28"/>
        <v>0</v>
      </c>
      <c r="AB33" s="442">
        <f t="shared" si="28"/>
        <v>0</v>
      </c>
    </row>
    <row r="34" spans="1:28" ht="14.1" customHeight="1">
      <c r="B34" s="111">
        <v>21</v>
      </c>
      <c r="C34" s="270" t="s">
        <v>210</v>
      </c>
      <c r="D34" s="279">
        <f>D77*Pelumas!D34</f>
        <v>0</v>
      </c>
      <c r="E34" s="279">
        <f>E77*Pelumas!E34</f>
        <v>0</v>
      </c>
      <c r="F34" s="279">
        <f>F77*Pelumas!F34</f>
        <v>0</v>
      </c>
      <c r="G34" s="279">
        <f>G77*Pelumas!G34</f>
        <v>0</v>
      </c>
      <c r="H34" s="279">
        <f>H77*Pelumas!H34</f>
        <v>0</v>
      </c>
      <c r="I34" s="279">
        <f>I77*Pelumas!I34</f>
        <v>0</v>
      </c>
      <c r="J34" s="279">
        <f>J77*Pelumas!J34</f>
        <v>0</v>
      </c>
      <c r="K34" s="279">
        <f>K77*Pelumas!K34</f>
        <v>0</v>
      </c>
      <c r="L34" s="279">
        <f>L77*Pelumas!L34</f>
        <v>0</v>
      </c>
      <c r="M34" s="279">
        <f>M77*Pelumas!M34</f>
        <v>0</v>
      </c>
      <c r="N34" s="279">
        <f>N77*Pelumas!N34</f>
        <v>0</v>
      </c>
      <c r="O34" s="279">
        <f>O77*Pelumas!O34</f>
        <v>0</v>
      </c>
      <c r="P34" s="85">
        <f>SUM(D34:O34)</f>
        <v>0</v>
      </c>
      <c r="Q34" s="319">
        <f t="shared" ref="Q34" si="37">D34</f>
        <v>0</v>
      </c>
      <c r="R34" s="442">
        <f t="shared" ref="R34" si="38">Q34+E34</f>
        <v>0</v>
      </c>
      <c r="S34" s="442">
        <f t="shared" ref="S34" si="39">R34+F34</f>
        <v>0</v>
      </c>
      <c r="T34" s="442">
        <f t="shared" ref="T34" si="40">S34+G34</f>
        <v>0</v>
      </c>
      <c r="U34" s="442">
        <f t="shared" ref="U34" si="41">T34+H34</f>
        <v>0</v>
      </c>
      <c r="V34" s="442">
        <f t="shared" ref="V34" si="42">U34+I34</f>
        <v>0</v>
      </c>
      <c r="W34" s="442">
        <f t="shared" ref="W34" si="43">V34+J34</f>
        <v>0</v>
      </c>
      <c r="X34" s="442">
        <f t="shared" ref="X34" si="44">W34+K34</f>
        <v>0</v>
      </c>
      <c r="Y34" s="442">
        <f t="shared" ref="Y34" si="45">X34+L34</f>
        <v>0</v>
      </c>
      <c r="Z34" s="442">
        <f t="shared" ref="Z34" si="46">Y34+M34</f>
        <v>0</v>
      </c>
      <c r="AA34" s="442">
        <f t="shared" ref="AA34" si="47">Z34+N34</f>
        <v>0</v>
      </c>
      <c r="AB34" s="442">
        <f t="shared" ref="AB34" si="48">AA34+O34</f>
        <v>0</v>
      </c>
    </row>
    <row r="35" spans="1:28" ht="14.1" customHeight="1">
      <c r="B35" s="250"/>
      <c r="C35" s="274" t="s">
        <v>133</v>
      </c>
      <c r="D35" s="285">
        <f t="shared" ref="D35:I35" si="49">SUM(D33)</f>
        <v>0</v>
      </c>
      <c r="E35" s="285">
        <f t="shared" si="49"/>
        <v>0</v>
      </c>
      <c r="F35" s="285">
        <f t="shared" si="49"/>
        <v>0</v>
      </c>
      <c r="G35" s="285">
        <f t="shared" si="49"/>
        <v>0</v>
      </c>
      <c r="H35" s="285">
        <f t="shared" si="49"/>
        <v>0</v>
      </c>
      <c r="I35" s="285">
        <f t="shared" si="49"/>
        <v>0</v>
      </c>
      <c r="J35" s="285">
        <f t="shared" ref="J35:K35" si="50">SUM(J33)</f>
        <v>0</v>
      </c>
      <c r="K35" s="285">
        <f t="shared" si="50"/>
        <v>0</v>
      </c>
      <c r="L35" s="285">
        <f t="shared" ref="L35:M35" si="51">SUM(L33)</f>
        <v>0</v>
      </c>
      <c r="M35" s="285">
        <f t="shared" si="51"/>
        <v>0</v>
      </c>
      <c r="N35" s="285">
        <f t="shared" ref="N35:O35" si="52">SUM(N33)</f>
        <v>0</v>
      </c>
      <c r="O35" s="285">
        <f t="shared" si="52"/>
        <v>0</v>
      </c>
      <c r="P35" s="276">
        <f>SUM(P33)</f>
        <v>0</v>
      </c>
      <c r="Q35" s="321">
        <f t="shared" si="13"/>
        <v>0</v>
      </c>
      <c r="R35" s="326">
        <f t="shared" si="28"/>
        <v>0</v>
      </c>
      <c r="S35" s="326">
        <f t="shared" si="28"/>
        <v>0</v>
      </c>
      <c r="T35" s="326">
        <f t="shared" si="28"/>
        <v>0</v>
      </c>
      <c r="U35" s="326">
        <f t="shared" si="28"/>
        <v>0</v>
      </c>
      <c r="V35" s="326">
        <f t="shared" si="28"/>
        <v>0</v>
      </c>
      <c r="W35" s="326">
        <f t="shared" si="28"/>
        <v>0</v>
      </c>
      <c r="X35" s="326">
        <f t="shared" si="28"/>
        <v>0</v>
      </c>
      <c r="Y35" s="326">
        <f t="shared" si="28"/>
        <v>0</v>
      </c>
      <c r="Z35" s="326">
        <f t="shared" si="28"/>
        <v>0</v>
      </c>
      <c r="AA35" s="326">
        <f t="shared" si="28"/>
        <v>0</v>
      </c>
      <c r="AB35" s="326">
        <f t="shared" si="28"/>
        <v>0</v>
      </c>
    </row>
    <row r="36" spans="1:28" s="7" customFormat="1" ht="14.1" customHeight="1">
      <c r="B36" s="256"/>
      <c r="C36" s="293" t="s">
        <v>29</v>
      </c>
      <c r="D36" s="286">
        <f t="shared" ref="D36:I36" si="53">SUM(D32,D35)</f>
        <v>8052950</v>
      </c>
      <c r="E36" s="286">
        <f t="shared" si="53"/>
        <v>6944350</v>
      </c>
      <c r="F36" s="286">
        <f t="shared" si="53"/>
        <v>8635450</v>
      </c>
      <c r="G36" s="286">
        <f t="shared" si="53"/>
        <v>6232950</v>
      </c>
      <c r="H36" s="286">
        <f t="shared" si="53"/>
        <v>0</v>
      </c>
      <c r="I36" s="286">
        <f t="shared" si="53"/>
        <v>0</v>
      </c>
      <c r="J36" s="286">
        <f t="shared" ref="J36:K36" si="54">SUM(J32,J35)</f>
        <v>0</v>
      </c>
      <c r="K36" s="286">
        <f t="shared" si="54"/>
        <v>0</v>
      </c>
      <c r="L36" s="286">
        <f t="shared" ref="L36:M36" si="55">SUM(L32,L35)</f>
        <v>0</v>
      </c>
      <c r="M36" s="286">
        <f t="shared" si="55"/>
        <v>0</v>
      </c>
      <c r="N36" s="286">
        <f t="shared" ref="N36:O36" si="56">SUM(N32,N35)</f>
        <v>0</v>
      </c>
      <c r="O36" s="286">
        <f t="shared" si="56"/>
        <v>0</v>
      </c>
      <c r="P36" s="257">
        <f>SUM(P35,P32)</f>
        <v>29865700</v>
      </c>
      <c r="Q36" s="322">
        <f t="shared" si="13"/>
        <v>8052950</v>
      </c>
      <c r="R36" s="326">
        <f t="shared" si="28"/>
        <v>14997300</v>
      </c>
      <c r="S36" s="326">
        <f t="shared" si="28"/>
        <v>23632750</v>
      </c>
      <c r="T36" s="326">
        <f t="shared" si="28"/>
        <v>29865700</v>
      </c>
      <c r="U36" s="326">
        <f t="shared" si="28"/>
        <v>29865700</v>
      </c>
      <c r="V36" s="326">
        <f t="shared" si="28"/>
        <v>29865700</v>
      </c>
      <c r="W36" s="326">
        <f t="shared" si="28"/>
        <v>29865700</v>
      </c>
      <c r="X36" s="326">
        <f t="shared" si="28"/>
        <v>29865700</v>
      </c>
      <c r="Y36" s="326">
        <f t="shared" si="28"/>
        <v>29865700</v>
      </c>
      <c r="Z36" s="326">
        <f t="shared" si="28"/>
        <v>29865700</v>
      </c>
      <c r="AA36" s="326">
        <f t="shared" si="28"/>
        <v>29865700</v>
      </c>
      <c r="AB36" s="326">
        <f t="shared" si="28"/>
        <v>29865700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49" spans="1:28">
      <c r="B49" s="6" t="s">
        <v>165</v>
      </c>
    </row>
    <row r="50" spans="1:28">
      <c r="B50" s="352"/>
      <c r="C50" s="353" t="s">
        <v>144</v>
      </c>
      <c r="D50" s="353" t="s">
        <v>18</v>
      </c>
      <c r="E50" s="353" t="s">
        <v>145</v>
      </c>
      <c r="F50" s="353" t="s">
        <v>20</v>
      </c>
      <c r="G50" s="353" t="s">
        <v>21</v>
      </c>
      <c r="H50" s="353" t="s">
        <v>9</v>
      </c>
      <c r="I50" s="353" t="s">
        <v>22</v>
      </c>
      <c r="J50" s="353" t="s">
        <v>23</v>
      </c>
      <c r="K50" s="353" t="s">
        <v>146</v>
      </c>
      <c r="L50" s="353" t="s">
        <v>25</v>
      </c>
      <c r="M50" s="353" t="s">
        <v>26</v>
      </c>
      <c r="N50" s="353" t="s">
        <v>147</v>
      </c>
      <c r="O50" s="353" t="s">
        <v>28</v>
      </c>
    </row>
    <row r="51" spans="1:28">
      <c r="B51" s="345"/>
      <c r="C51" s="346" t="s">
        <v>164</v>
      </c>
      <c r="D51" s="346">
        <f>'Harga Pelumas'!D51</f>
        <v>22400</v>
      </c>
      <c r="E51" s="346">
        <f>'Harga Pelumas'!E51</f>
        <v>22400</v>
      </c>
      <c r="F51" s="346">
        <f>'Harga Pelumas'!F51</f>
        <v>22400</v>
      </c>
      <c r="G51" s="346">
        <f>'Harga Pelumas'!G51</f>
        <v>0</v>
      </c>
      <c r="H51" s="346">
        <f>'Harga Pelumas'!H51</f>
        <v>0</v>
      </c>
      <c r="I51" s="346">
        <f>'Harga Pelumas'!I51</f>
        <v>0</v>
      </c>
      <c r="J51" s="346">
        <f>'Harga Pelumas'!J51</f>
        <v>0</v>
      </c>
      <c r="K51" s="346">
        <f>'Harga Pelumas'!K51</f>
        <v>0</v>
      </c>
      <c r="L51" s="346">
        <f>'Harga Pelumas'!L51</f>
        <v>0</v>
      </c>
      <c r="M51" s="346">
        <f>'Harga Pelumas'!M51</f>
        <v>0</v>
      </c>
      <c r="N51" s="346">
        <f>'Harga Pelumas'!N51</f>
        <v>0</v>
      </c>
      <c r="O51" s="346">
        <f>'Harga Pelumas'!O51</f>
        <v>0</v>
      </c>
    </row>
    <row r="52" spans="1:28">
      <c r="B52" s="351">
        <v>1</v>
      </c>
      <c r="C52" s="351" t="s">
        <v>148</v>
      </c>
      <c r="D52" s="351">
        <v>2950</v>
      </c>
      <c r="E52" s="351">
        <v>2950</v>
      </c>
      <c r="F52" s="351">
        <v>2950</v>
      </c>
      <c r="G52" s="351">
        <v>2950</v>
      </c>
      <c r="H52" s="351">
        <v>2950</v>
      </c>
      <c r="I52" s="351">
        <v>2950</v>
      </c>
      <c r="J52" s="351">
        <v>2950</v>
      </c>
      <c r="K52" s="351">
        <v>2950</v>
      </c>
      <c r="L52" s="351">
        <v>3391</v>
      </c>
      <c r="M52" s="351">
        <v>3391</v>
      </c>
      <c r="N52" s="351">
        <v>3391</v>
      </c>
      <c r="O52" s="351">
        <v>3391</v>
      </c>
    </row>
    <row r="53" spans="1:28">
      <c r="B53" s="347"/>
      <c r="C53" s="348" t="s">
        <v>61</v>
      </c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47"/>
    </row>
    <row r="54" spans="1:28">
      <c r="B54" s="347">
        <v>2</v>
      </c>
      <c r="C54" s="347" t="s">
        <v>149</v>
      </c>
      <c r="D54" s="347">
        <v>3100</v>
      </c>
      <c r="E54" s="347">
        <v>3100</v>
      </c>
      <c r="F54" s="347">
        <v>3100</v>
      </c>
      <c r="G54" s="347">
        <v>3100</v>
      </c>
      <c r="H54" s="347">
        <v>3100</v>
      </c>
      <c r="I54" s="347">
        <v>3100</v>
      </c>
      <c r="J54" s="347">
        <v>3100</v>
      </c>
      <c r="K54" s="347">
        <v>3100</v>
      </c>
      <c r="L54" s="347">
        <v>3168</v>
      </c>
      <c r="M54" s="347">
        <v>3168</v>
      </c>
      <c r="N54" s="347">
        <v>3168</v>
      </c>
      <c r="O54" s="347">
        <v>3168</v>
      </c>
    </row>
    <row r="55" spans="1:28">
      <c r="B55" s="347">
        <v>3</v>
      </c>
      <c r="C55" s="347" t="s">
        <v>150</v>
      </c>
      <c r="D55" s="347">
        <v>5500</v>
      </c>
      <c r="E55" s="347">
        <v>5500</v>
      </c>
      <c r="F55" s="347">
        <v>5500</v>
      </c>
      <c r="G55" s="347">
        <v>5500</v>
      </c>
      <c r="H55" s="347">
        <v>5500</v>
      </c>
      <c r="I55" s="347">
        <v>5500</v>
      </c>
      <c r="J55" s="347">
        <v>5500</v>
      </c>
      <c r="K55" s="347">
        <v>5500</v>
      </c>
      <c r="L55" s="347">
        <v>5418</v>
      </c>
      <c r="M55" s="347">
        <v>5418</v>
      </c>
      <c r="N55" s="347">
        <v>5418</v>
      </c>
      <c r="O55" s="347">
        <v>5418</v>
      </c>
    </row>
    <row r="56" spans="1:28">
      <c r="B56" s="347">
        <v>4</v>
      </c>
      <c r="C56" s="347" t="s">
        <v>151</v>
      </c>
      <c r="D56" s="347">
        <v>2175</v>
      </c>
      <c r="E56" s="347">
        <v>2175</v>
      </c>
      <c r="F56" s="347">
        <v>2175</v>
      </c>
      <c r="G56" s="347">
        <v>2175</v>
      </c>
      <c r="H56" s="347">
        <v>2175</v>
      </c>
      <c r="I56" s="347">
        <v>2175</v>
      </c>
      <c r="J56" s="347">
        <v>2175</v>
      </c>
      <c r="K56" s="347">
        <v>2175</v>
      </c>
      <c r="L56" s="347">
        <v>3472</v>
      </c>
      <c r="M56" s="347">
        <v>3472</v>
      </c>
      <c r="N56" s="347">
        <v>3472</v>
      </c>
      <c r="O56" s="347">
        <v>3472</v>
      </c>
    </row>
    <row r="57" spans="1:28">
      <c r="B57" s="347">
        <v>5</v>
      </c>
      <c r="C57" s="347" t="s">
        <v>152</v>
      </c>
      <c r="D57" s="347">
        <v>3225</v>
      </c>
      <c r="E57" s="347">
        <v>3225</v>
      </c>
      <c r="F57" s="347">
        <v>3225</v>
      </c>
      <c r="G57" s="347">
        <v>3225</v>
      </c>
      <c r="H57" s="347">
        <v>3225</v>
      </c>
      <c r="I57" s="347">
        <v>3225</v>
      </c>
      <c r="J57" s="347">
        <v>3225</v>
      </c>
      <c r="K57" s="347">
        <v>3225</v>
      </c>
      <c r="L57" s="347">
        <v>3891</v>
      </c>
      <c r="M57" s="347">
        <v>3891</v>
      </c>
      <c r="N57" s="347">
        <v>3891</v>
      </c>
      <c r="O57" s="347">
        <v>3891</v>
      </c>
    </row>
    <row r="58" spans="1:28">
      <c r="B58" s="347">
        <v>6</v>
      </c>
      <c r="C58" s="347" t="s">
        <v>153</v>
      </c>
      <c r="D58" s="347">
        <v>2450</v>
      </c>
      <c r="E58" s="347">
        <v>2450</v>
      </c>
      <c r="F58" s="347">
        <v>2450</v>
      </c>
      <c r="G58" s="347">
        <v>2450</v>
      </c>
      <c r="H58" s="347">
        <v>2450</v>
      </c>
      <c r="I58" s="347">
        <v>2450</v>
      </c>
      <c r="J58" s="347">
        <v>2450</v>
      </c>
      <c r="K58" s="347">
        <v>2450</v>
      </c>
      <c r="L58" s="347">
        <v>2723</v>
      </c>
      <c r="M58" s="347">
        <v>2723</v>
      </c>
      <c r="N58" s="347">
        <v>2723</v>
      </c>
      <c r="O58" s="347">
        <v>2723</v>
      </c>
    </row>
    <row r="59" spans="1:28">
      <c r="B59" s="347">
        <v>7</v>
      </c>
      <c r="C59" s="347" t="s">
        <v>154</v>
      </c>
      <c r="D59" s="347">
        <v>8200</v>
      </c>
      <c r="E59" s="347">
        <v>8200</v>
      </c>
      <c r="F59" s="347">
        <v>8200</v>
      </c>
      <c r="G59" s="347">
        <v>8200</v>
      </c>
      <c r="H59" s="347">
        <v>8200</v>
      </c>
      <c r="I59" s="347">
        <v>8200</v>
      </c>
      <c r="J59" s="347">
        <v>8200</v>
      </c>
      <c r="K59" s="347">
        <v>8200</v>
      </c>
      <c r="L59" s="347">
        <v>8373</v>
      </c>
      <c r="M59" s="347">
        <v>8373</v>
      </c>
      <c r="N59" s="347">
        <v>8373</v>
      </c>
      <c r="O59" s="347">
        <v>8373</v>
      </c>
    </row>
    <row r="60" spans="1:28">
      <c r="B60" s="347">
        <v>8</v>
      </c>
      <c r="C60" s="347" t="s">
        <v>127</v>
      </c>
      <c r="D60" s="347">
        <v>8200</v>
      </c>
      <c r="E60" s="347">
        <v>8200</v>
      </c>
      <c r="F60" s="347">
        <v>8200</v>
      </c>
      <c r="G60" s="347">
        <v>8200</v>
      </c>
      <c r="H60" s="347">
        <v>8200</v>
      </c>
      <c r="I60" s="347">
        <v>8200</v>
      </c>
      <c r="J60" s="347">
        <v>8200</v>
      </c>
      <c r="K60" s="347">
        <v>8200</v>
      </c>
      <c r="L60" s="347">
        <v>8373</v>
      </c>
      <c r="M60" s="347">
        <v>8373</v>
      </c>
      <c r="N60" s="347">
        <v>8373</v>
      </c>
      <c r="O60" s="347">
        <v>8373</v>
      </c>
    </row>
    <row r="61" spans="1:28" s="323" customFormat="1">
      <c r="A61" s="2"/>
      <c r="B61" s="349"/>
      <c r="C61" s="354" t="s">
        <v>48</v>
      </c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s="323" customFormat="1">
      <c r="A62" s="2"/>
      <c r="B62" s="349">
        <v>10</v>
      </c>
      <c r="C62" s="349" t="s">
        <v>155</v>
      </c>
      <c r="D62" s="349">
        <v>3425</v>
      </c>
      <c r="E62" s="349">
        <v>3425</v>
      </c>
      <c r="F62" s="349">
        <v>3425</v>
      </c>
      <c r="G62" s="349">
        <v>3425</v>
      </c>
      <c r="H62" s="349">
        <v>3425</v>
      </c>
      <c r="I62" s="349">
        <v>3425</v>
      </c>
      <c r="J62" s="349">
        <v>3425</v>
      </c>
      <c r="K62" s="349">
        <v>3425</v>
      </c>
      <c r="L62" s="349">
        <v>3391</v>
      </c>
      <c r="M62" s="349">
        <v>3391</v>
      </c>
      <c r="N62" s="349">
        <v>3391</v>
      </c>
      <c r="O62" s="349">
        <v>3391</v>
      </c>
      <c r="P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s="323" customFormat="1">
      <c r="A63" s="2"/>
      <c r="B63" s="349">
        <v>11</v>
      </c>
      <c r="C63" s="349" t="s">
        <v>156</v>
      </c>
      <c r="D63" s="349">
        <v>3525</v>
      </c>
      <c r="E63" s="349">
        <v>3525</v>
      </c>
      <c r="F63" s="349">
        <v>3525</v>
      </c>
      <c r="G63" s="349">
        <v>3525</v>
      </c>
      <c r="H63" s="349">
        <v>3525</v>
      </c>
      <c r="I63" s="349">
        <v>3525</v>
      </c>
      <c r="J63" s="349">
        <v>3525</v>
      </c>
      <c r="K63" s="349">
        <v>3525</v>
      </c>
      <c r="L63" s="349">
        <v>4137</v>
      </c>
      <c r="M63" s="349">
        <v>4137</v>
      </c>
      <c r="N63" s="349">
        <v>4137</v>
      </c>
      <c r="O63" s="349">
        <v>4137</v>
      </c>
      <c r="P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s="323" customFormat="1">
      <c r="A64" s="2"/>
      <c r="B64" s="349">
        <v>17</v>
      </c>
      <c r="C64" s="349" t="s">
        <v>129</v>
      </c>
      <c r="D64" s="349">
        <v>2125</v>
      </c>
      <c r="E64" s="349">
        <v>2125</v>
      </c>
      <c r="F64" s="349">
        <v>2125</v>
      </c>
      <c r="G64" s="349">
        <v>2125</v>
      </c>
      <c r="H64" s="349">
        <v>2125</v>
      </c>
      <c r="I64" s="349">
        <v>2125</v>
      </c>
      <c r="J64" s="349">
        <v>2125</v>
      </c>
      <c r="K64" s="349">
        <v>2125</v>
      </c>
      <c r="L64" s="349">
        <v>5418</v>
      </c>
      <c r="M64" s="349">
        <v>5418</v>
      </c>
      <c r="N64" s="349">
        <v>5418</v>
      </c>
      <c r="O64" s="349">
        <v>5418</v>
      </c>
      <c r="P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s="323" customFormat="1">
      <c r="A65" s="2"/>
      <c r="B65" s="349">
        <v>12</v>
      </c>
      <c r="C65" s="349" t="s">
        <v>157</v>
      </c>
      <c r="D65" s="349">
        <v>1700</v>
      </c>
      <c r="E65" s="349">
        <v>1700</v>
      </c>
      <c r="F65" s="349">
        <v>1700</v>
      </c>
      <c r="G65" s="349">
        <v>1700</v>
      </c>
      <c r="H65" s="349">
        <v>1700</v>
      </c>
      <c r="I65" s="349">
        <v>1700</v>
      </c>
      <c r="J65" s="349">
        <v>1700</v>
      </c>
      <c r="K65" s="349">
        <v>1700</v>
      </c>
      <c r="L65" s="349">
        <v>2376</v>
      </c>
      <c r="M65" s="349">
        <v>2376</v>
      </c>
      <c r="N65" s="349">
        <v>2376</v>
      </c>
      <c r="O65" s="349">
        <v>2376</v>
      </c>
      <c r="P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s="323" customFormat="1">
      <c r="A66" s="2"/>
      <c r="B66" s="349">
        <v>13</v>
      </c>
      <c r="C66" s="349" t="s">
        <v>158</v>
      </c>
      <c r="D66" s="349">
        <v>2725</v>
      </c>
      <c r="E66" s="349">
        <v>2725</v>
      </c>
      <c r="F66" s="349">
        <v>2725</v>
      </c>
      <c r="G66" s="349">
        <v>2725</v>
      </c>
      <c r="H66" s="349">
        <v>2725</v>
      </c>
      <c r="I66" s="349">
        <v>2725</v>
      </c>
      <c r="J66" s="349">
        <v>2725</v>
      </c>
      <c r="K66" s="349">
        <v>2725</v>
      </c>
      <c r="L66" s="349">
        <v>2698</v>
      </c>
      <c r="M66" s="349">
        <v>2698</v>
      </c>
      <c r="N66" s="349">
        <v>2698</v>
      </c>
      <c r="O66" s="349">
        <v>2698</v>
      </c>
      <c r="P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s="323" customFormat="1">
      <c r="A67" s="2"/>
      <c r="B67" s="349">
        <v>14</v>
      </c>
      <c r="C67" s="349" t="s">
        <v>159</v>
      </c>
      <c r="D67" s="349">
        <v>4750</v>
      </c>
      <c r="E67" s="349">
        <v>4750</v>
      </c>
      <c r="F67" s="349">
        <v>4750</v>
      </c>
      <c r="G67" s="349">
        <v>4750</v>
      </c>
      <c r="H67" s="349">
        <v>4750</v>
      </c>
      <c r="I67" s="349">
        <v>4750</v>
      </c>
      <c r="J67" s="349">
        <v>4750</v>
      </c>
      <c r="K67" s="349">
        <v>4750</v>
      </c>
      <c r="L67" s="349">
        <v>4679</v>
      </c>
      <c r="M67" s="349">
        <v>4679</v>
      </c>
      <c r="N67" s="349">
        <v>4679</v>
      </c>
      <c r="O67" s="349">
        <v>4679</v>
      </c>
      <c r="P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s="323" customFormat="1">
      <c r="A68" s="2"/>
      <c r="B68" s="349">
        <v>15</v>
      </c>
      <c r="C68" s="349" t="s">
        <v>160</v>
      </c>
      <c r="D68" s="349">
        <v>2300</v>
      </c>
      <c r="E68" s="349">
        <v>2300</v>
      </c>
      <c r="F68" s="349">
        <v>2300</v>
      </c>
      <c r="G68" s="349">
        <v>2300</v>
      </c>
      <c r="H68" s="349">
        <v>2300</v>
      </c>
      <c r="I68" s="349">
        <v>2300</v>
      </c>
      <c r="J68" s="349">
        <v>2300</v>
      </c>
      <c r="K68" s="349">
        <v>2300</v>
      </c>
      <c r="L68" s="349">
        <v>2277</v>
      </c>
      <c r="M68" s="349">
        <v>2277</v>
      </c>
      <c r="N68" s="349">
        <v>2277</v>
      </c>
      <c r="O68" s="349">
        <v>2277</v>
      </c>
      <c r="P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s="323" customFormat="1">
      <c r="A69" s="2"/>
      <c r="B69" s="349">
        <v>16</v>
      </c>
      <c r="C69" s="349" t="s">
        <v>161</v>
      </c>
      <c r="D69" s="349">
        <v>3525</v>
      </c>
      <c r="E69" s="349">
        <v>3525</v>
      </c>
      <c r="F69" s="349">
        <v>3525</v>
      </c>
      <c r="G69" s="349">
        <v>3525</v>
      </c>
      <c r="H69" s="349">
        <v>3525</v>
      </c>
      <c r="I69" s="349">
        <v>3525</v>
      </c>
      <c r="J69" s="349">
        <v>3525</v>
      </c>
      <c r="K69" s="349">
        <v>3525</v>
      </c>
      <c r="L69" s="349">
        <v>3472</v>
      </c>
      <c r="M69" s="349">
        <v>3472</v>
      </c>
      <c r="N69" s="349">
        <v>3472</v>
      </c>
      <c r="O69" s="349">
        <v>3472</v>
      </c>
      <c r="P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s="323" customFormat="1">
      <c r="A70" s="2"/>
      <c r="B70" s="349"/>
      <c r="C70" s="354" t="s">
        <v>47</v>
      </c>
      <c r="D70" s="349"/>
      <c r="E70" s="349"/>
      <c r="F70" s="349"/>
      <c r="G70" s="349"/>
      <c r="H70" s="349"/>
      <c r="I70" s="349"/>
      <c r="J70" s="349"/>
      <c r="K70" s="349"/>
      <c r="L70" s="349"/>
      <c r="M70" s="349"/>
      <c r="N70" s="349"/>
      <c r="O70" s="349"/>
      <c r="P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s="323" customFormat="1">
      <c r="A71" s="2"/>
      <c r="B71" s="349"/>
      <c r="C71" s="354" t="s">
        <v>128</v>
      </c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s="323" customFormat="1">
      <c r="A72" s="2"/>
      <c r="B72" s="349">
        <v>17</v>
      </c>
      <c r="C72" s="349" t="s">
        <v>129</v>
      </c>
      <c r="D72" s="349">
        <v>2125</v>
      </c>
      <c r="E72" s="349">
        <v>2125</v>
      </c>
      <c r="F72" s="349">
        <v>2125</v>
      </c>
      <c r="G72" s="349">
        <v>2125</v>
      </c>
      <c r="H72" s="349">
        <v>2125</v>
      </c>
      <c r="I72" s="349">
        <v>2125</v>
      </c>
      <c r="J72" s="349">
        <v>2125</v>
      </c>
      <c r="K72" s="349">
        <v>2125</v>
      </c>
      <c r="L72" s="349">
        <v>5418</v>
      </c>
      <c r="M72" s="349">
        <v>5418</v>
      </c>
      <c r="N72" s="349">
        <v>5418</v>
      </c>
      <c r="O72" s="349">
        <v>5418</v>
      </c>
      <c r="P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s="323" customFormat="1">
      <c r="A73" s="2"/>
      <c r="B73" s="349">
        <v>18</v>
      </c>
      <c r="C73" s="349" t="s">
        <v>149</v>
      </c>
      <c r="D73" s="349">
        <v>3100</v>
      </c>
      <c r="E73" s="349">
        <v>3100</v>
      </c>
      <c r="F73" s="349">
        <v>3100</v>
      </c>
      <c r="G73" s="349">
        <v>3100</v>
      </c>
      <c r="H73" s="349">
        <v>3100</v>
      </c>
      <c r="I73" s="349">
        <v>3100</v>
      </c>
      <c r="J73" s="349">
        <v>3100</v>
      </c>
      <c r="K73" s="349">
        <v>3100</v>
      </c>
      <c r="L73" s="349">
        <v>3168</v>
      </c>
      <c r="M73" s="349">
        <v>3168</v>
      </c>
      <c r="N73" s="349">
        <v>3168</v>
      </c>
      <c r="O73" s="349">
        <v>3168</v>
      </c>
      <c r="P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s="323" customFormat="1">
      <c r="A74" s="2"/>
      <c r="B74" s="349"/>
      <c r="C74" s="354" t="s">
        <v>130</v>
      </c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49"/>
      <c r="P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s="323" customFormat="1">
      <c r="A75" s="2"/>
      <c r="B75" s="349"/>
      <c r="C75" s="354" t="s">
        <v>131</v>
      </c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49"/>
      <c r="P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s="323" customFormat="1">
      <c r="A76" s="2"/>
      <c r="B76" s="349">
        <v>19</v>
      </c>
      <c r="C76" s="349" t="s">
        <v>132</v>
      </c>
      <c r="D76" s="349"/>
      <c r="E76" s="349"/>
      <c r="F76" s="349"/>
      <c r="G76" s="349"/>
      <c r="H76" s="349"/>
      <c r="I76" s="349"/>
      <c r="J76" s="349"/>
      <c r="K76" s="349"/>
      <c r="L76" s="349"/>
      <c r="M76" s="349"/>
      <c r="N76" s="349"/>
      <c r="O76" s="349"/>
      <c r="P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s="323" customFormat="1">
      <c r="A77" s="2"/>
      <c r="B77" s="349"/>
      <c r="C77" s="354" t="s">
        <v>133</v>
      </c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s="323" customFormat="1">
      <c r="A78" s="2"/>
      <c r="B78" s="350"/>
      <c r="C78" s="355" t="s">
        <v>29</v>
      </c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s="323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s="323" customForma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s="323" customForma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s="323" customForma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s="323" customForma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s="323" customForma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s="323" customForma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s="323" customForma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s="323" customForma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s="323" customForma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s="323" customForma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s="323" customForma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s="323" customForma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s="323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s="323" customForma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s="323" customForma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s="323" customForma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s="47" customFormat="1" ht="14.1" customHeight="1">
      <c r="A96" s="88"/>
      <c r="Q96" s="325"/>
    </row>
    <row r="97" spans="2:16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76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tabColor theme="7" tint="-0.249977111117893"/>
    <pageSetUpPr fitToPage="1"/>
  </sheetPr>
  <dimension ref="A1:AB101"/>
  <sheetViews>
    <sheetView showGridLines="0" view="pageBreakPreview" topLeftCell="A16" zoomScale="85" zoomScaleSheetLayoutView="85" workbookViewId="0">
      <selection activeCell="F29" sqref="F29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4" width="12.7109375" style="10" bestFit="1" customWidth="1"/>
    <col min="5" max="6" width="10.85546875" style="10" customWidth="1"/>
    <col min="7" max="7" width="10.28515625" style="10" bestFit="1" customWidth="1"/>
    <col min="8" max="9" width="10.85546875" style="10" customWidth="1"/>
    <col min="10" max="10" width="11.140625" style="10" customWidth="1"/>
    <col min="11" max="11" width="11.28515625" style="10" customWidth="1"/>
    <col min="12" max="13" width="10.85546875" style="10" customWidth="1"/>
    <col min="14" max="14" width="11.140625" style="10" customWidth="1"/>
    <col min="15" max="15" width="11.5703125" style="10" customWidth="1"/>
    <col min="16" max="16" width="14.28515625" style="10" bestFit="1" customWidth="1"/>
    <col min="17" max="17" width="12.7109375" style="323" bestFit="1" customWidth="1"/>
    <col min="18" max="28" width="12.710937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166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s="7" customFormat="1" ht="11.25" customHeight="1">
      <c r="B8" s="341"/>
      <c r="C8" s="339"/>
      <c r="D8" s="340"/>
      <c r="E8" s="340"/>
      <c r="F8" s="340"/>
      <c r="G8" s="340"/>
      <c r="H8" s="340"/>
      <c r="I8" s="342"/>
      <c r="J8" s="342"/>
      <c r="K8" s="342"/>
      <c r="L8" s="342"/>
      <c r="M8" s="342"/>
      <c r="N8" s="342"/>
      <c r="O8" s="342"/>
      <c r="P8" s="247"/>
      <c r="Q8" s="343"/>
      <c r="R8" s="343"/>
      <c r="S8" s="343"/>
      <c r="T8" s="343"/>
      <c r="U8" s="343"/>
      <c r="V8" s="344"/>
      <c r="W8" s="344"/>
      <c r="X8" s="344"/>
      <c r="Y8" s="344"/>
      <c r="Z8" s="344"/>
      <c r="AA8" s="344"/>
      <c r="AB8" s="344"/>
    </row>
    <row r="9" spans="1:28" ht="14.1" customHeight="1">
      <c r="B9" s="109">
        <v>1</v>
      </c>
      <c r="C9" s="267" t="s">
        <v>148</v>
      </c>
      <c r="D9" s="279">
        <f>'Harga Pelumas'!D9+'OA Pelumas'!D9</f>
        <v>4436250</v>
      </c>
      <c r="E9" s="279">
        <f>'Harga Pelumas'!E9+'OA Pelumas'!E9</f>
        <v>3194100</v>
      </c>
      <c r="F9" s="279">
        <f>'Harga Pelumas'!F9+'OA Pelumas'!F9</f>
        <v>3346200</v>
      </c>
      <c r="G9" s="279">
        <f>'Harga Pelumas'!G9+'OA Pelumas'!G9</f>
        <v>389400</v>
      </c>
      <c r="H9" s="279">
        <f>'Harga Pelumas'!H9+'OA Pelumas'!H9</f>
        <v>0</v>
      </c>
      <c r="I9" s="279">
        <f>'Harga Pelumas'!I9+'OA Pelumas'!I9</f>
        <v>0</v>
      </c>
      <c r="J9" s="279">
        <f>'Harga Pelumas'!J9+'OA Pelumas'!J9</f>
        <v>0</v>
      </c>
      <c r="K9" s="279">
        <f>'Harga Pelumas'!K9+'OA Pelumas'!K9</f>
        <v>0</v>
      </c>
      <c r="L9" s="279">
        <f>'Harga Pelumas'!L9+'OA Pelumas'!L9</f>
        <v>0</v>
      </c>
      <c r="M9" s="279">
        <f>'Harga Pelumas'!M9+'OA Pelumas'!M9</f>
        <v>0</v>
      </c>
      <c r="N9" s="279">
        <f>'Harga Pelumas'!N9+'OA Pelumas'!N9</f>
        <v>0</v>
      </c>
      <c r="O9" s="279">
        <f>'Harga Pelumas'!O9+'OA Pelumas'!O9</f>
        <v>0</v>
      </c>
      <c r="P9" s="85">
        <f>SUM(D9:O9)</f>
        <v>11365950</v>
      </c>
      <c r="Q9" s="313">
        <f>D9</f>
        <v>4436250</v>
      </c>
      <c r="R9" s="314">
        <f>Q9+E9</f>
        <v>7630350</v>
      </c>
      <c r="S9" s="314">
        <f t="shared" ref="S9:AB24" si="0">R9+F9</f>
        <v>10976550</v>
      </c>
      <c r="T9" s="314">
        <f t="shared" si="0"/>
        <v>11365950</v>
      </c>
      <c r="U9" s="314">
        <f t="shared" si="0"/>
        <v>11365950</v>
      </c>
      <c r="V9" s="314">
        <f t="shared" si="0"/>
        <v>11365950</v>
      </c>
      <c r="W9" s="314">
        <f t="shared" si="0"/>
        <v>11365950</v>
      </c>
      <c r="X9" s="314">
        <f t="shared" si="0"/>
        <v>11365950</v>
      </c>
      <c r="Y9" s="314">
        <f t="shared" si="0"/>
        <v>11365950</v>
      </c>
      <c r="Z9" s="314">
        <f t="shared" si="0"/>
        <v>11365950</v>
      </c>
      <c r="AA9" s="314">
        <f t="shared" si="0"/>
        <v>11365950</v>
      </c>
      <c r="AB9" s="314">
        <f t="shared" si="0"/>
        <v>11365950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4436250</v>
      </c>
      <c r="E10" s="280">
        <f t="shared" si="1"/>
        <v>3194100</v>
      </c>
      <c r="F10" s="280">
        <f t="shared" si="1"/>
        <v>3346200</v>
      </c>
      <c r="G10" s="280">
        <f t="shared" si="1"/>
        <v>389400</v>
      </c>
      <c r="H10" s="280">
        <f t="shared" si="1"/>
        <v>0</v>
      </c>
      <c r="I10" s="280">
        <f t="shared" si="1"/>
        <v>0</v>
      </c>
      <c r="J10" s="280">
        <f t="shared" ref="J10:K10" si="2">SUM(J9)</f>
        <v>0</v>
      </c>
      <c r="K10" s="280">
        <f t="shared" si="2"/>
        <v>0</v>
      </c>
      <c r="L10" s="280">
        <f t="shared" ref="L10:M10" si="3">SUM(L9)</f>
        <v>0</v>
      </c>
      <c r="M10" s="280">
        <f t="shared" si="3"/>
        <v>0</v>
      </c>
      <c r="N10" s="280">
        <f t="shared" ref="N10:O10" si="4">SUM(N9)</f>
        <v>0</v>
      </c>
      <c r="O10" s="280">
        <f t="shared" si="4"/>
        <v>0</v>
      </c>
      <c r="P10" s="103">
        <f>SUM(P9)</f>
        <v>11365950</v>
      </c>
      <c r="Q10" s="315">
        <f>D10</f>
        <v>4436250</v>
      </c>
      <c r="R10" s="316">
        <f>Q10+E10</f>
        <v>7630350</v>
      </c>
      <c r="S10" s="316">
        <f t="shared" si="0"/>
        <v>10976550</v>
      </c>
      <c r="T10" s="316">
        <f t="shared" si="0"/>
        <v>11365950</v>
      </c>
      <c r="U10" s="316">
        <f t="shared" si="0"/>
        <v>11365950</v>
      </c>
      <c r="V10" s="316">
        <f t="shared" si="0"/>
        <v>11365950</v>
      </c>
      <c r="W10" s="316">
        <f t="shared" si="0"/>
        <v>11365950</v>
      </c>
      <c r="X10" s="316">
        <f t="shared" si="0"/>
        <v>11365950</v>
      </c>
      <c r="Y10" s="316">
        <f t="shared" si="0"/>
        <v>11365950</v>
      </c>
      <c r="Z10" s="316">
        <f t="shared" si="0"/>
        <v>11365950</v>
      </c>
      <c r="AA10" s="316">
        <f t="shared" si="0"/>
        <v>11365950</v>
      </c>
      <c r="AB10" s="316">
        <f t="shared" si="0"/>
        <v>11365950</v>
      </c>
    </row>
    <row r="11" spans="1:28" ht="14.1" customHeight="1">
      <c r="A11" s="14"/>
      <c r="B11" s="109">
        <v>2</v>
      </c>
      <c r="C11" s="267" t="s">
        <v>149</v>
      </c>
      <c r="D11" s="279">
        <f>'Harga Pelumas'!D11+'OA Pelumas'!D11</f>
        <v>2524500</v>
      </c>
      <c r="E11" s="279">
        <f>'Harga Pelumas'!E11+'OA Pelumas'!E11</f>
        <v>1326000</v>
      </c>
      <c r="F11" s="279">
        <f>'Harga Pelumas'!F11+'OA Pelumas'!F11</f>
        <v>2601000</v>
      </c>
      <c r="G11" s="279">
        <f>'Harga Pelumas'!G11+'OA Pelumas'!G11</f>
        <v>306900</v>
      </c>
      <c r="H11" s="279">
        <f>'Harga Pelumas'!H11+'OA Pelumas'!H11</f>
        <v>0</v>
      </c>
      <c r="I11" s="279">
        <f>'Harga Pelumas'!I11+'OA Pelumas'!I11</f>
        <v>0</v>
      </c>
      <c r="J11" s="279">
        <f>'Harga Pelumas'!J11+'OA Pelumas'!J11</f>
        <v>0</v>
      </c>
      <c r="K11" s="279">
        <f>'Harga Pelumas'!K11+'OA Pelumas'!K11</f>
        <v>0</v>
      </c>
      <c r="L11" s="279">
        <f>'Harga Pelumas'!L11+'OA Pelumas'!L11</f>
        <v>0</v>
      </c>
      <c r="M11" s="279">
        <f>'Harga Pelumas'!M11+'OA Pelumas'!M11</f>
        <v>0</v>
      </c>
      <c r="N11" s="279">
        <f>'Harga Pelumas'!N11+'OA Pelumas'!N11</f>
        <v>0</v>
      </c>
      <c r="O11" s="279">
        <f>'Harga Pelumas'!O11+'OA Pelumas'!O11</f>
        <v>0</v>
      </c>
      <c r="P11" s="85">
        <f>SUM(D11:O11)</f>
        <v>6758400</v>
      </c>
      <c r="Q11" s="313">
        <f>D11</f>
        <v>2524500</v>
      </c>
      <c r="R11" s="314">
        <f>Q11+E11</f>
        <v>3850500</v>
      </c>
      <c r="S11" s="314">
        <f t="shared" si="0"/>
        <v>6451500</v>
      </c>
      <c r="T11" s="314">
        <f t="shared" si="0"/>
        <v>6758400</v>
      </c>
      <c r="U11" s="314">
        <f t="shared" si="0"/>
        <v>6758400</v>
      </c>
      <c r="V11" s="314">
        <f t="shared" si="0"/>
        <v>6758400</v>
      </c>
      <c r="W11" s="314">
        <f t="shared" si="0"/>
        <v>6758400</v>
      </c>
      <c r="X11" s="314">
        <f t="shared" si="0"/>
        <v>6758400</v>
      </c>
      <c r="Y11" s="314">
        <f t="shared" si="0"/>
        <v>6758400</v>
      </c>
      <c r="Z11" s="314">
        <f t="shared" si="0"/>
        <v>6758400</v>
      </c>
      <c r="AA11" s="314">
        <f t="shared" si="0"/>
        <v>6758400</v>
      </c>
      <c r="AB11" s="314">
        <f t="shared" si="0"/>
        <v>6758400</v>
      </c>
    </row>
    <row r="12" spans="1:28" ht="14.1" customHeight="1">
      <c r="A12" s="14"/>
      <c r="B12" s="109">
        <v>3</v>
      </c>
      <c r="C12" s="267" t="s">
        <v>150</v>
      </c>
      <c r="D12" s="279">
        <f>'Harga Pelumas'!D12+'OA Pelumas'!D12</f>
        <v>8342100</v>
      </c>
      <c r="E12" s="279">
        <f>'Harga Pelumas'!E12+'OA Pelumas'!E12</f>
        <v>6975000</v>
      </c>
      <c r="F12" s="279">
        <f>'Harga Pelumas'!F12+'OA Pelumas'!F12</f>
        <v>12052800</v>
      </c>
      <c r="G12" s="279">
        <f>'Harga Pelumas'!G12+'OA Pelumas'!G12</f>
        <v>770000</v>
      </c>
      <c r="H12" s="279">
        <f>'Harga Pelumas'!H12+'OA Pelumas'!H12</f>
        <v>0</v>
      </c>
      <c r="I12" s="279">
        <f>'Harga Pelumas'!I12+'OA Pelumas'!I12</f>
        <v>0</v>
      </c>
      <c r="J12" s="279">
        <f>'Harga Pelumas'!J12+'OA Pelumas'!J12</f>
        <v>0</v>
      </c>
      <c r="K12" s="279">
        <f>'Harga Pelumas'!K12+'OA Pelumas'!K12</f>
        <v>0</v>
      </c>
      <c r="L12" s="279">
        <f>'Harga Pelumas'!L12+'OA Pelumas'!L12</f>
        <v>0</v>
      </c>
      <c r="M12" s="279">
        <f>'Harga Pelumas'!M12+'OA Pelumas'!M12</f>
        <v>0</v>
      </c>
      <c r="N12" s="279">
        <f>'Harga Pelumas'!N12+'OA Pelumas'!N12</f>
        <v>0</v>
      </c>
      <c r="O12" s="279">
        <f>'Harga Pelumas'!O12+'OA Pelumas'!O12</f>
        <v>0</v>
      </c>
      <c r="P12" s="85">
        <f>SUM(D12:O12)</f>
        <v>28139900</v>
      </c>
      <c r="Q12" s="313">
        <f t="shared" ref="Q12:Q17" si="5">D12</f>
        <v>8342100</v>
      </c>
      <c r="R12" s="314">
        <f t="shared" ref="R12:AB27" si="6">Q12+E12</f>
        <v>15317100</v>
      </c>
      <c r="S12" s="314">
        <f t="shared" si="0"/>
        <v>27369900</v>
      </c>
      <c r="T12" s="314">
        <f t="shared" si="0"/>
        <v>28139900</v>
      </c>
      <c r="U12" s="314">
        <f t="shared" si="0"/>
        <v>28139900</v>
      </c>
      <c r="V12" s="314">
        <f t="shared" si="0"/>
        <v>28139900</v>
      </c>
      <c r="W12" s="314">
        <f t="shared" si="0"/>
        <v>28139900</v>
      </c>
      <c r="X12" s="314">
        <f t="shared" si="0"/>
        <v>28139900</v>
      </c>
      <c r="Y12" s="314">
        <f t="shared" si="0"/>
        <v>28139900</v>
      </c>
      <c r="Z12" s="314">
        <f t="shared" si="0"/>
        <v>28139900</v>
      </c>
      <c r="AA12" s="314">
        <f t="shared" si="0"/>
        <v>28139900</v>
      </c>
      <c r="AB12" s="314">
        <f t="shared" si="0"/>
        <v>28139900</v>
      </c>
    </row>
    <row r="13" spans="1:28" ht="14.1" customHeight="1">
      <c r="A13" s="14"/>
      <c r="B13" s="109">
        <v>4</v>
      </c>
      <c r="C13" s="267" t="s">
        <v>151</v>
      </c>
      <c r="D13" s="279">
        <f>'Harga Pelumas'!D13+'OA Pelumas'!D13</f>
        <v>2654100</v>
      </c>
      <c r="E13" s="279">
        <f>'Harga Pelumas'!E13+'OA Pelumas'!E13</f>
        <v>884700</v>
      </c>
      <c r="F13" s="279">
        <f>'Harga Pelumas'!F13+'OA Pelumas'!F13</f>
        <v>933850</v>
      </c>
      <c r="G13" s="279">
        <f>'Harga Pelumas'!G13+'OA Pelumas'!G13</f>
        <v>78300</v>
      </c>
      <c r="H13" s="279">
        <f>'Harga Pelumas'!H13+'OA Pelumas'!H13</f>
        <v>0</v>
      </c>
      <c r="I13" s="279">
        <f>'Harga Pelumas'!I13+'OA Pelumas'!I13</f>
        <v>0</v>
      </c>
      <c r="J13" s="279">
        <f>'Harga Pelumas'!J13+'OA Pelumas'!J13</f>
        <v>0</v>
      </c>
      <c r="K13" s="279">
        <f>'Harga Pelumas'!K13+'OA Pelumas'!K13</f>
        <v>0</v>
      </c>
      <c r="L13" s="279">
        <f>'Harga Pelumas'!L13+'OA Pelumas'!L13</f>
        <v>0</v>
      </c>
      <c r="M13" s="279">
        <f>'Harga Pelumas'!M13+'OA Pelumas'!M13</f>
        <v>0</v>
      </c>
      <c r="N13" s="279">
        <f>'Harga Pelumas'!N13+'OA Pelumas'!N13</f>
        <v>0</v>
      </c>
      <c r="O13" s="279">
        <f>'Harga Pelumas'!O13+'OA Pelumas'!O13</f>
        <v>0</v>
      </c>
      <c r="P13" s="85">
        <f t="shared" ref="P13:P17" si="7">SUM(D13:O13)</f>
        <v>4550950</v>
      </c>
      <c r="Q13" s="313">
        <f t="shared" si="5"/>
        <v>2654100</v>
      </c>
      <c r="R13" s="314">
        <f t="shared" si="6"/>
        <v>3538800</v>
      </c>
      <c r="S13" s="314">
        <f t="shared" si="0"/>
        <v>4472650</v>
      </c>
      <c r="T13" s="314">
        <f t="shared" si="0"/>
        <v>4550950</v>
      </c>
      <c r="U13" s="314">
        <f t="shared" si="0"/>
        <v>4550950</v>
      </c>
      <c r="V13" s="314">
        <f t="shared" si="0"/>
        <v>4550950</v>
      </c>
      <c r="W13" s="314">
        <f t="shared" si="0"/>
        <v>4550950</v>
      </c>
      <c r="X13" s="314">
        <f t="shared" si="0"/>
        <v>4550950</v>
      </c>
      <c r="Y13" s="314">
        <f t="shared" si="0"/>
        <v>4550950</v>
      </c>
      <c r="Z13" s="314">
        <f t="shared" si="0"/>
        <v>4550950</v>
      </c>
      <c r="AA13" s="314">
        <f t="shared" si="0"/>
        <v>4550950</v>
      </c>
      <c r="AB13" s="314">
        <f t="shared" si="0"/>
        <v>4550950</v>
      </c>
    </row>
    <row r="14" spans="1:28" ht="14.1" customHeight="1">
      <c r="A14" s="14"/>
      <c r="B14" s="109">
        <v>5</v>
      </c>
      <c r="C14" s="267" t="s">
        <v>152</v>
      </c>
      <c r="D14" s="279">
        <f>'Harga Pelumas'!D14+'OA Pelumas'!D14</f>
        <v>2255000</v>
      </c>
      <c r="E14" s="279">
        <f>'Harga Pelumas'!E14+'OA Pelumas'!E14</f>
        <v>4586875</v>
      </c>
      <c r="F14" s="279">
        <f>'Harga Pelumas'!F14+'OA Pelumas'!F14</f>
        <v>6662500</v>
      </c>
      <c r="G14" s="279">
        <f>'Harga Pelumas'!G14+'OA Pelumas'!G14</f>
        <v>625650</v>
      </c>
      <c r="H14" s="279">
        <f>'Harga Pelumas'!H14+'OA Pelumas'!H14</f>
        <v>0</v>
      </c>
      <c r="I14" s="279">
        <f>'Harga Pelumas'!I14+'OA Pelumas'!I14</f>
        <v>0</v>
      </c>
      <c r="J14" s="279">
        <f>'Harga Pelumas'!J14+'OA Pelumas'!J14</f>
        <v>0</v>
      </c>
      <c r="K14" s="279">
        <f>'Harga Pelumas'!K14+'OA Pelumas'!K14</f>
        <v>0</v>
      </c>
      <c r="L14" s="279">
        <f>'Harga Pelumas'!L14+'OA Pelumas'!L14</f>
        <v>0</v>
      </c>
      <c r="M14" s="279">
        <f>'Harga Pelumas'!M14+'OA Pelumas'!M14</f>
        <v>0</v>
      </c>
      <c r="N14" s="279">
        <f>'Harga Pelumas'!N14+'OA Pelumas'!N14</f>
        <v>0</v>
      </c>
      <c r="O14" s="279">
        <f>'Harga Pelumas'!O14+'OA Pelumas'!O14</f>
        <v>0</v>
      </c>
      <c r="P14" s="85">
        <f t="shared" si="7"/>
        <v>14130025</v>
      </c>
      <c r="Q14" s="313">
        <f t="shared" si="5"/>
        <v>2255000</v>
      </c>
      <c r="R14" s="314">
        <f t="shared" si="6"/>
        <v>6841875</v>
      </c>
      <c r="S14" s="314">
        <f t="shared" si="0"/>
        <v>13504375</v>
      </c>
      <c r="T14" s="314">
        <f t="shared" si="0"/>
        <v>14130025</v>
      </c>
      <c r="U14" s="314">
        <f t="shared" si="0"/>
        <v>14130025</v>
      </c>
      <c r="V14" s="314">
        <f t="shared" si="0"/>
        <v>14130025</v>
      </c>
      <c r="W14" s="314">
        <f t="shared" si="0"/>
        <v>14130025</v>
      </c>
      <c r="X14" s="314">
        <f t="shared" si="0"/>
        <v>14130025</v>
      </c>
      <c r="Y14" s="314">
        <f t="shared" si="0"/>
        <v>14130025</v>
      </c>
      <c r="Z14" s="314">
        <f t="shared" si="0"/>
        <v>14130025</v>
      </c>
      <c r="AA14" s="314">
        <f t="shared" si="0"/>
        <v>14130025</v>
      </c>
      <c r="AB14" s="314">
        <f t="shared" si="0"/>
        <v>14130025</v>
      </c>
    </row>
    <row r="15" spans="1:28" ht="14.1" customHeight="1">
      <c r="A15" s="14"/>
      <c r="B15" s="109">
        <v>6</v>
      </c>
      <c r="C15" s="267" t="s">
        <v>153</v>
      </c>
      <c r="D15" s="279">
        <f>'Harga Pelumas'!D15+'OA Pelumas'!D15</f>
        <v>223650</v>
      </c>
      <c r="E15" s="279">
        <f>'Harga Pelumas'!E15+'OA Pelumas'!E15</f>
        <v>695800</v>
      </c>
      <c r="F15" s="279">
        <f>'Harga Pelumas'!F15+'OA Pelumas'!F15</f>
        <v>1341900</v>
      </c>
      <c r="G15" s="279">
        <f>'Harga Pelumas'!G15+'OA Pelumas'!G15</f>
        <v>127400</v>
      </c>
      <c r="H15" s="279">
        <f>'Harga Pelumas'!H15+'OA Pelumas'!H15</f>
        <v>0</v>
      </c>
      <c r="I15" s="279">
        <f>'Harga Pelumas'!I15+'OA Pelumas'!I15</f>
        <v>0</v>
      </c>
      <c r="J15" s="279">
        <f>'Harga Pelumas'!J15+'OA Pelumas'!J15</f>
        <v>0</v>
      </c>
      <c r="K15" s="279">
        <f>'Harga Pelumas'!K15+'OA Pelumas'!K15</f>
        <v>0</v>
      </c>
      <c r="L15" s="279">
        <f>'Harga Pelumas'!L15+'OA Pelumas'!L15</f>
        <v>0</v>
      </c>
      <c r="M15" s="279">
        <f>'Harga Pelumas'!M15+'OA Pelumas'!M15</f>
        <v>0</v>
      </c>
      <c r="N15" s="279">
        <f>'Harga Pelumas'!N15+'OA Pelumas'!N15</f>
        <v>0</v>
      </c>
      <c r="O15" s="279">
        <f>'Harga Pelumas'!O15+'OA Pelumas'!O15</f>
        <v>0</v>
      </c>
      <c r="P15" s="85">
        <f t="shared" si="7"/>
        <v>2388750</v>
      </c>
      <c r="Q15" s="313">
        <f t="shared" si="5"/>
        <v>223650</v>
      </c>
      <c r="R15" s="314">
        <f t="shared" si="6"/>
        <v>919450</v>
      </c>
      <c r="S15" s="314">
        <f t="shared" si="0"/>
        <v>2261350</v>
      </c>
      <c r="T15" s="314">
        <f t="shared" si="0"/>
        <v>2388750</v>
      </c>
      <c r="U15" s="314">
        <f t="shared" si="0"/>
        <v>2388750</v>
      </c>
      <c r="V15" s="314">
        <f t="shared" si="0"/>
        <v>2388750</v>
      </c>
      <c r="W15" s="314">
        <f t="shared" si="0"/>
        <v>2388750</v>
      </c>
      <c r="X15" s="314">
        <f t="shared" si="0"/>
        <v>2388750</v>
      </c>
      <c r="Y15" s="314">
        <f t="shared" si="0"/>
        <v>2388750</v>
      </c>
      <c r="Z15" s="314">
        <f t="shared" si="0"/>
        <v>2388750</v>
      </c>
      <c r="AA15" s="314">
        <f t="shared" si="0"/>
        <v>2388750</v>
      </c>
      <c r="AB15" s="314">
        <f t="shared" si="0"/>
        <v>2388750</v>
      </c>
    </row>
    <row r="16" spans="1:28" ht="14.1" customHeight="1">
      <c r="A16" s="14"/>
      <c r="B16" s="109">
        <v>7</v>
      </c>
      <c r="C16" s="267" t="s">
        <v>154</v>
      </c>
      <c r="D16" s="279">
        <f>'Harga Pelumas'!D16+'OA Pelumas'!D16</f>
        <v>61200</v>
      </c>
      <c r="E16" s="279">
        <f>'Harga Pelumas'!E16+'OA Pelumas'!E16</f>
        <v>1285200</v>
      </c>
      <c r="F16" s="279">
        <f>'Harga Pelumas'!F16+'OA Pelumas'!F16</f>
        <v>673200</v>
      </c>
      <c r="G16" s="279">
        <f>'Harga Pelumas'!G16+'OA Pelumas'!G16</f>
        <v>541200</v>
      </c>
      <c r="H16" s="279">
        <f>'Harga Pelumas'!H16+'OA Pelumas'!H16</f>
        <v>0</v>
      </c>
      <c r="I16" s="279">
        <f>'Harga Pelumas'!I16+'OA Pelumas'!I16</f>
        <v>0</v>
      </c>
      <c r="J16" s="279">
        <f>'Harga Pelumas'!J16+'OA Pelumas'!J16</f>
        <v>0</v>
      </c>
      <c r="K16" s="279">
        <f>'Harga Pelumas'!K16+'OA Pelumas'!K16</f>
        <v>0</v>
      </c>
      <c r="L16" s="279">
        <f>'Harga Pelumas'!L16+'OA Pelumas'!L16</f>
        <v>0</v>
      </c>
      <c r="M16" s="279">
        <f>'Harga Pelumas'!M16+'OA Pelumas'!M16</f>
        <v>0</v>
      </c>
      <c r="N16" s="279">
        <f>'Harga Pelumas'!N16+'OA Pelumas'!N16</f>
        <v>0</v>
      </c>
      <c r="O16" s="279">
        <f>'Harga Pelumas'!O16+'OA Pelumas'!O16</f>
        <v>0</v>
      </c>
      <c r="P16" s="85">
        <f t="shared" si="7"/>
        <v>2560800</v>
      </c>
      <c r="Q16" s="313">
        <f t="shared" si="5"/>
        <v>61200</v>
      </c>
      <c r="R16" s="314">
        <f t="shared" si="6"/>
        <v>1346400</v>
      </c>
      <c r="S16" s="314">
        <f t="shared" si="0"/>
        <v>2019600</v>
      </c>
      <c r="T16" s="314">
        <f t="shared" si="0"/>
        <v>2560800</v>
      </c>
      <c r="U16" s="314">
        <f t="shared" si="0"/>
        <v>2560800</v>
      </c>
      <c r="V16" s="314">
        <f t="shared" si="0"/>
        <v>2560800</v>
      </c>
      <c r="W16" s="314">
        <f t="shared" si="0"/>
        <v>2560800</v>
      </c>
      <c r="X16" s="314">
        <f t="shared" si="0"/>
        <v>2560800</v>
      </c>
      <c r="Y16" s="314">
        <f t="shared" si="0"/>
        <v>2560800</v>
      </c>
      <c r="Z16" s="314">
        <f t="shared" si="0"/>
        <v>2560800</v>
      </c>
      <c r="AA16" s="314">
        <f t="shared" si="0"/>
        <v>2560800</v>
      </c>
      <c r="AB16" s="314">
        <f t="shared" si="0"/>
        <v>2560800</v>
      </c>
    </row>
    <row r="17" spans="1:28" ht="14.1" customHeight="1">
      <c r="A17" s="14"/>
      <c r="B17" s="109">
        <v>8</v>
      </c>
      <c r="C17" s="267" t="s">
        <v>127</v>
      </c>
      <c r="D17" s="279">
        <f>'Harga Pelumas'!D17+'OA Pelumas'!D17</f>
        <v>0</v>
      </c>
      <c r="E17" s="279">
        <f>'Harga Pelumas'!E17+'OA Pelumas'!E17</f>
        <v>612000</v>
      </c>
      <c r="F17" s="279">
        <f>'Harga Pelumas'!F17+'OA Pelumas'!F17</f>
        <v>612000</v>
      </c>
      <c r="G17" s="279">
        <f>'Harga Pelumas'!G17+'OA Pelumas'!G17</f>
        <v>164000</v>
      </c>
      <c r="H17" s="279">
        <f>'Harga Pelumas'!H17+'OA Pelumas'!H17</f>
        <v>0</v>
      </c>
      <c r="I17" s="279">
        <f>'Harga Pelumas'!I17+'OA Pelumas'!I17</f>
        <v>0</v>
      </c>
      <c r="J17" s="279">
        <f>'Harga Pelumas'!J17+'OA Pelumas'!J17</f>
        <v>0</v>
      </c>
      <c r="K17" s="279">
        <f>'Harga Pelumas'!K17+'OA Pelumas'!K17</f>
        <v>0</v>
      </c>
      <c r="L17" s="279">
        <f>'Harga Pelumas'!L17+'OA Pelumas'!L17</f>
        <v>0</v>
      </c>
      <c r="M17" s="279">
        <f>'Harga Pelumas'!M17+'OA Pelumas'!M17</f>
        <v>0</v>
      </c>
      <c r="N17" s="279">
        <f>'Harga Pelumas'!N17+'OA Pelumas'!N17</f>
        <v>0</v>
      </c>
      <c r="O17" s="279">
        <f>'Harga Pelumas'!O17+'OA Pelumas'!O17</f>
        <v>0</v>
      </c>
      <c r="P17" s="85">
        <f t="shared" si="7"/>
        <v>1388000</v>
      </c>
      <c r="Q17" s="313">
        <f t="shared" si="5"/>
        <v>0</v>
      </c>
      <c r="R17" s="314">
        <f t="shared" si="6"/>
        <v>612000</v>
      </c>
      <c r="S17" s="314">
        <f t="shared" si="0"/>
        <v>1224000</v>
      </c>
      <c r="T17" s="314">
        <f t="shared" si="0"/>
        <v>1388000</v>
      </c>
      <c r="U17" s="314">
        <f t="shared" si="0"/>
        <v>1388000</v>
      </c>
      <c r="V17" s="314">
        <f t="shared" si="0"/>
        <v>1388000</v>
      </c>
      <c r="W17" s="314">
        <f t="shared" si="0"/>
        <v>1388000</v>
      </c>
      <c r="X17" s="314">
        <f t="shared" si="0"/>
        <v>1388000</v>
      </c>
      <c r="Y17" s="314">
        <f t="shared" si="0"/>
        <v>1388000</v>
      </c>
      <c r="Z17" s="314">
        <f t="shared" si="0"/>
        <v>1388000</v>
      </c>
      <c r="AA17" s="314">
        <f t="shared" si="0"/>
        <v>1388000</v>
      </c>
      <c r="AB17" s="314">
        <f t="shared" si="0"/>
        <v>1388000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8">SUM(D11:D17)</f>
        <v>16060550</v>
      </c>
      <c r="E18" s="280">
        <f t="shared" si="8"/>
        <v>16365575</v>
      </c>
      <c r="F18" s="280">
        <f t="shared" si="8"/>
        <v>24877250</v>
      </c>
      <c r="G18" s="280">
        <f t="shared" si="8"/>
        <v>2613450</v>
      </c>
      <c r="H18" s="280">
        <f t="shared" si="8"/>
        <v>0</v>
      </c>
      <c r="I18" s="280">
        <f t="shared" si="8"/>
        <v>0</v>
      </c>
      <c r="J18" s="280">
        <f t="shared" ref="J18:K18" si="9">SUM(J11:J17)</f>
        <v>0</v>
      </c>
      <c r="K18" s="280">
        <f t="shared" si="9"/>
        <v>0</v>
      </c>
      <c r="L18" s="280">
        <f t="shared" ref="L18:M18" si="10">SUM(L11:L17)</f>
        <v>0</v>
      </c>
      <c r="M18" s="280">
        <f t="shared" si="10"/>
        <v>0</v>
      </c>
      <c r="N18" s="280">
        <f t="shared" ref="N18:O18" si="11">SUM(N11:N17)</f>
        <v>0</v>
      </c>
      <c r="O18" s="280">
        <f t="shared" si="11"/>
        <v>0</v>
      </c>
      <c r="P18" s="103">
        <f>SUM(P11:P17)</f>
        <v>59916825</v>
      </c>
      <c r="Q18" s="315">
        <f>D18</f>
        <v>16060550</v>
      </c>
      <c r="R18" s="316">
        <f t="shared" si="6"/>
        <v>32426125</v>
      </c>
      <c r="S18" s="316">
        <f t="shared" si="0"/>
        <v>57303375</v>
      </c>
      <c r="T18" s="316">
        <f t="shared" si="0"/>
        <v>59916825</v>
      </c>
      <c r="U18" s="316">
        <f t="shared" si="0"/>
        <v>59916825</v>
      </c>
      <c r="V18" s="316">
        <f t="shared" si="0"/>
        <v>59916825</v>
      </c>
      <c r="W18" s="316">
        <f t="shared" si="0"/>
        <v>59916825</v>
      </c>
      <c r="X18" s="316">
        <f t="shared" si="0"/>
        <v>59916825</v>
      </c>
      <c r="Y18" s="316">
        <f t="shared" si="0"/>
        <v>59916825</v>
      </c>
      <c r="Z18" s="316">
        <f t="shared" si="0"/>
        <v>59916825</v>
      </c>
      <c r="AA18" s="316">
        <f t="shared" si="0"/>
        <v>59916825</v>
      </c>
      <c r="AB18" s="316">
        <f t="shared" si="0"/>
        <v>59916825</v>
      </c>
    </row>
    <row r="19" spans="1:28" ht="14.1" customHeight="1">
      <c r="A19" s="14"/>
      <c r="B19" s="109">
        <v>10</v>
      </c>
      <c r="C19" s="267" t="s">
        <v>155</v>
      </c>
      <c r="D19" s="279">
        <f>'Harga Pelumas'!D19+'OA Pelumas'!D19</f>
        <v>2453375</v>
      </c>
      <c r="E19" s="279">
        <f>'Harga Pelumas'!E19+'OA Pelumas'!E19</f>
        <v>3692975</v>
      </c>
      <c r="F19" s="279">
        <f>'Harga Pelumas'!F19+'OA Pelumas'!F19</f>
        <v>3873750</v>
      </c>
      <c r="G19" s="279">
        <f>'Harga Pelumas'!G19+'OA Pelumas'!G19</f>
        <v>506900</v>
      </c>
      <c r="H19" s="279">
        <f>'Harga Pelumas'!H19+'OA Pelumas'!H19</f>
        <v>0</v>
      </c>
      <c r="I19" s="279">
        <f>'Harga Pelumas'!I19+'OA Pelumas'!I19</f>
        <v>0</v>
      </c>
      <c r="J19" s="279">
        <f>'Harga Pelumas'!J19+'OA Pelumas'!J19</f>
        <v>0</v>
      </c>
      <c r="K19" s="279">
        <f>'Harga Pelumas'!K19+'OA Pelumas'!K19</f>
        <v>0</v>
      </c>
      <c r="L19" s="279">
        <f>'Harga Pelumas'!L19+'OA Pelumas'!L19</f>
        <v>0</v>
      </c>
      <c r="M19" s="279">
        <f>'Harga Pelumas'!M19+'OA Pelumas'!M19</f>
        <v>0</v>
      </c>
      <c r="N19" s="279">
        <f>'Harga Pelumas'!N19+'OA Pelumas'!N19</f>
        <v>0</v>
      </c>
      <c r="O19" s="279">
        <f>'Harga Pelumas'!O19+'OA Pelumas'!O19</f>
        <v>0</v>
      </c>
      <c r="P19" s="85">
        <f t="shared" ref="P19:P26" si="12">SUM(D19:O19)</f>
        <v>10527000</v>
      </c>
      <c r="Q19" s="313">
        <f t="shared" ref="Q19:Q36" si="13">D19</f>
        <v>2453375</v>
      </c>
      <c r="R19" s="314">
        <f t="shared" si="6"/>
        <v>6146350</v>
      </c>
      <c r="S19" s="314">
        <f t="shared" si="0"/>
        <v>10020100</v>
      </c>
      <c r="T19" s="314">
        <f t="shared" si="0"/>
        <v>10527000</v>
      </c>
      <c r="U19" s="314">
        <f t="shared" si="0"/>
        <v>10527000</v>
      </c>
      <c r="V19" s="314">
        <f t="shared" si="0"/>
        <v>10527000</v>
      </c>
      <c r="W19" s="314">
        <f t="shared" si="0"/>
        <v>10527000</v>
      </c>
      <c r="X19" s="314">
        <f t="shared" si="0"/>
        <v>10527000</v>
      </c>
      <c r="Y19" s="314">
        <f t="shared" si="0"/>
        <v>10527000</v>
      </c>
      <c r="Z19" s="314">
        <f t="shared" si="0"/>
        <v>10527000</v>
      </c>
      <c r="AA19" s="314">
        <f t="shared" si="0"/>
        <v>10527000</v>
      </c>
      <c r="AB19" s="314">
        <f t="shared" si="0"/>
        <v>10527000</v>
      </c>
    </row>
    <row r="20" spans="1:28" ht="14.1" customHeight="1">
      <c r="A20" s="14"/>
      <c r="B20" s="109">
        <v>11</v>
      </c>
      <c r="C20" s="270" t="s">
        <v>156</v>
      </c>
      <c r="D20" s="279">
        <f>'Harga Pelumas'!D20+'OA Pelumas'!D20</f>
        <v>3059150</v>
      </c>
      <c r="E20" s="279">
        <f>'Harga Pelumas'!E20+'OA Pelumas'!E20</f>
        <v>4070225</v>
      </c>
      <c r="F20" s="279">
        <f>'Harga Pelumas'!F20+'OA Pelumas'!F20</f>
        <v>4173925</v>
      </c>
      <c r="G20" s="279">
        <f>'Harga Pelumas'!G20+'OA Pelumas'!G20</f>
        <v>359550</v>
      </c>
      <c r="H20" s="279">
        <f>'Harga Pelumas'!H20+'OA Pelumas'!H20</f>
        <v>0</v>
      </c>
      <c r="I20" s="279">
        <f>'Harga Pelumas'!I20+'OA Pelumas'!I20</f>
        <v>0</v>
      </c>
      <c r="J20" s="279">
        <f>'Harga Pelumas'!J20+'OA Pelumas'!J20</f>
        <v>0</v>
      </c>
      <c r="K20" s="279">
        <f>'Harga Pelumas'!K20+'OA Pelumas'!K20</f>
        <v>0</v>
      </c>
      <c r="L20" s="279">
        <f>'Harga Pelumas'!L20+'OA Pelumas'!L20</f>
        <v>0</v>
      </c>
      <c r="M20" s="279">
        <f>'Harga Pelumas'!M20+'OA Pelumas'!M20</f>
        <v>0</v>
      </c>
      <c r="N20" s="279">
        <f>'Harga Pelumas'!N20+'OA Pelumas'!N20</f>
        <v>0</v>
      </c>
      <c r="O20" s="279">
        <f>'Harga Pelumas'!O20+'OA Pelumas'!O20</f>
        <v>0</v>
      </c>
      <c r="P20" s="85">
        <f t="shared" si="12"/>
        <v>11662850</v>
      </c>
      <c r="Q20" s="313">
        <f t="shared" si="13"/>
        <v>3059150</v>
      </c>
      <c r="R20" s="314">
        <f t="shared" si="6"/>
        <v>7129375</v>
      </c>
      <c r="S20" s="314">
        <f t="shared" si="0"/>
        <v>11303300</v>
      </c>
      <c r="T20" s="314">
        <f t="shared" si="0"/>
        <v>11662850</v>
      </c>
      <c r="U20" s="314">
        <f t="shared" si="0"/>
        <v>11662850</v>
      </c>
      <c r="V20" s="314">
        <f t="shared" si="0"/>
        <v>11662850</v>
      </c>
      <c r="W20" s="314">
        <f t="shared" si="0"/>
        <v>11662850</v>
      </c>
      <c r="X20" s="314">
        <f t="shared" si="0"/>
        <v>11662850</v>
      </c>
      <c r="Y20" s="314">
        <f t="shared" si="0"/>
        <v>11662850</v>
      </c>
      <c r="Z20" s="314">
        <f t="shared" si="0"/>
        <v>11662850</v>
      </c>
      <c r="AA20" s="314">
        <f t="shared" si="0"/>
        <v>11662850</v>
      </c>
      <c r="AB20" s="314">
        <f t="shared" si="0"/>
        <v>11662850</v>
      </c>
    </row>
    <row r="21" spans="1:28" ht="14.1" customHeight="1">
      <c r="A21" s="14"/>
      <c r="B21" s="109">
        <v>12</v>
      </c>
      <c r="C21" s="270" t="s">
        <v>129</v>
      </c>
      <c r="D21" s="279">
        <f>'Harga Pelumas'!D21+'OA Pelumas'!D21</f>
        <v>0</v>
      </c>
      <c r="E21" s="279">
        <f>'Harga Pelumas'!E21+'OA Pelumas'!E21</f>
        <v>0</v>
      </c>
      <c r="F21" s="279">
        <f>'Harga Pelumas'!F21+'OA Pelumas'!F21</f>
        <v>981000</v>
      </c>
      <c r="G21" s="279">
        <f>'Harga Pelumas'!G21+'OA Pelumas'!G21</f>
        <v>4250</v>
      </c>
      <c r="H21" s="279">
        <f>'Harga Pelumas'!H21+'OA Pelumas'!H21</f>
        <v>0</v>
      </c>
      <c r="I21" s="279">
        <f>'Harga Pelumas'!I21+'OA Pelumas'!I21</f>
        <v>0</v>
      </c>
      <c r="J21" s="279">
        <f>'Harga Pelumas'!J21+'OA Pelumas'!J21</f>
        <v>0</v>
      </c>
      <c r="K21" s="279">
        <f>'Harga Pelumas'!K21+'OA Pelumas'!K21</f>
        <v>0</v>
      </c>
      <c r="L21" s="279">
        <f>'Harga Pelumas'!L21+'OA Pelumas'!L21</f>
        <v>0</v>
      </c>
      <c r="M21" s="279">
        <f>'Harga Pelumas'!M21+'OA Pelumas'!M21</f>
        <v>0</v>
      </c>
      <c r="N21" s="279">
        <f>'Harga Pelumas'!N21+'OA Pelumas'!N21</f>
        <v>0</v>
      </c>
      <c r="O21" s="279">
        <f>'Harga Pelumas'!O21+'OA Pelumas'!O21</f>
        <v>0</v>
      </c>
      <c r="P21" s="85">
        <f t="shared" si="12"/>
        <v>985250</v>
      </c>
      <c r="Q21" s="313">
        <f t="shared" ref="Q21" si="14">D21</f>
        <v>0</v>
      </c>
      <c r="R21" s="314">
        <f t="shared" ref="R21" si="15">Q21+E21</f>
        <v>0</v>
      </c>
      <c r="S21" s="314">
        <f t="shared" ref="S21" si="16">R21+F21</f>
        <v>981000</v>
      </c>
      <c r="T21" s="314">
        <f t="shared" ref="T21" si="17">S21+G21</f>
        <v>985250</v>
      </c>
      <c r="U21" s="314">
        <f t="shared" ref="U21" si="18">T21+H21</f>
        <v>985250</v>
      </c>
      <c r="V21" s="314">
        <f t="shared" ref="V21" si="19">U21+I21</f>
        <v>985250</v>
      </c>
      <c r="W21" s="314">
        <f t="shared" ref="W21" si="20">V21+J21</f>
        <v>985250</v>
      </c>
      <c r="X21" s="314">
        <f t="shared" ref="X21" si="21">W21+K21</f>
        <v>985250</v>
      </c>
      <c r="Y21" s="314">
        <f t="shared" ref="Y21" si="22">X21+L21</f>
        <v>985250</v>
      </c>
      <c r="Z21" s="314">
        <f t="shared" ref="Z21" si="23">Y21+M21</f>
        <v>985250</v>
      </c>
      <c r="AA21" s="314">
        <f t="shared" ref="AA21" si="24">Z21+N21</f>
        <v>985250</v>
      </c>
      <c r="AB21" s="314">
        <f t="shared" ref="AB21" si="25">AA21+O21</f>
        <v>985250</v>
      </c>
    </row>
    <row r="22" spans="1:28" ht="14.1" customHeight="1">
      <c r="A22" s="14"/>
      <c r="B22" s="109">
        <v>13</v>
      </c>
      <c r="C22" s="271" t="s">
        <v>157</v>
      </c>
      <c r="D22" s="279">
        <f>'Harga Pelumas'!D22+'OA Pelumas'!D22</f>
        <v>3060700</v>
      </c>
      <c r="E22" s="279">
        <f>'Harga Pelumas'!E22+'OA Pelumas'!E22</f>
        <v>3012500</v>
      </c>
      <c r="F22" s="279">
        <f>'Harga Pelumas'!F22+'OA Pelumas'!F22</f>
        <v>2265400</v>
      </c>
      <c r="G22" s="279">
        <f>'Harga Pelumas'!G22+'OA Pelumas'!G22</f>
        <v>209100</v>
      </c>
      <c r="H22" s="279">
        <f>'Harga Pelumas'!H22+'OA Pelumas'!H22</f>
        <v>0</v>
      </c>
      <c r="I22" s="279">
        <f>'Harga Pelumas'!I22+'OA Pelumas'!I22</f>
        <v>0</v>
      </c>
      <c r="J22" s="279">
        <f>'Harga Pelumas'!J22+'OA Pelumas'!J22</f>
        <v>0</v>
      </c>
      <c r="K22" s="279">
        <f>'Harga Pelumas'!K22+'OA Pelumas'!K22</f>
        <v>0</v>
      </c>
      <c r="L22" s="279">
        <f>'Harga Pelumas'!L22+'OA Pelumas'!L22</f>
        <v>0</v>
      </c>
      <c r="M22" s="279">
        <f>'Harga Pelumas'!M22+'OA Pelumas'!M22</f>
        <v>0</v>
      </c>
      <c r="N22" s="279">
        <f>'Harga Pelumas'!N22+'OA Pelumas'!N22</f>
        <v>0</v>
      </c>
      <c r="O22" s="279">
        <f>'Harga Pelumas'!O22+'OA Pelumas'!O22</f>
        <v>0</v>
      </c>
      <c r="P22" s="85">
        <f t="shared" si="12"/>
        <v>8547700</v>
      </c>
      <c r="Q22" s="313">
        <f t="shared" si="13"/>
        <v>3060700</v>
      </c>
      <c r="R22" s="314">
        <f t="shared" si="6"/>
        <v>6073200</v>
      </c>
      <c r="S22" s="314">
        <f t="shared" si="0"/>
        <v>8338600</v>
      </c>
      <c r="T22" s="314">
        <f t="shared" si="0"/>
        <v>8547700</v>
      </c>
      <c r="U22" s="314">
        <f t="shared" si="0"/>
        <v>8547700</v>
      </c>
      <c r="V22" s="314">
        <f t="shared" si="0"/>
        <v>8547700</v>
      </c>
      <c r="W22" s="314">
        <f t="shared" si="0"/>
        <v>8547700</v>
      </c>
      <c r="X22" s="314">
        <f t="shared" si="0"/>
        <v>8547700</v>
      </c>
      <c r="Y22" s="314">
        <f t="shared" si="0"/>
        <v>8547700</v>
      </c>
      <c r="Z22" s="314">
        <f t="shared" si="0"/>
        <v>8547700</v>
      </c>
      <c r="AA22" s="314">
        <f t="shared" si="0"/>
        <v>8547700</v>
      </c>
      <c r="AB22" s="314">
        <f t="shared" si="0"/>
        <v>8547700</v>
      </c>
    </row>
    <row r="23" spans="1:28" ht="14.1" customHeight="1">
      <c r="A23" s="14"/>
      <c r="B23" s="109">
        <v>14</v>
      </c>
      <c r="C23" s="271" t="s">
        <v>158</v>
      </c>
      <c r="D23" s="279">
        <f>'Harga Pelumas'!D23+'OA Pelumas'!D23</f>
        <v>7462125</v>
      </c>
      <c r="E23" s="279">
        <f>'Harga Pelumas'!E23+'OA Pelumas'!E23</f>
        <v>3216000</v>
      </c>
      <c r="F23" s="279">
        <f>'Harga Pelumas'!F23+'OA Pelumas'!F23</f>
        <v>2839125</v>
      </c>
      <c r="G23" s="279">
        <f>'Harga Pelumas'!G23+'OA Pelumas'!G23</f>
        <v>337900</v>
      </c>
      <c r="H23" s="279">
        <f>'Harga Pelumas'!H23+'OA Pelumas'!H23</f>
        <v>0</v>
      </c>
      <c r="I23" s="279">
        <f>'Harga Pelumas'!I23+'OA Pelumas'!I23</f>
        <v>0</v>
      </c>
      <c r="J23" s="279">
        <f>'Harga Pelumas'!J23+'OA Pelumas'!J23</f>
        <v>0</v>
      </c>
      <c r="K23" s="279">
        <f>'Harga Pelumas'!K23+'OA Pelumas'!K23</f>
        <v>0</v>
      </c>
      <c r="L23" s="279">
        <f>'Harga Pelumas'!L23+'OA Pelumas'!L23</f>
        <v>0</v>
      </c>
      <c r="M23" s="279">
        <f>'Harga Pelumas'!M23+'OA Pelumas'!M23</f>
        <v>0</v>
      </c>
      <c r="N23" s="279">
        <f>'Harga Pelumas'!N23+'OA Pelumas'!N23</f>
        <v>0</v>
      </c>
      <c r="O23" s="279">
        <f>'Harga Pelumas'!O23+'OA Pelumas'!O23</f>
        <v>0</v>
      </c>
      <c r="P23" s="85">
        <f t="shared" si="12"/>
        <v>13855150</v>
      </c>
      <c r="Q23" s="313">
        <f t="shared" si="13"/>
        <v>7462125</v>
      </c>
      <c r="R23" s="314">
        <f t="shared" si="6"/>
        <v>10678125</v>
      </c>
      <c r="S23" s="314">
        <f t="shared" si="0"/>
        <v>13517250</v>
      </c>
      <c r="T23" s="314">
        <f t="shared" si="0"/>
        <v>13855150</v>
      </c>
      <c r="U23" s="314">
        <f t="shared" si="0"/>
        <v>13855150</v>
      </c>
      <c r="V23" s="314">
        <f t="shared" si="0"/>
        <v>13855150</v>
      </c>
      <c r="W23" s="314">
        <f t="shared" si="0"/>
        <v>13855150</v>
      </c>
      <c r="X23" s="314">
        <f t="shared" si="0"/>
        <v>13855150</v>
      </c>
      <c r="Y23" s="314">
        <f t="shared" si="0"/>
        <v>13855150</v>
      </c>
      <c r="Z23" s="314">
        <f t="shared" si="0"/>
        <v>13855150</v>
      </c>
      <c r="AA23" s="314">
        <f t="shared" si="0"/>
        <v>13855150</v>
      </c>
      <c r="AB23" s="314">
        <f t="shared" si="0"/>
        <v>13855150</v>
      </c>
    </row>
    <row r="24" spans="1:28" ht="14.1" customHeight="1">
      <c r="A24" s="14"/>
      <c r="B24" s="109">
        <v>15</v>
      </c>
      <c r="C24" s="271" t="s">
        <v>159</v>
      </c>
      <c r="D24" s="279">
        <f>'Harga Pelumas'!D24+'OA Pelumas'!D24</f>
        <v>7004700</v>
      </c>
      <c r="E24" s="279">
        <f>'Harga Pelumas'!E24+'OA Pelumas'!E24</f>
        <v>4778400</v>
      </c>
      <c r="F24" s="279">
        <f>'Harga Pelumas'!F24+'OA Pelumas'!F24</f>
        <v>8226450</v>
      </c>
      <c r="G24" s="279">
        <f>'Harga Pelumas'!G24+'OA Pelumas'!G24</f>
        <v>992750</v>
      </c>
      <c r="H24" s="279">
        <f>'Harga Pelumas'!H24+'OA Pelumas'!H24</f>
        <v>0</v>
      </c>
      <c r="I24" s="279">
        <f>'Harga Pelumas'!I24+'OA Pelumas'!I24</f>
        <v>0</v>
      </c>
      <c r="J24" s="279">
        <f>'Harga Pelumas'!J24+'OA Pelumas'!J24</f>
        <v>0</v>
      </c>
      <c r="K24" s="279">
        <f>'Harga Pelumas'!K24+'OA Pelumas'!K24</f>
        <v>0</v>
      </c>
      <c r="L24" s="279">
        <f>'Harga Pelumas'!L24+'OA Pelumas'!L24</f>
        <v>0</v>
      </c>
      <c r="M24" s="279">
        <f>'Harga Pelumas'!M24+'OA Pelumas'!M24</f>
        <v>0</v>
      </c>
      <c r="N24" s="279">
        <f>'Harga Pelumas'!N24+'OA Pelumas'!N24</f>
        <v>0</v>
      </c>
      <c r="O24" s="279">
        <f>'Harga Pelumas'!O24+'OA Pelumas'!O24</f>
        <v>0</v>
      </c>
      <c r="P24" s="85">
        <f t="shared" si="12"/>
        <v>21002300</v>
      </c>
      <c r="Q24" s="313">
        <f t="shared" si="13"/>
        <v>7004700</v>
      </c>
      <c r="R24" s="314">
        <f t="shared" si="6"/>
        <v>11783100</v>
      </c>
      <c r="S24" s="314">
        <f t="shared" si="0"/>
        <v>20009550</v>
      </c>
      <c r="T24" s="314">
        <f t="shared" si="0"/>
        <v>21002300</v>
      </c>
      <c r="U24" s="314">
        <f t="shared" si="0"/>
        <v>21002300</v>
      </c>
      <c r="V24" s="314">
        <f t="shared" si="0"/>
        <v>21002300</v>
      </c>
      <c r="W24" s="314">
        <f t="shared" si="0"/>
        <v>21002300</v>
      </c>
      <c r="X24" s="314">
        <f t="shared" si="0"/>
        <v>21002300</v>
      </c>
      <c r="Y24" s="314">
        <f t="shared" si="0"/>
        <v>21002300</v>
      </c>
      <c r="Z24" s="314">
        <f t="shared" si="0"/>
        <v>21002300</v>
      </c>
      <c r="AA24" s="314">
        <f t="shared" si="0"/>
        <v>21002300</v>
      </c>
      <c r="AB24" s="314">
        <f t="shared" si="0"/>
        <v>21002300</v>
      </c>
    </row>
    <row r="25" spans="1:28" ht="14.1" customHeight="1">
      <c r="B25" s="109">
        <v>16</v>
      </c>
      <c r="C25" s="271" t="s">
        <v>160</v>
      </c>
      <c r="D25" s="279">
        <f>'Harga Pelumas'!D25+'OA Pelumas'!D25</f>
        <v>4791800</v>
      </c>
      <c r="E25" s="279">
        <f>'Harga Pelumas'!E25+'OA Pelumas'!E25</f>
        <v>3408600</v>
      </c>
      <c r="F25" s="279">
        <f>'Harga Pelumas'!F25+'OA Pelumas'!F25</f>
        <v>1976000</v>
      </c>
      <c r="G25" s="279">
        <f>'Harga Pelumas'!G25+'OA Pelumas'!G25</f>
        <v>46000</v>
      </c>
      <c r="H25" s="279">
        <f>'Harga Pelumas'!H25+'OA Pelumas'!H25</f>
        <v>0</v>
      </c>
      <c r="I25" s="279">
        <f>'Harga Pelumas'!I25+'OA Pelumas'!I25</f>
        <v>0</v>
      </c>
      <c r="J25" s="279">
        <f>'Harga Pelumas'!J25+'OA Pelumas'!J25</f>
        <v>0</v>
      </c>
      <c r="K25" s="279">
        <f>'Harga Pelumas'!K25+'OA Pelumas'!K25</f>
        <v>0</v>
      </c>
      <c r="L25" s="279">
        <f>'Harga Pelumas'!L25+'OA Pelumas'!L25</f>
        <v>0</v>
      </c>
      <c r="M25" s="279">
        <f>'Harga Pelumas'!M25+'OA Pelumas'!M25</f>
        <v>0</v>
      </c>
      <c r="N25" s="279">
        <f>'Harga Pelumas'!N25+'OA Pelumas'!N25</f>
        <v>0</v>
      </c>
      <c r="O25" s="279">
        <f>'Harga Pelumas'!O25+'OA Pelumas'!O25</f>
        <v>0</v>
      </c>
      <c r="P25" s="85">
        <f t="shared" si="12"/>
        <v>10222400</v>
      </c>
      <c r="Q25" s="313">
        <f t="shared" si="13"/>
        <v>4791800</v>
      </c>
      <c r="R25" s="314">
        <f t="shared" si="6"/>
        <v>8200400</v>
      </c>
      <c r="S25" s="314">
        <f t="shared" si="6"/>
        <v>10176400</v>
      </c>
      <c r="T25" s="314">
        <f t="shared" si="6"/>
        <v>10222400</v>
      </c>
      <c r="U25" s="314">
        <f t="shared" si="6"/>
        <v>10222400</v>
      </c>
      <c r="V25" s="314">
        <f t="shared" si="6"/>
        <v>10222400</v>
      </c>
      <c r="W25" s="314">
        <f t="shared" si="6"/>
        <v>10222400</v>
      </c>
      <c r="X25" s="314">
        <f t="shared" si="6"/>
        <v>10222400</v>
      </c>
      <c r="Y25" s="314">
        <f t="shared" si="6"/>
        <v>10222400</v>
      </c>
      <c r="Z25" s="314">
        <f t="shared" si="6"/>
        <v>10222400</v>
      </c>
      <c r="AA25" s="314">
        <f t="shared" si="6"/>
        <v>10222400</v>
      </c>
      <c r="AB25" s="314">
        <f t="shared" si="6"/>
        <v>10222400</v>
      </c>
    </row>
    <row r="26" spans="1:28" ht="14.1" customHeight="1">
      <c r="A26" s="14"/>
      <c r="B26" s="109">
        <v>17</v>
      </c>
      <c r="C26" s="271" t="s">
        <v>161</v>
      </c>
      <c r="D26" s="279">
        <f>'Harga Pelumas'!D26+'OA Pelumas'!D26</f>
        <v>3188775</v>
      </c>
      <c r="E26" s="279">
        <f>'Harga Pelumas'!E26+'OA Pelumas'!E26</f>
        <v>1633275</v>
      </c>
      <c r="F26" s="279">
        <f>'Harga Pelumas'!F26+'OA Pelumas'!F26</f>
        <v>2903600</v>
      </c>
      <c r="G26" s="279">
        <f>'Harga Pelumas'!G26+'OA Pelumas'!G26</f>
        <v>486450</v>
      </c>
      <c r="H26" s="279">
        <f>'Harga Pelumas'!H26+'OA Pelumas'!H26</f>
        <v>0</v>
      </c>
      <c r="I26" s="279">
        <f>'Harga Pelumas'!I26+'OA Pelumas'!I26</f>
        <v>0</v>
      </c>
      <c r="J26" s="279">
        <f>'Harga Pelumas'!J26+'OA Pelumas'!J26</f>
        <v>0</v>
      </c>
      <c r="K26" s="279">
        <f>'Harga Pelumas'!K26+'OA Pelumas'!K26</f>
        <v>0</v>
      </c>
      <c r="L26" s="279">
        <f>'Harga Pelumas'!L26+'OA Pelumas'!L26</f>
        <v>0</v>
      </c>
      <c r="M26" s="279">
        <f>'Harga Pelumas'!M26+'OA Pelumas'!M26</f>
        <v>0</v>
      </c>
      <c r="N26" s="279">
        <f>'Harga Pelumas'!N26+'OA Pelumas'!N26</f>
        <v>0</v>
      </c>
      <c r="O26" s="279">
        <f>'Harga Pelumas'!O26+'OA Pelumas'!O26</f>
        <v>0</v>
      </c>
      <c r="P26" s="85">
        <f t="shared" si="12"/>
        <v>8212100</v>
      </c>
      <c r="Q26" s="313">
        <f t="shared" si="13"/>
        <v>3188775</v>
      </c>
      <c r="R26" s="314">
        <f t="shared" si="6"/>
        <v>4822050</v>
      </c>
      <c r="S26" s="314">
        <f t="shared" si="6"/>
        <v>7725650</v>
      </c>
      <c r="T26" s="314">
        <f t="shared" si="6"/>
        <v>8212100</v>
      </c>
      <c r="U26" s="314">
        <f t="shared" si="6"/>
        <v>8212100</v>
      </c>
      <c r="V26" s="314">
        <f t="shared" si="6"/>
        <v>8212100</v>
      </c>
      <c r="W26" s="314">
        <f t="shared" si="6"/>
        <v>8212100</v>
      </c>
      <c r="X26" s="314">
        <f t="shared" si="6"/>
        <v>8212100</v>
      </c>
      <c r="Y26" s="314">
        <f t="shared" si="6"/>
        <v>8212100</v>
      </c>
      <c r="Z26" s="314">
        <f t="shared" si="6"/>
        <v>8212100</v>
      </c>
      <c r="AA26" s="314">
        <f t="shared" si="6"/>
        <v>8212100</v>
      </c>
      <c r="AB26" s="314">
        <f t="shared" si="6"/>
        <v>8212100</v>
      </c>
    </row>
    <row r="27" spans="1:28" s="7" customFormat="1" ht="14.1" customHeight="1">
      <c r="B27" s="110"/>
      <c r="C27" s="272" t="s">
        <v>47</v>
      </c>
      <c r="D27" s="280">
        <f t="shared" ref="D27:P27" si="26">SUM(D19:D26)</f>
        <v>31020625</v>
      </c>
      <c r="E27" s="280">
        <f t="shared" si="26"/>
        <v>23811975</v>
      </c>
      <c r="F27" s="280">
        <f t="shared" si="26"/>
        <v>27239250</v>
      </c>
      <c r="G27" s="280">
        <f t="shared" si="26"/>
        <v>2942900</v>
      </c>
      <c r="H27" s="280">
        <f t="shared" si="26"/>
        <v>0</v>
      </c>
      <c r="I27" s="280">
        <f t="shared" si="26"/>
        <v>0</v>
      </c>
      <c r="J27" s="280">
        <f t="shared" si="26"/>
        <v>0</v>
      </c>
      <c r="K27" s="280">
        <f t="shared" si="26"/>
        <v>0</v>
      </c>
      <c r="L27" s="280">
        <f t="shared" si="26"/>
        <v>0</v>
      </c>
      <c r="M27" s="280">
        <f t="shared" si="26"/>
        <v>0</v>
      </c>
      <c r="N27" s="280">
        <f t="shared" si="26"/>
        <v>0</v>
      </c>
      <c r="O27" s="280">
        <f t="shared" si="26"/>
        <v>0</v>
      </c>
      <c r="P27" s="103">
        <f t="shared" si="26"/>
        <v>85014750</v>
      </c>
      <c r="Q27" s="315">
        <f t="shared" si="13"/>
        <v>31020625</v>
      </c>
      <c r="R27" s="316">
        <f t="shared" si="6"/>
        <v>54832600</v>
      </c>
      <c r="S27" s="316">
        <f t="shared" si="6"/>
        <v>82071850</v>
      </c>
      <c r="T27" s="316">
        <f t="shared" si="6"/>
        <v>85014750</v>
      </c>
      <c r="U27" s="316">
        <f t="shared" si="6"/>
        <v>85014750</v>
      </c>
      <c r="V27" s="316">
        <f t="shared" si="6"/>
        <v>85014750</v>
      </c>
      <c r="W27" s="316">
        <f t="shared" si="6"/>
        <v>85014750</v>
      </c>
      <c r="X27" s="316">
        <f t="shared" si="6"/>
        <v>85014750</v>
      </c>
      <c r="Y27" s="316">
        <f t="shared" si="6"/>
        <v>85014750</v>
      </c>
      <c r="Z27" s="316">
        <f t="shared" si="6"/>
        <v>85014750</v>
      </c>
      <c r="AA27" s="316">
        <f t="shared" si="6"/>
        <v>85014750</v>
      </c>
      <c r="AB27" s="316">
        <f t="shared" si="6"/>
        <v>85014750</v>
      </c>
    </row>
    <row r="28" spans="1:28" s="7" customFormat="1" ht="14.1" customHeight="1">
      <c r="B28" s="110"/>
      <c r="C28" s="273" t="s">
        <v>128</v>
      </c>
      <c r="D28" s="300">
        <f t="shared" ref="D28:O28" si="27">SUM(D10,D18,D27)</f>
        <v>51517425</v>
      </c>
      <c r="E28" s="300">
        <f t="shared" si="27"/>
        <v>43371650</v>
      </c>
      <c r="F28" s="300">
        <f t="shared" si="27"/>
        <v>55462700</v>
      </c>
      <c r="G28" s="300">
        <f t="shared" si="27"/>
        <v>5945750</v>
      </c>
      <c r="H28" s="300">
        <f t="shared" si="27"/>
        <v>0</v>
      </c>
      <c r="I28" s="300">
        <f t="shared" si="27"/>
        <v>0</v>
      </c>
      <c r="J28" s="300">
        <f t="shared" si="27"/>
        <v>0</v>
      </c>
      <c r="K28" s="300">
        <f t="shared" si="27"/>
        <v>0</v>
      </c>
      <c r="L28" s="300">
        <f t="shared" si="27"/>
        <v>0</v>
      </c>
      <c r="M28" s="300">
        <f t="shared" si="27"/>
        <v>0</v>
      </c>
      <c r="N28" s="300">
        <f t="shared" si="27"/>
        <v>0</v>
      </c>
      <c r="O28" s="300">
        <f t="shared" si="27"/>
        <v>0</v>
      </c>
      <c r="P28" s="205">
        <f>SUM(P27,P18,P10)</f>
        <v>156297525</v>
      </c>
      <c r="Q28" s="317">
        <f t="shared" si="13"/>
        <v>51517425</v>
      </c>
      <c r="R28" s="316">
        <f t="shared" ref="R28:AB36" si="28">Q28+E28</f>
        <v>94889075</v>
      </c>
      <c r="S28" s="316">
        <f t="shared" si="28"/>
        <v>150351775</v>
      </c>
      <c r="T28" s="316">
        <f t="shared" si="28"/>
        <v>156297525</v>
      </c>
      <c r="U28" s="316">
        <f t="shared" si="28"/>
        <v>156297525</v>
      </c>
      <c r="V28" s="316">
        <f t="shared" si="28"/>
        <v>156297525</v>
      </c>
      <c r="W28" s="316">
        <f t="shared" si="28"/>
        <v>156297525</v>
      </c>
      <c r="X28" s="316">
        <f t="shared" si="28"/>
        <v>156297525</v>
      </c>
      <c r="Y28" s="316">
        <f t="shared" si="28"/>
        <v>156297525</v>
      </c>
      <c r="Z28" s="316">
        <f t="shared" si="28"/>
        <v>156297525</v>
      </c>
      <c r="AA28" s="316">
        <f t="shared" si="28"/>
        <v>156297525</v>
      </c>
      <c r="AB28" s="316">
        <f t="shared" si="28"/>
        <v>156297525</v>
      </c>
    </row>
    <row r="29" spans="1:28" ht="14.1" customHeight="1">
      <c r="B29" s="109">
        <v>18</v>
      </c>
      <c r="C29" s="271" t="s">
        <v>129</v>
      </c>
      <c r="D29" s="279">
        <f>'Harga Pelumas'!D29+'OA Pelumas'!D29</f>
        <v>11306025</v>
      </c>
      <c r="E29" s="279">
        <f>'Harga Pelumas'!E29+'OA Pelumas'!E29</f>
        <v>5787900</v>
      </c>
      <c r="F29" s="279">
        <f>'Harga Pelumas'!F29+'OA Pelumas'!F29</f>
        <v>3776850</v>
      </c>
      <c r="G29" s="279">
        <f>'Harga Pelumas'!G29+'OA Pelumas'!G29</f>
        <v>110500</v>
      </c>
      <c r="H29" s="279">
        <f>'Harga Pelumas'!H29+'OA Pelumas'!H29</f>
        <v>0</v>
      </c>
      <c r="I29" s="279">
        <f>'Harga Pelumas'!I29+'OA Pelumas'!I29</f>
        <v>0</v>
      </c>
      <c r="J29" s="279">
        <f>'Harga Pelumas'!J29+'OA Pelumas'!J29</f>
        <v>0</v>
      </c>
      <c r="K29" s="279">
        <f>'Harga Pelumas'!K29+'OA Pelumas'!K29</f>
        <v>0</v>
      </c>
      <c r="L29" s="279">
        <f>'Harga Pelumas'!L29+'OA Pelumas'!L29</f>
        <v>0</v>
      </c>
      <c r="M29" s="279">
        <f>'Harga Pelumas'!M29+'OA Pelumas'!M29</f>
        <v>0</v>
      </c>
      <c r="N29" s="279">
        <f>'Harga Pelumas'!N29+'OA Pelumas'!N29</f>
        <v>0</v>
      </c>
      <c r="O29" s="279">
        <f>'Harga Pelumas'!O29+'OA Pelumas'!O29</f>
        <v>0</v>
      </c>
      <c r="P29" s="85">
        <f>SUM(D29:O29)</f>
        <v>20981275</v>
      </c>
      <c r="Q29" s="313">
        <f t="shared" si="13"/>
        <v>11306025</v>
      </c>
      <c r="R29" s="314">
        <f t="shared" si="28"/>
        <v>17093925</v>
      </c>
      <c r="S29" s="314">
        <f t="shared" si="28"/>
        <v>20870775</v>
      </c>
      <c r="T29" s="314">
        <f t="shared" si="28"/>
        <v>20981275</v>
      </c>
      <c r="U29" s="314">
        <f t="shared" si="28"/>
        <v>20981275</v>
      </c>
      <c r="V29" s="314">
        <f t="shared" si="28"/>
        <v>20981275</v>
      </c>
      <c r="W29" s="314">
        <f t="shared" si="28"/>
        <v>20981275</v>
      </c>
      <c r="X29" s="314">
        <f t="shared" si="28"/>
        <v>20981275</v>
      </c>
      <c r="Y29" s="314">
        <f t="shared" si="28"/>
        <v>20981275</v>
      </c>
      <c r="Z29" s="314">
        <f t="shared" si="28"/>
        <v>20981275</v>
      </c>
      <c r="AA29" s="314">
        <f t="shared" si="28"/>
        <v>20981275</v>
      </c>
      <c r="AB29" s="314">
        <f t="shared" si="28"/>
        <v>20981275</v>
      </c>
    </row>
    <row r="30" spans="1:28" ht="14.1" customHeight="1">
      <c r="B30" s="109">
        <v>19</v>
      </c>
      <c r="C30" s="271" t="s">
        <v>149</v>
      </c>
      <c r="D30" s="279">
        <f>'Harga Pelumas'!D30+'OA Pelumas'!D30</f>
        <v>1453500</v>
      </c>
      <c r="E30" s="279">
        <f>'Harga Pelumas'!E30+'OA Pelumas'!E30</f>
        <v>2652000</v>
      </c>
      <c r="F30" s="279">
        <f>'Harga Pelumas'!F30+'OA Pelumas'!F30</f>
        <v>1453500</v>
      </c>
      <c r="G30" s="279">
        <f>'Harga Pelumas'!G30+'OA Pelumas'!G30</f>
        <v>176700</v>
      </c>
      <c r="H30" s="279">
        <f>'Harga Pelumas'!H30+'OA Pelumas'!H30</f>
        <v>0</v>
      </c>
      <c r="I30" s="279">
        <f>'Harga Pelumas'!I30+'OA Pelumas'!I30</f>
        <v>0</v>
      </c>
      <c r="J30" s="279">
        <f>'Harga Pelumas'!J30+'OA Pelumas'!J30</f>
        <v>0</v>
      </c>
      <c r="K30" s="279">
        <f>'Harga Pelumas'!K30+'OA Pelumas'!K30</f>
        <v>0</v>
      </c>
      <c r="L30" s="279">
        <f>'Harga Pelumas'!L30+'OA Pelumas'!L30</f>
        <v>0</v>
      </c>
      <c r="M30" s="279">
        <f>'Harga Pelumas'!M30+'OA Pelumas'!M30</f>
        <v>0</v>
      </c>
      <c r="N30" s="279">
        <f>'Harga Pelumas'!N30+'OA Pelumas'!N30</f>
        <v>0</v>
      </c>
      <c r="O30" s="279">
        <f>'Harga Pelumas'!O30+'OA Pelumas'!O30</f>
        <v>0</v>
      </c>
      <c r="P30" s="85">
        <f>SUM(D30:O30)</f>
        <v>5735700</v>
      </c>
      <c r="Q30" s="313">
        <f t="shared" si="13"/>
        <v>1453500</v>
      </c>
      <c r="R30" s="314">
        <f t="shared" si="28"/>
        <v>4105500</v>
      </c>
      <c r="S30" s="314">
        <f t="shared" si="28"/>
        <v>5559000</v>
      </c>
      <c r="T30" s="314">
        <f t="shared" si="28"/>
        <v>5735700</v>
      </c>
      <c r="U30" s="314">
        <f t="shared" si="28"/>
        <v>5735700</v>
      </c>
      <c r="V30" s="314">
        <f t="shared" si="28"/>
        <v>5735700</v>
      </c>
      <c r="W30" s="314">
        <f t="shared" si="28"/>
        <v>5735700</v>
      </c>
      <c r="X30" s="314">
        <f t="shared" si="28"/>
        <v>5735700</v>
      </c>
      <c r="Y30" s="314">
        <f t="shared" si="28"/>
        <v>5735700</v>
      </c>
      <c r="Z30" s="314">
        <f t="shared" si="28"/>
        <v>5735700</v>
      </c>
      <c r="AA30" s="314">
        <f t="shared" si="28"/>
        <v>5735700</v>
      </c>
      <c r="AB30" s="314">
        <f t="shared" si="28"/>
        <v>5735700</v>
      </c>
    </row>
    <row r="31" spans="1:28" ht="14.1" customHeight="1">
      <c r="B31" s="110"/>
      <c r="C31" s="273" t="s">
        <v>130</v>
      </c>
      <c r="D31" s="300">
        <f t="shared" ref="D31:I31" si="29">SUM(D29:D30)</f>
        <v>12759525</v>
      </c>
      <c r="E31" s="300">
        <f t="shared" si="29"/>
        <v>8439900</v>
      </c>
      <c r="F31" s="300">
        <f t="shared" si="29"/>
        <v>5230350</v>
      </c>
      <c r="G31" s="300">
        <f t="shared" si="29"/>
        <v>287200</v>
      </c>
      <c r="H31" s="300">
        <f t="shared" si="29"/>
        <v>0</v>
      </c>
      <c r="I31" s="300">
        <f t="shared" si="29"/>
        <v>0</v>
      </c>
      <c r="J31" s="300">
        <f t="shared" ref="J31:K31" si="30">SUM(J29:J30)</f>
        <v>0</v>
      </c>
      <c r="K31" s="300">
        <f t="shared" si="30"/>
        <v>0</v>
      </c>
      <c r="L31" s="300">
        <f t="shared" ref="L31:M31" si="31">SUM(L29:L30)</f>
        <v>0</v>
      </c>
      <c r="M31" s="300">
        <f t="shared" si="31"/>
        <v>0</v>
      </c>
      <c r="N31" s="300">
        <f t="shared" ref="N31:O31" si="32">SUM(N29:N30)</f>
        <v>0</v>
      </c>
      <c r="O31" s="300">
        <f t="shared" si="32"/>
        <v>0</v>
      </c>
      <c r="P31" s="104">
        <f>SUM(P29:P30)</f>
        <v>26716975</v>
      </c>
      <c r="Q31" s="317">
        <f t="shared" si="13"/>
        <v>12759525</v>
      </c>
      <c r="R31" s="326">
        <f t="shared" si="28"/>
        <v>21199425</v>
      </c>
      <c r="S31" s="326">
        <f t="shared" si="28"/>
        <v>26429775</v>
      </c>
      <c r="T31" s="326">
        <f t="shared" si="28"/>
        <v>26716975</v>
      </c>
      <c r="U31" s="326">
        <f t="shared" si="28"/>
        <v>26716975</v>
      </c>
      <c r="V31" s="326">
        <f t="shared" si="28"/>
        <v>26716975</v>
      </c>
      <c r="W31" s="326">
        <f t="shared" si="28"/>
        <v>26716975</v>
      </c>
      <c r="X31" s="326">
        <f t="shared" si="28"/>
        <v>26716975</v>
      </c>
      <c r="Y31" s="326">
        <f t="shared" si="28"/>
        <v>26716975</v>
      </c>
      <c r="Z31" s="326">
        <f t="shared" si="28"/>
        <v>26716975</v>
      </c>
      <c r="AA31" s="326">
        <f t="shared" si="28"/>
        <v>26716975</v>
      </c>
      <c r="AB31" s="326">
        <f t="shared" si="28"/>
        <v>26716975</v>
      </c>
    </row>
    <row r="32" spans="1:28" ht="14.1" customHeight="1">
      <c r="B32" s="110"/>
      <c r="C32" s="274" t="s">
        <v>131</v>
      </c>
      <c r="D32" s="283">
        <f t="shared" ref="D32:I32" si="33">SUM(D28,D31)</f>
        <v>64276950</v>
      </c>
      <c r="E32" s="283">
        <f t="shared" si="33"/>
        <v>51811550</v>
      </c>
      <c r="F32" s="283">
        <f t="shared" si="33"/>
        <v>60693050</v>
      </c>
      <c r="G32" s="283">
        <f t="shared" si="33"/>
        <v>6232950</v>
      </c>
      <c r="H32" s="283">
        <f t="shared" si="33"/>
        <v>0</v>
      </c>
      <c r="I32" s="283">
        <f t="shared" si="33"/>
        <v>0</v>
      </c>
      <c r="J32" s="283">
        <f t="shared" ref="J32:K32" si="34">SUM(J28,J31)</f>
        <v>0</v>
      </c>
      <c r="K32" s="283">
        <f t="shared" si="34"/>
        <v>0</v>
      </c>
      <c r="L32" s="283">
        <f t="shared" ref="L32:M32" si="35">SUM(L28,L31)</f>
        <v>0</v>
      </c>
      <c r="M32" s="283">
        <f t="shared" si="35"/>
        <v>0</v>
      </c>
      <c r="N32" s="283">
        <f t="shared" ref="N32:O32" si="36">SUM(N28,N31)</f>
        <v>0</v>
      </c>
      <c r="O32" s="283">
        <f t="shared" si="36"/>
        <v>0</v>
      </c>
      <c r="P32" s="252">
        <f>SUM(P31,P28)</f>
        <v>183014500</v>
      </c>
      <c r="Q32" s="318">
        <f t="shared" si="13"/>
        <v>64276950</v>
      </c>
      <c r="R32" s="326">
        <f t="shared" si="28"/>
        <v>116088500</v>
      </c>
      <c r="S32" s="326">
        <f t="shared" si="28"/>
        <v>176781550</v>
      </c>
      <c r="T32" s="326">
        <f t="shared" si="28"/>
        <v>183014500</v>
      </c>
      <c r="U32" s="326">
        <f t="shared" si="28"/>
        <v>183014500</v>
      </c>
      <c r="V32" s="326">
        <f t="shared" si="28"/>
        <v>183014500</v>
      </c>
      <c r="W32" s="326">
        <f t="shared" si="28"/>
        <v>183014500</v>
      </c>
      <c r="X32" s="326">
        <f t="shared" si="28"/>
        <v>183014500</v>
      </c>
      <c r="Y32" s="326">
        <f t="shared" si="28"/>
        <v>183014500</v>
      </c>
      <c r="Z32" s="326">
        <f t="shared" si="28"/>
        <v>183014500</v>
      </c>
      <c r="AA32" s="326">
        <f t="shared" si="28"/>
        <v>183014500</v>
      </c>
      <c r="AB32" s="326">
        <f t="shared" si="28"/>
        <v>183014500</v>
      </c>
    </row>
    <row r="33" spans="1:28" ht="14.1" customHeight="1">
      <c r="B33" s="111">
        <v>20</v>
      </c>
      <c r="C33" s="270" t="s">
        <v>132</v>
      </c>
      <c r="D33" s="279">
        <f>'Harga Pelumas'!D33+'OA Pelumas'!D33</f>
        <v>0</v>
      </c>
      <c r="E33" s="279">
        <f>'Harga Pelumas'!E33+'OA Pelumas'!E33</f>
        <v>0</v>
      </c>
      <c r="F33" s="279">
        <f>'Harga Pelumas'!F33+'OA Pelumas'!F33</f>
        <v>0</v>
      </c>
      <c r="G33" s="279">
        <f>'Harga Pelumas'!G33+'OA Pelumas'!G33</f>
        <v>0</v>
      </c>
      <c r="H33" s="279">
        <f>'Harga Pelumas'!H33+'OA Pelumas'!H33</f>
        <v>0</v>
      </c>
      <c r="I33" s="279">
        <f>'Harga Pelumas'!I33+'OA Pelumas'!I33</f>
        <v>0</v>
      </c>
      <c r="J33" s="279">
        <f>'Harga Pelumas'!J33+'OA Pelumas'!J33</f>
        <v>0</v>
      </c>
      <c r="K33" s="279">
        <f>'Harga Pelumas'!K33+'OA Pelumas'!K33</f>
        <v>0</v>
      </c>
      <c r="L33" s="279">
        <f>'Harga Pelumas'!L33+'OA Pelumas'!L33</f>
        <v>0</v>
      </c>
      <c r="M33" s="279">
        <f>'Harga Pelumas'!M33+'OA Pelumas'!M33</f>
        <v>0</v>
      </c>
      <c r="N33" s="279">
        <f>'Harga Pelumas'!N33+'OA Pelumas'!N33</f>
        <v>0</v>
      </c>
      <c r="O33" s="279">
        <f>'Harga Pelumas'!O33+'OA Pelumas'!O33</f>
        <v>0</v>
      </c>
      <c r="P33" s="85">
        <f>SUM(D33:O33)</f>
        <v>0</v>
      </c>
      <c r="Q33" s="319">
        <f t="shared" si="13"/>
        <v>0</v>
      </c>
      <c r="R33" s="442">
        <f t="shared" si="28"/>
        <v>0</v>
      </c>
      <c r="S33" s="442">
        <f t="shared" si="28"/>
        <v>0</v>
      </c>
      <c r="T33" s="442">
        <f t="shared" si="28"/>
        <v>0</v>
      </c>
      <c r="U33" s="442">
        <f t="shared" si="28"/>
        <v>0</v>
      </c>
      <c r="V33" s="442">
        <f t="shared" si="28"/>
        <v>0</v>
      </c>
      <c r="W33" s="442">
        <f t="shared" si="28"/>
        <v>0</v>
      </c>
      <c r="X33" s="442">
        <f t="shared" si="28"/>
        <v>0</v>
      </c>
      <c r="Y33" s="442">
        <f t="shared" si="28"/>
        <v>0</v>
      </c>
      <c r="Z33" s="442">
        <f t="shared" si="28"/>
        <v>0</v>
      </c>
      <c r="AA33" s="442">
        <f t="shared" si="28"/>
        <v>0</v>
      </c>
      <c r="AB33" s="442">
        <f t="shared" si="28"/>
        <v>0</v>
      </c>
    </row>
    <row r="34" spans="1:28" ht="14.1" customHeight="1">
      <c r="B34" s="111">
        <v>21</v>
      </c>
      <c r="C34" s="270" t="s">
        <v>210</v>
      </c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85">
        <f>SUM(D34:O34)</f>
        <v>0</v>
      </c>
      <c r="Q34" s="319">
        <f t="shared" ref="Q34" si="37">D34</f>
        <v>0</v>
      </c>
      <c r="R34" s="442">
        <f t="shared" ref="R34" si="38">Q34+E34</f>
        <v>0</v>
      </c>
      <c r="S34" s="442">
        <f t="shared" ref="S34" si="39">R34+F34</f>
        <v>0</v>
      </c>
      <c r="T34" s="442">
        <f t="shared" ref="T34" si="40">S34+G34</f>
        <v>0</v>
      </c>
      <c r="U34" s="442">
        <f t="shared" ref="U34" si="41">T34+H34</f>
        <v>0</v>
      </c>
      <c r="V34" s="442">
        <f t="shared" ref="V34" si="42">U34+I34</f>
        <v>0</v>
      </c>
      <c r="W34" s="442">
        <f t="shared" ref="W34" si="43">V34+J34</f>
        <v>0</v>
      </c>
      <c r="X34" s="442">
        <f t="shared" ref="X34" si="44">W34+K34</f>
        <v>0</v>
      </c>
      <c r="Y34" s="442">
        <f t="shared" ref="Y34" si="45">X34+L34</f>
        <v>0</v>
      </c>
      <c r="Z34" s="442">
        <f t="shared" ref="Z34" si="46">Y34+M34</f>
        <v>0</v>
      </c>
      <c r="AA34" s="442">
        <f t="shared" ref="AA34" si="47">Z34+N34</f>
        <v>0</v>
      </c>
      <c r="AB34" s="442">
        <f t="shared" ref="AB34" si="48">AA34+O34</f>
        <v>0</v>
      </c>
    </row>
    <row r="35" spans="1:28" ht="14.1" customHeight="1">
      <c r="B35" s="250"/>
      <c r="C35" s="274" t="s">
        <v>133</v>
      </c>
      <c r="D35" s="285">
        <f t="shared" ref="D35:I35" si="49">SUM(D33)</f>
        <v>0</v>
      </c>
      <c r="E35" s="285">
        <f t="shared" si="49"/>
        <v>0</v>
      </c>
      <c r="F35" s="285">
        <f t="shared" si="49"/>
        <v>0</v>
      </c>
      <c r="G35" s="285">
        <f t="shared" si="49"/>
        <v>0</v>
      </c>
      <c r="H35" s="285">
        <f t="shared" si="49"/>
        <v>0</v>
      </c>
      <c r="I35" s="285">
        <f t="shared" si="49"/>
        <v>0</v>
      </c>
      <c r="J35" s="285">
        <f t="shared" ref="J35:K35" si="50">SUM(J33)</f>
        <v>0</v>
      </c>
      <c r="K35" s="285">
        <f t="shared" si="50"/>
        <v>0</v>
      </c>
      <c r="L35" s="285">
        <f t="shared" ref="L35:M35" si="51">SUM(L33)</f>
        <v>0</v>
      </c>
      <c r="M35" s="285">
        <f t="shared" si="51"/>
        <v>0</v>
      </c>
      <c r="N35" s="285">
        <f t="shared" ref="N35:O35" si="52">SUM(N33)</f>
        <v>0</v>
      </c>
      <c r="O35" s="285">
        <f t="shared" si="52"/>
        <v>0</v>
      </c>
      <c r="P35" s="276">
        <f>SUM(P33)</f>
        <v>0</v>
      </c>
      <c r="Q35" s="321">
        <f t="shared" si="13"/>
        <v>0</v>
      </c>
      <c r="R35" s="326">
        <f t="shared" si="28"/>
        <v>0</v>
      </c>
      <c r="S35" s="326">
        <f t="shared" si="28"/>
        <v>0</v>
      </c>
      <c r="T35" s="326">
        <f t="shared" si="28"/>
        <v>0</v>
      </c>
      <c r="U35" s="326">
        <f t="shared" si="28"/>
        <v>0</v>
      </c>
      <c r="V35" s="326">
        <f t="shared" si="28"/>
        <v>0</v>
      </c>
      <c r="W35" s="326">
        <f t="shared" si="28"/>
        <v>0</v>
      </c>
      <c r="X35" s="326">
        <f t="shared" si="28"/>
        <v>0</v>
      </c>
      <c r="Y35" s="326">
        <f t="shared" si="28"/>
        <v>0</v>
      </c>
      <c r="Z35" s="326">
        <f t="shared" si="28"/>
        <v>0</v>
      </c>
      <c r="AA35" s="326">
        <f t="shared" si="28"/>
        <v>0</v>
      </c>
      <c r="AB35" s="326">
        <f t="shared" si="28"/>
        <v>0</v>
      </c>
    </row>
    <row r="36" spans="1:28" s="7" customFormat="1" ht="14.1" customHeight="1">
      <c r="B36" s="256"/>
      <c r="C36" s="293" t="s">
        <v>29</v>
      </c>
      <c r="D36" s="286">
        <f t="shared" ref="D36:I36" si="53">SUM(D32,D35)</f>
        <v>64276950</v>
      </c>
      <c r="E36" s="286">
        <f t="shared" si="53"/>
        <v>51811550</v>
      </c>
      <c r="F36" s="286">
        <f t="shared" si="53"/>
        <v>60693050</v>
      </c>
      <c r="G36" s="286">
        <f t="shared" si="53"/>
        <v>6232950</v>
      </c>
      <c r="H36" s="286">
        <f t="shared" si="53"/>
        <v>0</v>
      </c>
      <c r="I36" s="286">
        <f t="shared" si="53"/>
        <v>0</v>
      </c>
      <c r="J36" s="286">
        <f t="shared" ref="J36:K36" si="54">SUM(J32,J35)</f>
        <v>0</v>
      </c>
      <c r="K36" s="286">
        <f t="shared" si="54"/>
        <v>0</v>
      </c>
      <c r="L36" s="286">
        <f t="shared" ref="L36:M36" si="55">SUM(L32,L35)</f>
        <v>0</v>
      </c>
      <c r="M36" s="286">
        <f t="shared" si="55"/>
        <v>0</v>
      </c>
      <c r="N36" s="286">
        <f t="shared" ref="N36:O36" si="56">SUM(N32,N35)</f>
        <v>0</v>
      </c>
      <c r="O36" s="286">
        <f t="shared" si="56"/>
        <v>0</v>
      </c>
      <c r="P36" s="257">
        <f>SUM(P35,P32)</f>
        <v>183014500</v>
      </c>
      <c r="Q36" s="322">
        <f t="shared" si="13"/>
        <v>64276950</v>
      </c>
      <c r="R36" s="326">
        <f t="shared" si="28"/>
        <v>116088500</v>
      </c>
      <c r="S36" s="326">
        <f t="shared" si="28"/>
        <v>176781550</v>
      </c>
      <c r="T36" s="326">
        <f t="shared" si="28"/>
        <v>183014500</v>
      </c>
      <c r="U36" s="326">
        <f t="shared" si="28"/>
        <v>183014500</v>
      </c>
      <c r="V36" s="326">
        <f t="shared" si="28"/>
        <v>183014500</v>
      </c>
      <c r="W36" s="326">
        <f t="shared" si="28"/>
        <v>183014500</v>
      </c>
      <c r="X36" s="326">
        <f t="shared" si="28"/>
        <v>183014500</v>
      </c>
      <c r="Y36" s="326">
        <f t="shared" si="28"/>
        <v>183014500</v>
      </c>
      <c r="Z36" s="326">
        <f t="shared" si="28"/>
        <v>183014500</v>
      </c>
      <c r="AA36" s="326">
        <f t="shared" si="28"/>
        <v>183014500</v>
      </c>
      <c r="AB36" s="326">
        <f t="shared" si="28"/>
        <v>183014500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49" spans="1:17">
      <c r="B49" s="10"/>
      <c r="C49" s="32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B50" s="10"/>
      <c r="C50" s="32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B51" s="10"/>
      <c r="C51" s="32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B52" s="10"/>
      <c r="C52" s="32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B53" s="10"/>
      <c r="C53" s="32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B54" s="10"/>
      <c r="C54" s="32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B55" s="10"/>
      <c r="C55" s="32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B56" s="10"/>
      <c r="C56" s="32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B57" s="10"/>
      <c r="C57" s="32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B58" s="10"/>
      <c r="C58" s="32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B59" s="10"/>
      <c r="C59" s="32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B60" s="10"/>
      <c r="C60" s="32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s="323" customFormat="1">
      <c r="A61" s="2"/>
      <c r="B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7" s="323" customFormat="1">
      <c r="A62" s="2"/>
      <c r="B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7" s="323" customFormat="1">
      <c r="A63" s="2"/>
      <c r="B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7" s="323" customFormat="1">
      <c r="A64" s="2"/>
      <c r="B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28" s="323" customFormat="1">
      <c r="A65" s="2"/>
      <c r="B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28" s="323" customFormat="1">
      <c r="A66" s="2"/>
      <c r="B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28" s="323" customFormat="1">
      <c r="A67" s="2"/>
      <c r="B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28" s="323" customFormat="1">
      <c r="A68" s="2"/>
      <c r="B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28" s="323" customFormat="1">
      <c r="A69" s="2"/>
      <c r="B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28" s="323" customFormat="1">
      <c r="A70" s="2"/>
      <c r="B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28" s="323" customFormat="1">
      <c r="A71" s="2"/>
      <c r="B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28" s="323" customFormat="1">
      <c r="A72" s="2"/>
      <c r="B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28" s="323" customFormat="1">
      <c r="A73" s="2"/>
      <c r="B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28" s="323" customFormat="1">
      <c r="A74" s="2"/>
      <c r="B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28" s="323" customFormat="1">
      <c r="A75" s="2"/>
      <c r="B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28" s="323" customFormat="1">
      <c r="A76" s="2"/>
      <c r="B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28" s="323" customFormat="1">
      <c r="A77" s="2"/>
      <c r="B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28" s="323" customFormat="1">
      <c r="A78" s="2"/>
      <c r="B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28" s="323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s="323" customForma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s="323" customForma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s="323" customForma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s="323" customForma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s="323" customForma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s="323" customForma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s="323" customForma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s="323" customForma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s="323" customForma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s="323" customForma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s="323" customForma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s="323" customForma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s="323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s="323" customForma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s="323" customForma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s="323" customForma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s="47" customFormat="1" ht="14.1" customHeight="1">
      <c r="A96" s="88"/>
      <c r="Q96" s="325"/>
    </row>
    <row r="97" spans="2:16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16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2:16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16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2:16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76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43CA-850F-4EEF-8801-52A7F2C7A105}">
  <sheetPr>
    <tabColor rgb="FFFFFF00"/>
    <pageSetUpPr fitToPage="1"/>
  </sheetPr>
  <dimension ref="A1:AB141"/>
  <sheetViews>
    <sheetView showGridLines="0" view="pageBreakPreview" topLeftCell="I1" zoomScale="85" zoomScaleSheetLayoutView="85" workbookViewId="0">
      <selection activeCell="G23" sqref="G23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15" width="12.5703125" style="10" bestFit="1" customWidth="1"/>
    <col min="16" max="16" width="14.28515625" style="10" bestFit="1" customWidth="1"/>
    <col min="17" max="17" width="12.7109375" style="323" bestFit="1" customWidth="1"/>
    <col min="18" max="21" width="12.7109375" style="2" bestFit="1" customWidth="1"/>
    <col min="22" max="28" width="14.2851562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217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s="7" customFormat="1" ht="11.25" customHeight="1">
      <c r="B8" s="341"/>
      <c r="C8" s="339" t="s">
        <v>164</v>
      </c>
      <c r="D8" s="340"/>
      <c r="E8" s="340"/>
      <c r="F8" s="340"/>
      <c r="G8" s="340"/>
      <c r="H8" s="340"/>
      <c r="I8" s="340"/>
      <c r="J8" s="340"/>
      <c r="K8" s="340"/>
      <c r="L8" s="340"/>
      <c r="M8" s="340"/>
      <c r="N8" s="340"/>
      <c r="O8" s="340"/>
      <c r="P8" s="247"/>
      <c r="Q8" s="343"/>
      <c r="R8" s="343"/>
      <c r="S8" s="343"/>
      <c r="T8" s="343"/>
      <c r="U8" s="343"/>
      <c r="V8" s="344"/>
      <c r="W8" s="344"/>
      <c r="X8" s="344"/>
      <c r="Y8" s="344"/>
      <c r="Z8" s="344"/>
      <c r="AA8" s="344"/>
      <c r="AB8" s="344"/>
    </row>
    <row r="9" spans="1:28" ht="14.1" customHeight="1">
      <c r="B9" s="109">
        <v>1</v>
      </c>
      <c r="C9" s="267" t="s">
        <v>148</v>
      </c>
      <c r="D9" s="279">
        <f>(D53+D115+'Total Biaya Pelumas'!D9+'Total Biaya BBM'!D9)/Produksi_NET!D9</f>
        <v>3575.8927201369215</v>
      </c>
      <c r="E9" s="279">
        <f>(E53+E115+'Total Biaya Pelumas'!E9+'Total Biaya BBM'!E9)/Produksi_NET!E9</f>
        <v>3766.6404871255131</v>
      </c>
      <c r="F9" s="279">
        <f>(F53+F115+'Total Biaya Pelumas'!F9+'Total Biaya BBM'!F9)/Produksi_NET!F9</f>
        <v>3945.8599329200506</v>
      </c>
      <c r="G9" s="279">
        <f>(G53+G115+'Total Biaya Pelumas'!G9+'Total Biaya BBM'!G9)/Produksi_NET!G9</f>
        <v>3943.6234621356903</v>
      </c>
      <c r="H9" s="279" t="e">
        <f>(H53+H115+'Total Biaya Pelumas'!H9+'Total Biaya BBM'!H9)/Produksi_NET!H9</f>
        <v>#DIV/0!</v>
      </c>
      <c r="I9" s="279" t="e">
        <f>(I53+I115+'Total Biaya Pelumas'!I9+'Total Biaya BBM'!I9)/Produksi_NET!I9</f>
        <v>#DIV/0!</v>
      </c>
      <c r="J9" s="279" t="e">
        <f>(J53+J115+'Total Biaya Pelumas'!J9+'Total Biaya BBM'!J9)/Produksi_NET!J9</f>
        <v>#DIV/0!</v>
      </c>
      <c r="K9" s="279" t="e">
        <f>(K53+K115+'Total Biaya Pelumas'!K9+'Total Biaya BBM'!K9)/Produksi_NET!K9</f>
        <v>#DIV/0!</v>
      </c>
      <c r="L9" s="279" t="e">
        <f>(L53+L115+'Total Biaya Pelumas'!L9+'Total Biaya BBM'!L9)/Produksi_NET!L9</f>
        <v>#DIV/0!</v>
      </c>
      <c r="M9" s="279" t="e">
        <f>(M53+M115+'Total Biaya Pelumas'!M9+'Total Biaya BBM'!M9)/Produksi_NET!M9</f>
        <v>#DIV/0!</v>
      </c>
      <c r="N9" s="279" t="e">
        <f>(N53+N115+'Total Biaya Pelumas'!N9+'Total Biaya BBM'!N9)/Produksi_NET!N9</f>
        <v>#DIV/0!</v>
      </c>
      <c r="O9" s="279" t="e">
        <f>(O53+O115+'Total Biaya Pelumas'!O9+'Total Biaya BBM'!O9)/Produksi_NET!O9</f>
        <v>#DIV/0!</v>
      </c>
      <c r="P9" s="85" t="e">
        <f>SUM(D9:O9)</f>
        <v>#DIV/0!</v>
      </c>
      <c r="Q9" s="313">
        <f>D9</f>
        <v>3575.8927201369215</v>
      </c>
      <c r="R9" s="314">
        <f>(R53+R115+'Total Biaya Pelumas'!R9+'Total Biaya BBM'!R9)/Produksi_NET!R9</f>
        <v>3667.5622809437682</v>
      </c>
      <c r="S9" s="314">
        <f>(S53+S115+'Total Biaya Pelumas'!S9+'Total Biaya BBM'!S9)/Produksi_NET!S9</f>
        <v>3765.4165396795952</v>
      </c>
      <c r="T9" s="314">
        <f>(T53+T115+'Total Biaya Pelumas'!T9+'Total Biaya BBM'!T9)/Produksi_NET!T9</f>
        <v>3809.9155610291996</v>
      </c>
      <c r="U9" s="314">
        <f>(U53+U115+'Total Biaya Pelumas'!U9+'Total Biaya BBM'!U9)/Produksi_NET!U9</f>
        <v>4032.8102910034499</v>
      </c>
      <c r="V9" s="314">
        <f>(V53+V115+'Total Biaya Pelumas'!V9+'Total Biaya BBM'!V9)/Produksi_NET!V9</f>
        <v>4255.7050209776999</v>
      </c>
      <c r="W9" s="314">
        <f>(W53+W115+'Total Biaya Pelumas'!W9+'Total Biaya BBM'!W9)/Produksi_NET!W9</f>
        <v>4478.5997509519502</v>
      </c>
      <c r="X9" s="314">
        <f>(X53+X115+'Total Biaya Pelumas'!X9+'Total Biaya BBM'!X9)/Produksi_NET!X9</f>
        <v>4701.4944809262006</v>
      </c>
      <c r="Y9" s="314">
        <f>(Y53+Y115+'Total Biaya Pelumas'!Y9+'Total Biaya BBM'!Y9)/Produksi_NET!Y9</f>
        <v>4924.3892109004501</v>
      </c>
      <c r="Z9" s="314">
        <f>(Z53+Z115+'Total Biaya Pelumas'!Z9+'Total Biaya BBM'!Z9)/Produksi_NET!Z9</f>
        <v>5147.2839408747004</v>
      </c>
      <c r="AA9" s="314">
        <f>(AA53+AA115+'Total Biaya Pelumas'!AA9+'Total Biaya BBM'!AA9)/Produksi_NET!AA9</f>
        <v>5370.1786708489508</v>
      </c>
      <c r="AB9" s="314">
        <f>(AB53+AB115+'Total Biaya Pelumas'!AB9+'Total Biaya BBM'!AB9)/Produksi_NET!AB9</f>
        <v>5593.0734008232012</v>
      </c>
    </row>
    <row r="10" spans="1:28" ht="14.1" customHeight="1">
      <c r="A10" s="14"/>
      <c r="B10" s="110"/>
      <c r="C10" s="268" t="s">
        <v>61</v>
      </c>
      <c r="D10" s="280">
        <f>(D54+D116+'Total Biaya Pelumas'!D10+'Total Biaya BBM'!D10)/Produksi_NET!D10</f>
        <v>3575.8927201369215</v>
      </c>
      <c r="E10" s="280">
        <f>(E54+E116+'Total Biaya Pelumas'!E10+'Total Biaya BBM'!E10)/Produksi_NET!E10</f>
        <v>3766.6404871255131</v>
      </c>
      <c r="F10" s="280">
        <f>(F54+F116+'Total Biaya Pelumas'!F10+'Total Biaya BBM'!F10)/Produksi_NET!F10</f>
        <v>3945.8599329200506</v>
      </c>
      <c r="G10" s="280">
        <f>(G54+G116+'Total Biaya Pelumas'!G10+'Total Biaya BBM'!G10)/Produksi_NET!G10</f>
        <v>3943.6234621356903</v>
      </c>
      <c r="H10" s="280" t="e">
        <f>(H54+H116+'Total Biaya Pelumas'!H10+'Total Biaya BBM'!H10)/Produksi_NET!H10</f>
        <v>#DIV/0!</v>
      </c>
      <c r="I10" s="280" t="e">
        <f>(I54+I116+'Total Biaya Pelumas'!I10+'Total Biaya BBM'!I10)/Produksi_NET!I10</f>
        <v>#DIV/0!</v>
      </c>
      <c r="J10" s="280" t="e">
        <f>(J54+J116+'Total Biaya Pelumas'!J10+'Total Biaya BBM'!J10)/Produksi_NET!J10</f>
        <v>#DIV/0!</v>
      </c>
      <c r="K10" s="280" t="e">
        <f>(K54+K116+'Total Biaya Pelumas'!K10+'Total Biaya BBM'!K10)/Produksi_NET!K10</f>
        <v>#DIV/0!</v>
      </c>
      <c r="L10" s="280" t="e">
        <f>(L54+L116+'Total Biaya Pelumas'!L10+'Total Biaya BBM'!L10)/Produksi_NET!L10</f>
        <v>#DIV/0!</v>
      </c>
      <c r="M10" s="280" t="e">
        <f>(M54+M116+'Total Biaya Pelumas'!M10+'Total Biaya BBM'!M10)/Produksi_NET!M10</f>
        <v>#DIV/0!</v>
      </c>
      <c r="N10" s="280" t="e">
        <f>(N54+N116+'Total Biaya Pelumas'!N10+'Total Biaya BBM'!N10)/Produksi_NET!N10</f>
        <v>#DIV/0!</v>
      </c>
      <c r="O10" s="280" t="e">
        <f>(O54+O116+'Total Biaya Pelumas'!O10+'Total Biaya BBM'!O10)/Produksi_NET!O10</f>
        <v>#DIV/0!</v>
      </c>
      <c r="P10" s="103" t="e">
        <f>SUM(P9)</f>
        <v>#DIV/0!</v>
      </c>
      <c r="Q10" s="315">
        <f>D10</f>
        <v>3575.8927201369215</v>
      </c>
      <c r="R10" s="316">
        <f>(R54+R116+'Total Biaya Pelumas'!R10+'Total Biaya BBM'!R10)/Produksi_NET!R10</f>
        <v>3667.5622809437682</v>
      </c>
      <c r="S10" s="316">
        <f>(S54+S116+'Total Biaya Pelumas'!S10+'Total Biaya BBM'!S10)/Produksi_NET!S10</f>
        <v>3765.4165396795952</v>
      </c>
      <c r="T10" s="316">
        <f>(T54+T116+'Total Biaya Pelumas'!T10+'Total Biaya BBM'!T10)/Produksi_NET!T10</f>
        <v>3809.9155610291996</v>
      </c>
      <c r="U10" s="316">
        <f>(U54+U116+'Total Biaya Pelumas'!U10+'Total Biaya BBM'!U10)/Produksi_NET!U10</f>
        <v>4032.8102910034499</v>
      </c>
      <c r="V10" s="316">
        <f>(V54+V116+'Total Biaya Pelumas'!V10+'Total Biaya BBM'!V10)/Produksi_NET!V10</f>
        <v>4255.7050209776999</v>
      </c>
      <c r="W10" s="316">
        <f>(W54+W116+'Total Biaya Pelumas'!W10+'Total Biaya BBM'!W10)/Produksi_NET!W10</f>
        <v>4478.5997509519502</v>
      </c>
      <c r="X10" s="316">
        <f>(X54+X116+'Total Biaya Pelumas'!X10+'Total Biaya BBM'!X10)/Produksi_NET!X10</f>
        <v>4701.4944809262006</v>
      </c>
      <c r="Y10" s="316">
        <f>(Y54+Y116+'Total Biaya Pelumas'!Y10+'Total Biaya BBM'!Y10)/Produksi_NET!Y10</f>
        <v>4924.3892109004501</v>
      </c>
      <c r="Z10" s="316">
        <f>(Z54+Z116+'Total Biaya Pelumas'!Z10+'Total Biaya BBM'!Z10)/Produksi_NET!Z10</f>
        <v>5147.2839408747004</v>
      </c>
      <c r="AA10" s="316">
        <f>(AA54+AA116+'Total Biaya Pelumas'!AA10+'Total Biaya BBM'!AA10)/Produksi_NET!AA10</f>
        <v>5370.1786708489508</v>
      </c>
      <c r="AB10" s="316">
        <f>(AB54+AB116+'Total Biaya Pelumas'!AB10+'Total Biaya BBM'!AB10)/Produksi_NET!AB10</f>
        <v>5593.0734008232012</v>
      </c>
    </row>
    <row r="11" spans="1:28" ht="14.1" customHeight="1">
      <c r="A11" s="14"/>
      <c r="B11" s="109">
        <v>2</v>
      </c>
      <c r="C11" s="267" t="s">
        <v>149</v>
      </c>
      <c r="D11" s="279">
        <f>(D55+D117+'Total Biaya Pelumas'!D11+'Total Biaya Pelumas'!D30+'Total Biaya BBM'!D11+'Total Biaya BBM'!D30)/(Produksi_NET!D11+Produksi_NET!D30)</f>
        <v>2352.4246296393926</v>
      </c>
      <c r="E11" s="279">
        <f>(E55+E117+'Total Biaya Pelumas'!E11+'Total Biaya Pelumas'!E30+'Total Biaya BBM'!E11+'Total Biaya BBM'!E30)/(Produksi_NET!E11+Produksi_NET!E30)</f>
        <v>2504.6995640895279</v>
      </c>
      <c r="F11" s="279">
        <f>(F55+F117+'Total Biaya Pelumas'!F11+'Total Biaya Pelumas'!F30+'Total Biaya BBM'!F11+'Total Biaya BBM'!F30)/(Produksi_NET!F11+Produksi_NET!F30)</f>
        <v>2645.4009715390389</v>
      </c>
      <c r="G11" s="279">
        <f>(G55+G117+'Total Biaya Pelumas'!G11+'Total Biaya Pelumas'!G30+'Total Biaya BBM'!G11+'Total Biaya BBM'!G30)/(Produksi_NET!G11+Produksi_NET!G30)</f>
        <v>2541.5194455582405</v>
      </c>
      <c r="H11" s="279" t="e">
        <f>(H55+H117+'Total Biaya Pelumas'!H11+'Total Biaya Pelumas'!H30+'Total Biaya BBM'!H11+'Total Biaya BBM'!H30)/(Produksi_NET!H11+Produksi_NET!H30)</f>
        <v>#DIV/0!</v>
      </c>
      <c r="I11" s="279" t="e">
        <f>(I55+I117+'Total Biaya Pelumas'!I11+'Total Biaya Pelumas'!I30+'Total Biaya BBM'!I11+'Total Biaya BBM'!I30)/(Produksi_NET!I11+Produksi_NET!I30)</f>
        <v>#DIV/0!</v>
      </c>
      <c r="J11" s="279" t="e">
        <f>(J55+J117+'Total Biaya Pelumas'!J11+'Total Biaya Pelumas'!J30+'Total Biaya BBM'!J11+'Total Biaya BBM'!J30)/(Produksi_NET!J11+Produksi_NET!J30)</f>
        <v>#DIV/0!</v>
      </c>
      <c r="K11" s="279" t="e">
        <f>(K55+K117+'Total Biaya Pelumas'!K11+'Total Biaya Pelumas'!K30+'Total Biaya BBM'!K11+'Total Biaya BBM'!K30)/(Produksi_NET!K11+Produksi_NET!K30)</f>
        <v>#DIV/0!</v>
      </c>
      <c r="L11" s="279" t="e">
        <f>(L55+L117+'Total Biaya Pelumas'!L11+'Total Biaya Pelumas'!L30+'Total Biaya BBM'!L11+'Total Biaya BBM'!L30)/(Produksi_NET!L11+Produksi_NET!L30)</f>
        <v>#DIV/0!</v>
      </c>
      <c r="M11" s="279" t="e">
        <f>(M55+M117+'Total Biaya Pelumas'!M11+'Total Biaya Pelumas'!M30+'Total Biaya BBM'!M11+'Total Biaya BBM'!M30)/(Produksi_NET!M11+Produksi_NET!M30)</f>
        <v>#DIV/0!</v>
      </c>
      <c r="N11" s="279" t="e">
        <f>(N55+N117+'Total Biaya Pelumas'!N11+'Total Biaya Pelumas'!N30+'Total Biaya BBM'!N11+'Total Biaya BBM'!N30)/(Produksi_NET!N11+Produksi_NET!N30)</f>
        <v>#DIV/0!</v>
      </c>
      <c r="O11" s="279" t="e">
        <f>(O55+O117+'Total Biaya Pelumas'!O11+'Total Biaya Pelumas'!O30+'Total Biaya BBM'!O11+'Total Biaya BBM'!O30)/(Produksi_NET!O11+Produksi_NET!O30)</f>
        <v>#DIV/0!</v>
      </c>
      <c r="P11" s="85" t="e">
        <f>SUM(D11:O11)</f>
        <v>#DIV/0!</v>
      </c>
      <c r="Q11" s="313">
        <f>D11</f>
        <v>2352.4246296393926</v>
      </c>
      <c r="R11" s="314">
        <f>(R55+R117+'Total Biaya Pelumas'!R11+'Total Biaya Pelumas'!R30+'Total Biaya BBM'!R11+'Total Biaya BBM'!R30)/(Produksi_NET!R11+Produksi_NET!R30)</f>
        <v>2425.0793417795494</v>
      </c>
      <c r="S11" s="314">
        <f>(S55+S117+'Total Biaya Pelumas'!S11+'Total Biaya Pelumas'!S30+'Total Biaya BBM'!S11+'Total Biaya BBM'!S30)/(Produksi_NET!S11+Produksi_NET!S30)</f>
        <v>2501.3080088808283</v>
      </c>
      <c r="T11" s="314">
        <f>(T55+T117+'Total Biaya Pelumas'!T11+'Total Biaya Pelumas'!T30+'Total Biaya BBM'!T11+'Total Biaya BBM'!T30)/(Produksi_NET!T11+Produksi_NET!T30)</f>
        <v>2511.5492764236383</v>
      </c>
      <c r="U11" s="314">
        <f>(U55+U117+'Total Biaya Pelumas'!U11+'Total Biaya Pelumas'!U30+'Total Biaya BBM'!U11+'Total Biaya BBM'!U30)/(Produksi_NET!U11+Produksi_NET!U30)</f>
        <v>2571.7987204724409</v>
      </c>
      <c r="V11" s="314">
        <f>(V55+V117+'Total Biaya Pelumas'!V11+'Total Biaya Pelumas'!V30+'Total Biaya BBM'!V11+'Total Biaya BBM'!V30)/(Produksi_NET!V11+Produksi_NET!V30)</f>
        <v>2632.0481645212435</v>
      </c>
      <c r="W11" s="314">
        <f>(W55+W117+'Total Biaya Pelumas'!W11+'Total Biaya Pelumas'!W30+'Total Biaya BBM'!W11+'Total Biaya BBM'!W30)/(Produksi_NET!W11+Produksi_NET!W30)</f>
        <v>2692.2976085700466</v>
      </c>
      <c r="X11" s="314">
        <f>(X55+X117+'Total Biaya Pelumas'!X11+'Total Biaya Pelumas'!X30+'Total Biaya BBM'!X11+'Total Biaya BBM'!X30)/(Produksi_NET!X11+Produksi_NET!X30)</f>
        <v>2752.5470526188492</v>
      </c>
      <c r="Y11" s="314">
        <f>(Y55+Y117+'Total Biaya Pelumas'!Y11+'Total Biaya Pelumas'!Y30+'Total Biaya BBM'!Y11+'Total Biaya BBM'!Y30)/(Produksi_NET!Y11+Produksi_NET!Y30)</f>
        <v>2812.7964966676523</v>
      </c>
      <c r="Z11" s="314">
        <f>(Z55+Z117+'Total Biaya Pelumas'!Z11+'Total Biaya Pelumas'!Z30+'Total Biaya BBM'!Z11+'Total Biaya BBM'!Z30)/(Produksi_NET!Z11+Produksi_NET!Z30)</f>
        <v>2873.0459407164549</v>
      </c>
      <c r="AA11" s="314">
        <f>(AA55+AA117+'Total Biaya Pelumas'!AA11+'Total Biaya Pelumas'!AA30+'Total Biaya BBM'!AA11+'Total Biaya BBM'!AA30)/(Produksi_NET!AA11+Produksi_NET!AA30)</f>
        <v>2933.2953847652575</v>
      </c>
      <c r="AB11" s="314">
        <f>(AB55+AB117+'Total Biaya Pelumas'!AB11+'Total Biaya Pelumas'!AB30+'Total Biaya BBM'!AB11+'Total Biaya BBM'!AB30)/(Produksi_NET!AB11+Produksi_NET!AB30)</f>
        <v>2993.5448288140606</v>
      </c>
    </row>
    <row r="12" spans="1:28" ht="14.1" customHeight="1">
      <c r="A12" s="14"/>
      <c r="B12" s="109">
        <v>3</v>
      </c>
      <c r="C12" s="267" t="s">
        <v>150</v>
      </c>
      <c r="D12" s="279">
        <f>(D56+D118+'Total Biaya Pelumas'!D12+'Total Biaya BBM'!D12)/Produksi_NET!D12</f>
        <v>2802.5643279682172</v>
      </c>
      <c r="E12" s="279">
        <f>(E56+E118+'Total Biaya Pelumas'!E12+'Total Biaya BBM'!E12)/Produksi_NET!E12</f>
        <v>2960.7267482668508</v>
      </c>
      <c r="F12" s="279">
        <f>(F56+F118+'Total Biaya Pelumas'!F12+'Total Biaya BBM'!F12)/Produksi_NET!F12</f>
        <v>3238.0937839508019</v>
      </c>
      <c r="G12" s="279">
        <f>(G56+G118+'Total Biaya Pelumas'!G12+'Total Biaya BBM'!G12)/Produksi_NET!G12</f>
        <v>2881.5895521017051</v>
      </c>
      <c r="H12" s="279" t="e">
        <f>(H56+H118+'Total Biaya Pelumas'!H12+'Total Biaya BBM'!H12)/Produksi_NET!H12</f>
        <v>#DIV/0!</v>
      </c>
      <c r="I12" s="279" t="e">
        <f>(I56+I118+'Total Biaya Pelumas'!I12+'Total Biaya BBM'!I12)/Produksi_NET!I12</f>
        <v>#DIV/0!</v>
      </c>
      <c r="J12" s="279" t="e">
        <f>(J56+J118+'Total Biaya Pelumas'!J12+'Total Biaya BBM'!J12)/Produksi_NET!J12</f>
        <v>#DIV/0!</v>
      </c>
      <c r="K12" s="279" t="e">
        <f>(K56+K118+'Total Biaya Pelumas'!K12+'Total Biaya BBM'!K12)/Produksi_NET!K12</f>
        <v>#DIV/0!</v>
      </c>
      <c r="L12" s="279" t="e">
        <f>(L56+L118+'Total Biaya Pelumas'!L12+'Total Biaya BBM'!L12)/Produksi_NET!L12</f>
        <v>#DIV/0!</v>
      </c>
      <c r="M12" s="279" t="e">
        <f>(M56+M118+'Total Biaya Pelumas'!M12+'Total Biaya BBM'!M12)/Produksi_NET!M12</f>
        <v>#DIV/0!</v>
      </c>
      <c r="N12" s="279" t="e">
        <f>(N56+N118+'Total Biaya Pelumas'!N12+'Total Biaya BBM'!N12)/Produksi_NET!N12</f>
        <v>#DIV/0!</v>
      </c>
      <c r="O12" s="279" t="e">
        <f>(O56+O118+'Total Biaya Pelumas'!O12+'Total Biaya BBM'!O12)/Produksi_NET!O12</f>
        <v>#DIV/0!</v>
      </c>
      <c r="P12" s="85" t="e">
        <f>SUM(D12:O12)</f>
        <v>#DIV/0!</v>
      </c>
      <c r="Q12" s="313">
        <f t="shared" ref="Q12:Q17" si="0">D12</f>
        <v>2802.5643279682172</v>
      </c>
      <c r="R12" s="314">
        <f>(R56+R118+'Total Biaya Pelumas'!R12+'Total Biaya BBM'!R12)/Produksi_NET!R12</f>
        <v>2877.4628940707216</v>
      </c>
      <c r="S12" s="314">
        <f>(S56+S118+'Total Biaya Pelumas'!S12+'Total Biaya BBM'!S12)/Produksi_NET!S12</f>
        <v>2999.7464124454177</v>
      </c>
      <c r="T12" s="314">
        <f>(T56+T118+'Total Biaya Pelumas'!T12+'Total Biaya BBM'!T12)/Produksi_NET!T12</f>
        <v>2967.9660739521873</v>
      </c>
      <c r="U12" s="314">
        <f>(U56+U118+'Total Biaya Pelumas'!U12+'Total Biaya BBM'!U12)/Produksi_NET!U12</f>
        <v>3031.2701421625306</v>
      </c>
      <c r="V12" s="314">
        <f>(V56+V118+'Total Biaya Pelumas'!V12+'Total Biaya BBM'!V12)/Produksi_NET!V12</f>
        <v>3094.5742103728739</v>
      </c>
      <c r="W12" s="314">
        <f>(W56+W118+'Total Biaya Pelumas'!W12+'Total Biaya BBM'!W12)/Produksi_NET!W12</f>
        <v>3157.8782785832173</v>
      </c>
      <c r="X12" s="314">
        <f>(X56+X118+'Total Biaya Pelumas'!X12+'Total Biaya BBM'!X12)/Produksi_NET!X12</f>
        <v>3221.1823467935606</v>
      </c>
      <c r="Y12" s="314">
        <f>(Y56+Y118+'Total Biaya Pelumas'!Y12+'Total Biaya BBM'!Y12)/Produksi_NET!Y12</f>
        <v>3284.4864150039039</v>
      </c>
      <c r="Z12" s="314">
        <f>(Z56+Z118+'Total Biaya Pelumas'!Z12+'Total Biaya BBM'!Z12)/Produksi_NET!Z12</f>
        <v>3347.7904832142467</v>
      </c>
      <c r="AA12" s="314">
        <f>(AA56+AA118+'Total Biaya Pelumas'!AA12+'Total Biaya BBM'!AA12)/Produksi_NET!AA12</f>
        <v>3411.09455142459</v>
      </c>
      <c r="AB12" s="314">
        <f>(AB56+AB118+'Total Biaya Pelumas'!AB12+'Total Biaya BBM'!AB12)/Produksi_NET!AB12</f>
        <v>3474.3986196349333</v>
      </c>
    </row>
    <row r="13" spans="1:28" ht="14.1" customHeight="1">
      <c r="A13" s="14"/>
      <c r="B13" s="109">
        <v>4</v>
      </c>
      <c r="C13" s="267" t="s">
        <v>151</v>
      </c>
      <c r="D13" s="279">
        <f>(D57+D119+'Total Biaya Pelumas'!D13+'Total Biaya BBM'!D13)/Produksi_NET!D13</f>
        <v>3902.7037735849058</v>
      </c>
      <c r="E13" s="279">
        <f>(E57+E119+'Total Biaya Pelumas'!E13+'Total Biaya BBM'!E13)/Produksi_NET!E13</f>
        <v>4221.8218762240504</v>
      </c>
      <c r="F13" s="279">
        <f>(F57+F119+'Total Biaya Pelumas'!F13+'Total Biaya BBM'!F13)/Produksi_NET!F13</f>
        <v>4420.8087606300005</v>
      </c>
      <c r="G13" s="279">
        <f>(G57+G119+'Total Biaya Pelumas'!G13+'Total Biaya BBM'!G13)/Produksi_NET!G13</f>
        <v>4290.3956295361313</v>
      </c>
      <c r="H13" s="279" t="e">
        <f>(H57+H119+'Total Biaya Pelumas'!H13+'Total Biaya BBM'!H13)/Produksi_NET!H13</f>
        <v>#DIV/0!</v>
      </c>
      <c r="I13" s="279" t="e">
        <f>(I57+I119+'Total Biaya Pelumas'!I13+'Total Biaya BBM'!I13)/Produksi_NET!I13</f>
        <v>#DIV/0!</v>
      </c>
      <c r="J13" s="279" t="e">
        <f>(J57+J119+'Total Biaya Pelumas'!J13+'Total Biaya BBM'!J13)/Produksi_NET!J13</f>
        <v>#DIV/0!</v>
      </c>
      <c r="K13" s="279" t="e">
        <f>(K57+K119+'Total Biaya Pelumas'!K13+'Total Biaya BBM'!K13)/Produksi_NET!K13</f>
        <v>#DIV/0!</v>
      </c>
      <c r="L13" s="279" t="e">
        <f>(L57+L119+'Total Biaya Pelumas'!L13+'Total Biaya BBM'!L13)/Produksi_NET!L13</f>
        <v>#DIV/0!</v>
      </c>
      <c r="M13" s="279" t="e">
        <f>(M57+M119+'Total Biaya Pelumas'!M13+'Total Biaya BBM'!M13)/Produksi_NET!M13</f>
        <v>#DIV/0!</v>
      </c>
      <c r="N13" s="279" t="e">
        <f>(N57+N119+'Total Biaya Pelumas'!N13+'Total Biaya BBM'!N13)/Produksi_NET!N13</f>
        <v>#DIV/0!</v>
      </c>
      <c r="O13" s="279" t="e">
        <f>(O57+O119+'Total Biaya Pelumas'!O13+'Total Biaya BBM'!O13)/Produksi_NET!O13</f>
        <v>#DIV/0!</v>
      </c>
      <c r="P13" s="85" t="e">
        <f t="shared" ref="P13:P17" si="1">SUM(D13:O13)</f>
        <v>#DIV/0!</v>
      </c>
      <c r="Q13" s="313">
        <f t="shared" si="0"/>
        <v>3902.7037735849058</v>
      </c>
      <c r="R13" s="314">
        <f>(R57+R119+'Total Biaya Pelumas'!R13+'Total Biaya BBM'!R13)/Produksi_NET!R13</f>
        <v>4048.6677778915309</v>
      </c>
      <c r="S13" s="314">
        <f>(S57+S119+'Total Biaya Pelumas'!S13+'Total Biaya BBM'!S13)/Produksi_NET!S13</f>
        <v>4174.1353021511941</v>
      </c>
      <c r="T13" s="314">
        <f>(T57+T119+'Total Biaya Pelumas'!T13+'Total Biaya BBM'!T13)/Produksi_NET!T13</f>
        <v>4202.4912613201977</v>
      </c>
      <c r="U13" s="314">
        <f>(U57+U119+'Total Biaya Pelumas'!U13+'Total Biaya BBM'!U13)/Produksi_NET!U13</f>
        <v>4531.1579151594451</v>
      </c>
      <c r="V13" s="314">
        <f>(V57+V119+'Total Biaya Pelumas'!V13+'Total Biaya BBM'!V13)/Produksi_NET!V13</f>
        <v>4859.8245689986916</v>
      </c>
      <c r="W13" s="314">
        <f>(W57+W119+'Total Biaya Pelumas'!W13+'Total Biaya BBM'!W13)/Produksi_NET!W13</f>
        <v>5188.491222837938</v>
      </c>
      <c r="X13" s="314">
        <f>(X57+X119+'Total Biaya Pelumas'!X13+'Total Biaya BBM'!X13)/Produksi_NET!X13</f>
        <v>5517.1578766771854</v>
      </c>
      <c r="Y13" s="314">
        <f>(Y57+Y119+'Total Biaya Pelumas'!Y13+'Total Biaya BBM'!Y13)/Produksi_NET!Y13</f>
        <v>5845.8245305164319</v>
      </c>
      <c r="Z13" s="314">
        <f>(Z57+Z119+'Total Biaya Pelumas'!Z13+'Total Biaya BBM'!Z13)/Produksi_NET!Z13</f>
        <v>6174.4911843556783</v>
      </c>
      <c r="AA13" s="314">
        <f>(AA57+AA119+'Total Biaya Pelumas'!AA13+'Total Biaya BBM'!AA13)/Produksi_NET!AA13</f>
        <v>6503.1578381949257</v>
      </c>
      <c r="AB13" s="314">
        <f>(AB57+AB119+'Total Biaya Pelumas'!AB13+'Total Biaya BBM'!AB13)/Produksi_NET!AB13</f>
        <v>6831.8244920341722</v>
      </c>
    </row>
    <row r="14" spans="1:28" ht="14.1" customHeight="1">
      <c r="A14" s="14"/>
      <c r="B14" s="109">
        <v>5</v>
      </c>
      <c r="C14" s="267" t="s">
        <v>152</v>
      </c>
      <c r="D14" s="279">
        <f>(D58+D120+'Total Biaya Pelumas'!D14+'Total Biaya BBM'!D14)/Produksi_NET!D14</f>
        <v>3263.8110424377446</v>
      </c>
      <c r="E14" s="279">
        <f>(E58+E120+'Total Biaya Pelumas'!E14+'Total Biaya BBM'!E14)/Produksi_NET!E14</f>
        <v>3736.5895214042421</v>
      </c>
      <c r="F14" s="279">
        <f>(F58+F120+'Total Biaya Pelumas'!F14+'Total Biaya BBM'!F14)/Produksi_NET!F14</f>
        <v>4219.4034145869609</v>
      </c>
      <c r="G14" s="279">
        <f>(G58+G120+'Total Biaya Pelumas'!G14+'Total Biaya BBM'!G14)/Produksi_NET!G14</f>
        <v>3594.4590909090907</v>
      </c>
      <c r="H14" s="279" t="e">
        <f>(H58+H120+'Total Biaya Pelumas'!H14+'Total Biaya BBM'!H14)/Produksi_NET!H14</f>
        <v>#DIV/0!</v>
      </c>
      <c r="I14" s="279" t="e">
        <f>(I58+I120+'Total Biaya Pelumas'!I14+'Total Biaya BBM'!I14)/Produksi_NET!I14</f>
        <v>#DIV/0!</v>
      </c>
      <c r="J14" s="279" t="e">
        <f>(J58+J120+'Total Biaya Pelumas'!J14+'Total Biaya BBM'!J14)/Produksi_NET!J14</f>
        <v>#DIV/0!</v>
      </c>
      <c r="K14" s="279" t="e">
        <f>(K58+K120+'Total Biaya Pelumas'!K14+'Total Biaya BBM'!K14)/Produksi_NET!K14</f>
        <v>#DIV/0!</v>
      </c>
      <c r="L14" s="279" t="e">
        <f>(L58+L120+'Total Biaya Pelumas'!L14+'Total Biaya BBM'!L14)/Produksi_NET!L14</f>
        <v>#DIV/0!</v>
      </c>
      <c r="M14" s="279" t="e">
        <f>(M58+M120+'Total Biaya Pelumas'!M14+'Total Biaya BBM'!M14)/Produksi_NET!M14</f>
        <v>#DIV/0!</v>
      </c>
      <c r="N14" s="279" t="e">
        <f>(N58+N120+'Total Biaya Pelumas'!N14+'Total Biaya BBM'!N14)/Produksi_NET!N14</f>
        <v>#DIV/0!</v>
      </c>
      <c r="O14" s="279" t="e">
        <f>(O58+O120+'Total Biaya Pelumas'!O14+'Total Biaya BBM'!O14)/Produksi_NET!O14</f>
        <v>#DIV/0!</v>
      </c>
      <c r="P14" s="85" t="e">
        <f t="shared" si="1"/>
        <v>#DIV/0!</v>
      </c>
      <c r="Q14" s="313">
        <f t="shared" si="0"/>
        <v>3263.8110424377446</v>
      </c>
      <c r="R14" s="314">
        <f>(R58+R120+'Total Biaya Pelumas'!R14+'Total Biaya BBM'!R14)/Produksi_NET!R14</f>
        <v>3491.4213057858938</v>
      </c>
      <c r="S14" s="314">
        <f>(S58+S120+'Total Biaya Pelumas'!S14+'Total Biaya BBM'!S14)/Produksi_NET!S14</f>
        <v>3693.8904423534791</v>
      </c>
      <c r="T14" s="314">
        <f>(T58+T120+'Total Biaya Pelumas'!T14+'Total Biaya BBM'!T14)/Produksi_NET!T14</f>
        <v>3669.4717871241414</v>
      </c>
      <c r="U14" s="314">
        <f>(U58+U120+'Total Biaya Pelumas'!U14+'Total Biaya BBM'!U14)/Produksi_NET!U14</f>
        <v>3799.4795757603433</v>
      </c>
      <c r="V14" s="314">
        <f>(V58+V120+'Total Biaya Pelumas'!V14+'Total Biaya BBM'!V14)/Produksi_NET!V14</f>
        <v>3929.4873643965457</v>
      </c>
      <c r="W14" s="314">
        <f>(W58+W120+'Total Biaya Pelumas'!W14+'Total Biaya BBM'!W14)/Produksi_NET!W14</f>
        <v>4059.4951530327476</v>
      </c>
      <c r="X14" s="314">
        <f>(X58+X120+'Total Biaya Pelumas'!X14+'Total Biaya BBM'!X14)/Produksi_NET!X14</f>
        <v>4189.5029416689504</v>
      </c>
      <c r="Y14" s="314">
        <f>(Y58+Y120+'Total Biaya Pelumas'!Y14+'Total Biaya BBM'!Y14)/Produksi_NET!Y14</f>
        <v>4319.5107303051518</v>
      </c>
      <c r="Z14" s="314">
        <f>(Z58+Z120+'Total Biaya Pelumas'!Z14+'Total Biaya BBM'!Z14)/Produksi_NET!Z14</f>
        <v>4449.5185189413542</v>
      </c>
      <c r="AA14" s="314">
        <f>(AA58+AA120+'Total Biaya Pelumas'!AA14+'Total Biaya BBM'!AA14)/Produksi_NET!AA14</f>
        <v>4579.5263075775565</v>
      </c>
      <c r="AB14" s="314">
        <f>(AB58+AB120+'Total Biaya Pelumas'!AB14+'Total Biaya BBM'!AB14)/Produksi_NET!AB14</f>
        <v>4709.5340962137589</v>
      </c>
    </row>
    <row r="15" spans="1:28" ht="14.1" customHeight="1">
      <c r="A15" s="14"/>
      <c r="B15" s="109">
        <v>6</v>
      </c>
      <c r="C15" s="267" t="s">
        <v>153</v>
      </c>
      <c r="D15" s="279">
        <f>(D59+D121+'Total Biaya Pelumas'!D15+'Total Biaya BBM'!D15)/Produksi_NET!D15</f>
        <v>7386.7609846834475</v>
      </c>
      <c r="E15" s="279">
        <f>(E59+E121+'Total Biaya Pelumas'!E15+'Total Biaya BBM'!E15)/Produksi_NET!E15</f>
        <v>8085.6158074757304</v>
      </c>
      <c r="F15" s="279">
        <f>(F59+F121+'Total Biaya Pelumas'!F15+'Total Biaya BBM'!F15)/Produksi_NET!F15</f>
        <v>8071.4902753241422</v>
      </c>
      <c r="G15" s="279">
        <f>(G59+G121+'Total Biaya Pelumas'!G15+'Total Biaya BBM'!G15)/Produksi_NET!G15</f>
        <v>6384.1516200100587</v>
      </c>
      <c r="H15" s="279" t="e">
        <f>(H59+H121+'Total Biaya Pelumas'!H15+'Total Biaya BBM'!H15)/Produksi_NET!H15</f>
        <v>#DIV/0!</v>
      </c>
      <c r="I15" s="279" t="e">
        <f>(I59+I121+'Total Biaya Pelumas'!I15+'Total Biaya BBM'!I15)/Produksi_NET!I15</f>
        <v>#DIV/0!</v>
      </c>
      <c r="J15" s="279" t="e">
        <f>(J59+J121+'Total Biaya Pelumas'!J15+'Total Biaya BBM'!J15)/Produksi_NET!J15</f>
        <v>#DIV/0!</v>
      </c>
      <c r="K15" s="279" t="e">
        <f>(K59+K121+'Total Biaya Pelumas'!K15+'Total Biaya BBM'!K15)/Produksi_NET!K15</f>
        <v>#DIV/0!</v>
      </c>
      <c r="L15" s="279" t="e">
        <f>(L59+L121+'Total Biaya Pelumas'!L15+'Total Biaya BBM'!L15)/Produksi_NET!L15</f>
        <v>#DIV/0!</v>
      </c>
      <c r="M15" s="279" t="e">
        <f>(M59+M121+'Total Biaya Pelumas'!M15+'Total Biaya BBM'!M15)/Produksi_NET!M15</f>
        <v>#DIV/0!</v>
      </c>
      <c r="N15" s="279" t="e">
        <f>(N59+N121+'Total Biaya Pelumas'!N15+'Total Biaya BBM'!N15)/Produksi_NET!N15</f>
        <v>#DIV/0!</v>
      </c>
      <c r="O15" s="279" t="e">
        <f>(O59+O121+'Total Biaya Pelumas'!O15+'Total Biaya BBM'!O15)/Produksi_NET!O15</f>
        <v>#DIV/0!</v>
      </c>
      <c r="P15" s="85" t="e">
        <f t="shared" si="1"/>
        <v>#DIV/0!</v>
      </c>
      <c r="Q15" s="313">
        <f t="shared" si="0"/>
        <v>7386.7609846834475</v>
      </c>
      <c r="R15" s="314">
        <f>(R59+R121+'Total Biaya Pelumas'!R15+'Total Biaya BBM'!R15)/Produksi_NET!R15</f>
        <v>7720.5299739471166</v>
      </c>
      <c r="S15" s="314">
        <f>(S59+S121+'Total Biaya Pelumas'!S15+'Total Biaya BBM'!S15)/Produksi_NET!S15</f>
        <v>7841.9158595658982</v>
      </c>
      <c r="T15" s="314">
        <f>(T59+T121+'Total Biaya Pelumas'!T15+'Total Biaya BBM'!T15)/Produksi_NET!T15</f>
        <v>7370.2836118136665</v>
      </c>
      <c r="U15" s="314">
        <f>(U59+U121+'Total Biaya Pelumas'!U15+'Total Biaya BBM'!U15)/Produksi_NET!U15</f>
        <v>8362.8337318817994</v>
      </c>
      <c r="V15" s="314">
        <f>(V59+V121+'Total Biaya Pelumas'!V15+'Total Biaya BBM'!V15)/Produksi_NET!V15</f>
        <v>9355.3838519499313</v>
      </c>
      <c r="W15" s="314">
        <f>(W59+W121+'Total Biaya Pelumas'!W15+'Total Biaya BBM'!W15)/Produksi_NET!W15</f>
        <v>10347.933972018063</v>
      </c>
      <c r="X15" s="314">
        <f>(X59+X121+'Total Biaya Pelumas'!X15+'Total Biaya BBM'!X15)/Produksi_NET!X15</f>
        <v>11340.484092086195</v>
      </c>
      <c r="Y15" s="314">
        <f>(Y59+Y121+'Total Biaya Pelumas'!Y15+'Total Biaya BBM'!Y15)/Produksi_NET!Y15</f>
        <v>12333.034212154327</v>
      </c>
      <c r="Z15" s="314">
        <f>(Z59+Z121+'Total Biaya Pelumas'!Z15+'Total Biaya BBM'!Z15)/Produksi_NET!Z15</f>
        <v>13325.584332222461</v>
      </c>
      <c r="AA15" s="314">
        <f>(AA59+AA121+'Total Biaya Pelumas'!AA15+'Total Biaya BBM'!AA15)/Produksi_NET!AA15</f>
        <v>14318.134452290593</v>
      </c>
      <c r="AB15" s="314">
        <f>(AB59+AB121+'Total Biaya Pelumas'!AB15+'Total Biaya BBM'!AB15)/Produksi_NET!AB15</f>
        <v>15310.684572358725</v>
      </c>
    </row>
    <row r="16" spans="1:28" ht="14.1" customHeight="1">
      <c r="A16" s="14"/>
      <c r="B16" s="109">
        <v>7</v>
      </c>
      <c r="C16" s="267" t="s">
        <v>154</v>
      </c>
      <c r="D16" s="279">
        <f>(D60+D122+'Total Biaya Pelumas'!D16+'Total Biaya BBM'!D16)/Produksi_NET!D16</f>
        <v>4811.9008170400284</v>
      </c>
      <c r="E16" s="279">
        <f>(E60+E122+'Total Biaya Pelumas'!E16+'Total Biaya BBM'!E16)/Produksi_NET!E16</f>
        <v>5072.8580107817197</v>
      </c>
      <c r="F16" s="279">
        <f>(F60+F122+'Total Biaya Pelumas'!F16+'Total Biaya BBM'!F16)/Produksi_NET!F16</f>
        <v>5170.2209743264411</v>
      </c>
      <c r="G16" s="279">
        <f>(G60+G122+'Total Biaya Pelumas'!G16+'Total Biaya BBM'!G16)/Produksi_NET!G16</f>
        <v>3388.3539542950493</v>
      </c>
      <c r="H16" s="279" t="e">
        <f>(H60+H122+'Total Biaya Pelumas'!H16+'Total Biaya BBM'!H16)/Produksi_NET!H16</f>
        <v>#DIV/0!</v>
      </c>
      <c r="I16" s="279" t="e">
        <f>(I60+I122+'Total Biaya Pelumas'!I16+'Total Biaya BBM'!I16)/Produksi_NET!I16</f>
        <v>#DIV/0!</v>
      </c>
      <c r="J16" s="279" t="e">
        <f>(J60+J122+'Total Biaya Pelumas'!J16+'Total Biaya BBM'!J16)/Produksi_NET!J16</f>
        <v>#DIV/0!</v>
      </c>
      <c r="K16" s="279" t="e">
        <f>(K60+K122+'Total Biaya Pelumas'!K16+'Total Biaya BBM'!K16)/Produksi_NET!K16</f>
        <v>#DIV/0!</v>
      </c>
      <c r="L16" s="279" t="e">
        <f>(L60+L122+'Total Biaya Pelumas'!L16+'Total Biaya BBM'!L16)/Produksi_NET!L16</f>
        <v>#DIV/0!</v>
      </c>
      <c r="M16" s="279" t="e">
        <f>(M60+M122+'Total Biaya Pelumas'!M16+'Total Biaya BBM'!M16)/Produksi_NET!M16</f>
        <v>#DIV/0!</v>
      </c>
      <c r="N16" s="279" t="e">
        <f>(N60+N122+'Total Biaya Pelumas'!N16+'Total Biaya BBM'!N16)/Produksi_NET!N16</f>
        <v>#DIV/0!</v>
      </c>
      <c r="O16" s="279" t="e">
        <f>(O60+O122+'Total Biaya Pelumas'!O16+'Total Biaya BBM'!O16)/Produksi_NET!O16</f>
        <v>#DIV/0!</v>
      </c>
      <c r="P16" s="85" t="e">
        <f t="shared" si="1"/>
        <v>#DIV/0!</v>
      </c>
      <c r="Q16" s="313">
        <f t="shared" si="0"/>
        <v>4811.9008170400284</v>
      </c>
      <c r="R16" s="314">
        <f>(R60+R122+'Total Biaya Pelumas'!R16+'Total Biaya BBM'!R16)/Produksi_NET!R16</f>
        <v>4931.0206864829379</v>
      </c>
      <c r="S16" s="314">
        <f>(S60+S122+'Total Biaya Pelumas'!S16+'Total Biaya BBM'!S16)/Produksi_NET!S16</f>
        <v>5013.5750376387914</v>
      </c>
      <c r="T16" s="314">
        <f>(T60+T122+'Total Biaya Pelumas'!T16+'Total Biaya BBM'!T16)/Produksi_NET!T16</f>
        <v>4597.7954780654154</v>
      </c>
      <c r="U16" s="314">
        <f>(U60+U122+'Total Biaya Pelumas'!U16+'Total Biaya BBM'!U16)/Produksi_NET!U16</f>
        <v>4774.6920514539443</v>
      </c>
      <c r="V16" s="314">
        <f>(V60+V122+'Total Biaya Pelumas'!V16+'Total Biaya BBM'!V16)/Produksi_NET!V16</f>
        <v>4951.5886248424731</v>
      </c>
      <c r="W16" s="314">
        <f>(W60+W122+'Total Biaya Pelumas'!W16+'Total Biaya BBM'!W16)/Produksi_NET!W16</f>
        <v>5128.485198231002</v>
      </c>
      <c r="X16" s="314">
        <f>(X60+X122+'Total Biaya Pelumas'!X16+'Total Biaya BBM'!X16)/Produksi_NET!X16</f>
        <v>5305.3817716195308</v>
      </c>
      <c r="Y16" s="314">
        <f>(Y60+Y122+'Total Biaya Pelumas'!Y16+'Total Biaya BBM'!Y16)/Produksi_NET!Y16</f>
        <v>5482.2783450080587</v>
      </c>
      <c r="Z16" s="314">
        <f>(Z60+Z122+'Total Biaya Pelumas'!Z16+'Total Biaya BBM'!Z16)/Produksi_NET!Z16</f>
        <v>5659.1749183965876</v>
      </c>
      <c r="AA16" s="314">
        <f>(AA60+AA122+'Total Biaya Pelumas'!AA16+'Total Biaya BBM'!AA16)/Produksi_NET!AA16</f>
        <v>5836.0714917851165</v>
      </c>
      <c r="AB16" s="314">
        <f>(AB60+AB122+'Total Biaya Pelumas'!AB16+'Total Biaya BBM'!AB16)/Produksi_NET!AB16</f>
        <v>6012.9680651736453</v>
      </c>
    </row>
    <row r="17" spans="1:28" ht="14.1" customHeight="1">
      <c r="A17" s="14"/>
      <c r="B17" s="109">
        <v>8</v>
      </c>
      <c r="C17" s="267" t="s">
        <v>127</v>
      </c>
      <c r="D17" s="279">
        <f>(D61+D123+'Total Biaya Pelumas'!D17+'Total Biaya BBM'!D17)/Produksi_NET!D17</f>
        <v>5990.2065745588425</v>
      </c>
      <c r="E17" s="279">
        <f>(E61+E123+'Total Biaya Pelumas'!E17+'Total Biaya BBM'!E17)/Produksi_NET!E17</f>
        <v>6398.5309939719364</v>
      </c>
      <c r="F17" s="279">
        <f>(F61+F123+'Total Biaya Pelumas'!F17+'Total Biaya BBM'!F17)/Produksi_NET!F17</f>
        <v>6160.1937139191787</v>
      </c>
      <c r="G17" s="279">
        <f>(G61+G123+'Total Biaya Pelumas'!G17+'Total Biaya BBM'!G17)/Produksi_NET!G17</f>
        <v>4232.4094994992547</v>
      </c>
      <c r="H17" s="279" t="e">
        <f>(H61+H123+'Total Biaya Pelumas'!H17+'Total Biaya BBM'!H17)/Produksi_NET!H17</f>
        <v>#DIV/0!</v>
      </c>
      <c r="I17" s="279" t="e">
        <f>(I61+I123+'Total Biaya Pelumas'!I17+'Total Biaya BBM'!I17)/Produksi_NET!I17</f>
        <v>#DIV/0!</v>
      </c>
      <c r="J17" s="279" t="e">
        <f>(J61+J123+'Total Biaya Pelumas'!J17+'Total Biaya BBM'!J17)/Produksi_NET!J17</f>
        <v>#DIV/0!</v>
      </c>
      <c r="K17" s="279" t="e">
        <f>(K61+K123+'Total Biaya Pelumas'!K17+'Total Biaya BBM'!K17)/Produksi_NET!K17</f>
        <v>#DIV/0!</v>
      </c>
      <c r="L17" s="279" t="e">
        <f>(L61+L123+'Total Biaya Pelumas'!L17+'Total Biaya BBM'!L17)/Produksi_NET!L17</f>
        <v>#DIV/0!</v>
      </c>
      <c r="M17" s="279" t="e">
        <f>(M61+M123+'Total Biaya Pelumas'!M17+'Total Biaya BBM'!M17)/Produksi_NET!M17</f>
        <v>#DIV/0!</v>
      </c>
      <c r="N17" s="279" t="e">
        <f>(N61+N123+'Total Biaya Pelumas'!N17+'Total Biaya BBM'!N17)/Produksi_NET!N17</f>
        <v>#DIV/0!</v>
      </c>
      <c r="O17" s="279" t="e">
        <f>(O61+O123+'Total Biaya Pelumas'!O17+'Total Biaya BBM'!O17)/Produksi_NET!O17</f>
        <v>#DIV/0!</v>
      </c>
      <c r="P17" s="85" t="e">
        <f t="shared" si="1"/>
        <v>#DIV/0!</v>
      </c>
      <c r="Q17" s="313">
        <f t="shared" si="0"/>
        <v>5990.2065745588425</v>
      </c>
      <c r="R17" s="314">
        <f>(R61+R123+'Total Biaya Pelumas'!R17+'Total Biaya BBM'!R17)/Produksi_NET!R17</f>
        <v>6183.8695112201995</v>
      </c>
      <c r="S17" s="314">
        <f>(S61+S123+'Total Biaya Pelumas'!S17+'Total Biaya BBM'!S17)/Produksi_NET!S17</f>
        <v>6174.9142002293574</v>
      </c>
      <c r="T17" s="314">
        <f>(T61+T123+'Total Biaya Pelumas'!T17+'Total Biaya BBM'!T17)/Produksi_NET!T17</f>
        <v>5622.5860994987725</v>
      </c>
      <c r="U17" s="314">
        <f>(U61+U123+'Total Biaya Pelumas'!U17+'Total Biaya BBM'!U17)/Produksi_NET!U17</f>
        <v>6067.4776642994384</v>
      </c>
      <c r="V17" s="314">
        <f>(V61+V123+'Total Biaya Pelumas'!V17+'Total Biaya BBM'!V17)/Produksi_NET!V17</f>
        <v>6512.3692291001043</v>
      </c>
      <c r="W17" s="314">
        <f>(W61+W123+'Total Biaya Pelumas'!W17+'Total Biaya BBM'!W17)/Produksi_NET!W17</f>
        <v>6957.2607939007712</v>
      </c>
      <c r="X17" s="314">
        <f>(X61+X123+'Total Biaya Pelumas'!X17+'Total Biaya BBM'!X17)/Produksi_NET!X17</f>
        <v>7402.1523587014381</v>
      </c>
      <c r="Y17" s="314">
        <f>(Y61+Y123+'Total Biaya Pelumas'!Y17+'Total Biaya BBM'!Y17)/Produksi_NET!Y17</f>
        <v>7847.043923502104</v>
      </c>
      <c r="Z17" s="314">
        <f>(Z61+Z123+'Total Biaya Pelumas'!Z17+'Total Biaya BBM'!Z17)/Produksi_NET!Z17</f>
        <v>8291.9354883027718</v>
      </c>
      <c r="AA17" s="314">
        <f>(AA61+AA123+'Total Biaya Pelumas'!AA17+'Total Biaya BBM'!AA17)/Produksi_NET!AA17</f>
        <v>8736.8270531034377</v>
      </c>
      <c r="AB17" s="314">
        <f>(AB61+AB123+'Total Biaya Pelumas'!AB17+'Total Biaya BBM'!AB17)/Produksi_NET!AB17</f>
        <v>9181.7186179041037</v>
      </c>
    </row>
    <row r="18" spans="1:28" s="7" customFormat="1" ht="14.1" customHeight="1">
      <c r="A18" s="9"/>
      <c r="B18" s="110"/>
      <c r="C18" s="269" t="s">
        <v>48</v>
      </c>
      <c r="D18" s="280">
        <f>(D62+D124+'Total Biaya Pelumas'!D18+'Total Biaya BBM'!D18)/Produksi_NET!D18</f>
        <v>3506.0911059214609</v>
      </c>
      <c r="E18" s="280">
        <f>(E62+E124+'Total Biaya Pelumas'!E18+'Total Biaya BBM'!E18)/Produksi_NET!E18</f>
        <v>3850.4491361959435</v>
      </c>
      <c r="F18" s="280">
        <f>(F62+F124+'Total Biaya Pelumas'!F18+'Total Biaya BBM'!F18)/Produksi_NET!F18</f>
        <v>3925.9022602955019</v>
      </c>
      <c r="G18" s="280">
        <f>(G62+G124+'Total Biaya Pelumas'!G18+'Total Biaya BBM'!G18)/Produksi_NET!G18</f>
        <v>3475.1421930661736</v>
      </c>
      <c r="H18" s="280" t="e">
        <f>(H62+H124+'Total Biaya Pelumas'!H18+'Total Biaya BBM'!H18)/Produksi_NET!H18</f>
        <v>#DIV/0!</v>
      </c>
      <c r="I18" s="280" t="e">
        <f>(I62+I124+'Total Biaya Pelumas'!I18+'Total Biaya BBM'!I18)/Produksi_NET!I18</f>
        <v>#DIV/0!</v>
      </c>
      <c r="J18" s="280" t="e">
        <f>(J62+J124+'Total Biaya Pelumas'!J18+'Total Biaya BBM'!J18)/Produksi_NET!J18</f>
        <v>#DIV/0!</v>
      </c>
      <c r="K18" s="280" t="e">
        <f>(K62+K124+'Total Biaya Pelumas'!K18+'Total Biaya BBM'!K18)/Produksi_NET!K18</f>
        <v>#DIV/0!</v>
      </c>
      <c r="L18" s="280" t="e">
        <f>(L62+L124+'Total Biaya Pelumas'!L18+'Total Biaya BBM'!L18)/Produksi_NET!L18</f>
        <v>#DIV/0!</v>
      </c>
      <c r="M18" s="280" t="e">
        <f>(M62+M124+'Total Biaya Pelumas'!M18+'Total Biaya BBM'!M18)/Produksi_NET!M18</f>
        <v>#DIV/0!</v>
      </c>
      <c r="N18" s="280" t="e">
        <f>(N62+N124+'Total Biaya Pelumas'!N18+'Total Biaya BBM'!N18)/Produksi_NET!N18</f>
        <v>#DIV/0!</v>
      </c>
      <c r="O18" s="280" t="e">
        <f>(O62+O124+'Total Biaya Pelumas'!O18+'Total Biaya BBM'!O18)/Produksi_NET!O18</f>
        <v>#DIV/0!</v>
      </c>
      <c r="P18" s="103" t="e">
        <f>SUM(P11:P17)</f>
        <v>#DIV/0!</v>
      </c>
      <c r="Q18" s="315">
        <f>D18</f>
        <v>3506.0911059214609</v>
      </c>
      <c r="R18" s="316">
        <f>(R62+R124+'Total Biaya Pelumas'!R18+'Total Biaya BBM'!R18)/Produksi_NET!R18</f>
        <v>3665.7509241772332</v>
      </c>
      <c r="S18" s="316">
        <f>(S62+S124+'Total Biaya Pelumas'!S18+'Total Biaya BBM'!S18)/Produksi_NET!S18</f>
        <v>3755.4487411990426</v>
      </c>
      <c r="T18" s="316">
        <f>(T62+T124+'Total Biaya Pelumas'!T18+'Total Biaya BBM'!T18)/Produksi_NET!T18</f>
        <v>3682.1790687547668</v>
      </c>
      <c r="U18" s="316">
        <f>(U62+U124+'Total Biaya Pelumas'!U18+'Total Biaya BBM'!U18)/Produksi_NET!U18</f>
        <v>3863.3381865018328</v>
      </c>
      <c r="V18" s="316">
        <f>(V62+V124+'Total Biaya Pelumas'!V18+'Total Biaya BBM'!V18)/Produksi_NET!V18</f>
        <v>4044.4973042488991</v>
      </c>
      <c r="W18" s="316">
        <f>(W62+W124+'Total Biaya Pelumas'!W18+'Total Biaya BBM'!W18)/Produksi_NET!W18</f>
        <v>4225.6564219959655</v>
      </c>
      <c r="X18" s="316">
        <f>(X62+X124+'Total Biaya Pelumas'!X18+'Total Biaya BBM'!X18)/Produksi_NET!X18</f>
        <v>4406.815539743031</v>
      </c>
      <c r="Y18" s="316">
        <f>(Y62+Y124+'Total Biaya Pelumas'!Y18+'Total Biaya BBM'!Y18)/Produksi_NET!Y18</f>
        <v>4587.9746574900973</v>
      </c>
      <c r="Z18" s="316">
        <f>(Z62+Z124+'Total Biaya Pelumas'!Z18+'Total Biaya BBM'!Z18)/Produksi_NET!Z18</f>
        <v>4769.1337752371637</v>
      </c>
      <c r="AA18" s="316">
        <f>(AA62+AA124+'Total Biaya Pelumas'!AA18+'Total Biaya BBM'!AA18)/Produksi_NET!AA18</f>
        <v>4950.2928929842301</v>
      </c>
      <c r="AB18" s="316">
        <f>(AB62+AB124+'Total Biaya Pelumas'!AB18+'Total Biaya BBM'!AB18)/Produksi_NET!AB18</f>
        <v>5131.4520107312956</v>
      </c>
    </row>
    <row r="19" spans="1:28" ht="14.1" customHeight="1">
      <c r="A19" s="14"/>
      <c r="B19" s="109">
        <v>10</v>
      </c>
      <c r="C19" s="267" t="s">
        <v>155</v>
      </c>
      <c r="D19" s="279">
        <f>(D63+'Total Biaya Pelumas'!D19+'Total Biaya BBM'!D19)/Produksi_NET!D19</f>
        <v>2223.8119726797909</v>
      </c>
      <c r="E19" s="279">
        <f>(E63+'Total Biaya Pelumas'!E19+'Total Biaya BBM'!E19)/Produksi_NET!E19</f>
        <v>2444.9838276836158</v>
      </c>
      <c r="F19" s="279">
        <f>(F63+'Total Biaya Pelumas'!F19+'Total Biaya BBM'!F19)/Produksi_NET!F19</f>
        <v>2598.8927456940223</v>
      </c>
      <c r="G19" s="279">
        <f>(G63+'Total Biaya Pelumas'!G19+'Total Biaya BBM'!G19)/Produksi_NET!G19</f>
        <v>2456.5682701956848</v>
      </c>
      <c r="H19" s="279" t="e">
        <f>(H63+'Total Biaya Pelumas'!H19+'Total Biaya BBM'!H19)/Produksi_NET!H19</f>
        <v>#DIV/0!</v>
      </c>
      <c r="I19" s="279" t="e">
        <f>(I63+'Total Biaya Pelumas'!I19+'Total Biaya BBM'!I19)/Produksi_NET!I19</f>
        <v>#DIV/0!</v>
      </c>
      <c r="J19" s="279" t="e">
        <f>(J63+'Total Biaya Pelumas'!J19+'Total Biaya BBM'!J19)/Produksi_NET!J19</f>
        <v>#DIV/0!</v>
      </c>
      <c r="K19" s="279" t="e">
        <f>(K63+'Total Biaya Pelumas'!K19+'Total Biaya BBM'!K19)/Produksi_NET!K19</f>
        <v>#DIV/0!</v>
      </c>
      <c r="L19" s="279" t="e">
        <f>(L63+'Total Biaya Pelumas'!L19+'Total Biaya BBM'!L19)/Produksi_NET!L19</f>
        <v>#DIV/0!</v>
      </c>
      <c r="M19" s="279" t="e">
        <f>(M63+'Total Biaya Pelumas'!M19+'Total Biaya BBM'!M19)/Produksi_NET!M19</f>
        <v>#DIV/0!</v>
      </c>
      <c r="N19" s="279" t="e">
        <f>(N63+'Total Biaya Pelumas'!N19+'Total Biaya BBM'!N19)/Produksi_NET!N19</f>
        <v>#DIV/0!</v>
      </c>
      <c r="O19" s="279" t="e">
        <f>(O63+'Total Biaya Pelumas'!O19+'Total Biaya BBM'!O19)/Produksi_NET!O19</f>
        <v>#DIV/0!</v>
      </c>
      <c r="P19" s="85" t="e">
        <f t="shared" ref="P19:P26" si="2">SUM(D19:O19)</f>
        <v>#DIV/0!</v>
      </c>
      <c r="Q19" s="313">
        <f t="shared" ref="Q19:Q36" si="3">D19</f>
        <v>2223.8119726797909</v>
      </c>
      <c r="R19" s="314">
        <f>(R63+'Total Biaya Pelumas'!R19+'Total Biaya BBM'!R19)/Produksi_NET!R19</f>
        <v>2331.4559359318073</v>
      </c>
      <c r="S19" s="314">
        <f>(S63+'Total Biaya Pelumas'!S19+'Total Biaya BBM'!S19)/Produksi_NET!S19</f>
        <v>2428.0512178698987</v>
      </c>
      <c r="T19" s="314">
        <f>(T63+'Total Biaya Pelumas'!T19+'Total Biaya BBM'!T19)/Produksi_NET!T19</f>
        <v>2435.4457644852114</v>
      </c>
      <c r="U19" s="314">
        <f>(U63+'Total Biaya Pelumas'!U19+'Total Biaya BBM'!U19)/Produksi_NET!U19</f>
        <v>2532.6763162459883</v>
      </c>
      <c r="V19" s="314">
        <f>(V63+'Total Biaya Pelumas'!V19+'Total Biaya BBM'!V19)/Produksi_NET!V19</f>
        <v>2629.9068680067658</v>
      </c>
      <c r="W19" s="314">
        <f>(W63+'Total Biaya Pelumas'!W19+'Total Biaya BBM'!W19)/Produksi_NET!W19</f>
        <v>2727.1374197675427</v>
      </c>
      <c r="X19" s="314">
        <f>(X63+'Total Biaya Pelumas'!X19+'Total Biaya BBM'!X19)/Produksi_NET!X19</f>
        <v>2824.3679715283197</v>
      </c>
      <c r="Y19" s="314">
        <f>(Y63+'Total Biaya Pelumas'!Y19+'Total Biaya BBM'!Y19)/Produksi_NET!Y19</f>
        <v>2921.5985232890971</v>
      </c>
      <c r="Z19" s="314">
        <f>(Z63+'Total Biaya Pelumas'!Z19+'Total Biaya BBM'!Z19)/Produksi_NET!Z19</f>
        <v>3018.8290750498741</v>
      </c>
      <c r="AA19" s="314">
        <f>(AA63+'Total Biaya Pelumas'!AA19+'Total Biaya BBM'!AA19)/Produksi_NET!AA19</f>
        <v>3116.0596268106515</v>
      </c>
      <c r="AB19" s="314">
        <f>(AB63+'Total Biaya Pelumas'!AB19+'Total Biaya BBM'!AB19)/Produksi_NET!AB19</f>
        <v>3213.2901785714284</v>
      </c>
    </row>
    <row r="20" spans="1:28" ht="14.1" customHeight="1">
      <c r="A20" s="14"/>
      <c r="B20" s="109">
        <v>11</v>
      </c>
      <c r="C20" s="270" t="s">
        <v>156</v>
      </c>
      <c r="D20" s="279">
        <f>(D64+'Total Biaya Pelumas'!D20+'Total Biaya BBM'!D20)/Produksi_NET!D20</f>
        <v>3288.9181934732528</v>
      </c>
      <c r="E20" s="279">
        <f>(E64+'Total Biaya Pelumas'!E20+'Total Biaya BBM'!E20)/Produksi_NET!E20</f>
        <v>3567.6904307326131</v>
      </c>
      <c r="F20" s="279">
        <f>(F64+'Total Biaya Pelumas'!F20+'Total Biaya BBM'!F20)/Produksi_NET!F20</f>
        <v>3678.0394959870937</v>
      </c>
      <c r="G20" s="279">
        <f>(G64+'Total Biaya Pelumas'!G20+'Total Biaya BBM'!G20)/Produksi_NET!G20</f>
        <v>3429.9063293510644</v>
      </c>
      <c r="H20" s="279" t="e">
        <f>(H64+'Total Biaya Pelumas'!H20+'Total Biaya BBM'!H20)/Produksi_NET!H20</f>
        <v>#DIV/0!</v>
      </c>
      <c r="I20" s="279" t="e">
        <f>(I64+'Total Biaya Pelumas'!I20+'Total Biaya BBM'!I20)/Produksi_NET!I20</f>
        <v>#DIV/0!</v>
      </c>
      <c r="J20" s="279" t="e">
        <f>(J64+'Total Biaya Pelumas'!J20+'Total Biaya BBM'!J20)/Produksi_NET!J20</f>
        <v>#DIV/0!</v>
      </c>
      <c r="K20" s="279" t="e">
        <f>(K64+'Total Biaya Pelumas'!K20+'Total Biaya BBM'!K20)/Produksi_NET!K20</f>
        <v>#DIV/0!</v>
      </c>
      <c r="L20" s="279" t="e">
        <f>(L64+'Total Biaya Pelumas'!L20+'Total Biaya BBM'!L20)/Produksi_NET!L20</f>
        <v>#DIV/0!</v>
      </c>
      <c r="M20" s="279" t="e">
        <f>(M64+'Total Biaya Pelumas'!M20+'Total Biaya BBM'!M20)/Produksi_NET!M20</f>
        <v>#DIV/0!</v>
      </c>
      <c r="N20" s="279" t="e">
        <f>(N64+'Total Biaya Pelumas'!N20+'Total Biaya BBM'!N20)/Produksi_NET!N20</f>
        <v>#DIV/0!</v>
      </c>
      <c r="O20" s="279" t="e">
        <f>(O64+'Total Biaya Pelumas'!O20+'Total Biaya BBM'!O20)/Produksi_NET!O20</f>
        <v>#DIV/0!</v>
      </c>
      <c r="P20" s="85" t="e">
        <f t="shared" si="2"/>
        <v>#DIV/0!</v>
      </c>
      <c r="Q20" s="313">
        <f t="shared" si="3"/>
        <v>3288.9181934732528</v>
      </c>
      <c r="R20" s="314">
        <f>(R64+'Total Biaya Pelumas'!R20+'Total Biaya BBM'!R20)/Produksi_NET!R20</f>
        <v>3420.5728602985869</v>
      </c>
      <c r="S20" s="314">
        <f>(S64+'Total Biaya Pelumas'!S20+'Total Biaya BBM'!S20)/Produksi_NET!S20</f>
        <v>3509.5375042890646</v>
      </c>
      <c r="T20" s="314">
        <f>(T64+'Total Biaya Pelumas'!T20+'Total Biaya BBM'!T20)/Produksi_NET!T20</f>
        <v>3488.961567294521</v>
      </c>
      <c r="U20" s="314">
        <f>(U64+'Total Biaya Pelumas'!U20+'Total Biaya BBM'!U20)/Produksi_NET!U20</f>
        <v>3723.6127083308797</v>
      </c>
      <c r="V20" s="314">
        <f>(V64+'Total Biaya Pelumas'!V20+'Total Biaya BBM'!V20)/Produksi_NET!V20</f>
        <v>3958.2638493672389</v>
      </c>
      <c r="W20" s="314">
        <f>(W64+'Total Biaya Pelumas'!W20+'Total Biaya BBM'!W20)/Produksi_NET!W20</f>
        <v>4192.9149904035976</v>
      </c>
      <c r="X20" s="314">
        <f>(X64+'Total Biaya Pelumas'!X20+'Total Biaya BBM'!X20)/Produksi_NET!X20</f>
        <v>4427.5661314399567</v>
      </c>
      <c r="Y20" s="314">
        <f>(Y64+'Total Biaya Pelumas'!Y20+'Total Biaya BBM'!Y20)/Produksi_NET!Y20</f>
        <v>4662.2172724763159</v>
      </c>
      <c r="Z20" s="314">
        <f>(Z64+'Total Biaya Pelumas'!Z20+'Total Biaya BBM'!Z20)/Produksi_NET!Z20</f>
        <v>4896.868413512675</v>
      </c>
      <c r="AA20" s="314">
        <f>(AA64+'Total Biaya Pelumas'!AA20+'Total Biaya BBM'!AA20)/Produksi_NET!AA20</f>
        <v>5131.5195545490342</v>
      </c>
      <c r="AB20" s="314">
        <f>(AB64+'Total Biaya Pelumas'!AB20+'Total Biaya BBM'!AB20)/Produksi_NET!AB20</f>
        <v>5366.1706955853933</v>
      </c>
    </row>
    <row r="21" spans="1:28" ht="14.1" customHeight="1">
      <c r="A21" s="14"/>
      <c r="B21" s="109">
        <v>12</v>
      </c>
      <c r="C21" s="270" t="s">
        <v>129</v>
      </c>
      <c r="D21" s="199">
        <f>(D65+'Total Biaya Pelumas'!D21+'Total Biaya Pelumas'!D29+'Total Biaya BBM'!D21+'Total Biaya BBM'!D29)/(Produksi_NET!D21+Produksi_NET!D29)</f>
        <v>2124.240735179912</v>
      </c>
      <c r="E21" s="199">
        <f>(E65+'Total Biaya Pelumas'!E21+'Total Biaya Pelumas'!E29+'Total Biaya BBM'!E21+'Total Biaya BBM'!E29)/(Produksi_NET!E21+Produksi_NET!E29)</f>
        <v>2257.4976895316472</v>
      </c>
      <c r="F21" s="199">
        <f>(F65+'Total Biaya Pelumas'!F21+'Total Biaya Pelumas'!F29+'Total Biaya BBM'!F21+'Total Biaya BBM'!F29)/(Produksi_NET!F21+Produksi_NET!F29)</f>
        <v>2317.0267025972844</v>
      </c>
      <c r="G21" s="199">
        <f>(G65+'Total Biaya Pelumas'!G21+'Total Biaya Pelumas'!G29+'Total Biaya BBM'!G21+'Total Biaya BBM'!G29)/(Produksi_NET!G21+Produksi_NET!G29)</f>
        <v>2508.5280733573372</v>
      </c>
      <c r="H21" s="199" t="e">
        <f>(H65+'Total Biaya Pelumas'!H21+'Total Biaya Pelumas'!H29+'Total Biaya BBM'!H21+'Total Biaya BBM'!H29)/(Produksi_NET!H21+Produksi_NET!H29)</f>
        <v>#DIV/0!</v>
      </c>
      <c r="I21" s="199" t="e">
        <f>(I65+'Total Biaya Pelumas'!I21+'Total Biaya Pelumas'!I29+'Total Biaya BBM'!I21+'Total Biaya BBM'!I29)/(Produksi_NET!I21+Produksi_NET!I29)</f>
        <v>#DIV/0!</v>
      </c>
      <c r="J21" s="199" t="e">
        <f>(J65+'Total Biaya Pelumas'!J21+'Total Biaya Pelumas'!J29+'Total Biaya BBM'!J21+'Total Biaya BBM'!J29)/(Produksi_NET!J21+Produksi_NET!J29)</f>
        <v>#DIV/0!</v>
      </c>
      <c r="K21" s="199" t="e">
        <f>(K65+'Total Biaya Pelumas'!K21+'Total Biaya Pelumas'!K29+'Total Biaya BBM'!K21+'Total Biaya BBM'!K29)/(Produksi_NET!K21+Produksi_NET!K29)</f>
        <v>#DIV/0!</v>
      </c>
      <c r="L21" s="199" t="e">
        <f>(L65+'Total Biaya Pelumas'!L21+'Total Biaya Pelumas'!L29+'Total Biaya BBM'!L21+'Total Biaya BBM'!L29)/(Produksi_NET!L21+Produksi_NET!L29)</f>
        <v>#DIV/0!</v>
      </c>
      <c r="M21" s="199" t="e">
        <f>(M65+'Total Biaya Pelumas'!M21+'Total Biaya Pelumas'!M29+'Total Biaya BBM'!M21+'Total Biaya BBM'!M29)/(Produksi_NET!M21+Produksi_NET!M29)</f>
        <v>#DIV/0!</v>
      </c>
      <c r="N21" s="199" t="e">
        <f>(N65+'Total Biaya Pelumas'!N21+'Total Biaya Pelumas'!N29+'Total Biaya BBM'!N21+'Total Biaya BBM'!N29)/(Produksi_NET!N21+Produksi_NET!N29)</f>
        <v>#DIV/0!</v>
      </c>
      <c r="O21" s="199" t="e">
        <f>(O65+'Total Biaya Pelumas'!O21+'Total Biaya Pelumas'!O29+'Total Biaya BBM'!O21+'Total Biaya BBM'!O29)/(Produksi_NET!O21+Produksi_NET!O29)</f>
        <v>#DIV/0!</v>
      </c>
      <c r="P21" s="85" t="e">
        <f t="shared" si="2"/>
        <v>#DIV/0!</v>
      </c>
      <c r="Q21" s="313">
        <f t="shared" si="3"/>
        <v>2124.240735179912</v>
      </c>
      <c r="R21" s="314">
        <f>(R65+'Total Biaya Pelumas'!R21+'Total Biaya Pelumas'!R29+'Total Biaya BBM'!R21+'Total Biaya BBM'!R29)/(Produksi_NET!R21+Produksi_NET!R29)</f>
        <v>2182.531531793928</v>
      </c>
      <c r="S21" s="314">
        <f>(S65+'Total Biaya Pelumas'!S21+'Total Biaya Pelumas'!S29+'Total Biaya BBM'!S21+'Total Biaya BBM'!S29)/(Produksi_NET!S21+Produksi_NET!S29)</f>
        <v>2230.2996913086367</v>
      </c>
      <c r="T21" s="314">
        <f>(T65+'Total Biaya Pelumas'!T21+'Total Biaya Pelumas'!T29+'Total Biaya BBM'!T21+'Total Biaya BBM'!T29)/(Produksi_NET!T21+Produksi_NET!T29)</f>
        <v>2261.4618692475983</v>
      </c>
      <c r="U21" s="314">
        <f>(U65+'Total Biaya Pelumas'!U21+'Total Biaya Pelumas'!U29+'Total Biaya BBM'!U21+'Total Biaya BBM'!U29)/(Produksi_NET!U21+Produksi_NET!U29)</f>
        <v>2321.2871336666904</v>
      </c>
      <c r="V21" s="314">
        <f>(V65+'Total Biaya Pelumas'!V21+'Total Biaya Pelumas'!V29+'Total Biaya BBM'!V21+'Total Biaya BBM'!V29)/(Produksi_NET!V21+Produksi_NET!V29)</f>
        <v>2381.1123980857819</v>
      </c>
      <c r="W21" s="314">
        <f>(W65+'Total Biaya Pelumas'!W21+'Total Biaya Pelumas'!W29+'Total Biaya BBM'!W21+'Total Biaya BBM'!W29)/(Produksi_NET!W21+Produksi_NET!W29)</f>
        <v>2440.937662504874</v>
      </c>
      <c r="X21" s="314">
        <f>(X65+'Total Biaya Pelumas'!X21+'Total Biaya Pelumas'!X29+'Total Biaya BBM'!X21+'Total Biaya BBM'!X29)/(Produksi_NET!X21+Produksi_NET!X29)</f>
        <v>2500.762926923966</v>
      </c>
      <c r="Y21" s="314">
        <f>(Y65+'Total Biaya Pelumas'!Y21+'Total Biaya Pelumas'!Y29+'Total Biaya BBM'!Y21+'Total Biaya BBM'!Y29)/(Produksi_NET!Y21+Produksi_NET!Y29)</f>
        <v>2560.5881913430576</v>
      </c>
      <c r="Z21" s="314">
        <f>(Z65+'Total Biaya Pelumas'!Z21+'Total Biaya Pelumas'!Z29+'Total Biaya BBM'!Z21+'Total Biaya BBM'!Z29)/(Produksi_NET!Z21+Produksi_NET!Z29)</f>
        <v>2620.4134557621496</v>
      </c>
      <c r="AA21" s="314">
        <f>(AA65+'Total Biaya Pelumas'!AA21+'Total Biaya Pelumas'!AA29+'Total Biaya BBM'!AA21+'Total Biaya BBM'!AA29)/(Produksi_NET!AA21+Produksi_NET!AA29)</f>
        <v>2680.2387201812417</v>
      </c>
      <c r="AB21" s="314">
        <f>(AB65+'Total Biaya Pelumas'!AB21+'Total Biaya Pelumas'!AB29+'Total Biaya BBM'!AB21+'Total Biaya BBM'!AB29)/(Produksi_NET!AB21+Produksi_NET!AB29)</f>
        <v>2740.0639846003332</v>
      </c>
    </row>
    <row r="22" spans="1:28" ht="14.1" customHeight="1">
      <c r="A22" s="14"/>
      <c r="B22" s="109">
        <v>13</v>
      </c>
      <c r="C22" s="271" t="s">
        <v>157</v>
      </c>
      <c r="D22" s="279">
        <f>(D66+'Total Biaya Pelumas'!D22+'Total Biaya BBM'!D22)/Produksi_NET!D22</f>
        <v>2652.0554071755441</v>
      </c>
      <c r="E22" s="279">
        <f>(E66+'Total Biaya Pelumas'!E22+'Total Biaya BBM'!E22)/Produksi_NET!E22</f>
        <v>2843.8708569919449</v>
      </c>
      <c r="F22" s="279">
        <f>(F66+'Total Biaya Pelumas'!F22+'Total Biaya BBM'!F22)/Produksi_NET!F22</f>
        <v>2948.5301344537816</v>
      </c>
      <c r="G22" s="279">
        <f>(G66+'Total Biaya Pelumas'!G22+'Total Biaya BBM'!G22)/Produksi_NET!G22</f>
        <v>2789.7662139247518</v>
      </c>
      <c r="H22" s="279" t="e">
        <f>(H66+'Total Biaya Pelumas'!H22+'Total Biaya BBM'!H22)/Produksi_NET!H22</f>
        <v>#DIV/0!</v>
      </c>
      <c r="I22" s="279" t="e">
        <f>(I66+'Total Biaya Pelumas'!I22+'Total Biaya BBM'!I22)/Produksi_NET!I22</f>
        <v>#DIV/0!</v>
      </c>
      <c r="J22" s="279" t="e">
        <f>(J66+'Total Biaya Pelumas'!J22+'Total Biaya BBM'!J22)/Produksi_NET!J22</f>
        <v>#DIV/0!</v>
      </c>
      <c r="K22" s="279" t="e">
        <f>(K66+'Total Biaya Pelumas'!K22+'Total Biaya BBM'!K22)/Produksi_NET!K22</f>
        <v>#DIV/0!</v>
      </c>
      <c r="L22" s="279" t="e">
        <f>(L66+'Total Biaya Pelumas'!L22+'Total Biaya BBM'!L22)/Produksi_NET!L22</f>
        <v>#DIV/0!</v>
      </c>
      <c r="M22" s="279" t="e">
        <f>(M66+'Total Biaya Pelumas'!M22+'Total Biaya BBM'!M22)/Produksi_NET!M22</f>
        <v>#DIV/0!</v>
      </c>
      <c r="N22" s="279" t="e">
        <f>(N66+'Total Biaya Pelumas'!N22+'Total Biaya BBM'!N22)/Produksi_NET!N22</f>
        <v>#DIV/0!</v>
      </c>
      <c r="O22" s="279" t="e">
        <f>(O66+'Total Biaya Pelumas'!O22+'Total Biaya BBM'!O22)/Produksi_NET!O22</f>
        <v>#DIV/0!</v>
      </c>
      <c r="P22" s="85" t="e">
        <f t="shared" si="2"/>
        <v>#DIV/0!</v>
      </c>
      <c r="Q22" s="313">
        <f t="shared" si="3"/>
        <v>2652.0554071755441</v>
      </c>
      <c r="R22" s="314">
        <f>(R66+'Total Biaya Pelumas'!R22+'Total Biaya BBM'!R22)/Produksi_NET!R22</f>
        <v>2743.0113512353078</v>
      </c>
      <c r="S22" s="314">
        <f>(S66+'Total Biaya Pelumas'!S22+'Total Biaya BBM'!S22)/Produksi_NET!S22</f>
        <v>2814.3995353018786</v>
      </c>
      <c r="T22" s="314">
        <f>(T66+'Total Biaya Pelumas'!T22+'Total Biaya BBM'!T22)/Produksi_NET!T22</f>
        <v>2808.0439362895645</v>
      </c>
      <c r="U22" s="314">
        <f>(U66+'Total Biaya Pelumas'!U22+'Total Biaya BBM'!U22)/Produksi_NET!U22</f>
        <v>2963.4261555854923</v>
      </c>
      <c r="V22" s="314">
        <f>(V66+'Total Biaya Pelumas'!V22+'Total Biaya BBM'!V22)/Produksi_NET!V22</f>
        <v>3118.8083748814201</v>
      </c>
      <c r="W22" s="314">
        <f>(W66+'Total Biaya Pelumas'!W22+'Total Biaya BBM'!W22)/Produksi_NET!W22</f>
        <v>3274.190594177348</v>
      </c>
      <c r="X22" s="314">
        <f>(X66+'Total Biaya Pelumas'!X22+'Total Biaya BBM'!X22)/Produksi_NET!X22</f>
        <v>3429.5728134732758</v>
      </c>
      <c r="Y22" s="314">
        <f>(Y66+'Total Biaya Pelumas'!Y22+'Total Biaya BBM'!Y22)/Produksi_NET!Y22</f>
        <v>3584.9550327692036</v>
      </c>
      <c r="Z22" s="314">
        <f>(Z66+'Total Biaya Pelumas'!Z22+'Total Biaya BBM'!Z22)/Produksi_NET!Z22</f>
        <v>3740.3372520651315</v>
      </c>
      <c r="AA22" s="314">
        <f>(AA66+'Total Biaya Pelumas'!AA22+'Total Biaya BBM'!AA22)/Produksi_NET!AA22</f>
        <v>3895.7194713610588</v>
      </c>
      <c r="AB22" s="314">
        <f>(AB66+'Total Biaya Pelumas'!AB22+'Total Biaya BBM'!AB22)/Produksi_NET!AB22</f>
        <v>4051.1016906569866</v>
      </c>
    </row>
    <row r="23" spans="1:28" ht="14.1" customHeight="1">
      <c r="A23" s="14"/>
      <c r="B23" s="109">
        <v>14</v>
      </c>
      <c r="C23" s="271" t="s">
        <v>158</v>
      </c>
      <c r="D23" s="279">
        <f>(D67+'Total Biaya Pelumas'!D23+'Total Biaya BBM'!D23)/Produksi_NET!D23</f>
        <v>2277.5271218685552</v>
      </c>
      <c r="E23" s="279">
        <f>(E67+'Total Biaya Pelumas'!E23+'Total Biaya BBM'!E23)/Produksi_NET!E23</f>
        <v>2316.5616630862874</v>
      </c>
      <c r="F23" s="279">
        <f>(F67+'Total Biaya Pelumas'!F23+'Total Biaya BBM'!F23)/Produksi_NET!F23</f>
        <v>2315.4966881044411</v>
      </c>
      <c r="G23" s="279">
        <f>(G67+'Total Biaya Pelumas'!G23+'Total Biaya BBM'!G23)/Produksi_NET!G23</f>
        <v>2170.1735342123793</v>
      </c>
      <c r="H23" s="279" t="e">
        <f>(H67+'Total Biaya Pelumas'!H23+'Total Biaya BBM'!H23)/Produksi_NET!H23</f>
        <v>#DIV/0!</v>
      </c>
      <c r="I23" s="279" t="e">
        <f>(I67+'Total Biaya Pelumas'!I23+'Total Biaya BBM'!I23)/Produksi_NET!I23</f>
        <v>#DIV/0!</v>
      </c>
      <c r="J23" s="279" t="e">
        <f>(J67+'Total Biaya Pelumas'!J23+'Total Biaya BBM'!J23)/Produksi_NET!J23</f>
        <v>#DIV/0!</v>
      </c>
      <c r="K23" s="279" t="e">
        <f>(K67+'Total Biaya Pelumas'!K23+'Total Biaya BBM'!K23)/Produksi_NET!K23</f>
        <v>#DIV/0!</v>
      </c>
      <c r="L23" s="279" t="e">
        <f>(L67+'Total Biaya Pelumas'!L23+'Total Biaya BBM'!L23)/Produksi_NET!L23</f>
        <v>#DIV/0!</v>
      </c>
      <c r="M23" s="279" t="e">
        <f>(M67+'Total Biaya Pelumas'!M23+'Total Biaya BBM'!M23)/Produksi_NET!M23</f>
        <v>#DIV/0!</v>
      </c>
      <c r="N23" s="279" t="e">
        <f>(N67+'Total Biaya Pelumas'!N23+'Total Biaya BBM'!N23)/Produksi_NET!N23</f>
        <v>#DIV/0!</v>
      </c>
      <c r="O23" s="279" t="e">
        <f>(O67+'Total Biaya Pelumas'!O23+'Total Biaya BBM'!O23)/Produksi_NET!O23</f>
        <v>#DIV/0!</v>
      </c>
      <c r="P23" s="85" t="e">
        <f t="shared" si="2"/>
        <v>#DIV/0!</v>
      </c>
      <c r="Q23" s="313">
        <f t="shared" si="3"/>
        <v>2277.5271218685552</v>
      </c>
      <c r="R23" s="314">
        <f>(R67+'Total Biaya Pelumas'!R23+'Total Biaya BBM'!R23)/Produksi_NET!R23</f>
        <v>2295.9415383705905</v>
      </c>
      <c r="S23" s="314">
        <f>(S67+'Total Biaya Pelumas'!S23+'Total Biaya BBM'!S23)/Produksi_NET!S23</f>
        <v>2302.6867787477458</v>
      </c>
      <c r="T23" s="314">
        <f>(T67+'Total Biaya Pelumas'!T23+'Total Biaya BBM'!T23)/Produksi_NET!T23</f>
        <v>2268.6441004053377</v>
      </c>
      <c r="U23" s="314">
        <f>(U67+'Total Biaya Pelumas'!U23+'Total Biaya BBM'!U23)/Produksi_NET!U23</f>
        <v>2342.3758232135956</v>
      </c>
      <c r="V23" s="314">
        <f>(V67+'Total Biaya Pelumas'!V23+'Total Biaya BBM'!V23)/Produksi_NET!V23</f>
        <v>2416.1075460218535</v>
      </c>
      <c r="W23" s="314">
        <f>(W67+'Total Biaya Pelumas'!W23+'Total Biaya BBM'!W23)/Produksi_NET!W23</f>
        <v>2489.8392688301119</v>
      </c>
      <c r="X23" s="314">
        <f>(X67+'Total Biaya Pelumas'!X23+'Total Biaya BBM'!X23)/Produksi_NET!X23</f>
        <v>2563.5709916383698</v>
      </c>
      <c r="Y23" s="314">
        <f>(Y67+'Total Biaya Pelumas'!Y23+'Total Biaya BBM'!Y23)/Produksi_NET!Y23</f>
        <v>2637.3027144466278</v>
      </c>
      <c r="Z23" s="314">
        <f>(Z67+'Total Biaya Pelumas'!Z23+'Total Biaya BBM'!Z23)/Produksi_NET!Z23</f>
        <v>2711.0344372548857</v>
      </c>
      <c r="AA23" s="314">
        <f>(AA67+'Total Biaya Pelumas'!AA23+'Total Biaya BBM'!AA23)/Produksi_NET!AA23</f>
        <v>2784.7661600631441</v>
      </c>
      <c r="AB23" s="314">
        <f>(AB67+'Total Biaya Pelumas'!AB23+'Total Biaya BBM'!AB23)/Produksi_NET!AB23</f>
        <v>2858.497882871402</v>
      </c>
    </row>
    <row r="24" spans="1:28" ht="14.1" customHeight="1">
      <c r="A24" s="14"/>
      <c r="B24" s="109">
        <v>15</v>
      </c>
      <c r="C24" s="271" t="s">
        <v>159</v>
      </c>
      <c r="D24" s="279">
        <f>(D68+'Total Biaya Pelumas'!D24+'Total Biaya BBM'!D24)/Produksi_NET!D24</f>
        <v>2705.7065179253268</v>
      </c>
      <c r="E24" s="279">
        <f>(E68+'Total Biaya Pelumas'!E24+'Total Biaya BBM'!E24)/Produksi_NET!E24</f>
        <v>2710.6115383090887</v>
      </c>
      <c r="F24" s="279">
        <f>(F68+'Total Biaya Pelumas'!F24+'Total Biaya BBM'!F24)/Produksi_NET!F24</f>
        <v>2948.7778038479587</v>
      </c>
      <c r="G24" s="279">
        <f>(G68+'Total Biaya Pelumas'!G24+'Total Biaya BBM'!G24)/Produksi_NET!G24</f>
        <v>2666.8259051627801</v>
      </c>
      <c r="H24" s="279" t="e">
        <f>(H68+'Total Biaya Pelumas'!H24+'Total Biaya BBM'!H24)/Produksi_NET!H24</f>
        <v>#DIV/0!</v>
      </c>
      <c r="I24" s="279" t="e">
        <f>(I68+'Total Biaya Pelumas'!I24+'Total Biaya BBM'!I24)/Produksi_NET!I24</f>
        <v>#DIV/0!</v>
      </c>
      <c r="J24" s="279" t="e">
        <f>(J68+'Total Biaya Pelumas'!J24+'Total Biaya BBM'!J24)/Produksi_NET!J24</f>
        <v>#DIV/0!</v>
      </c>
      <c r="K24" s="279" t="e">
        <f>(K68+'Total Biaya Pelumas'!K24+'Total Biaya BBM'!K24)/Produksi_NET!K24</f>
        <v>#DIV/0!</v>
      </c>
      <c r="L24" s="279" t="e">
        <f>(L68+'Total Biaya Pelumas'!L24+'Total Biaya BBM'!L24)/Produksi_NET!L24</f>
        <v>#DIV/0!</v>
      </c>
      <c r="M24" s="279" t="e">
        <f>(M68+'Total Biaya Pelumas'!M24+'Total Biaya BBM'!M24)/Produksi_NET!M24</f>
        <v>#DIV/0!</v>
      </c>
      <c r="N24" s="279" t="e">
        <f>(N68+'Total Biaya Pelumas'!N24+'Total Biaya BBM'!N24)/Produksi_NET!N24</f>
        <v>#DIV/0!</v>
      </c>
      <c r="O24" s="279" t="e">
        <f>(O68+'Total Biaya Pelumas'!O24+'Total Biaya BBM'!O24)/Produksi_NET!O24</f>
        <v>#DIV/0!</v>
      </c>
      <c r="P24" s="85" t="e">
        <f t="shared" si="2"/>
        <v>#DIV/0!</v>
      </c>
      <c r="Q24" s="313">
        <f t="shared" si="3"/>
        <v>2705.7065179253268</v>
      </c>
      <c r="R24" s="314">
        <f>(R68+'Total Biaya Pelumas'!R24+'Total Biaya BBM'!R24)/Produksi_NET!R24</f>
        <v>2708.2087929308759</v>
      </c>
      <c r="S24" s="314">
        <f>(S68+'Total Biaya Pelumas'!S24+'Total Biaya BBM'!S24)/Produksi_NET!S24</f>
        <v>2792.4247029911162</v>
      </c>
      <c r="T24" s="314">
        <f>(T68+'Total Biaya Pelumas'!T24+'Total Biaya BBM'!T24)/Produksi_NET!T24</f>
        <v>2759.6688176378016</v>
      </c>
      <c r="U24" s="314">
        <f>(U68+'Total Biaya Pelumas'!U24+'Total Biaya BBM'!U24)/Produksi_NET!U24</f>
        <v>2846.786968855039</v>
      </c>
      <c r="V24" s="314">
        <f>(V68+'Total Biaya Pelumas'!V24+'Total Biaya BBM'!V24)/Produksi_NET!V24</f>
        <v>2933.9051200722765</v>
      </c>
      <c r="W24" s="314">
        <f>(W68+'Total Biaya Pelumas'!W24+'Total Biaya BBM'!W24)/Produksi_NET!W24</f>
        <v>3021.023271289514</v>
      </c>
      <c r="X24" s="314">
        <f>(X68+'Total Biaya Pelumas'!X24+'Total Biaya BBM'!X24)/Produksi_NET!X24</f>
        <v>3108.1414225067515</v>
      </c>
      <c r="Y24" s="314">
        <f>(Y68+'Total Biaya Pelumas'!Y24+'Total Biaya BBM'!Y24)/Produksi_NET!Y24</f>
        <v>3195.259573723989</v>
      </c>
      <c r="Z24" s="314">
        <f>(Z68+'Total Biaya Pelumas'!Z24+'Total Biaya BBM'!Z24)/Produksi_NET!Z24</f>
        <v>3282.3777249412269</v>
      </c>
      <c r="AA24" s="314">
        <f>(AA68+'Total Biaya Pelumas'!AA24+'Total Biaya BBM'!AA24)/Produksi_NET!AA24</f>
        <v>3369.4958761584644</v>
      </c>
      <c r="AB24" s="314">
        <f>(AB68+'Total Biaya Pelumas'!AB24+'Total Biaya BBM'!AB24)/Produksi_NET!AB24</f>
        <v>3456.6140273757019</v>
      </c>
    </row>
    <row r="25" spans="1:28" ht="14.1" customHeight="1">
      <c r="B25" s="109">
        <v>16</v>
      </c>
      <c r="C25" s="271" t="s">
        <v>160</v>
      </c>
      <c r="D25" s="279">
        <f>(D69+'Total Biaya Pelumas'!D25+'Total Biaya BBM'!D25)/Produksi_NET!D25</f>
        <v>3712.0635457157341</v>
      </c>
      <c r="E25" s="279">
        <f>(E69+'Total Biaya Pelumas'!E25+'Total Biaya BBM'!E25)/Produksi_NET!E25</f>
        <v>3914.7770478533826</v>
      </c>
      <c r="F25" s="279">
        <f>(F69+'Total Biaya Pelumas'!F25+'Total Biaya BBM'!F25)/Produksi_NET!F25</f>
        <v>3984.2800635856397</v>
      </c>
      <c r="G25" s="279">
        <f>(G69+'Total Biaya Pelumas'!G25+'Total Biaya BBM'!G25)/Produksi_NET!G25</f>
        <v>7297.1343200544843</v>
      </c>
      <c r="H25" s="279" t="e">
        <f>(H69+'Total Biaya Pelumas'!H25+'Total Biaya BBM'!H25)/Produksi_NET!H25</f>
        <v>#DIV/0!</v>
      </c>
      <c r="I25" s="279" t="e">
        <f>(I69+'Total Biaya Pelumas'!I25+'Total Biaya BBM'!I25)/Produksi_NET!I25</f>
        <v>#DIV/0!</v>
      </c>
      <c r="J25" s="279" t="e">
        <f>(J69+'Total Biaya Pelumas'!J25+'Total Biaya BBM'!J25)/Produksi_NET!J25</f>
        <v>#DIV/0!</v>
      </c>
      <c r="K25" s="279" t="e">
        <f>(K69+'Total Biaya Pelumas'!K25+'Total Biaya BBM'!K25)/Produksi_NET!K25</f>
        <v>#DIV/0!</v>
      </c>
      <c r="L25" s="279" t="e">
        <f>(L69+'Total Biaya Pelumas'!L25+'Total Biaya BBM'!L25)/Produksi_NET!L25</f>
        <v>#DIV/0!</v>
      </c>
      <c r="M25" s="279" t="e">
        <f>(M69+'Total Biaya Pelumas'!M25+'Total Biaya BBM'!M25)/Produksi_NET!M25</f>
        <v>#DIV/0!</v>
      </c>
      <c r="N25" s="279" t="e">
        <f>(N69+'Total Biaya Pelumas'!N25+'Total Biaya BBM'!N25)/Produksi_NET!N25</f>
        <v>#DIV/0!</v>
      </c>
      <c r="O25" s="279" t="e">
        <f>(O69+'Total Biaya Pelumas'!O25+'Total Biaya BBM'!O25)/Produksi_NET!O25</f>
        <v>#DIV/0!</v>
      </c>
      <c r="P25" s="85" t="e">
        <f t="shared" si="2"/>
        <v>#DIV/0!</v>
      </c>
      <c r="Q25" s="313">
        <f t="shared" si="3"/>
        <v>3712.0635457157341</v>
      </c>
      <c r="R25" s="314">
        <f>(R69+'Total Biaya Pelumas'!R25+'Total Biaya BBM'!R25)/Produksi_NET!R25</f>
        <v>3807.7445084580845</v>
      </c>
      <c r="S25" s="314">
        <f>(S69+'Total Biaya Pelumas'!S25+'Total Biaya BBM'!S25)/Produksi_NET!S25</f>
        <v>3864.9535808574146</v>
      </c>
      <c r="T25" s="314">
        <f>(T69+'Total Biaya Pelumas'!T25+'Total Biaya BBM'!T25)/Produksi_NET!T25</f>
        <v>4157.4365215116713</v>
      </c>
      <c r="U25" s="314">
        <f>(U69+'Total Biaya Pelumas'!U25+'Total Biaya BBM'!U25)/Produksi_NET!U25</f>
        <v>4576.3231420344582</v>
      </c>
      <c r="V25" s="314">
        <f>(V69+'Total Biaya Pelumas'!V25+'Total Biaya BBM'!V25)/Produksi_NET!V25</f>
        <v>4995.2097625572451</v>
      </c>
      <c r="W25" s="314">
        <f>(W69+'Total Biaya Pelumas'!W25+'Total Biaya BBM'!W25)/Produksi_NET!W25</f>
        <v>5414.096383080032</v>
      </c>
      <c r="X25" s="314">
        <f>(X69+'Total Biaya Pelumas'!X25+'Total Biaya BBM'!X25)/Produksi_NET!X25</f>
        <v>5832.9830036028188</v>
      </c>
      <c r="Y25" s="314">
        <f>(Y69+'Total Biaya Pelumas'!Y25+'Total Biaya BBM'!Y25)/Produksi_NET!Y25</f>
        <v>6251.8696241256057</v>
      </c>
      <c r="Z25" s="314">
        <f>(Z69+'Total Biaya Pelumas'!Z25+'Total Biaya BBM'!Z25)/Produksi_NET!Z25</f>
        <v>6670.7562446483926</v>
      </c>
      <c r="AA25" s="314">
        <f>(AA69+'Total Biaya Pelumas'!AA25+'Total Biaya BBM'!AA25)/Produksi_NET!AA25</f>
        <v>7089.6428651711794</v>
      </c>
      <c r="AB25" s="314">
        <f>(AB69+'Total Biaya Pelumas'!AB25+'Total Biaya BBM'!AB25)/Produksi_NET!AB25</f>
        <v>7508.5294856939663</v>
      </c>
    </row>
    <row r="26" spans="1:28" ht="14.1" customHeight="1">
      <c r="A26" s="14"/>
      <c r="B26" s="109">
        <v>17</v>
      </c>
      <c r="C26" s="271" t="s">
        <v>161</v>
      </c>
      <c r="D26" s="279">
        <f>(D70+'Total Biaya Pelumas'!D26+'Total Biaya BBM'!D26)/Produksi_NET!D26</f>
        <v>2681.4337766392327</v>
      </c>
      <c r="E26" s="279">
        <f>(E70+'Total Biaya Pelumas'!E26+'Total Biaya BBM'!E26)/Produksi_NET!E26</f>
        <v>2790.2651654545984</v>
      </c>
      <c r="F26" s="279">
        <f>(F70+'Total Biaya Pelumas'!F26+'Total Biaya BBM'!F26)/Produksi_NET!F26</f>
        <v>2981.9965002204585</v>
      </c>
      <c r="G26" s="279">
        <f>(G70+'Total Biaya Pelumas'!G26+'Total Biaya BBM'!G26)/Produksi_NET!G26</f>
        <v>2816.9194133157548</v>
      </c>
      <c r="H26" s="279" t="e">
        <f>(H70+'Total Biaya Pelumas'!H26+'Total Biaya BBM'!H26)/Produksi_NET!H26</f>
        <v>#DIV/0!</v>
      </c>
      <c r="I26" s="279" t="e">
        <f>(I70+'Total Biaya Pelumas'!I26+'Total Biaya BBM'!I26)/Produksi_NET!I26</f>
        <v>#DIV/0!</v>
      </c>
      <c r="J26" s="279" t="e">
        <f>(J70+'Total Biaya Pelumas'!J26+'Total Biaya BBM'!J26)/Produksi_NET!J26</f>
        <v>#DIV/0!</v>
      </c>
      <c r="K26" s="279" t="e">
        <f>(K70+'Total Biaya Pelumas'!K26+'Total Biaya BBM'!K26)/Produksi_NET!K26</f>
        <v>#DIV/0!</v>
      </c>
      <c r="L26" s="279" t="e">
        <f>(L70+'Total Biaya Pelumas'!L26+'Total Biaya BBM'!L26)/Produksi_NET!L26</f>
        <v>#DIV/0!</v>
      </c>
      <c r="M26" s="279" t="e">
        <f>(M70+'Total Biaya Pelumas'!M26+'Total Biaya BBM'!M26)/Produksi_NET!M26</f>
        <v>#DIV/0!</v>
      </c>
      <c r="N26" s="279" t="e">
        <f>(N70+'Total Biaya Pelumas'!N26+'Total Biaya BBM'!N26)/Produksi_NET!N26</f>
        <v>#DIV/0!</v>
      </c>
      <c r="O26" s="279" t="e">
        <f>(O70+'Total Biaya Pelumas'!O26+'Total Biaya BBM'!O26)/Produksi_NET!O26</f>
        <v>#DIV/0!</v>
      </c>
      <c r="P26" s="85" t="e">
        <f t="shared" si="2"/>
        <v>#DIV/0!</v>
      </c>
      <c r="Q26" s="313">
        <f t="shared" si="3"/>
        <v>2681.4337766392327</v>
      </c>
      <c r="R26" s="314">
        <f>(R70+'Total Biaya Pelumas'!R26+'Total Biaya BBM'!R26)/Produksi_NET!R26</f>
        <v>2733.9661370589147</v>
      </c>
      <c r="S26" s="314">
        <f>(S70+'Total Biaya Pelumas'!S26+'Total Biaya BBM'!S26)/Produksi_NET!S26</f>
        <v>2817.9098217699889</v>
      </c>
      <c r="T26" s="314">
        <f>(T70+'Total Biaya Pelumas'!T26+'Total Biaya BBM'!T26)/Produksi_NET!T26</f>
        <v>2817.6587666836085</v>
      </c>
      <c r="U26" s="314">
        <f>(U70+'Total Biaya Pelumas'!U26+'Total Biaya BBM'!U26)/Produksi_NET!U26</f>
        <v>2960.3719791964018</v>
      </c>
      <c r="V26" s="314">
        <f>(V70+'Total Biaya Pelumas'!V26+'Total Biaya BBM'!V26)/Produksi_NET!V26</f>
        <v>3103.0851917091954</v>
      </c>
      <c r="W26" s="314">
        <f>(W70+'Total Biaya Pelumas'!W26+'Total Biaya BBM'!W26)/Produksi_NET!W26</f>
        <v>3245.7984042219887</v>
      </c>
      <c r="X26" s="314">
        <f>(X70+'Total Biaya Pelumas'!X26+'Total Biaya BBM'!X26)/Produksi_NET!X26</f>
        <v>3388.5116167347819</v>
      </c>
      <c r="Y26" s="314">
        <f>(Y70+'Total Biaya Pelumas'!Y26+'Total Biaya BBM'!Y26)/Produksi_NET!Y26</f>
        <v>3531.2248292475751</v>
      </c>
      <c r="Z26" s="314">
        <f>(Z70+'Total Biaya Pelumas'!Z26+'Total Biaya BBM'!Z26)/Produksi_NET!Z26</f>
        <v>3673.9380417603688</v>
      </c>
      <c r="AA26" s="314">
        <f>(AA70+'Total Biaya Pelumas'!AA26+'Total Biaya BBM'!AA26)/Produksi_NET!AA26</f>
        <v>3816.6512542731621</v>
      </c>
      <c r="AB26" s="314">
        <f>(AB70+'Total Biaya Pelumas'!AB26+'Total Biaya BBM'!AB26)/Produksi_NET!AB26</f>
        <v>3959.3644667859553</v>
      </c>
    </row>
    <row r="27" spans="1:28" s="7" customFormat="1" ht="14.1" customHeight="1">
      <c r="B27" s="110"/>
      <c r="C27" s="272" t="s">
        <v>47</v>
      </c>
      <c r="D27" s="280">
        <f>(D71+D133+'Total Biaya Pelumas'!D27+'Total Biaya BBM'!D27)/Produksi_NET!D27</f>
        <v>3514.3212588381161</v>
      </c>
      <c r="E27" s="280">
        <f>(E71+E133+'Total Biaya Pelumas'!E27+'Total Biaya BBM'!E27)/Produksi_NET!E27</f>
        <v>3638.559030535288</v>
      </c>
      <c r="F27" s="280">
        <f>(F71+F133+'Total Biaya Pelumas'!F27+'Total Biaya BBM'!F27)/Produksi_NET!F27</f>
        <v>3558.5543025281049</v>
      </c>
      <c r="G27" s="280">
        <f>(G71+G133+'Total Biaya Pelumas'!G27+'Total Biaya BBM'!G27)/Produksi_NET!G27</f>
        <v>3325.4357343260499</v>
      </c>
      <c r="H27" s="280" t="e">
        <f>(H71+H133+'Total Biaya Pelumas'!H27+'Total Biaya BBM'!H27)/Produksi_NET!H27</f>
        <v>#DIV/0!</v>
      </c>
      <c r="I27" s="280" t="e">
        <f>(I71+I133+'Total Biaya Pelumas'!I27+'Total Biaya BBM'!I27)/Produksi_NET!I27</f>
        <v>#DIV/0!</v>
      </c>
      <c r="J27" s="280" t="e">
        <f>(J71+J133+'Total Biaya Pelumas'!J27+'Total Biaya BBM'!J27)/Produksi_NET!J27</f>
        <v>#DIV/0!</v>
      </c>
      <c r="K27" s="280" t="e">
        <f>(K71+K133+'Total Biaya Pelumas'!K27+'Total Biaya BBM'!K27)/Produksi_NET!K27</f>
        <v>#DIV/0!</v>
      </c>
      <c r="L27" s="280" t="e">
        <f>(L71+L133+'Total Biaya Pelumas'!L27+'Total Biaya BBM'!L27)/Produksi_NET!L27</f>
        <v>#DIV/0!</v>
      </c>
      <c r="M27" s="280" t="e">
        <f>(M71+M133+'Total Biaya Pelumas'!M27+'Total Biaya BBM'!M27)/Produksi_NET!M27</f>
        <v>#DIV/0!</v>
      </c>
      <c r="N27" s="280" t="e">
        <f>(N71+N133+'Total Biaya Pelumas'!N27+'Total Biaya BBM'!N27)/Produksi_NET!N27</f>
        <v>#DIV/0!</v>
      </c>
      <c r="O27" s="280" t="e">
        <f>(O71+O133+'Total Biaya Pelumas'!O27+'Total Biaya BBM'!O27)/Produksi_NET!O27</f>
        <v>#DIV/0!</v>
      </c>
      <c r="P27" s="103" t="e">
        <f t="shared" ref="P27" si="4">SUM(P19:P26)</f>
        <v>#DIV/0!</v>
      </c>
      <c r="Q27" s="315">
        <f t="shared" si="3"/>
        <v>3514.3212588381161</v>
      </c>
      <c r="R27" s="316">
        <f>(R71+R133+'Total Biaya Pelumas'!R27+'Total Biaya BBM'!R27)/Produksi_NET!R27</f>
        <v>3574.4963762985021</v>
      </c>
      <c r="S27" s="316">
        <f>(S71+S133+'Total Biaya Pelumas'!S27+'Total Biaya BBM'!S27)/Produksi_NET!S27</f>
        <v>3568.3706530611248</v>
      </c>
      <c r="T27" s="316">
        <f>(T71+T133+'Total Biaya Pelumas'!T27+'Total Biaya BBM'!T27)/Produksi_NET!T27</f>
        <v>3505.4939770209535</v>
      </c>
      <c r="U27" s="316">
        <f>(U71+U133+'Total Biaya Pelumas'!U27+'Total Biaya BBM'!U27)/Produksi_NET!U27</f>
        <v>3668.5588044128458</v>
      </c>
      <c r="V27" s="316">
        <f>(V71+V133+'Total Biaya Pelumas'!V27+'Total Biaya BBM'!V27)/Produksi_NET!V27</f>
        <v>3831.6236318047386</v>
      </c>
      <c r="W27" s="316">
        <f>(W71+W133+'Total Biaya Pelumas'!W27+'Total Biaya BBM'!W27)/Produksi_NET!W27</f>
        <v>3994.6884591966309</v>
      </c>
      <c r="X27" s="316">
        <f>(X71+X133+'Total Biaya Pelumas'!X27+'Total Biaya BBM'!X27)/Produksi_NET!X27</f>
        <v>4157.7532865885232</v>
      </c>
      <c r="Y27" s="316">
        <f>(Y71+Y133+'Total Biaya Pelumas'!Y27+'Total Biaya BBM'!Y27)/Produksi_NET!Y27</f>
        <v>4320.8181139804155</v>
      </c>
      <c r="Z27" s="316">
        <f>(Z71+Z133+'Total Biaya Pelumas'!Z27+'Total Biaya BBM'!Z27)/Produksi_NET!Z27</f>
        <v>4483.8829413723079</v>
      </c>
      <c r="AA27" s="316">
        <f>(AA71+AA133+'Total Biaya Pelumas'!AA27+'Total Biaya BBM'!AA27)/Produksi_NET!AA27</f>
        <v>4646.9477687642002</v>
      </c>
      <c r="AB27" s="316">
        <f>(AB71+AB133+'Total Biaya Pelumas'!AB27+'Total Biaya BBM'!AB27)/Produksi_NET!AB27</f>
        <v>4810.0125961560934</v>
      </c>
    </row>
    <row r="28" spans="1:28" s="7" customFormat="1" ht="14.1" customHeight="1">
      <c r="B28" s="110"/>
      <c r="C28" s="273" t="s">
        <v>128</v>
      </c>
      <c r="D28" s="300">
        <v>0</v>
      </c>
      <c r="E28" s="300">
        <v>0</v>
      </c>
      <c r="F28" s="300">
        <v>0</v>
      </c>
      <c r="G28" s="300">
        <v>0</v>
      </c>
      <c r="H28" s="300">
        <v>0</v>
      </c>
      <c r="I28" s="300">
        <v>0</v>
      </c>
      <c r="J28" s="300">
        <v>0</v>
      </c>
      <c r="K28" s="300">
        <v>0</v>
      </c>
      <c r="L28" s="300">
        <v>0</v>
      </c>
      <c r="M28" s="300">
        <v>0</v>
      </c>
      <c r="N28" s="300">
        <v>0</v>
      </c>
      <c r="O28" s="300">
        <v>0</v>
      </c>
      <c r="P28" s="205" t="e">
        <f>SUM(P27,P18,P10)</f>
        <v>#DIV/0!</v>
      </c>
      <c r="Q28" s="317">
        <f t="shared" si="3"/>
        <v>0</v>
      </c>
      <c r="R28" s="316">
        <f t="shared" ref="R28:Z36" si="5">Q28+E28</f>
        <v>0</v>
      </c>
      <c r="S28" s="316">
        <f t="shared" si="5"/>
        <v>0</v>
      </c>
      <c r="T28" s="316">
        <f t="shared" si="5"/>
        <v>0</v>
      </c>
      <c r="U28" s="316">
        <f t="shared" si="5"/>
        <v>0</v>
      </c>
      <c r="V28" s="316">
        <f t="shared" si="5"/>
        <v>0</v>
      </c>
      <c r="W28" s="316">
        <f t="shared" si="5"/>
        <v>0</v>
      </c>
      <c r="X28" s="316">
        <f t="shared" si="5"/>
        <v>0</v>
      </c>
      <c r="Y28" s="316">
        <f t="shared" si="5"/>
        <v>0</v>
      </c>
      <c r="Z28" s="316">
        <f t="shared" si="5"/>
        <v>0</v>
      </c>
      <c r="AA28" s="316">
        <f t="shared" ref="AA28:AA31" si="6">Z28+N28</f>
        <v>0</v>
      </c>
      <c r="AB28" s="316">
        <f t="shared" ref="AB28:AB31" si="7">AA28+O28</f>
        <v>0</v>
      </c>
    </row>
    <row r="29" spans="1:28" ht="14.1" customHeight="1">
      <c r="B29" s="109">
        <v>18</v>
      </c>
      <c r="C29" s="271" t="s">
        <v>129</v>
      </c>
      <c r="D29" s="279">
        <v>0</v>
      </c>
      <c r="E29" s="279">
        <v>0</v>
      </c>
      <c r="F29" s="279">
        <v>0</v>
      </c>
      <c r="G29" s="279">
        <v>0</v>
      </c>
      <c r="H29" s="279">
        <v>0</v>
      </c>
      <c r="I29" s="279">
        <v>0</v>
      </c>
      <c r="J29" s="279">
        <v>0</v>
      </c>
      <c r="K29" s="279">
        <v>0</v>
      </c>
      <c r="L29" s="279">
        <v>0</v>
      </c>
      <c r="M29" s="279">
        <v>0</v>
      </c>
      <c r="N29" s="279">
        <v>0</v>
      </c>
      <c r="O29" s="279">
        <v>0</v>
      </c>
      <c r="P29" s="85">
        <f>SUM(D29:O29)</f>
        <v>0</v>
      </c>
      <c r="Q29" s="313">
        <f t="shared" si="3"/>
        <v>0</v>
      </c>
      <c r="R29" s="314">
        <f t="shared" si="5"/>
        <v>0</v>
      </c>
      <c r="S29" s="314">
        <f t="shared" si="5"/>
        <v>0</v>
      </c>
      <c r="T29" s="314">
        <f t="shared" si="5"/>
        <v>0</v>
      </c>
      <c r="U29" s="314">
        <f t="shared" si="5"/>
        <v>0</v>
      </c>
      <c r="V29" s="314">
        <f t="shared" si="5"/>
        <v>0</v>
      </c>
      <c r="W29" s="314">
        <f t="shared" si="5"/>
        <v>0</v>
      </c>
      <c r="X29" s="314">
        <f t="shared" si="5"/>
        <v>0</v>
      </c>
      <c r="Y29" s="314">
        <f t="shared" si="5"/>
        <v>0</v>
      </c>
      <c r="Z29" s="314">
        <f t="shared" si="5"/>
        <v>0</v>
      </c>
      <c r="AA29" s="314">
        <f t="shared" si="6"/>
        <v>0</v>
      </c>
      <c r="AB29" s="314">
        <f t="shared" si="7"/>
        <v>0</v>
      </c>
    </row>
    <row r="30" spans="1:28" ht="14.1" customHeight="1">
      <c r="B30" s="109">
        <v>19</v>
      </c>
      <c r="C30" s="271" t="s">
        <v>149</v>
      </c>
      <c r="D30" s="279">
        <v>0</v>
      </c>
      <c r="E30" s="279">
        <v>0</v>
      </c>
      <c r="F30" s="279">
        <v>0</v>
      </c>
      <c r="G30" s="279">
        <v>0</v>
      </c>
      <c r="H30" s="279">
        <v>0</v>
      </c>
      <c r="I30" s="279">
        <v>0</v>
      </c>
      <c r="J30" s="279">
        <v>0</v>
      </c>
      <c r="K30" s="279">
        <v>0</v>
      </c>
      <c r="L30" s="279">
        <v>0</v>
      </c>
      <c r="M30" s="279">
        <v>0</v>
      </c>
      <c r="N30" s="279">
        <v>0</v>
      </c>
      <c r="O30" s="279">
        <v>0</v>
      </c>
      <c r="P30" s="85">
        <f>SUM(D30:O30)</f>
        <v>0</v>
      </c>
      <c r="Q30" s="313">
        <f t="shared" si="3"/>
        <v>0</v>
      </c>
      <c r="R30" s="314">
        <f t="shared" si="5"/>
        <v>0</v>
      </c>
      <c r="S30" s="314">
        <f t="shared" si="5"/>
        <v>0</v>
      </c>
      <c r="T30" s="314">
        <f t="shared" si="5"/>
        <v>0</v>
      </c>
      <c r="U30" s="314">
        <f t="shared" si="5"/>
        <v>0</v>
      </c>
      <c r="V30" s="314">
        <f t="shared" si="5"/>
        <v>0</v>
      </c>
      <c r="W30" s="314">
        <f t="shared" si="5"/>
        <v>0</v>
      </c>
      <c r="X30" s="314">
        <f t="shared" si="5"/>
        <v>0</v>
      </c>
      <c r="Y30" s="314">
        <f t="shared" si="5"/>
        <v>0</v>
      </c>
      <c r="Z30" s="314">
        <f t="shared" si="5"/>
        <v>0</v>
      </c>
      <c r="AA30" s="314">
        <f t="shared" si="6"/>
        <v>0</v>
      </c>
      <c r="AB30" s="314">
        <f t="shared" si="7"/>
        <v>0</v>
      </c>
    </row>
    <row r="31" spans="1:28" ht="14.1" customHeight="1">
      <c r="B31" s="110"/>
      <c r="C31" s="273" t="s">
        <v>130</v>
      </c>
      <c r="D31" s="300">
        <v>0</v>
      </c>
      <c r="E31" s="300">
        <v>0</v>
      </c>
      <c r="F31" s="300">
        <v>0</v>
      </c>
      <c r="G31" s="300">
        <v>0</v>
      </c>
      <c r="H31" s="300">
        <v>0</v>
      </c>
      <c r="I31" s="300">
        <v>0</v>
      </c>
      <c r="J31" s="300">
        <v>0</v>
      </c>
      <c r="K31" s="300">
        <v>0</v>
      </c>
      <c r="L31" s="300">
        <v>0</v>
      </c>
      <c r="M31" s="300">
        <v>0</v>
      </c>
      <c r="N31" s="300">
        <v>0</v>
      </c>
      <c r="O31" s="300">
        <v>0</v>
      </c>
      <c r="P31" s="104">
        <f>SUM(P29:P30)</f>
        <v>0</v>
      </c>
      <c r="Q31" s="317">
        <f t="shared" si="3"/>
        <v>0</v>
      </c>
      <c r="R31" s="326">
        <f t="shared" si="5"/>
        <v>0</v>
      </c>
      <c r="S31" s="326">
        <f t="shared" si="5"/>
        <v>0</v>
      </c>
      <c r="T31" s="326">
        <f t="shared" si="5"/>
        <v>0</v>
      </c>
      <c r="U31" s="326">
        <f t="shared" si="5"/>
        <v>0</v>
      </c>
      <c r="V31" s="326">
        <f t="shared" si="5"/>
        <v>0</v>
      </c>
      <c r="W31" s="326">
        <f t="shared" si="5"/>
        <v>0</v>
      </c>
      <c r="X31" s="326">
        <f t="shared" si="5"/>
        <v>0</v>
      </c>
      <c r="Y31" s="326">
        <f t="shared" si="5"/>
        <v>0</v>
      </c>
      <c r="Z31" s="326">
        <f t="shared" si="5"/>
        <v>0</v>
      </c>
      <c r="AA31" s="326">
        <f t="shared" si="6"/>
        <v>0</v>
      </c>
      <c r="AB31" s="326">
        <f t="shared" si="7"/>
        <v>0</v>
      </c>
    </row>
    <row r="32" spans="1:28" ht="14.1" customHeight="1">
      <c r="B32" s="110"/>
      <c r="C32" s="274" t="s">
        <v>131</v>
      </c>
      <c r="D32" s="283">
        <f>(D76+D138+'Total Biaya Pelumas'!D32+'Total Biaya BBM'!D32)/Produksi_NET!D32</f>
        <v>3086.6008358709678</v>
      </c>
      <c r="E32" s="283">
        <f>(E76+E138+'Total Biaya Pelumas'!E32+'Total Biaya BBM'!E32)/Produksi_NET!E32</f>
        <v>3279.633098063498</v>
      </c>
      <c r="F32" s="283">
        <f>(F76+F138+'Total Biaya Pelumas'!F32+'Total Biaya BBM'!F32)/Produksi_NET!F32</f>
        <v>3421.2077922891422</v>
      </c>
      <c r="G32" s="283">
        <f>(G76+G138+'Total Biaya Pelumas'!G32+'Total Biaya BBM'!G32)/Produksi_NET!G32</f>
        <v>3231.2967755807049</v>
      </c>
      <c r="H32" s="283" t="e">
        <f>(H76+H138+'Total Biaya Pelumas'!H32+'Total Biaya BBM'!H32)/Produksi_NET!H32</f>
        <v>#DIV/0!</v>
      </c>
      <c r="I32" s="283" t="e">
        <f>(I76+I138+'Total Biaya Pelumas'!I32+'Total Biaya BBM'!I32)/Produksi_NET!I32</f>
        <v>#DIV/0!</v>
      </c>
      <c r="J32" s="283" t="e">
        <f>(J76+J138+'Total Biaya Pelumas'!J32+'Total Biaya BBM'!J32)/Produksi_NET!J32</f>
        <v>#DIV/0!</v>
      </c>
      <c r="K32" s="283" t="e">
        <f>(K76+K138+'Total Biaya Pelumas'!K32+'Total Biaya BBM'!K32)/Produksi_NET!K32</f>
        <v>#DIV/0!</v>
      </c>
      <c r="L32" s="283" t="e">
        <f>(L76+L138+'Total Biaya Pelumas'!L32+'Total Biaya BBM'!L32)/Produksi_NET!L32</f>
        <v>#DIV/0!</v>
      </c>
      <c r="M32" s="283" t="e">
        <f>(M76+M138+'Total Biaya Pelumas'!M32+'Total Biaya BBM'!M32)/Produksi_NET!M32</f>
        <v>#DIV/0!</v>
      </c>
      <c r="N32" s="283" t="e">
        <f>(N76+N138+'Total Biaya Pelumas'!N32+'Total Biaya BBM'!N32)/Produksi_NET!N32</f>
        <v>#DIV/0!</v>
      </c>
      <c r="O32" s="283" t="e">
        <f>(O76+O138+'Total Biaya Pelumas'!O32+'Total Biaya BBM'!O32)/Produksi_NET!O32</f>
        <v>#DIV/0!</v>
      </c>
      <c r="P32" s="252" t="e">
        <f>SUM(P31,P28)</f>
        <v>#DIV/0!</v>
      </c>
      <c r="Q32" s="318">
        <f t="shared" si="3"/>
        <v>3086.6008358709678</v>
      </c>
      <c r="R32" s="326">
        <f>(R76+R138+'Total Biaya Pelumas'!R32+'Total Biaya BBM'!R32)/Produksi_NET!R32</f>
        <v>3177.8879868975364</v>
      </c>
      <c r="S32" s="326">
        <f>(S76+S138+'Total Biaya Pelumas'!S32+'Total Biaya BBM'!S32)/Produksi_NET!S32</f>
        <v>3261.8800472259209</v>
      </c>
      <c r="T32" s="326">
        <f>(T76+T138+'Total Biaya Pelumas'!T32+'Total Biaya BBM'!T32)/Produksi_NET!T32</f>
        <v>3254.6820149585324</v>
      </c>
      <c r="U32" s="326">
        <f>(U76+U138+'Total Biaya Pelumas'!U32+'Total Biaya BBM'!U32)/Produksi_NET!U32</f>
        <v>3392.8740796553802</v>
      </c>
      <c r="V32" s="326">
        <f>(V76+V138+'Total Biaya Pelumas'!V32+'Total Biaya BBM'!V32)/Produksi_NET!V32</f>
        <v>3531.0661443522276</v>
      </c>
      <c r="W32" s="326">
        <f>(W76+W138+'Total Biaya Pelumas'!W32+'Total Biaya BBM'!W32)/Produksi_NET!W32</f>
        <v>3669.2582090490755</v>
      </c>
      <c r="X32" s="326">
        <f>(X76+X138+'Total Biaya Pelumas'!X32+'Total Biaya BBM'!X32)/Produksi_NET!X32</f>
        <v>3807.4502737459234</v>
      </c>
      <c r="Y32" s="326">
        <f>(Y76+Y138+'Total Biaya Pelumas'!Y32+'Total Biaya BBM'!Y32)/Produksi_NET!Y32</f>
        <v>3945.6423384427708</v>
      </c>
      <c r="Z32" s="326">
        <f>(Z76+Z138+'Total Biaya Pelumas'!Z32+'Total Biaya BBM'!Z32)/Produksi_NET!Z32</f>
        <v>4083.8344031396186</v>
      </c>
      <c r="AA32" s="326">
        <f>(AA76+AA138+'Total Biaya Pelumas'!AA32+'Total Biaya BBM'!AA32)/Produksi_NET!AA32</f>
        <v>4222.0264678364665</v>
      </c>
      <c r="AB32" s="326">
        <f>(AB76+AB138+'Total Biaya Pelumas'!AB32+'Total Biaya BBM'!AB32)/Produksi_NET!AB32</f>
        <v>4360.2185325333139</v>
      </c>
    </row>
    <row r="33" spans="1:28" ht="14.1" customHeight="1">
      <c r="B33" s="111">
        <v>20</v>
      </c>
      <c r="C33" s="270" t="s">
        <v>132</v>
      </c>
      <c r="D33" s="279">
        <f>D$8*Pelumas!D33</f>
        <v>0</v>
      </c>
      <c r="E33" s="279">
        <f>E$8*Pelumas!E33</f>
        <v>0</v>
      </c>
      <c r="F33" s="279">
        <f>F$8*Pelumas!F33</f>
        <v>0</v>
      </c>
      <c r="G33" s="279">
        <f>G$8*Pelumas!G33</f>
        <v>0</v>
      </c>
      <c r="H33" s="279">
        <f>H$8*Pelumas!H33</f>
        <v>0</v>
      </c>
      <c r="I33" s="279">
        <f>I$8*Pelumas!I33</f>
        <v>0</v>
      </c>
      <c r="J33" s="279">
        <f>J$8*Pelumas!J33</f>
        <v>0</v>
      </c>
      <c r="K33" s="279">
        <f>K$8*Pelumas!K33</f>
        <v>0</v>
      </c>
      <c r="L33" s="279">
        <f>L$8*Pelumas!L33</f>
        <v>0</v>
      </c>
      <c r="M33" s="279">
        <f>M$8*Pelumas!M33</f>
        <v>0</v>
      </c>
      <c r="N33" s="279">
        <f>N$8*Pelumas!N33</f>
        <v>0</v>
      </c>
      <c r="O33" s="279">
        <f>O$8*Pelumas!O33</f>
        <v>0</v>
      </c>
      <c r="P33" s="85">
        <f>SUM(D33:O33)</f>
        <v>0</v>
      </c>
      <c r="Q33" s="319">
        <f t="shared" si="3"/>
        <v>0</v>
      </c>
      <c r="R33" s="442">
        <f t="shared" si="5"/>
        <v>0</v>
      </c>
      <c r="S33" s="442">
        <f t="shared" si="5"/>
        <v>0</v>
      </c>
      <c r="T33" s="442">
        <f t="shared" si="5"/>
        <v>0</v>
      </c>
      <c r="U33" s="442">
        <f t="shared" si="5"/>
        <v>0</v>
      </c>
      <c r="V33" s="442">
        <f t="shared" si="5"/>
        <v>0</v>
      </c>
      <c r="W33" s="442">
        <f t="shared" si="5"/>
        <v>0</v>
      </c>
      <c r="X33" s="442">
        <f t="shared" si="5"/>
        <v>0</v>
      </c>
      <c r="Y33" s="442">
        <f t="shared" si="5"/>
        <v>0</v>
      </c>
      <c r="Z33" s="442">
        <f t="shared" si="5"/>
        <v>0</v>
      </c>
      <c r="AA33" s="442">
        <f t="shared" ref="AA33:AA36" si="8">Z33+N33</f>
        <v>0</v>
      </c>
      <c r="AB33" s="442">
        <f t="shared" ref="AB33:AB36" si="9">AA33+O33</f>
        <v>0</v>
      </c>
    </row>
    <row r="34" spans="1:28" ht="14.1" customHeight="1">
      <c r="B34" s="111">
        <v>21</v>
      </c>
      <c r="C34" s="270" t="s">
        <v>210</v>
      </c>
      <c r="D34" s="279">
        <f>D$8*Pelumas!D34</f>
        <v>0</v>
      </c>
      <c r="E34" s="279">
        <f>E$8*Pelumas!E34</f>
        <v>0</v>
      </c>
      <c r="F34" s="279">
        <f>F$8*Pelumas!F34</f>
        <v>0</v>
      </c>
      <c r="G34" s="279">
        <f>G$8*Pelumas!G34</f>
        <v>0</v>
      </c>
      <c r="H34" s="279">
        <f>H$8*Pelumas!H34</f>
        <v>0</v>
      </c>
      <c r="I34" s="279">
        <f>I$8*Pelumas!I34</f>
        <v>0</v>
      </c>
      <c r="J34" s="279">
        <f>J$8*Pelumas!J34</f>
        <v>0</v>
      </c>
      <c r="K34" s="279">
        <f>K$8*Pelumas!K34</f>
        <v>0</v>
      </c>
      <c r="L34" s="279">
        <f>L$8*Pelumas!L34</f>
        <v>0</v>
      </c>
      <c r="M34" s="279">
        <f>M$8*Pelumas!M34</f>
        <v>0</v>
      </c>
      <c r="N34" s="279">
        <f>N$8*Pelumas!N34</f>
        <v>0</v>
      </c>
      <c r="O34" s="279">
        <f>O$8*Pelumas!O34</f>
        <v>0</v>
      </c>
      <c r="P34" s="85">
        <f>SUM(D34:O34)</f>
        <v>0</v>
      </c>
      <c r="Q34" s="319">
        <f t="shared" si="3"/>
        <v>0</v>
      </c>
      <c r="R34" s="442">
        <f t="shared" si="5"/>
        <v>0</v>
      </c>
      <c r="S34" s="442">
        <f t="shared" si="5"/>
        <v>0</v>
      </c>
      <c r="T34" s="442">
        <f t="shared" si="5"/>
        <v>0</v>
      </c>
      <c r="U34" s="442">
        <f t="shared" si="5"/>
        <v>0</v>
      </c>
      <c r="V34" s="442">
        <f t="shared" si="5"/>
        <v>0</v>
      </c>
      <c r="W34" s="442">
        <f t="shared" si="5"/>
        <v>0</v>
      </c>
      <c r="X34" s="442">
        <f t="shared" si="5"/>
        <v>0</v>
      </c>
      <c r="Y34" s="442">
        <f t="shared" si="5"/>
        <v>0</v>
      </c>
      <c r="Z34" s="442">
        <f t="shared" si="5"/>
        <v>0</v>
      </c>
      <c r="AA34" s="442">
        <f t="shared" si="8"/>
        <v>0</v>
      </c>
      <c r="AB34" s="442">
        <f t="shared" si="9"/>
        <v>0</v>
      </c>
    </row>
    <row r="35" spans="1:28" ht="14.1" customHeight="1">
      <c r="B35" s="250"/>
      <c r="C35" s="274" t="s">
        <v>133</v>
      </c>
      <c r="D35" s="285">
        <f t="shared" ref="D35:O35" si="10">SUM(D33)</f>
        <v>0</v>
      </c>
      <c r="E35" s="285">
        <f t="shared" si="10"/>
        <v>0</v>
      </c>
      <c r="F35" s="285">
        <f t="shared" si="10"/>
        <v>0</v>
      </c>
      <c r="G35" s="285">
        <f t="shared" si="10"/>
        <v>0</v>
      </c>
      <c r="H35" s="285">
        <f t="shared" si="10"/>
        <v>0</v>
      </c>
      <c r="I35" s="285">
        <f t="shared" si="10"/>
        <v>0</v>
      </c>
      <c r="J35" s="285">
        <f t="shared" si="10"/>
        <v>0</v>
      </c>
      <c r="K35" s="285">
        <f t="shared" si="10"/>
        <v>0</v>
      </c>
      <c r="L35" s="285">
        <f t="shared" si="10"/>
        <v>0</v>
      </c>
      <c r="M35" s="285">
        <f t="shared" si="10"/>
        <v>0</v>
      </c>
      <c r="N35" s="285">
        <f t="shared" si="10"/>
        <v>0</v>
      </c>
      <c r="O35" s="285">
        <f t="shared" si="10"/>
        <v>0</v>
      </c>
      <c r="P35" s="276">
        <f>SUM(P33)</f>
        <v>0</v>
      </c>
      <c r="Q35" s="321">
        <f t="shared" si="3"/>
        <v>0</v>
      </c>
      <c r="R35" s="326">
        <f t="shared" si="5"/>
        <v>0</v>
      </c>
      <c r="S35" s="326">
        <f t="shared" si="5"/>
        <v>0</v>
      </c>
      <c r="T35" s="326">
        <f t="shared" si="5"/>
        <v>0</v>
      </c>
      <c r="U35" s="326">
        <f t="shared" si="5"/>
        <v>0</v>
      </c>
      <c r="V35" s="326">
        <f t="shared" si="5"/>
        <v>0</v>
      </c>
      <c r="W35" s="326">
        <f t="shared" si="5"/>
        <v>0</v>
      </c>
      <c r="X35" s="326">
        <f t="shared" si="5"/>
        <v>0</v>
      </c>
      <c r="Y35" s="326">
        <f t="shared" si="5"/>
        <v>0</v>
      </c>
      <c r="Z35" s="326">
        <f t="shared" si="5"/>
        <v>0</v>
      </c>
      <c r="AA35" s="326">
        <f t="shared" si="8"/>
        <v>0</v>
      </c>
      <c r="AB35" s="326">
        <f t="shared" si="9"/>
        <v>0</v>
      </c>
    </row>
    <row r="36" spans="1:28" s="7" customFormat="1" ht="14.1" customHeight="1">
      <c r="B36" s="256"/>
      <c r="C36" s="293" t="s">
        <v>29</v>
      </c>
      <c r="D36" s="286">
        <v>0</v>
      </c>
      <c r="E36" s="286">
        <v>0</v>
      </c>
      <c r="F36" s="286">
        <v>0</v>
      </c>
      <c r="G36" s="286">
        <v>0</v>
      </c>
      <c r="H36" s="286">
        <v>0</v>
      </c>
      <c r="I36" s="286">
        <v>0</v>
      </c>
      <c r="J36" s="286">
        <v>0</v>
      </c>
      <c r="K36" s="286">
        <v>0</v>
      </c>
      <c r="L36" s="286">
        <v>0</v>
      </c>
      <c r="M36" s="286">
        <v>0</v>
      </c>
      <c r="N36" s="286">
        <v>0</v>
      </c>
      <c r="O36" s="286">
        <v>0</v>
      </c>
      <c r="P36" s="257" t="e">
        <f>SUM(P35,P32)</f>
        <v>#DIV/0!</v>
      </c>
      <c r="Q36" s="322">
        <f t="shared" si="3"/>
        <v>0</v>
      </c>
      <c r="R36" s="326">
        <f t="shared" si="5"/>
        <v>0</v>
      </c>
      <c r="S36" s="326">
        <f t="shared" si="5"/>
        <v>0</v>
      </c>
      <c r="T36" s="326">
        <f t="shared" si="5"/>
        <v>0</v>
      </c>
      <c r="U36" s="326">
        <f t="shared" si="5"/>
        <v>0</v>
      </c>
      <c r="V36" s="326">
        <f t="shared" si="5"/>
        <v>0</v>
      </c>
      <c r="W36" s="326">
        <f t="shared" si="5"/>
        <v>0</v>
      </c>
      <c r="X36" s="326">
        <f t="shared" si="5"/>
        <v>0</v>
      </c>
      <c r="Y36" s="326">
        <f t="shared" si="5"/>
        <v>0</v>
      </c>
      <c r="Z36" s="326">
        <f t="shared" si="5"/>
        <v>0</v>
      </c>
      <c r="AA36" s="326">
        <f t="shared" si="8"/>
        <v>0</v>
      </c>
      <c r="AB36" s="326">
        <f t="shared" si="9"/>
        <v>0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50" spans="1:28">
      <c r="B50" s="6" t="s">
        <v>214</v>
      </c>
    </row>
    <row r="51" spans="1:28">
      <c r="B51" s="352"/>
      <c r="C51" s="353" t="s">
        <v>144</v>
      </c>
      <c r="D51" s="353" t="s">
        <v>18</v>
      </c>
      <c r="E51" s="353" t="s">
        <v>145</v>
      </c>
      <c r="F51" s="353" t="s">
        <v>20</v>
      </c>
      <c r="G51" s="353" t="s">
        <v>21</v>
      </c>
      <c r="H51" s="353" t="s">
        <v>9</v>
      </c>
      <c r="I51" s="353" t="s">
        <v>22</v>
      </c>
      <c r="J51" s="353" t="s">
        <v>23</v>
      </c>
      <c r="K51" s="353" t="s">
        <v>146</v>
      </c>
      <c r="L51" s="353" t="s">
        <v>25</v>
      </c>
      <c r="M51" s="353" t="s">
        <v>26</v>
      </c>
      <c r="N51" s="353" t="s">
        <v>147</v>
      </c>
      <c r="O51" s="353" t="s">
        <v>28</v>
      </c>
    </row>
    <row r="52" spans="1:28">
      <c r="B52" s="345"/>
      <c r="C52" s="346" t="s">
        <v>215</v>
      </c>
      <c r="D52" s="346">
        <v>5124439</v>
      </c>
      <c r="E52" s="346">
        <v>5124439</v>
      </c>
      <c r="F52" s="346">
        <v>5124439</v>
      </c>
      <c r="G52" s="346">
        <v>5124439</v>
      </c>
      <c r="H52" s="346">
        <v>5124439</v>
      </c>
      <c r="I52" s="346">
        <v>5124439</v>
      </c>
      <c r="J52" s="346">
        <v>5124439</v>
      </c>
      <c r="K52" s="346">
        <v>5124439</v>
      </c>
      <c r="L52" s="346">
        <v>5124439</v>
      </c>
      <c r="M52" s="346">
        <v>5124439</v>
      </c>
      <c r="N52" s="346">
        <v>5124439</v>
      </c>
      <c r="O52" s="346">
        <v>5124439</v>
      </c>
      <c r="Q52" s="457">
        <f>D52</f>
        <v>5124439</v>
      </c>
      <c r="R52" s="204">
        <f>Q52+E52</f>
        <v>10248878</v>
      </c>
      <c r="S52" s="204">
        <f t="shared" ref="S52:AB52" si="11">R52+F52</f>
        <v>15373317</v>
      </c>
      <c r="T52" s="204">
        <f t="shared" si="11"/>
        <v>20497756</v>
      </c>
      <c r="U52" s="204">
        <f t="shared" si="11"/>
        <v>25622195</v>
      </c>
      <c r="V52" s="204">
        <f t="shared" si="11"/>
        <v>30746634</v>
      </c>
      <c r="W52" s="204">
        <f t="shared" si="11"/>
        <v>35871073</v>
      </c>
      <c r="X52" s="204">
        <f t="shared" si="11"/>
        <v>40995512</v>
      </c>
      <c r="Y52" s="204">
        <f t="shared" si="11"/>
        <v>46119951</v>
      </c>
      <c r="Z52" s="204">
        <f t="shared" si="11"/>
        <v>51244390</v>
      </c>
      <c r="AA52" s="204">
        <f t="shared" si="11"/>
        <v>56368829</v>
      </c>
      <c r="AB52" s="204">
        <f t="shared" si="11"/>
        <v>61493268</v>
      </c>
    </row>
    <row r="53" spans="1:28">
      <c r="B53" s="351">
        <v>1</v>
      </c>
      <c r="C53" s="351" t="s">
        <v>148</v>
      </c>
      <c r="D53" s="351">
        <f>D84*D$52</f>
        <v>35871073</v>
      </c>
      <c r="E53" s="351">
        <f>E84*E$52</f>
        <v>35871073</v>
      </c>
      <c r="F53" s="351">
        <f t="shared" ref="F53:O53" si="12">F84*F$52</f>
        <v>35871073</v>
      </c>
      <c r="G53" s="351">
        <f t="shared" si="12"/>
        <v>35871073</v>
      </c>
      <c r="H53" s="351">
        <f t="shared" si="12"/>
        <v>35871073</v>
      </c>
      <c r="I53" s="351">
        <f t="shared" si="12"/>
        <v>35871073</v>
      </c>
      <c r="J53" s="351">
        <f t="shared" si="12"/>
        <v>35871073</v>
      </c>
      <c r="K53" s="351">
        <f t="shared" si="12"/>
        <v>35871073</v>
      </c>
      <c r="L53" s="351">
        <f t="shared" si="12"/>
        <v>35871073</v>
      </c>
      <c r="M53" s="351">
        <f t="shared" si="12"/>
        <v>35871073</v>
      </c>
      <c r="N53" s="351">
        <f t="shared" si="12"/>
        <v>35871073</v>
      </c>
      <c r="O53" s="351">
        <f t="shared" si="12"/>
        <v>35871073</v>
      </c>
      <c r="Q53" s="323">
        <f t="shared" ref="Q53:Q71" si="13">D53</f>
        <v>35871073</v>
      </c>
      <c r="R53" s="2">
        <f t="shared" ref="R53:R71" si="14">Q53+E53</f>
        <v>71742146</v>
      </c>
      <c r="S53" s="2">
        <f t="shared" ref="S53:S71" si="15">R53+F53</f>
        <v>107613219</v>
      </c>
      <c r="T53" s="2">
        <f t="shared" ref="T53:T71" si="16">S53+G53</f>
        <v>143484292</v>
      </c>
      <c r="U53" s="2">
        <f t="shared" ref="U53:U71" si="17">T53+H53</f>
        <v>179355365</v>
      </c>
      <c r="V53" s="2">
        <f t="shared" ref="V53:V71" si="18">U53+I53</f>
        <v>215226438</v>
      </c>
      <c r="W53" s="2">
        <f t="shared" ref="W53:W71" si="19">V53+J53</f>
        <v>251097511</v>
      </c>
      <c r="X53" s="2">
        <f t="shared" ref="X53:X71" si="20">W53+K53</f>
        <v>286968584</v>
      </c>
      <c r="Y53" s="2">
        <f t="shared" ref="Y53:Y71" si="21">X53+L53</f>
        <v>322839657</v>
      </c>
      <c r="Z53" s="2">
        <f t="shared" ref="Z53:Z71" si="22">Y53+M53</f>
        <v>358710730</v>
      </c>
      <c r="AA53" s="2">
        <f t="shared" ref="AA53:AA71" si="23">Z53+N53</f>
        <v>394581803</v>
      </c>
      <c r="AB53" s="2">
        <f t="shared" ref="AB53:AB71" si="24">AA53+O53</f>
        <v>430452876</v>
      </c>
    </row>
    <row r="54" spans="1:28">
      <c r="B54" s="347"/>
      <c r="C54" s="348" t="s">
        <v>61</v>
      </c>
      <c r="D54" s="347">
        <f>SUM(D53)</f>
        <v>35871073</v>
      </c>
      <c r="E54" s="347">
        <f>SUM(E53)</f>
        <v>35871073</v>
      </c>
      <c r="F54" s="347">
        <f t="shared" ref="F54:O54" si="25">SUM(F53)</f>
        <v>35871073</v>
      </c>
      <c r="G54" s="347">
        <f t="shared" si="25"/>
        <v>35871073</v>
      </c>
      <c r="H54" s="347">
        <f t="shared" si="25"/>
        <v>35871073</v>
      </c>
      <c r="I54" s="347">
        <f t="shared" si="25"/>
        <v>35871073</v>
      </c>
      <c r="J54" s="347">
        <f t="shared" si="25"/>
        <v>35871073</v>
      </c>
      <c r="K54" s="347">
        <f t="shared" si="25"/>
        <v>35871073</v>
      </c>
      <c r="L54" s="347">
        <f t="shared" si="25"/>
        <v>35871073</v>
      </c>
      <c r="M54" s="347">
        <f t="shared" si="25"/>
        <v>35871073</v>
      </c>
      <c r="N54" s="347">
        <f t="shared" si="25"/>
        <v>35871073</v>
      </c>
      <c r="O54" s="347">
        <f t="shared" si="25"/>
        <v>35871073</v>
      </c>
      <c r="Q54" s="323">
        <f t="shared" si="13"/>
        <v>35871073</v>
      </c>
      <c r="R54" s="2">
        <f t="shared" si="14"/>
        <v>71742146</v>
      </c>
      <c r="S54" s="2">
        <f t="shared" si="15"/>
        <v>107613219</v>
      </c>
      <c r="T54" s="2">
        <f t="shared" si="16"/>
        <v>143484292</v>
      </c>
      <c r="U54" s="2">
        <f t="shared" si="17"/>
        <v>179355365</v>
      </c>
      <c r="V54" s="2">
        <f t="shared" si="18"/>
        <v>215226438</v>
      </c>
      <c r="W54" s="2">
        <f t="shared" si="19"/>
        <v>251097511</v>
      </c>
      <c r="X54" s="2">
        <f t="shared" si="20"/>
        <v>286968584</v>
      </c>
      <c r="Y54" s="2">
        <f t="shared" si="21"/>
        <v>322839657</v>
      </c>
      <c r="Z54" s="2">
        <f t="shared" si="22"/>
        <v>358710730</v>
      </c>
      <c r="AA54" s="2">
        <f t="shared" si="23"/>
        <v>394581803</v>
      </c>
      <c r="AB54" s="2">
        <f t="shared" si="24"/>
        <v>430452876</v>
      </c>
    </row>
    <row r="55" spans="1:28">
      <c r="B55" s="347">
        <v>2</v>
      </c>
      <c r="C55" s="347" t="s">
        <v>149</v>
      </c>
      <c r="D55" s="347">
        <f t="shared" ref="D55:D61" si="26">D86*D$52</f>
        <v>35871073</v>
      </c>
      <c r="E55" s="347">
        <f t="shared" ref="E55:O55" si="27">E86*E$52</f>
        <v>35871073</v>
      </c>
      <c r="F55" s="347">
        <f t="shared" si="27"/>
        <v>35871073</v>
      </c>
      <c r="G55" s="347">
        <f t="shared" si="27"/>
        <v>35871073</v>
      </c>
      <c r="H55" s="347">
        <f t="shared" si="27"/>
        <v>35871073</v>
      </c>
      <c r="I55" s="347">
        <f t="shared" si="27"/>
        <v>35871073</v>
      </c>
      <c r="J55" s="347">
        <f t="shared" si="27"/>
        <v>35871073</v>
      </c>
      <c r="K55" s="347">
        <f t="shared" si="27"/>
        <v>35871073</v>
      </c>
      <c r="L55" s="347">
        <f t="shared" si="27"/>
        <v>35871073</v>
      </c>
      <c r="M55" s="347">
        <f t="shared" si="27"/>
        <v>35871073</v>
      </c>
      <c r="N55" s="347">
        <f t="shared" si="27"/>
        <v>35871073</v>
      </c>
      <c r="O55" s="347">
        <f t="shared" si="27"/>
        <v>35871073</v>
      </c>
      <c r="Q55" s="323">
        <f t="shared" si="13"/>
        <v>35871073</v>
      </c>
      <c r="R55" s="2">
        <f t="shared" si="14"/>
        <v>71742146</v>
      </c>
      <c r="S55" s="2">
        <f t="shared" si="15"/>
        <v>107613219</v>
      </c>
      <c r="T55" s="2">
        <f t="shared" si="16"/>
        <v>143484292</v>
      </c>
      <c r="U55" s="2">
        <f t="shared" si="17"/>
        <v>179355365</v>
      </c>
      <c r="V55" s="2">
        <f t="shared" si="18"/>
        <v>215226438</v>
      </c>
      <c r="W55" s="2">
        <f t="shared" si="19"/>
        <v>251097511</v>
      </c>
      <c r="X55" s="2">
        <f t="shared" si="20"/>
        <v>286968584</v>
      </c>
      <c r="Y55" s="2">
        <f t="shared" si="21"/>
        <v>322839657</v>
      </c>
      <c r="Z55" s="2">
        <f t="shared" si="22"/>
        <v>358710730</v>
      </c>
      <c r="AA55" s="2">
        <f t="shared" si="23"/>
        <v>394581803</v>
      </c>
      <c r="AB55" s="2">
        <f t="shared" si="24"/>
        <v>430452876</v>
      </c>
    </row>
    <row r="56" spans="1:28">
      <c r="B56" s="347">
        <v>3</v>
      </c>
      <c r="C56" s="347" t="s">
        <v>150</v>
      </c>
      <c r="D56" s="347">
        <f t="shared" si="26"/>
        <v>20497756</v>
      </c>
      <c r="E56" s="347">
        <f t="shared" ref="E56:O56" si="28">E87*E$52</f>
        <v>20497756</v>
      </c>
      <c r="F56" s="347">
        <f t="shared" si="28"/>
        <v>20497756</v>
      </c>
      <c r="G56" s="347">
        <f t="shared" si="28"/>
        <v>20497756</v>
      </c>
      <c r="H56" s="347">
        <f t="shared" si="28"/>
        <v>20497756</v>
      </c>
      <c r="I56" s="347">
        <f t="shared" si="28"/>
        <v>20497756</v>
      </c>
      <c r="J56" s="347">
        <f t="shared" si="28"/>
        <v>20497756</v>
      </c>
      <c r="K56" s="347">
        <f t="shared" si="28"/>
        <v>20497756</v>
      </c>
      <c r="L56" s="347">
        <f t="shared" si="28"/>
        <v>20497756</v>
      </c>
      <c r="M56" s="347">
        <f t="shared" si="28"/>
        <v>20497756</v>
      </c>
      <c r="N56" s="347">
        <f t="shared" si="28"/>
        <v>20497756</v>
      </c>
      <c r="O56" s="347">
        <f t="shared" si="28"/>
        <v>20497756</v>
      </c>
      <c r="Q56" s="323">
        <f t="shared" si="13"/>
        <v>20497756</v>
      </c>
      <c r="R56" s="2">
        <f t="shared" si="14"/>
        <v>40995512</v>
      </c>
      <c r="S56" s="2">
        <f t="shared" si="15"/>
        <v>61493268</v>
      </c>
      <c r="T56" s="2">
        <f t="shared" si="16"/>
        <v>81991024</v>
      </c>
      <c r="U56" s="2">
        <f t="shared" si="17"/>
        <v>102488780</v>
      </c>
      <c r="V56" s="2">
        <f t="shared" si="18"/>
        <v>122986536</v>
      </c>
      <c r="W56" s="2">
        <f t="shared" si="19"/>
        <v>143484292</v>
      </c>
      <c r="X56" s="2">
        <f t="shared" si="20"/>
        <v>163982048</v>
      </c>
      <c r="Y56" s="2">
        <f t="shared" si="21"/>
        <v>184479804</v>
      </c>
      <c r="Z56" s="2">
        <f t="shared" si="22"/>
        <v>204977560</v>
      </c>
      <c r="AA56" s="2">
        <f t="shared" si="23"/>
        <v>225475316</v>
      </c>
      <c r="AB56" s="2">
        <f t="shared" si="24"/>
        <v>245973072</v>
      </c>
    </row>
    <row r="57" spans="1:28">
      <c r="B57" s="347">
        <v>4</v>
      </c>
      <c r="C57" s="347" t="s">
        <v>151</v>
      </c>
      <c r="D57" s="347">
        <f t="shared" si="26"/>
        <v>20497756</v>
      </c>
      <c r="E57" s="347">
        <f t="shared" ref="E57:O57" si="29">E88*E$52</f>
        <v>20497756</v>
      </c>
      <c r="F57" s="347">
        <f t="shared" si="29"/>
        <v>20497756</v>
      </c>
      <c r="G57" s="347">
        <f t="shared" si="29"/>
        <v>20497756</v>
      </c>
      <c r="H57" s="347">
        <f t="shared" si="29"/>
        <v>20497756</v>
      </c>
      <c r="I57" s="347">
        <f t="shared" si="29"/>
        <v>20497756</v>
      </c>
      <c r="J57" s="347">
        <f t="shared" si="29"/>
        <v>20497756</v>
      </c>
      <c r="K57" s="347">
        <f t="shared" si="29"/>
        <v>20497756</v>
      </c>
      <c r="L57" s="347">
        <f t="shared" si="29"/>
        <v>20497756</v>
      </c>
      <c r="M57" s="347">
        <f t="shared" si="29"/>
        <v>20497756</v>
      </c>
      <c r="N57" s="347">
        <f t="shared" si="29"/>
        <v>20497756</v>
      </c>
      <c r="O57" s="347">
        <f t="shared" si="29"/>
        <v>20497756</v>
      </c>
      <c r="Q57" s="323">
        <f t="shared" si="13"/>
        <v>20497756</v>
      </c>
      <c r="R57" s="2">
        <f t="shared" si="14"/>
        <v>40995512</v>
      </c>
      <c r="S57" s="2">
        <f t="shared" si="15"/>
        <v>61493268</v>
      </c>
      <c r="T57" s="2">
        <f t="shared" si="16"/>
        <v>81991024</v>
      </c>
      <c r="U57" s="2">
        <f t="shared" si="17"/>
        <v>102488780</v>
      </c>
      <c r="V57" s="2">
        <f t="shared" si="18"/>
        <v>122986536</v>
      </c>
      <c r="W57" s="2">
        <f t="shared" si="19"/>
        <v>143484292</v>
      </c>
      <c r="X57" s="2">
        <f t="shared" si="20"/>
        <v>163982048</v>
      </c>
      <c r="Y57" s="2">
        <f t="shared" si="21"/>
        <v>184479804</v>
      </c>
      <c r="Z57" s="2">
        <f t="shared" si="22"/>
        <v>204977560</v>
      </c>
      <c r="AA57" s="2">
        <f t="shared" si="23"/>
        <v>225475316</v>
      </c>
      <c r="AB57" s="2">
        <f t="shared" si="24"/>
        <v>245973072</v>
      </c>
    </row>
    <row r="58" spans="1:28">
      <c r="B58" s="347">
        <v>5</v>
      </c>
      <c r="C58" s="347" t="s">
        <v>152</v>
      </c>
      <c r="D58" s="347">
        <f t="shared" si="26"/>
        <v>20497756</v>
      </c>
      <c r="E58" s="347">
        <f t="shared" ref="E58:O58" si="30">E89*E$52</f>
        <v>20497756</v>
      </c>
      <c r="F58" s="347">
        <f t="shared" si="30"/>
        <v>20497756</v>
      </c>
      <c r="G58" s="347">
        <f t="shared" si="30"/>
        <v>20497756</v>
      </c>
      <c r="H58" s="347">
        <f t="shared" si="30"/>
        <v>20497756</v>
      </c>
      <c r="I58" s="347">
        <f t="shared" si="30"/>
        <v>20497756</v>
      </c>
      <c r="J58" s="347">
        <f t="shared" si="30"/>
        <v>20497756</v>
      </c>
      <c r="K58" s="347">
        <f t="shared" si="30"/>
        <v>20497756</v>
      </c>
      <c r="L58" s="347">
        <f t="shared" si="30"/>
        <v>20497756</v>
      </c>
      <c r="M58" s="347">
        <f t="shared" si="30"/>
        <v>20497756</v>
      </c>
      <c r="N58" s="347">
        <f t="shared" si="30"/>
        <v>20497756</v>
      </c>
      <c r="O58" s="347">
        <f t="shared" si="30"/>
        <v>20497756</v>
      </c>
      <c r="Q58" s="323">
        <f t="shared" si="13"/>
        <v>20497756</v>
      </c>
      <c r="R58" s="2">
        <f t="shared" si="14"/>
        <v>40995512</v>
      </c>
      <c r="S58" s="2">
        <f t="shared" si="15"/>
        <v>61493268</v>
      </c>
      <c r="T58" s="2">
        <f t="shared" si="16"/>
        <v>81991024</v>
      </c>
      <c r="U58" s="2">
        <f t="shared" si="17"/>
        <v>102488780</v>
      </c>
      <c r="V58" s="2">
        <f t="shared" si="18"/>
        <v>122986536</v>
      </c>
      <c r="W58" s="2">
        <f t="shared" si="19"/>
        <v>143484292</v>
      </c>
      <c r="X58" s="2">
        <f t="shared" si="20"/>
        <v>163982048</v>
      </c>
      <c r="Y58" s="2">
        <f t="shared" si="21"/>
        <v>184479804</v>
      </c>
      <c r="Z58" s="2">
        <f t="shared" si="22"/>
        <v>204977560</v>
      </c>
      <c r="AA58" s="2">
        <f t="shared" si="23"/>
        <v>225475316</v>
      </c>
      <c r="AB58" s="2">
        <f t="shared" si="24"/>
        <v>245973072</v>
      </c>
    </row>
    <row r="59" spans="1:28">
      <c r="B59" s="347">
        <v>6</v>
      </c>
      <c r="C59" s="347" t="s">
        <v>153</v>
      </c>
      <c r="D59" s="347">
        <f t="shared" si="26"/>
        <v>20497756</v>
      </c>
      <c r="E59" s="347">
        <f t="shared" ref="E59:O59" si="31">E90*E$52</f>
        <v>20497756</v>
      </c>
      <c r="F59" s="347">
        <f t="shared" si="31"/>
        <v>20497756</v>
      </c>
      <c r="G59" s="347">
        <f t="shared" si="31"/>
        <v>20497756</v>
      </c>
      <c r="H59" s="347">
        <f t="shared" si="31"/>
        <v>20497756</v>
      </c>
      <c r="I59" s="347">
        <f t="shared" si="31"/>
        <v>20497756</v>
      </c>
      <c r="J59" s="347">
        <f t="shared" si="31"/>
        <v>20497756</v>
      </c>
      <c r="K59" s="347">
        <f t="shared" si="31"/>
        <v>20497756</v>
      </c>
      <c r="L59" s="347">
        <f t="shared" si="31"/>
        <v>20497756</v>
      </c>
      <c r="M59" s="347">
        <f t="shared" si="31"/>
        <v>20497756</v>
      </c>
      <c r="N59" s="347">
        <f t="shared" si="31"/>
        <v>20497756</v>
      </c>
      <c r="O59" s="347">
        <f t="shared" si="31"/>
        <v>20497756</v>
      </c>
      <c r="Q59" s="323">
        <f t="shared" si="13"/>
        <v>20497756</v>
      </c>
      <c r="R59" s="2">
        <f t="shared" si="14"/>
        <v>40995512</v>
      </c>
      <c r="S59" s="2">
        <f t="shared" si="15"/>
        <v>61493268</v>
      </c>
      <c r="T59" s="2">
        <f t="shared" si="16"/>
        <v>81991024</v>
      </c>
      <c r="U59" s="2">
        <f t="shared" si="17"/>
        <v>102488780</v>
      </c>
      <c r="V59" s="2">
        <f t="shared" si="18"/>
        <v>122986536</v>
      </c>
      <c r="W59" s="2">
        <f t="shared" si="19"/>
        <v>143484292</v>
      </c>
      <c r="X59" s="2">
        <f t="shared" si="20"/>
        <v>163982048</v>
      </c>
      <c r="Y59" s="2">
        <f t="shared" si="21"/>
        <v>184479804</v>
      </c>
      <c r="Z59" s="2">
        <f t="shared" si="22"/>
        <v>204977560</v>
      </c>
      <c r="AA59" s="2">
        <f t="shared" si="23"/>
        <v>225475316</v>
      </c>
      <c r="AB59" s="2">
        <f t="shared" si="24"/>
        <v>245973072</v>
      </c>
    </row>
    <row r="60" spans="1:28">
      <c r="B60" s="347">
        <v>7</v>
      </c>
      <c r="C60" s="347" t="s">
        <v>154</v>
      </c>
      <c r="D60" s="347">
        <f t="shared" si="26"/>
        <v>15373317</v>
      </c>
      <c r="E60" s="347">
        <f t="shared" ref="E60:O60" si="32">E91*E$52</f>
        <v>15373317</v>
      </c>
      <c r="F60" s="347">
        <f t="shared" si="32"/>
        <v>15373317</v>
      </c>
      <c r="G60" s="347">
        <f t="shared" si="32"/>
        <v>15373317</v>
      </c>
      <c r="H60" s="347">
        <f t="shared" si="32"/>
        <v>15373317</v>
      </c>
      <c r="I60" s="347">
        <f t="shared" si="32"/>
        <v>15373317</v>
      </c>
      <c r="J60" s="347">
        <f t="shared" si="32"/>
        <v>15373317</v>
      </c>
      <c r="K60" s="347">
        <f t="shared" si="32"/>
        <v>15373317</v>
      </c>
      <c r="L60" s="347">
        <f t="shared" si="32"/>
        <v>15373317</v>
      </c>
      <c r="M60" s="347">
        <f t="shared" si="32"/>
        <v>15373317</v>
      </c>
      <c r="N60" s="347">
        <f t="shared" si="32"/>
        <v>15373317</v>
      </c>
      <c r="O60" s="347">
        <f t="shared" si="32"/>
        <v>15373317</v>
      </c>
      <c r="Q60" s="323">
        <f t="shared" si="13"/>
        <v>15373317</v>
      </c>
      <c r="R60" s="2">
        <f t="shared" si="14"/>
        <v>30746634</v>
      </c>
      <c r="S60" s="2">
        <f t="shared" si="15"/>
        <v>46119951</v>
      </c>
      <c r="T60" s="2">
        <f t="shared" si="16"/>
        <v>61493268</v>
      </c>
      <c r="U60" s="2">
        <f t="shared" si="17"/>
        <v>76866585</v>
      </c>
      <c r="V60" s="2">
        <f t="shared" si="18"/>
        <v>92239902</v>
      </c>
      <c r="W60" s="2">
        <f t="shared" si="19"/>
        <v>107613219</v>
      </c>
      <c r="X60" s="2">
        <f t="shared" si="20"/>
        <v>122986536</v>
      </c>
      <c r="Y60" s="2">
        <f t="shared" si="21"/>
        <v>138359853</v>
      </c>
      <c r="Z60" s="2">
        <f t="shared" si="22"/>
        <v>153733170</v>
      </c>
      <c r="AA60" s="2">
        <f t="shared" si="23"/>
        <v>169106487</v>
      </c>
      <c r="AB60" s="2">
        <f t="shared" si="24"/>
        <v>184479804</v>
      </c>
    </row>
    <row r="61" spans="1:28">
      <c r="B61" s="347">
        <v>8</v>
      </c>
      <c r="C61" s="347" t="s">
        <v>127</v>
      </c>
      <c r="D61" s="347">
        <f t="shared" si="26"/>
        <v>15373317</v>
      </c>
      <c r="E61" s="347">
        <f t="shared" ref="E61:O61" si="33">E92*E$52</f>
        <v>15373317</v>
      </c>
      <c r="F61" s="347">
        <f t="shared" si="33"/>
        <v>15373317</v>
      </c>
      <c r="G61" s="347">
        <f t="shared" si="33"/>
        <v>15373317</v>
      </c>
      <c r="H61" s="347">
        <f t="shared" si="33"/>
        <v>15373317</v>
      </c>
      <c r="I61" s="347">
        <f t="shared" si="33"/>
        <v>15373317</v>
      </c>
      <c r="J61" s="347">
        <f t="shared" si="33"/>
        <v>15373317</v>
      </c>
      <c r="K61" s="347">
        <f t="shared" si="33"/>
        <v>15373317</v>
      </c>
      <c r="L61" s="347">
        <f t="shared" si="33"/>
        <v>15373317</v>
      </c>
      <c r="M61" s="347">
        <f t="shared" si="33"/>
        <v>15373317</v>
      </c>
      <c r="N61" s="347">
        <f t="shared" si="33"/>
        <v>15373317</v>
      </c>
      <c r="O61" s="347">
        <f t="shared" si="33"/>
        <v>15373317</v>
      </c>
      <c r="Q61" s="323">
        <f t="shared" si="13"/>
        <v>15373317</v>
      </c>
      <c r="R61" s="2">
        <f t="shared" si="14"/>
        <v>30746634</v>
      </c>
      <c r="S61" s="2">
        <f t="shared" si="15"/>
        <v>46119951</v>
      </c>
      <c r="T61" s="2">
        <f t="shared" si="16"/>
        <v>61493268</v>
      </c>
      <c r="U61" s="2">
        <f t="shared" si="17"/>
        <v>76866585</v>
      </c>
      <c r="V61" s="2">
        <f t="shared" si="18"/>
        <v>92239902</v>
      </c>
      <c r="W61" s="2">
        <f t="shared" si="19"/>
        <v>107613219</v>
      </c>
      <c r="X61" s="2">
        <f t="shared" si="20"/>
        <v>122986536</v>
      </c>
      <c r="Y61" s="2">
        <f t="shared" si="21"/>
        <v>138359853</v>
      </c>
      <c r="Z61" s="2">
        <f t="shared" si="22"/>
        <v>153733170</v>
      </c>
      <c r="AA61" s="2">
        <f t="shared" si="23"/>
        <v>169106487</v>
      </c>
      <c r="AB61" s="2">
        <f t="shared" si="24"/>
        <v>184479804</v>
      </c>
    </row>
    <row r="62" spans="1:28">
      <c r="B62" s="349"/>
      <c r="C62" s="354" t="s">
        <v>48</v>
      </c>
      <c r="D62" s="456">
        <f>SUM(D54:D61)</f>
        <v>184479804</v>
      </c>
      <c r="E62" s="456">
        <f>SUM(E54:E61)</f>
        <v>184479804</v>
      </c>
      <c r="F62" s="456">
        <f t="shared" ref="F62:O62" si="34">SUM(F54:F61)</f>
        <v>184479804</v>
      </c>
      <c r="G62" s="456">
        <f t="shared" si="34"/>
        <v>184479804</v>
      </c>
      <c r="H62" s="456">
        <f t="shared" si="34"/>
        <v>184479804</v>
      </c>
      <c r="I62" s="456">
        <f t="shared" si="34"/>
        <v>184479804</v>
      </c>
      <c r="J62" s="456">
        <f t="shared" si="34"/>
        <v>184479804</v>
      </c>
      <c r="K62" s="456">
        <f t="shared" si="34"/>
        <v>184479804</v>
      </c>
      <c r="L62" s="456">
        <f t="shared" si="34"/>
        <v>184479804</v>
      </c>
      <c r="M62" s="456">
        <f t="shared" si="34"/>
        <v>184479804</v>
      </c>
      <c r="N62" s="456">
        <f t="shared" si="34"/>
        <v>184479804</v>
      </c>
      <c r="O62" s="456">
        <f t="shared" si="34"/>
        <v>184479804</v>
      </c>
      <c r="Q62" s="323">
        <f t="shared" si="13"/>
        <v>184479804</v>
      </c>
      <c r="R62" s="2">
        <f t="shared" si="14"/>
        <v>368959608</v>
      </c>
      <c r="S62" s="2">
        <f t="shared" si="15"/>
        <v>553439412</v>
      </c>
      <c r="T62" s="2">
        <f t="shared" si="16"/>
        <v>737919216</v>
      </c>
      <c r="U62" s="2">
        <f t="shared" si="17"/>
        <v>922399020</v>
      </c>
      <c r="V62" s="2">
        <f t="shared" si="18"/>
        <v>1106878824</v>
      </c>
      <c r="W62" s="2">
        <f t="shared" si="19"/>
        <v>1291358628</v>
      </c>
      <c r="X62" s="2">
        <f t="shared" si="20"/>
        <v>1475838432</v>
      </c>
      <c r="Y62" s="2">
        <f t="shared" si="21"/>
        <v>1660318236</v>
      </c>
      <c r="Z62" s="2">
        <f t="shared" si="22"/>
        <v>1844798040</v>
      </c>
      <c r="AA62" s="2">
        <f t="shared" si="23"/>
        <v>2029277844</v>
      </c>
      <c r="AB62" s="2">
        <f t="shared" si="24"/>
        <v>2213757648</v>
      </c>
    </row>
    <row r="63" spans="1:28">
      <c r="B63" s="349">
        <v>9</v>
      </c>
      <c r="C63" s="349" t="s">
        <v>155</v>
      </c>
      <c r="D63" s="347">
        <f t="shared" ref="D63:D70" si="35">D94*D$52</f>
        <v>35871073</v>
      </c>
      <c r="E63" s="347">
        <f t="shared" ref="E63:O63" si="36">E94*E$52</f>
        <v>35871073</v>
      </c>
      <c r="F63" s="347">
        <f t="shared" si="36"/>
        <v>35871073</v>
      </c>
      <c r="G63" s="347">
        <f t="shared" si="36"/>
        <v>35871073</v>
      </c>
      <c r="H63" s="347">
        <f t="shared" si="36"/>
        <v>35871073</v>
      </c>
      <c r="I63" s="347">
        <f t="shared" si="36"/>
        <v>35871073</v>
      </c>
      <c r="J63" s="347">
        <f t="shared" si="36"/>
        <v>35871073</v>
      </c>
      <c r="K63" s="347">
        <f t="shared" si="36"/>
        <v>35871073</v>
      </c>
      <c r="L63" s="347">
        <f t="shared" si="36"/>
        <v>35871073</v>
      </c>
      <c r="M63" s="347">
        <f t="shared" si="36"/>
        <v>35871073</v>
      </c>
      <c r="N63" s="347">
        <f t="shared" si="36"/>
        <v>35871073</v>
      </c>
      <c r="O63" s="347">
        <f t="shared" si="36"/>
        <v>35871073</v>
      </c>
      <c r="P63" s="2"/>
      <c r="Q63" s="323">
        <f t="shared" si="13"/>
        <v>35871073</v>
      </c>
      <c r="R63" s="2">
        <f t="shared" si="14"/>
        <v>71742146</v>
      </c>
      <c r="S63" s="2">
        <f t="shared" si="15"/>
        <v>107613219</v>
      </c>
      <c r="T63" s="2">
        <f t="shared" si="16"/>
        <v>143484292</v>
      </c>
      <c r="U63" s="2">
        <f t="shared" si="17"/>
        <v>179355365</v>
      </c>
      <c r="V63" s="2">
        <f t="shared" si="18"/>
        <v>215226438</v>
      </c>
      <c r="W63" s="2">
        <f t="shared" si="19"/>
        <v>251097511</v>
      </c>
      <c r="X63" s="2">
        <f t="shared" si="20"/>
        <v>286968584</v>
      </c>
      <c r="Y63" s="2">
        <f t="shared" si="21"/>
        <v>322839657</v>
      </c>
      <c r="Z63" s="2">
        <f t="shared" si="22"/>
        <v>358710730</v>
      </c>
      <c r="AA63" s="2">
        <f t="shared" si="23"/>
        <v>394581803</v>
      </c>
      <c r="AB63" s="2">
        <f t="shared" si="24"/>
        <v>430452876</v>
      </c>
    </row>
    <row r="64" spans="1:28" s="323" customFormat="1">
      <c r="A64" s="2"/>
      <c r="B64" s="349">
        <v>10</v>
      </c>
      <c r="C64" s="349" t="s">
        <v>156</v>
      </c>
      <c r="D64" s="347">
        <f t="shared" si="35"/>
        <v>35871073</v>
      </c>
      <c r="E64" s="347">
        <f t="shared" ref="E64:O64" si="37">E95*E$52</f>
        <v>35871073</v>
      </c>
      <c r="F64" s="347">
        <f t="shared" si="37"/>
        <v>35871073</v>
      </c>
      <c r="G64" s="347">
        <f t="shared" si="37"/>
        <v>35871073</v>
      </c>
      <c r="H64" s="347">
        <f t="shared" si="37"/>
        <v>35871073</v>
      </c>
      <c r="I64" s="347">
        <f t="shared" si="37"/>
        <v>35871073</v>
      </c>
      <c r="J64" s="347">
        <f t="shared" si="37"/>
        <v>35871073</v>
      </c>
      <c r="K64" s="347">
        <f t="shared" si="37"/>
        <v>35871073</v>
      </c>
      <c r="L64" s="347">
        <f t="shared" si="37"/>
        <v>35871073</v>
      </c>
      <c r="M64" s="347">
        <f t="shared" si="37"/>
        <v>35871073</v>
      </c>
      <c r="N64" s="347">
        <f t="shared" si="37"/>
        <v>35871073</v>
      </c>
      <c r="O64" s="347">
        <f t="shared" si="37"/>
        <v>35871073</v>
      </c>
      <c r="P64" s="2"/>
      <c r="Q64" s="323">
        <f t="shared" si="13"/>
        <v>35871073</v>
      </c>
      <c r="R64" s="2">
        <f t="shared" si="14"/>
        <v>71742146</v>
      </c>
      <c r="S64" s="2">
        <f t="shared" si="15"/>
        <v>107613219</v>
      </c>
      <c r="T64" s="2">
        <f t="shared" si="16"/>
        <v>143484292</v>
      </c>
      <c r="U64" s="2">
        <f t="shared" si="17"/>
        <v>179355365</v>
      </c>
      <c r="V64" s="2">
        <f t="shared" si="18"/>
        <v>215226438</v>
      </c>
      <c r="W64" s="2">
        <f t="shared" si="19"/>
        <v>251097511</v>
      </c>
      <c r="X64" s="2">
        <f t="shared" si="20"/>
        <v>286968584</v>
      </c>
      <c r="Y64" s="2">
        <f t="shared" si="21"/>
        <v>322839657</v>
      </c>
      <c r="Z64" s="2">
        <f t="shared" si="22"/>
        <v>358710730</v>
      </c>
      <c r="AA64" s="2">
        <f t="shared" si="23"/>
        <v>394581803</v>
      </c>
      <c r="AB64" s="2">
        <f t="shared" si="24"/>
        <v>430452876</v>
      </c>
    </row>
    <row r="65" spans="1:28" s="323" customFormat="1">
      <c r="A65" s="2"/>
      <c r="B65" s="349">
        <v>11</v>
      </c>
      <c r="C65" s="349" t="s">
        <v>129</v>
      </c>
      <c r="D65" s="347">
        <f t="shared" si="35"/>
        <v>35871073</v>
      </c>
      <c r="E65" s="347">
        <f t="shared" ref="E65:O65" si="38">E96*E$52</f>
        <v>35871073</v>
      </c>
      <c r="F65" s="347">
        <f t="shared" si="38"/>
        <v>35871073</v>
      </c>
      <c r="G65" s="347">
        <f>G96*G$52</f>
        <v>35871073</v>
      </c>
      <c r="H65" s="347">
        <f t="shared" si="38"/>
        <v>35871073</v>
      </c>
      <c r="I65" s="347">
        <f t="shared" si="38"/>
        <v>35871073</v>
      </c>
      <c r="J65" s="347">
        <f t="shared" si="38"/>
        <v>35871073</v>
      </c>
      <c r="K65" s="347">
        <f t="shared" si="38"/>
        <v>35871073</v>
      </c>
      <c r="L65" s="347">
        <f t="shared" si="38"/>
        <v>35871073</v>
      </c>
      <c r="M65" s="347">
        <f t="shared" si="38"/>
        <v>35871073</v>
      </c>
      <c r="N65" s="347">
        <f t="shared" si="38"/>
        <v>35871073</v>
      </c>
      <c r="O65" s="347">
        <f t="shared" si="38"/>
        <v>35871073</v>
      </c>
      <c r="P65" s="2"/>
      <c r="Q65" s="323">
        <f t="shared" si="13"/>
        <v>35871073</v>
      </c>
      <c r="R65" s="2">
        <f t="shared" si="14"/>
        <v>71742146</v>
      </c>
      <c r="S65" s="2">
        <f t="shared" si="15"/>
        <v>107613219</v>
      </c>
      <c r="T65" s="2">
        <f t="shared" si="16"/>
        <v>143484292</v>
      </c>
      <c r="U65" s="2">
        <f t="shared" si="17"/>
        <v>179355365</v>
      </c>
      <c r="V65" s="2">
        <f t="shared" si="18"/>
        <v>215226438</v>
      </c>
      <c r="W65" s="2">
        <f t="shared" si="19"/>
        <v>251097511</v>
      </c>
      <c r="X65" s="2">
        <f t="shared" si="20"/>
        <v>286968584</v>
      </c>
      <c r="Y65" s="2">
        <f t="shared" si="21"/>
        <v>322839657</v>
      </c>
      <c r="Z65" s="2">
        <f t="shared" si="22"/>
        <v>358710730</v>
      </c>
      <c r="AA65" s="2">
        <f t="shared" si="23"/>
        <v>394581803</v>
      </c>
      <c r="AB65" s="2">
        <f t="shared" si="24"/>
        <v>430452876</v>
      </c>
    </row>
    <row r="66" spans="1:28" s="323" customFormat="1">
      <c r="A66" s="2"/>
      <c r="B66" s="349">
        <v>12</v>
      </c>
      <c r="C66" s="349" t="s">
        <v>157</v>
      </c>
      <c r="D66" s="347">
        <f t="shared" si="35"/>
        <v>35871073</v>
      </c>
      <c r="E66" s="347">
        <f t="shared" ref="E66:O66" si="39">E97*E$52</f>
        <v>35871073</v>
      </c>
      <c r="F66" s="347">
        <f t="shared" si="39"/>
        <v>35871073</v>
      </c>
      <c r="G66" s="347">
        <f t="shared" si="39"/>
        <v>35871073</v>
      </c>
      <c r="H66" s="347">
        <f t="shared" si="39"/>
        <v>35871073</v>
      </c>
      <c r="I66" s="347">
        <f t="shared" si="39"/>
        <v>35871073</v>
      </c>
      <c r="J66" s="347">
        <f t="shared" si="39"/>
        <v>35871073</v>
      </c>
      <c r="K66" s="347">
        <f t="shared" si="39"/>
        <v>35871073</v>
      </c>
      <c r="L66" s="347">
        <f t="shared" si="39"/>
        <v>35871073</v>
      </c>
      <c r="M66" s="347">
        <f t="shared" si="39"/>
        <v>35871073</v>
      </c>
      <c r="N66" s="347">
        <f t="shared" si="39"/>
        <v>35871073</v>
      </c>
      <c r="O66" s="347">
        <f t="shared" si="39"/>
        <v>35871073</v>
      </c>
      <c r="P66" s="2"/>
      <c r="Q66" s="323">
        <f t="shared" si="13"/>
        <v>35871073</v>
      </c>
      <c r="R66" s="2">
        <f t="shared" si="14"/>
        <v>71742146</v>
      </c>
      <c r="S66" s="2">
        <f t="shared" si="15"/>
        <v>107613219</v>
      </c>
      <c r="T66" s="2">
        <f t="shared" si="16"/>
        <v>143484292</v>
      </c>
      <c r="U66" s="2">
        <f t="shared" si="17"/>
        <v>179355365</v>
      </c>
      <c r="V66" s="2">
        <f t="shared" si="18"/>
        <v>215226438</v>
      </c>
      <c r="W66" s="2">
        <f t="shared" si="19"/>
        <v>251097511</v>
      </c>
      <c r="X66" s="2">
        <f t="shared" si="20"/>
        <v>286968584</v>
      </c>
      <c r="Y66" s="2">
        <f t="shared" si="21"/>
        <v>322839657</v>
      </c>
      <c r="Z66" s="2">
        <f t="shared" si="22"/>
        <v>358710730</v>
      </c>
      <c r="AA66" s="2">
        <f t="shared" si="23"/>
        <v>394581803</v>
      </c>
      <c r="AB66" s="2">
        <f t="shared" si="24"/>
        <v>430452876</v>
      </c>
    </row>
    <row r="67" spans="1:28" s="323" customFormat="1">
      <c r="A67" s="2"/>
      <c r="B67" s="349">
        <v>13</v>
      </c>
      <c r="C67" s="349" t="s">
        <v>158</v>
      </c>
      <c r="D67" s="347">
        <f t="shared" si="35"/>
        <v>35871073</v>
      </c>
      <c r="E67" s="347">
        <f t="shared" ref="E67:O67" si="40">E98*E$52</f>
        <v>35871073</v>
      </c>
      <c r="F67" s="347">
        <f t="shared" si="40"/>
        <v>35871073</v>
      </c>
      <c r="G67" s="347">
        <f t="shared" si="40"/>
        <v>35871073</v>
      </c>
      <c r="H67" s="347">
        <f t="shared" si="40"/>
        <v>35871073</v>
      </c>
      <c r="I67" s="347">
        <f t="shared" si="40"/>
        <v>35871073</v>
      </c>
      <c r="J67" s="347">
        <f t="shared" si="40"/>
        <v>35871073</v>
      </c>
      <c r="K67" s="347">
        <f t="shared" si="40"/>
        <v>35871073</v>
      </c>
      <c r="L67" s="347">
        <f t="shared" si="40"/>
        <v>35871073</v>
      </c>
      <c r="M67" s="347">
        <f t="shared" si="40"/>
        <v>35871073</v>
      </c>
      <c r="N67" s="347">
        <f t="shared" si="40"/>
        <v>35871073</v>
      </c>
      <c r="O67" s="347">
        <f t="shared" si="40"/>
        <v>35871073</v>
      </c>
      <c r="P67" s="2"/>
      <c r="Q67" s="323">
        <f t="shared" si="13"/>
        <v>35871073</v>
      </c>
      <c r="R67" s="2">
        <f t="shared" si="14"/>
        <v>71742146</v>
      </c>
      <c r="S67" s="2">
        <f t="shared" si="15"/>
        <v>107613219</v>
      </c>
      <c r="T67" s="2">
        <f t="shared" si="16"/>
        <v>143484292</v>
      </c>
      <c r="U67" s="2">
        <f t="shared" si="17"/>
        <v>179355365</v>
      </c>
      <c r="V67" s="2">
        <f t="shared" si="18"/>
        <v>215226438</v>
      </c>
      <c r="W67" s="2">
        <f t="shared" si="19"/>
        <v>251097511</v>
      </c>
      <c r="X67" s="2">
        <f t="shared" si="20"/>
        <v>286968584</v>
      </c>
      <c r="Y67" s="2">
        <f t="shared" si="21"/>
        <v>322839657</v>
      </c>
      <c r="Z67" s="2">
        <f t="shared" si="22"/>
        <v>358710730</v>
      </c>
      <c r="AA67" s="2">
        <f t="shared" si="23"/>
        <v>394581803</v>
      </c>
      <c r="AB67" s="2">
        <f t="shared" si="24"/>
        <v>430452876</v>
      </c>
    </row>
    <row r="68" spans="1:28" s="323" customFormat="1">
      <c r="A68" s="2"/>
      <c r="B68" s="349">
        <v>14</v>
      </c>
      <c r="C68" s="349" t="s">
        <v>159</v>
      </c>
      <c r="D68" s="347">
        <f t="shared" si="35"/>
        <v>35871073</v>
      </c>
      <c r="E68" s="347">
        <f t="shared" ref="E68:O68" si="41">E99*E$52</f>
        <v>35871073</v>
      </c>
      <c r="F68" s="347">
        <f t="shared" si="41"/>
        <v>35871073</v>
      </c>
      <c r="G68" s="347">
        <f t="shared" si="41"/>
        <v>35871073</v>
      </c>
      <c r="H68" s="347">
        <f t="shared" si="41"/>
        <v>35871073</v>
      </c>
      <c r="I68" s="347">
        <f t="shared" si="41"/>
        <v>35871073</v>
      </c>
      <c r="J68" s="347">
        <f t="shared" si="41"/>
        <v>35871073</v>
      </c>
      <c r="K68" s="347">
        <f t="shared" si="41"/>
        <v>35871073</v>
      </c>
      <c r="L68" s="347">
        <f t="shared" si="41"/>
        <v>35871073</v>
      </c>
      <c r="M68" s="347">
        <f t="shared" si="41"/>
        <v>35871073</v>
      </c>
      <c r="N68" s="347">
        <f t="shared" si="41"/>
        <v>35871073</v>
      </c>
      <c r="O68" s="347">
        <f t="shared" si="41"/>
        <v>35871073</v>
      </c>
      <c r="P68" s="2"/>
      <c r="Q68" s="323">
        <f t="shared" si="13"/>
        <v>35871073</v>
      </c>
      <c r="R68" s="2">
        <f t="shared" si="14"/>
        <v>71742146</v>
      </c>
      <c r="S68" s="2">
        <f t="shared" si="15"/>
        <v>107613219</v>
      </c>
      <c r="T68" s="2">
        <f t="shared" si="16"/>
        <v>143484292</v>
      </c>
      <c r="U68" s="2">
        <f t="shared" si="17"/>
        <v>179355365</v>
      </c>
      <c r="V68" s="2">
        <f t="shared" si="18"/>
        <v>215226438</v>
      </c>
      <c r="W68" s="2">
        <f t="shared" si="19"/>
        <v>251097511</v>
      </c>
      <c r="X68" s="2">
        <f t="shared" si="20"/>
        <v>286968584</v>
      </c>
      <c r="Y68" s="2">
        <f t="shared" si="21"/>
        <v>322839657</v>
      </c>
      <c r="Z68" s="2">
        <f t="shared" si="22"/>
        <v>358710730</v>
      </c>
      <c r="AA68" s="2">
        <f t="shared" si="23"/>
        <v>394581803</v>
      </c>
      <c r="AB68" s="2">
        <f t="shared" si="24"/>
        <v>430452876</v>
      </c>
    </row>
    <row r="69" spans="1:28" s="323" customFormat="1">
      <c r="A69" s="2"/>
      <c r="B69" s="349">
        <v>15</v>
      </c>
      <c r="C69" s="349" t="s">
        <v>160</v>
      </c>
      <c r="D69" s="347">
        <f t="shared" si="35"/>
        <v>20497756</v>
      </c>
      <c r="E69" s="347">
        <f t="shared" ref="E69:O69" si="42">E100*E$52</f>
        <v>20497756</v>
      </c>
      <c r="F69" s="347">
        <f t="shared" si="42"/>
        <v>20497756</v>
      </c>
      <c r="G69" s="347">
        <f t="shared" si="42"/>
        <v>20497756</v>
      </c>
      <c r="H69" s="347">
        <f t="shared" si="42"/>
        <v>20497756</v>
      </c>
      <c r="I69" s="347">
        <f t="shared" si="42"/>
        <v>20497756</v>
      </c>
      <c r="J69" s="347">
        <f t="shared" si="42"/>
        <v>20497756</v>
      </c>
      <c r="K69" s="347">
        <f t="shared" si="42"/>
        <v>20497756</v>
      </c>
      <c r="L69" s="347">
        <f t="shared" si="42"/>
        <v>20497756</v>
      </c>
      <c r="M69" s="347">
        <f t="shared" si="42"/>
        <v>20497756</v>
      </c>
      <c r="N69" s="347">
        <f t="shared" si="42"/>
        <v>20497756</v>
      </c>
      <c r="O69" s="347">
        <f t="shared" si="42"/>
        <v>20497756</v>
      </c>
      <c r="P69" s="2"/>
      <c r="Q69" s="323">
        <f t="shared" si="13"/>
        <v>20497756</v>
      </c>
      <c r="R69" s="2">
        <f t="shared" si="14"/>
        <v>40995512</v>
      </c>
      <c r="S69" s="2">
        <f t="shared" si="15"/>
        <v>61493268</v>
      </c>
      <c r="T69" s="2">
        <f t="shared" si="16"/>
        <v>81991024</v>
      </c>
      <c r="U69" s="2">
        <f t="shared" si="17"/>
        <v>102488780</v>
      </c>
      <c r="V69" s="2">
        <f t="shared" si="18"/>
        <v>122986536</v>
      </c>
      <c r="W69" s="2">
        <f t="shared" si="19"/>
        <v>143484292</v>
      </c>
      <c r="X69" s="2">
        <f t="shared" si="20"/>
        <v>163982048</v>
      </c>
      <c r="Y69" s="2">
        <f t="shared" si="21"/>
        <v>184479804</v>
      </c>
      <c r="Z69" s="2">
        <f t="shared" si="22"/>
        <v>204977560</v>
      </c>
      <c r="AA69" s="2">
        <f t="shared" si="23"/>
        <v>225475316</v>
      </c>
      <c r="AB69" s="2">
        <f t="shared" si="24"/>
        <v>245973072</v>
      </c>
    </row>
    <row r="70" spans="1:28" s="323" customFormat="1">
      <c r="A70" s="2"/>
      <c r="B70" s="349">
        <v>16</v>
      </c>
      <c r="C70" s="349" t="s">
        <v>161</v>
      </c>
      <c r="D70" s="347">
        <f t="shared" si="35"/>
        <v>20497756</v>
      </c>
      <c r="E70" s="347">
        <f t="shared" ref="E70:O70" si="43">E101*E$52</f>
        <v>20497756</v>
      </c>
      <c r="F70" s="347">
        <f t="shared" si="43"/>
        <v>20497756</v>
      </c>
      <c r="G70" s="347">
        <f t="shared" si="43"/>
        <v>20497756</v>
      </c>
      <c r="H70" s="347">
        <f t="shared" si="43"/>
        <v>20497756</v>
      </c>
      <c r="I70" s="347">
        <f t="shared" si="43"/>
        <v>20497756</v>
      </c>
      <c r="J70" s="347">
        <f t="shared" si="43"/>
        <v>20497756</v>
      </c>
      <c r="K70" s="347">
        <f t="shared" si="43"/>
        <v>20497756</v>
      </c>
      <c r="L70" s="347">
        <f t="shared" si="43"/>
        <v>20497756</v>
      </c>
      <c r="M70" s="347">
        <f t="shared" si="43"/>
        <v>20497756</v>
      </c>
      <c r="N70" s="347">
        <f t="shared" si="43"/>
        <v>20497756</v>
      </c>
      <c r="O70" s="347">
        <f t="shared" si="43"/>
        <v>20497756</v>
      </c>
      <c r="P70" s="2"/>
      <c r="Q70" s="323">
        <f t="shared" si="13"/>
        <v>20497756</v>
      </c>
      <c r="R70" s="2">
        <f t="shared" si="14"/>
        <v>40995512</v>
      </c>
      <c r="S70" s="2">
        <f t="shared" si="15"/>
        <v>61493268</v>
      </c>
      <c r="T70" s="2">
        <f t="shared" si="16"/>
        <v>81991024</v>
      </c>
      <c r="U70" s="2">
        <f t="shared" si="17"/>
        <v>102488780</v>
      </c>
      <c r="V70" s="2">
        <f t="shared" si="18"/>
        <v>122986536</v>
      </c>
      <c r="W70" s="2">
        <f t="shared" si="19"/>
        <v>143484292</v>
      </c>
      <c r="X70" s="2">
        <f t="shared" si="20"/>
        <v>163982048</v>
      </c>
      <c r="Y70" s="2">
        <f t="shared" si="21"/>
        <v>184479804</v>
      </c>
      <c r="Z70" s="2">
        <f t="shared" si="22"/>
        <v>204977560</v>
      </c>
      <c r="AA70" s="2">
        <f t="shared" si="23"/>
        <v>225475316</v>
      </c>
      <c r="AB70" s="2">
        <f t="shared" si="24"/>
        <v>245973072</v>
      </c>
    </row>
    <row r="71" spans="1:28" s="323" customFormat="1">
      <c r="A71" s="2"/>
      <c r="B71" s="349"/>
      <c r="C71" s="354" t="s">
        <v>47</v>
      </c>
      <c r="D71" s="456">
        <f>SUM(D63:D70)</f>
        <v>256221950</v>
      </c>
      <c r="E71" s="456">
        <f>SUM(E63:E70)</f>
        <v>256221950</v>
      </c>
      <c r="F71" s="456">
        <f t="shared" ref="F71:O71" si="44">SUM(F63:F70)</f>
        <v>256221950</v>
      </c>
      <c r="G71" s="456">
        <f t="shared" si="44"/>
        <v>256221950</v>
      </c>
      <c r="H71" s="456">
        <f t="shared" si="44"/>
        <v>256221950</v>
      </c>
      <c r="I71" s="456">
        <f t="shared" si="44"/>
        <v>256221950</v>
      </c>
      <c r="J71" s="456">
        <f t="shared" si="44"/>
        <v>256221950</v>
      </c>
      <c r="K71" s="456">
        <f t="shared" si="44"/>
        <v>256221950</v>
      </c>
      <c r="L71" s="456">
        <f t="shared" si="44"/>
        <v>256221950</v>
      </c>
      <c r="M71" s="456">
        <f t="shared" si="44"/>
        <v>256221950</v>
      </c>
      <c r="N71" s="456">
        <f t="shared" si="44"/>
        <v>256221950</v>
      </c>
      <c r="O71" s="456">
        <f t="shared" si="44"/>
        <v>256221950</v>
      </c>
      <c r="P71" s="2"/>
      <c r="Q71" s="323">
        <f t="shared" si="13"/>
        <v>256221950</v>
      </c>
      <c r="R71" s="2">
        <f t="shared" si="14"/>
        <v>512443900</v>
      </c>
      <c r="S71" s="2">
        <f t="shared" si="15"/>
        <v>768665850</v>
      </c>
      <c r="T71" s="2">
        <f t="shared" si="16"/>
        <v>1024887800</v>
      </c>
      <c r="U71" s="2">
        <f t="shared" si="17"/>
        <v>1281109750</v>
      </c>
      <c r="V71" s="2">
        <f t="shared" si="18"/>
        <v>1537331700</v>
      </c>
      <c r="W71" s="2">
        <f t="shared" si="19"/>
        <v>1793553650</v>
      </c>
      <c r="X71" s="2">
        <f t="shared" si="20"/>
        <v>2049775600</v>
      </c>
      <c r="Y71" s="2">
        <f t="shared" si="21"/>
        <v>2305997550</v>
      </c>
      <c r="Z71" s="2">
        <f t="shared" si="22"/>
        <v>2562219500</v>
      </c>
      <c r="AA71" s="2">
        <f t="shared" si="23"/>
        <v>2818441450</v>
      </c>
      <c r="AB71" s="2">
        <f t="shared" si="24"/>
        <v>3074663400</v>
      </c>
    </row>
    <row r="72" spans="1:28" s="323" customFormat="1">
      <c r="A72" s="2"/>
      <c r="B72" s="349"/>
      <c r="C72" s="354" t="s">
        <v>128</v>
      </c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49"/>
      <c r="P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s="323" customFormat="1">
      <c r="A73" s="2"/>
      <c r="B73" s="349">
        <v>17</v>
      </c>
      <c r="C73" s="349" t="s">
        <v>129</v>
      </c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349"/>
      <c r="P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s="323" customFormat="1">
      <c r="A74" s="2"/>
      <c r="B74" s="349">
        <v>18</v>
      </c>
      <c r="C74" s="349" t="s">
        <v>149</v>
      </c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49"/>
      <c r="P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s="323" customFormat="1">
      <c r="A75" s="2"/>
      <c r="B75" s="349"/>
      <c r="C75" s="354" t="s">
        <v>130</v>
      </c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49"/>
      <c r="P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s="323" customFormat="1">
      <c r="A76" s="2"/>
      <c r="B76" s="349"/>
      <c r="C76" s="354" t="s">
        <v>131</v>
      </c>
      <c r="D76" s="456">
        <f>D54+D62+D71</f>
        <v>476572827</v>
      </c>
      <c r="E76" s="456">
        <f>E54+E62+E71</f>
        <v>476572827</v>
      </c>
      <c r="F76" s="456">
        <f t="shared" ref="F76:O76" si="45">F54+F62+F71</f>
        <v>476572827</v>
      </c>
      <c r="G76" s="456">
        <f t="shared" si="45"/>
        <v>476572827</v>
      </c>
      <c r="H76" s="456">
        <f t="shared" si="45"/>
        <v>476572827</v>
      </c>
      <c r="I76" s="456">
        <f t="shared" si="45"/>
        <v>476572827</v>
      </c>
      <c r="J76" s="456">
        <f t="shared" si="45"/>
        <v>476572827</v>
      </c>
      <c r="K76" s="456">
        <f t="shared" si="45"/>
        <v>476572827</v>
      </c>
      <c r="L76" s="456">
        <f t="shared" si="45"/>
        <v>476572827</v>
      </c>
      <c r="M76" s="456">
        <f t="shared" si="45"/>
        <v>476572827</v>
      </c>
      <c r="N76" s="456">
        <f t="shared" si="45"/>
        <v>476572827</v>
      </c>
      <c r="O76" s="456">
        <f t="shared" si="45"/>
        <v>476572827</v>
      </c>
      <c r="P76" s="2"/>
      <c r="Q76" s="323">
        <f t="shared" ref="Q76" si="46">D76</f>
        <v>476572827</v>
      </c>
      <c r="R76" s="2">
        <f t="shared" ref="R76" si="47">Q76+E76</f>
        <v>953145654</v>
      </c>
      <c r="S76" s="2">
        <f t="shared" ref="S76" si="48">R76+F76</f>
        <v>1429718481</v>
      </c>
      <c r="T76" s="2">
        <f t="shared" ref="T76" si="49">S76+G76</f>
        <v>1906291308</v>
      </c>
      <c r="U76" s="2">
        <f t="shared" ref="U76" si="50">T76+H76</f>
        <v>2382864135</v>
      </c>
      <c r="V76" s="2">
        <f t="shared" ref="V76" si="51">U76+I76</f>
        <v>2859436962</v>
      </c>
      <c r="W76" s="2">
        <f t="shared" ref="W76" si="52">V76+J76</f>
        <v>3336009789</v>
      </c>
      <c r="X76" s="2">
        <f t="shared" ref="X76" si="53">W76+K76</f>
        <v>3812582616</v>
      </c>
      <c r="Y76" s="2">
        <f t="shared" ref="Y76" si="54">X76+L76</f>
        <v>4289155443</v>
      </c>
      <c r="Z76" s="2">
        <f t="shared" ref="Z76" si="55">Y76+M76</f>
        <v>4765728270</v>
      </c>
      <c r="AA76" s="2">
        <f t="shared" ref="AA76" si="56">Z76+N76</f>
        <v>5242301097</v>
      </c>
      <c r="AB76" s="2">
        <f t="shared" ref="AB76" si="57">AA76+O76</f>
        <v>5718873924</v>
      </c>
    </row>
    <row r="77" spans="1:28" s="323" customFormat="1">
      <c r="A77" s="2"/>
      <c r="B77" s="349">
        <v>19</v>
      </c>
      <c r="C77" s="349" t="s">
        <v>132</v>
      </c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s="323" customFormat="1">
      <c r="A78" s="2"/>
      <c r="B78" s="349"/>
      <c r="C78" s="354" t="s">
        <v>133</v>
      </c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49"/>
      <c r="P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s="323" customFormat="1">
      <c r="A79" s="2"/>
      <c r="B79" s="350"/>
      <c r="C79" s="355" t="s">
        <v>29</v>
      </c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s="323" customFormat="1">
      <c r="A80" s="2"/>
      <c r="B80" s="6"/>
      <c r="C80" s="13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s="323" customFormat="1">
      <c r="A81" s="2"/>
      <c r="B81" s="6" t="s">
        <v>216</v>
      </c>
      <c r="C81" s="13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s="323" customFormat="1">
      <c r="A82" s="2"/>
      <c r="B82" s="352"/>
      <c r="C82" s="353" t="s">
        <v>144</v>
      </c>
      <c r="D82" s="353" t="s">
        <v>18</v>
      </c>
      <c r="E82" s="353" t="s">
        <v>145</v>
      </c>
      <c r="F82" s="353" t="s">
        <v>20</v>
      </c>
      <c r="G82" s="353" t="s">
        <v>21</v>
      </c>
      <c r="H82" s="353" t="s">
        <v>9</v>
      </c>
      <c r="I82" s="353" t="s">
        <v>22</v>
      </c>
      <c r="J82" s="353" t="s">
        <v>23</v>
      </c>
      <c r="K82" s="353" t="s">
        <v>146</v>
      </c>
      <c r="L82" s="353" t="s">
        <v>25</v>
      </c>
      <c r="M82" s="353" t="s">
        <v>26</v>
      </c>
      <c r="N82" s="353" t="s">
        <v>147</v>
      </c>
      <c r="O82" s="353" t="s">
        <v>28</v>
      </c>
      <c r="P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s="323" customFormat="1">
      <c r="A83" s="2"/>
      <c r="B83" s="345"/>
      <c r="C83" s="346"/>
      <c r="D83" s="346"/>
      <c r="E83" s="346"/>
      <c r="F83" s="346">
        <f>'Harga Pelumas'!F85</f>
        <v>0</v>
      </c>
      <c r="G83" s="346">
        <f>'Harga Pelumas'!G85</f>
        <v>0</v>
      </c>
      <c r="H83" s="346">
        <f>'Harga Pelumas'!H85</f>
        <v>0</v>
      </c>
      <c r="I83" s="346">
        <f>'Harga Pelumas'!I85</f>
        <v>0</v>
      </c>
      <c r="J83" s="346">
        <f>'Harga Pelumas'!J85</f>
        <v>0</v>
      </c>
      <c r="K83" s="346">
        <f>'Harga Pelumas'!K85</f>
        <v>0</v>
      </c>
      <c r="L83" s="346">
        <f>'Harga Pelumas'!L85</f>
        <v>0</v>
      </c>
      <c r="M83" s="346">
        <f>'Harga Pelumas'!M85</f>
        <v>0</v>
      </c>
      <c r="N83" s="346">
        <f>'Harga Pelumas'!N85</f>
        <v>0</v>
      </c>
      <c r="O83" s="346">
        <f>'Harga Pelumas'!O85</f>
        <v>0</v>
      </c>
      <c r="P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s="323" customFormat="1">
      <c r="A84" s="2"/>
      <c r="B84" s="351">
        <v>1</v>
      </c>
      <c r="C84" s="351" t="s">
        <v>148</v>
      </c>
      <c r="D84" s="351">
        <v>7</v>
      </c>
      <c r="E84" s="351">
        <v>7</v>
      </c>
      <c r="F84" s="351">
        <v>7</v>
      </c>
      <c r="G84" s="351">
        <v>7</v>
      </c>
      <c r="H84" s="351">
        <v>7</v>
      </c>
      <c r="I84" s="351">
        <v>7</v>
      </c>
      <c r="J84" s="351">
        <v>7</v>
      </c>
      <c r="K84" s="351">
        <v>7</v>
      </c>
      <c r="L84" s="351">
        <v>7</v>
      </c>
      <c r="M84" s="351">
        <v>7</v>
      </c>
      <c r="N84" s="351">
        <v>7</v>
      </c>
      <c r="O84" s="351">
        <v>7</v>
      </c>
      <c r="P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s="323" customFormat="1">
      <c r="A85" s="2"/>
      <c r="B85" s="347"/>
      <c r="C85" s="348" t="s">
        <v>61</v>
      </c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s="323" customFormat="1">
      <c r="A86" s="2"/>
      <c r="B86" s="347">
        <v>2</v>
      </c>
      <c r="C86" s="347" t="s">
        <v>149</v>
      </c>
      <c r="D86" s="347">
        <v>7</v>
      </c>
      <c r="E86" s="347">
        <v>7</v>
      </c>
      <c r="F86" s="347">
        <v>7</v>
      </c>
      <c r="G86" s="347">
        <v>7</v>
      </c>
      <c r="H86" s="347">
        <v>7</v>
      </c>
      <c r="I86" s="347">
        <v>7</v>
      </c>
      <c r="J86" s="347">
        <v>7</v>
      </c>
      <c r="K86" s="347">
        <v>7</v>
      </c>
      <c r="L86" s="347">
        <v>7</v>
      </c>
      <c r="M86" s="347">
        <v>7</v>
      </c>
      <c r="N86" s="347">
        <v>7</v>
      </c>
      <c r="O86" s="347">
        <v>7</v>
      </c>
      <c r="P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s="323" customFormat="1">
      <c r="A87" s="2"/>
      <c r="B87" s="347">
        <v>3</v>
      </c>
      <c r="C87" s="347" t="s">
        <v>150</v>
      </c>
      <c r="D87" s="347">
        <v>4</v>
      </c>
      <c r="E87" s="347">
        <v>4</v>
      </c>
      <c r="F87" s="347">
        <v>4</v>
      </c>
      <c r="G87" s="347">
        <v>4</v>
      </c>
      <c r="H87" s="347">
        <v>4</v>
      </c>
      <c r="I87" s="347">
        <v>4</v>
      </c>
      <c r="J87" s="347">
        <v>4</v>
      </c>
      <c r="K87" s="347">
        <v>4</v>
      </c>
      <c r="L87" s="347">
        <v>4</v>
      </c>
      <c r="M87" s="347">
        <v>4</v>
      </c>
      <c r="N87" s="347">
        <v>4</v>
      </c>
      <c r="O87" s="347">
        <v>4</v>
      </c>
      <c r="P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s="323" customFormat="1">
      <c r="A88" s="2"/>
      <c r="B88" s="347">
        <v>4</v>
      </c>
      <c r="C88" s="347" t="s">
        <v>151</v>
      </c>
      <c r="D88" s="347">
        <v>4</v>
      </c>
      <c r="E88" s="347">
        <v>4</v>
      </c>
      <c r="F88" s="347">
        <v>4</v>
      </c>
      <c r="G88" s="347">
        <v>4</v>
      </c>
      <c r="H88" s="347">
        <v>4</v>
      </c>
      <c r="I88" s="347">
        <v>4</v>
      </c>
      <c r="J88" s="347">
        <v>4</v>
      </c>
      <c r="K88" s="347">
        <v>4</v>
      </c>
      <c r="L88" s="347">
        <v>4</v>
      </c>
      <c r="M88" s="347">
        <v>4</v>
      </c>
      <c r="N88" s="347">
        <v>4</v>
      </c>
      <c r="O88" s="347">
        <v>4</v>
      </c>
      <c r="P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s="323" customFormat="1">
      <c r="A89" s="2"/>
      <c r="B89" s="347">
        <v>5</v>
      </c>
      <c r="C89" s="347" t="s">
        <v>152</v>
      </c>
      <c r="D89" s="347">
        <v>4</v>
      </c>
      <c r="E89" s="347">
        <v>4</v>
      </c>
      <c r="F89" s="347">
        <v>4</v>
      </c>
      <c r="G89" s="347">
        <v>4</v>
      </c>
      <c r="H89" s="347">
        <v>4</v>
      </c>
      <c r="I89" s="347">
        <v>4</v>
      </c>
      <c r="J89" s="347">
        <v>4</v>
      </c>
      <c r="K89" s="347">
        <v>4</v>
      </c>
      <c r="L89" s="347">
        <v>4</v>
      </c>
      <c r="M89" s="347">
        <v>4</v>
      </c>
      <c r="N89" s="347">
        <v>4</v>
      </c>
      <c r="O89" s="347">
        <v>4</v>
      </c>
      <c r="P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s="323" customFormat="1">
      <c r="A90" s="2"/>
      <c r="B90" s="347">
        <v>6</v>
      </c>
      <c r="C90" s="347" t="s">
        <v>153</v>
      </c>
      <c r="D90" s="347">
        <v>4</v>
      </c>
      <c r="E90" s="347">
        <v>4</v>
      </c>
      <c r="F90" s="347">
        <v>4</v>
      </c>
      <c r="G90" s="347">
        <v>4</v>
      </c>
      <c r="H90" s="347">
        <v>4</v>
      </c>
      <c r="I90" s="347">
        <v>4</v>
      </c>
      <c r="J90" s="347">
        <v>4</v>
      </c>
      <c r="K90" s="347">
        <v>4</v>
      </c>
      <c r="L90" s="347">
        <v>4</v>
      </c>
      <c r="M90" s="347">
        <v>4</v>
      </c>
      <c r="N90" s="347">
        <v>4</v>
      </c>
      <c r="O90" s="347">
        <v>4</v>
      </c>
      <c r="P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s="323" customFormat="1">
      <c r="A91" s="2"/>
      <c r="B91" s="347">
        <v>7</v>
      </c>
      <c r="C91" s="347" t="s">
        <v>154</v>
      </c>
      <c r="D91" s="347">
        <v>3</v>
      </c>
      <c r="E91" s="347">
        <v>3</v>
      </c>
      <c r="F91" s="347">
        <v>3</v>
      </c>
      <c r="G91" s="347">
        <v>3</v>
      </c>
      <c r="H91" s="347">
        <v>3</v>
      </c>
      <c r="I91" s="347">
        <v>3</v>
      </c>
      <c r="J91" s="347">
        <v>3</v>
      </c>
      <c r="K91" s="347">
        <v>3</v>
      </c>
      <c r="L91" s="347">
        <v>3</v>
      </c>
      <c r="M91" s="347">
        <v>3</v>
      </c>
      <c r="N91" s="347">
        <v>3</v>
      </c>
      <c r="O91" s="347">
        <v>3</v>
      </c>
      <c r="P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s="323" customFormat="1">
      <c r="A92" s="2"/>
      <c r="B92" s="347">
        <v>8</v>
      </c>
      <c r="C92" s="347" t="s">
        <v>127</v>
      </c>
      <c r="D92" s="347">
        <v>3</v>
      </c>
      <c r="E92" s="347">
        <v>3</v>
      </c>
      <c r="F92" s="347">
        <v>3</v>
      </c>
      <c r="G92" s="347">
        <v>3</v>
      </c>
      <c r="H92" s="347">
        <v>3</v>
      </c>
      <c r="I92" s="347">
        <v>3</v>
      </c>
      <c r="J92" s="347">
        <v>3</v>
      </c>
      <c r="K92" s="347">
        <v>3</v>
      </c>
      <c r="L92" s="347">
        <v>3</v>
      </c>
      <c r="M92" s="347">
        <v>3</v>
      </c>
      <c r="N92" s="347">
        <v>3</v>
      </c>
      <c r="O92" s="347">
        <v>3</v>
      </c>
      <c r="P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s="323" customFormat="1">
      <c r="A93" s="2"/>
      <c r="B93" s="349"/>
      <c r="C93" s="354" t="s">
        <v>48</v>
      </c>
      <c r="D93" s="349"/>
      <c r="E93" s="349"/>
      <c r="F93" s="349"/>
      <c r="G93" s="349"/>
      <c r="H93" s="349"/>
      <c r="I93" s="349"/>
      <c r="J93" s="349"/>
      <c r="K93" s="349"/>
      <c r="L93" s="349"/>
      <c r="M93" s="349"/>
      <c r="N93" s="349"/>
      <c r="O93" s="349"/>
      <c r="P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s="323" customFormat="1">
      <c r="A94" s="2"/>
      <c r="B94" s="349">
        <v>9</v>
      </c>
      <c r="C94" s="349" t="s">
        <v>155</v>
      </c>
      <c r="D94" s="349">
        <v>7</v>
      </c>
      <c r="E94" s="349">
        <v>7</v>
      </c>
      <c r="F94" s="349">
        <v>7</v>
      </c>
      <c r="G94" s="349">
        <v>7</v>
      </c>
      <c r="H94" s="349">
        <v>7</v>
      </c>
      <c r="I94" s="349">
        <v>7</v>
      </c>
      <c r="J94" s="349">
        <v>7</v>
      </c>
      <c r="K94" s="349">
        <v>7</v>
      </c>
      <c r="L94" s="349">
        <v>7</v>
      </c>
      <c r="M94" s="349">
        <v>7</v>
      </c>
      <c r="N94" s="349">
        <v>7</v>
      </c>
      <c r="O94" s="349">
        <v>7</v>
      </c>
      <c r="P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s="323" customFormat="1">
      <c r="A95" s="2"/>
      <c r="B95" s="349">
        <v>10</v>
      </c>
      <c r="C95" s="349" t="s">
        <v>156</v>
      </c>
      <c r="D95" s="349">
        <v>7</v>
      </c>
      <c r="E95" s="349">
        <v>7</v>
      </c>
      <c r="F95" s="349">
        <v>7</v>
      </c>
      <c r="G95" s="349">
        <v>7</v>
      </c>
      <c r="H95" s="349">
        <v>7</v>
      </c>
      <c r="I95" s="349">
        <v>7</v>
      </c>
      <c r="J95" s="349">
        <v>7</v>
      </c>
      <c r="K95" s="349">
        <v>7</v>
      </c>
      <c r="L95" s="349">
        <v>7</v>
      </c>
      <c r="M95" s="349">
        <v>7</v>
      </c>
      <c r="N95" s="349">
        <v>7</v>
      </c>
      <c r="O95" s="349">
        <v>7</v>
      </c>
      <c r="P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B96" s="349">
        <v>11</v>
      </c>
      <c r="C96" s="349" t="s">
        <v>129</v>
      </c>
      <c r="D96" s="349">
        <v>7</v>
      </c>
      <c r="E96" s="349">
        <v>7</v>
      </c>
      <c r="F96" s="349">
        <v>7</v>
      </c>
      <c r="G96" s="349">
        <v>7</v>
      </c>
      <c r="H96" s="349">
        <v>7</v>
      </c>
      <c r="I96" s="349">
        <v>7</v>
      </c>
      <c r="J96" s="349">
        <v>7</v>
      </c>
      <c r="K96" s="349">
        <v>7</v>
      </c>
      <c r="L96" s="349">
        <v>7</v>
      </c>
      <c r="M96" s="349">
        <v>7</v>
      </c>
      <c r="N96" s="349">
        <v>7</v>
      </c>
      <c r="O96" s="349">
        <v>7</v>
      </c>
      <c r="P96" s="2"/>
    </row>
    <row r="97" spans="1:28" s="323" customFormat="1">
      <c r="A97" s="2"/>
      <c r="B97" s="349">
        <v>12</v>
      </c>
      <c r="C97" s="349" t="s">
        <v>157</v>
      </c>
      <c r="D97" s="349">
        <v>7</v>
      </c>
      <c r="E97" s="349">
        <v>7</v>
      </c>
      <c r="F97" s="349">
        <v>7</v>
      </c>
      <c r="G97" s="349">
        <v>7</v>
      </c>
      <c r="H97" s="349">
        <v>7</v>
      </c>
      <c r="I97" s="349">
        <v>7</v>
      </c>
      <c r="J97" s="349">
        <v>7</v>
      </c>
      <c r="K97" s="349">
        <v>7</v>
      </c>
      <c r="L97" s="349">
        <v>7</v>
      </c>
      <c r="M97" s="349">
        <v>7</v>
      </c>
      <c r="N97" s="349">
        <v>7</v>
      </c>
      <c r="O97" s="349">
        <v>7</v>
      </c>
      <c r="P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s="323" customFormat="1">
      <c r="A98" s="2"/>
      <c r="B98" s="349">
        <v>13</v>
      </c>
      <c r="C98" s="349" t="s">
        <v>158</v>
      </c>
      <c r="D98" s="349">
        <v>7</v>
      </c>
      <c r="E98" s="349">
        <v>7</v>
      </c>
      <c r="F98" s="349">
        <v>7</v>
      </c>
      <c r="G98" s="349">
        <v>7</v>
      </c>
      <c r="H98" s="349">
        <v>7</v>
      </c>
      <c r="I98" s="349">
        <v>7</v>
      </c>
      <c r="J98" s="349">
        <v>7</v>
      </c>
      <c r="K98" s="349">
        <v>7</v>
      </c>
      <c r="L98" s="349">
        <v>7</v>
      </c>
      <c r="M98" s="349">
        <v>7</v>
      </c>
      <c r="N98" s="349">
        <v>7</v>
      </c>
      <c r="O98" s="349">
        <v>7</v>
      </c>
      <c r="P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B99" s="349">
        <v>14</v>
      </c>
      <c r="C99" s="349" t="s">
        <v>159</v>
      </c>
      <c r="D99" s="349">
        <v>7</v>
      </c>
      <c r="E99" s="349">
        <v>7</v>
      </c>
      <c r="F99" s="349">
        <v>7</v>
      </c>
      <c r="G99" s="349">
        <v>7</v>
      </c>
      <c r="H99" s="349">
        <v>7</v>
      </c>
      <c r="I99" s="349">
        <v>7</v>
      </c>
      <c r="J99" s="349">
        <v>7</v>
      </c>
      <c r="K99" s="349">
        <v>7</v>
      </c>
      <c r="L99" s="349">
        <v>7</v>
      </c>
      <c r="M99" s="349">
        <v>7</v>
      </c>
      <c r="N99" s="349">
        <v>7</v>
      </c>
      <c r="O99" s="349">
        <v>7</v>
      </c>
      <c r="P99" s="2"/>
    </row>
    <row r="100" spans="1:28" s="47" customFormat="1" ht="14.1" customHeight="1">
      <c r="A100" s="88"/>
      <c r="B100" s="349">
        <v>15</v>
      </c>
      <c r="C100" s="349" t="s">
        <v>160</v>
      </c>
      <c r="D100" s="349">
        <v>4</v>
      </c>
      <c r="E100" s="349">
        <v>4</v>
      </c>
      <c r="F100" s="349">
        <v>4</v>
      </c>
      <c r="G100" s="349">
        <v>4</v>
      </c>
      <c r="H100" s="349">
        <v>4</v>
      </c>
      <c r="I100" s="349">
        <v>4</v>
      </c>
      <c r="J100" s="349">
        <v>4</v>
      </c>
      <c r="K100" s="349">
        <v>4</v>
      </c>
      <c r="L100" s="349">
        <v>4</v>
      </c>
      <c r="M100" s="349">
        <v>4</v>
      </c>
      <c r="N100" s="349">
        <v>4</v>
      </c>
      <c r="O100" s="349">
        <v>4</v>
      </c>
      <c r="Q100" s="325"/>
    </row>
    <row r="101" spans="1:28">
      <c r="B101" s="349">
        <v>16</v>
      </c>
      <c r="C101" s="349" t="s">
        <v>161</v>
      </c>
      <c r="D101" s="349">
        <v>4</v>
      </c>
      <c r="E101" s="349">
        <v>4</v>
      </c>
      <c r="F101" s="349">
        <v>4</v>
      </c>
      <c r="G101" s="349">
        <v>4</v>
      </c>
      <c r="H101" s="349">
        <v>4</v>
      </c>
      <c r="I101" s="349">
        <v>4</v>
      </c>
      <c r="J101" s="349">
        <v>4</v>
      </c>
      <c r="K101" s="349">
        <v>4</v>
      </c>
      <c r="L101" s="349">
        <v>4</v>
      </c>
      <c r="M101" s="349">
        <v>4</v>
      </c>
      <c r="N101" s="349">
        <v>4</v>
      </c>
      <c r="O101" s="349">
        <v>4</v>
      </c>
      <c r="P101" s="2"/>
    </row>
    <row r="102" spans="1:28">
      <c r="B102" s="349"/>
      <c r="C102" s="354" t="s">
        <v>47</v>
      </c>
      <c r="D102" s="349"/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49"/>
      <c r="P102" s="2"/>
    </row>
    <row r="103" spans="1:28">
      <c r="B103" s="349"/>
      <c r="C103" s="354" t="s">
        <v>128</v>
      </c>
      <c r="D103" s="349"/>
      <c r="E103" s="349"/>
      <c r="F103" s="349"/>
      <c r="G103" s="349"/>
      <c r="H103" s="349"/>
      <c r="I103" s="349"/>
      <c r="J103" s="349"/>
      <c r="K103" s="349"/>
      <c r="L103" s="349"/>
      <c r="M103" s="349"/>
      <c r="N103" s="349"/>
      <c r="O103" s="349"/>
      <c r="P103" s="2"/>
    </row>
    <row r="104" spans="1:28">
      <c r="B104" s="349">
        <v>17</v>
      </c>
      <c r="C104" s="349" t="s">
        <v>129</v>
      </c>
      <c r="D104" s="349"/>
      <c r="E104" s="349"/>
      <c r="F104" s="349"/>
      <c r="G104" s="349"/>
      <c r="H104" s="349"/>
      <c r="I104" s="349"/>
      <c r="J104" s="349"/>
      <c r="K104" s="349"/>
      <c r="L104" s="349"/>
      <c r="M104" s="349"/>
      <c r="N104" s="349"/>
      <c r="O104" s="349"/>
      <c r="P104" s="2"/>
    </row>
    <row r="105" spans="1:28">
      <c r="B105" s="349">
        <v>18</v>
      </c>
      <c r="C105" s="349" t="s">
        <v>149</v>
      </c>
      <c r="D105" s="349"/>
      <c r="E105" s="349"/>
      <c r="F105" s="349"/>
      <c r="G105" s="349"/>
      <c r="H105" s="349"/>
      <c r="I105" s="349"/>
      <c r="J105" s="349"/>
      <c r="K105" s="349"/>
      <c r="L105" s="349"/>
      <c r="M105" s="349"/>
      <c r="N105" s="349"/>
      <c r="O105" s="349"/>
      <c r="P105" s="2"/>
    </row>
    <row r="106" spans="1:28">
      <c r="B106" s="349"/>
      <c r="C106" s="354" t="s">
        <v>130</v>
      </c>
      <c r="D106" s="349"/>
      <c r="E106" s="349"/>
      <c r="F106" s="349"/>
      <c r="G106" s="349"/>
      <c r="H106" s="349"/>
      <c r="I106" s="349"/>
      <c r="J106" s="349"/>
      <c r="K106" s="349"/>
      <c r="L106" s="349"/>
      <c r="M106" s="349"/>
      <c r="N106" s="349"/>
      <c r="O106" s="349"/>
    </row>
    <row r="107" spans="1:28">
      <c r="B107" s="349"/>
      <c r="C107" s="354" t="s">
        <v>131</v>
      </c>
      <c r="D107" s="349"/>
      <c r="E107" s="349"/>
      <c r="F107" s="349"/>
      <c r="G107" s="349"/>
      <c r="H107" s="349"/>
      <c r="I107" s="349"/>
      <c r="J107" s="349"/>
      <c r="K107" s="349"/>
      <c r="L107" s="349"/>
      <c r="M107" s="349"/>
      <c r="N107" s="349"/>
      <c r="O107" s="349"/>
    </row>
    <row r="108" spans="1:28">
      <c r="B108" s="349">
        <v>19</v>
      </c>
      <c r="C108" s="349" t="s">
        <v>132</v>
      </c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</row>
    <row r="109" spans="1:28">
      <c r="B109" s="349"/>
      <c r="C109" s="354" t="s">
        <v>133</v>
      </c>
      <c r="D109" s="349"/>
      <c r="E109" s="349"/>
      <c r="F109" s="349"/>
      <c r="G109" s="349"/>
      <c r="H109" s="349"/>
      <c r="I109" s="349"/>
      <c r="J109" s="349"/>
      <c r="K109" s="349"/>
      <c r="L109" s="349"/>
      <c r="M109" s="349"/>
      <c r="N109" s="349"/>
      <c r="O109" s="349"/>
    </row>
    <row r="110" spans="1:28">
      <c r="B110" s="350"/>
      <c r="C110" s="355" t="s">
        <v>29</v>
      </c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0"/>
    </row>
    <row r="112" spans="1:28">
      <c r="B112" s="6" t="s">
        <v>218</v>
      </c>
    </row>
    <row r="113" spans="2:28">
      <c r="B113" s="352"/>
      <c r="C113" s="353" t="s">
        <v>144</v>
      </c>
      <c r="D113" s="353" t="s">
        <v>18</v>
      </c>
      <c r="E113" s="353" t="s">
        <v>145</v>
      </c>
      <c r="F113" s="353" t="s">
        <v>20</v>
      </c>
      <c r="G113" s="353" t="s">
        <v>21</v>
      </c>
      <c r="H113" s="353" t="s">
        <v>9</v>
      </c>
      <c r="I113" s="353" t="s">
        <v>22</v>
      </c>
      <c r="J113" s="353" t="s">
        <v>23</v>
      </c>
      <c r="K113" s="353" t="s">
        <v>146</v>
      </c>
      <c r="L113" s="353" t="s">
        <v>25</v>
      </c>
      <c r="M113" s="353" t="s">
        <v>26</v>
      </c>
      <c r="N113" s="353" t="s">
        <v>147</v>
      </c>
      <c r="O113" s="353" t="s">
        <v>28</v>
      </c>
    </row>
    <row r="114" spans="2:28">
      <c r="B114" s="345"/>
      <c r="C114" s="346"/>
      <c r="D114" s="346"/>
      <c r="E114" s="346"/>
      <c r="F114" s="346"/>
      <c r="G114" s="346"/>
      <c r="H114" s="346"/>
      <c r="I114" s="346"/>
      <c r="J114" s="346"/>
      <c r="K114" s="346"/>
      <c r="L114" s="346"/>
      <c r="M114" s="346"/>
      <c r="N114" s="346"/>
      <c r="O114" s="346"/>
    </row>
    <row r="115" spans="2:28">
      <c r="B115" s="351">
        <v>1</v>
      </c>
      <c r="C115" s="351" t="s">
        <v>148</v>
      </c>
      <c r="D115" s="351">
        <f>(D53+'Total Biaya Pelumas'!D9+'Total Biaya BBM'!D9)*0.25</f>
        <v>36353955.75</v>
      </c>
      <c r="E115" s="351">
        <f>(E53+'Total Biaya Pelumas'!E9+'Total Biaya BBM'!E9)*0.25</f>
        <v>35429773.75</v>
      </c>
      <c r="F115" s="351">
        <f>(F53+'Total Biaya Pelumas'!F9+'Total Biaya BBM'!F9)*0.25</f>
        <v>41882146.5</v>
      </c>
      <c r="G115" s="351">
        <f>(G53+'Total Biaya Pelumas'!G9+'Total Biaya BBM'!G9)*0.25</f>
        <v>39619218.75</v>
      </c>
      <c r="H115" s="351">
        <f>(H53+'Total Biaya Pelumas'!H9+'Total Biaya BBM'!H9)*0.25</f>
        <v>8967768.25</v>
      </c>
      <c r="I115" s="351">
        <f>(I53+'Total Biaya Pelumas'!I9+'Total Biaya BBM'!I9)*0.25</f>
        <v>8967768.25</v>
      </c>
      <c r="J115" s="351">
        <f>(J53+'Total Biaya Pelumas'!J9+'Total Biaya BBM'!J9)*0.25</f>
        <v>8967768.25</v>
      </c>
      <c r="K115" s="351">
        <f>(K53+'Total Biaya Pelumas'!K9+'Total Biaya BBM'!K9)*0.25</f>
        <v>8967768.25</v>
      </c>
      <c r="L115" s="351">
        <f>(L53+'Total Biaya Pelumas'!L9+'Total Biaya BBM'!L9)*0.25</f>
        <v>8967768.25</v>
      </c>
      <c r="M115" s="351">
        <f>(M53+'Total Biaya Pelumas'!M9+'Total Biaya BBM'!M9)*0.25</f>
        <v>8967768.25</v>
      </c>
      <c r="N115" s="351">
        <f>(N53+'Total Biaya Pelumas'!N9+'Total Biaya BBM'!N9)*0.25</f>
        <v>8967768.25</v>
      </c>
      <c r="O115" s="351">
        <f>(O53+'Total Biaya Pelumas'!O9+'Total Biaya BBM'!O9)*0.25</f>
        <v>8967768.25</v>
      </c>
      <c r="Q115" s="457">
        <f>D115</f>
        <v>36353955.75</v>
      </c>
      <c r="R115" s="204">
        <f>Q115+E115</f>
        <v>71783729.5</v>
      </c>
      <c r="S115" s="204">
        <f t="shared" ref="S115:AB115" si="58">R115+F115</f>
        <v>113665876</v>
      </c>
      <c r="T115" s="204">
        <f t="shared" si="58"/>
        <v>153285094.75</v>
      </c>
      <c r="U115" s="204">
        <f t="shared" si="58"/>
        <v>162252863</v>
      </c>
      <c r="V115" s="204">
        <f t="shared" si="58"/>
        <v>171220631.25</v>
      </c>
      <c r="W115" s="204">
        <f t="shared" si="58"/>
        <v>180188399.5</v>
      </c>
      <c r="X115" s="204">
        <f t="shared" si="58"/>
        <v>189156167.75</v>
      </c>
      <c r="Y115" s="204">
        <f t="shared" si="58"/>
        <v>198123936</v>
      </c>
      <c r="Z115" s="204">
        <f t="shared" si="58"/>
        <v>207091704.25</v>
      </c>
      <c r="AA115" s="204">
        <f t="shared" si="58"/>
        <v>216059472.5</v>
      </c>
      <c r="AB115" s="204">
        <f t="shared" si="58"/>
        <v>225027240.75</v>
      </c>
    </row>
    <row r="116" spans="2:28">
      <c r="B116" s="347"/>
      <c r="C116" s="348" t="s">
        <v>61</v>
      </c>
      <c r="D116" s="347">
        <f>SUM(D115)</f>
        <v>36353955.75</v>
      </c>
      <c r="E116" s="347">
        <f>SUM(E115)</f>
        <v>35429773.75</v>
      </c>
      <c r="F116" s="347">
        <f t="shared" ref="F116:O116" si="59">SUM(F115)</f>
        <v>41882146.5</v>
      </c>
      <c r="G116" s="347">
        <f t="shared" si="59"/>
        <v>39619218.75</v>
      </c>
      <c r="H116" s="347">
        <f t="shared" si="59"/>
        <v>8967768.25</v>
      </c>
      <c r="I116" s="347">
        <f t="shared" si="59"/>
        <v>8967768.25</v>
      </c>
      <c r="J116" s="347">
        <f t="shared" si="59"/>
        <v>8967768.25</v>
      </c>
      <c r="K116" s="347">
        <f t="shared" si="59"/>
        <v>8967768.25</v>
      </c>
      <c r="L116" s="347">
        <f t="shared" si="59"/>
        <v>8967768.25</v>
      </c>
      <c r="M116" s="347">
        <f t="shared" si="59"/>
        <v>8967768.25</v>
      </c>
      <c r="N116" s="347">
        <f t="shared" si="59"/>
        <v>8967768.25</v>
      </c>
      <c r="O116" s="347">
        <f t="shared" si="59"/>
        <v>8967768.25</v>
      </c>
      <c r="Q116" s="457">
        <f t="shared" ref="Q116:Q133" si="60">D116</f>
        <v>36353955.75</v>
      </c>
      <c r="R116" s="204">
        <f t="shared" ref="R116:R133" si="61">Q116+E116</f>
        <v>71783729.5</v>
      </c>
      <c r="S116" s="204">
        <f t="shared" ref="S116:S133" si="62">R116+F116</f>
        <v>113665876</v>
      </c>
      <c r="T116" s="204">
        <f t="shared" ref="T116:T133" si="63">S116+G116</f>
        <v>153285094.75</v>
      </c>
      <c r="U116" s="204">
        <f t="shared" ref="U116:U133" si="64">T116+H116</f>
        <v>162252863</v>
      </c>
      <c r="V116" s="204">
        <f t="shared" ref="V116:V133" si="65">U116+I116</f>
        <v>171220631.25</v>
      </c>
      <c r="W116" s="204">
        <f t="shared" ref="W116:W133" si="66">V116+J116</f>
        <v>180188399.5</v>
      </c>
      <c r="X116" s="204">
        <f t="shared" ref="X116:X133" si="67">W116+K116</f>
        <v>189156167.75</v>
      </c>
      <c r="Y116" s="204">
        <f t="shared" ref="Y116:Y133" si="68">X116+L116</f>
        <v>198123936</v>
      </c>
      <c r="Z116" s="204">
        <f t="shared" ref="Z116:Z133" si="69">Y116+M116</f>
        <v>207091704.25</v>
      </c>
      <c r="AA116" s="204">
        <f t="shared" ref="AA116:AA133" si="70">Z116+N116</f>
        <v>216059472.5</v>
      </c>
      <c r="AB116" s="204">
        <f t="shared" ref="AB116:AB133" si="71">AA116+O116</f>
        <v>225027240.75</v>
      </c>
    </row>
    <row r="117" spans="2:28">
      <c r="B117" s="347">
        <v>2</v>
      </c>
      <c r="C117" s="347" t="s">
        <v>149</v>
      </c>
      <c r="D117" s="347">
        <f>(D55+'Total Biaya Pelumas'!D11+'Total Biaya Pelumas'!D30+'Total Biaya BBM'!D11+'Total Biaya BBM'!D30)*0.25</f>
        <v>89241580.75</v>
      </c>
      <c r="E117" s="347">
        <f>(E55+'Total Biaya Pelumas'!E11+'Total Biaya Pelumas'!E30+'Total Biaya BBM'!E11+'Total Biaya BBM'!E30)*0.25</f>
        <v>86705685.75</v>
      </c>
      <c r="F117" s="347">
        <f>(F55+'Total Biaya Pelumas'!F11+'Total Biaya Pelumas'!F30+'Total Biaya BBM'!F11+'Total Biaya BBM'!F30)*0.25</f>
        <v>101536838.25</v>
      </c>
      <c r="G117" s="347">
        <f>(G55+'Total Biaya Pelumas'!G11+'Total Biaya Pelumas'!G30+'Total Biaya BBM'!G11+'Total Biaya BBM'!G30)*0.25</f>
        <v>96344935.75</v>
      </c>
      <c r="H117" s="347">
        <f>(H55+'Total Biaya Pelumas'!H11+'Total Biaya Pelumas'!H30+'Total Biaya BBM'!H11+'Total Biaya BBM'!H30)*0.25</f>
        <v>8967768.25</v>
      </c>
      <c r="I117" s="347">
        <f>(I55+'Total Biaya Pelumas'!I11+'Total Biaya Pelumas'!I30+'Total Biaya BBM'!I11+'Total Biaya BBM'!I30)*0.25</f>
        <v>8967768.25</v>
      </c>
      <c r="J117" s="347">
        <f>(J55+'Total Biaya Pelumas'!J11+'Total Biaya Pelumas'!J30+'Total Biaya BBM'!J11+'Total Biaya BBM'!J30)*0.25</f>
        <v>8967768.25</v>
      </c>
      <c r="K117" s="347">
        <f>(K55+'Total Biaya Pelumas'!K11+'Total Biaya Pelumas'!K30+'Total Biaya BBM'!K11+'Total Biaya BBM'!K30)*0.25</f>
        <v>8967768.25</v>
      </c>
      <c r="L117" s="347">
        <f>(L55+'Total Biaya Pelumas'!L11+'Total Biaya Pelumas'!L30+'Total Biaya BBM'!L11+'Total Biaya BBM'!L30)*0.25</f>
        <v>8967768.25</v>
      </c>
      <c r="M117" s="347">
        <f>(M55+'Total Biaya Pelumas'!M11+'Total Biaya Pelumas'!M30+'Total Biaya BBM'!M11+'Total Biaya BBM'!M30)*0.25</f>
        <v>8967768.25</v>
      </c>
      <c r="N117" s="347">
        <f>(N55+'Total Biaya Pelumas'!N11+'Total Biaya Pelumas'!N30+'Total Biaya BBM'!N11+'Total Biaya BBM'!N30)*0.25</f>
        <v>8967768.25</v>
      </c>
      <c r="O117" s="347">
        <f>(O55+'Total Biaya Pelumas'!O11+'Total Biaya Pelumas'!O30+'Total Biaya BBM'!O11+'Total Biaya BBM'!O30)*0.25</f>
        <v>8967768.25</v>
      </c>
      <c r="Q117" s="457">
        <f t="shared" si="60"/>
        <v>89241580.75</v>
      </c>
      <c r="R117" s="204">
        <f t="shared" si="61"/>
        <v>175947266.5</v>
      </c>
      <c r="S117" s="204">
        <f t="shared" si="62"/>
        <v>277484104.75</v>
      </c>
      <c r="T117" s="204">
        <f t="shared" si="63"/>
        <v>373829040.5</v>
      </c>
      <c r="U117" s="204">
        <f t="shared" si="64"/>
        <v>382796808.75</v>
      </c>
      <c r="V117" s="204">
        <f t="shared" si="65"/>
        <v>391764577</v>
      </c>
      <c r="W117" s="204">
        <f t="shared" si="66"/>
        <v>400732345.25</v>
      </c>
      <c r="X117" s="204">
        <f t="shared" si="67"/>
        <v>409700113.5</v>
      </c>
      <c r="Y117" s="204">
        <f t="shared" si="68"/>
        <v>418667881.75</v>
      </c>
      <c r="Z117" s="204">
        <f t="shared" si="69"/>
        <v>427635650</v>
      </c>
      <c r="AA117" s="204">
        <f t="shared" si="70"/>
        <v>436603418.25</v>
      </c>
      <c r="AB117" s="204">
        <f t="shared" si="71"/>
        <v>445571186.5</v>
      </c>
    </row>
    <row r="118" spans="2:28">
      <c r="B118" s="347">
        <v>3</v>
      </c>
      <c r="C118" s="347" t="s">
        <v>150</v>
      </c>
      <c r="D118" s="347">
        <f>(D56+'Total Biaya Pelumas'!D12+'Total Biaya BBM'!D12)*0.25</f>
        <v>57704239</v>
      </c>
      <c r="E118" s="347">
        <f>(E56+'Total Biaya Pelumas'!E12+'Total Biaya BBM'!E12)*0.25</f>
        <v>54836212.25</v>
      </c>
      <c r="F118" s="347">
        <f>(F56+'Total Biaya Pelumas'!F12+'Total Biaya BBM'!F12)*0.25</f>
        <v>64974942.25</v>
      </c>
      <c r="G118" s="347">
        <f>(G56+'Total Biaya Pelumas'!G12+'Total Biaya BBM'!G12)*0.25</f>
        <v>62740273</v>
      </c>
      <c r="H118" s="347">
        <f>(H56+'Total Biaya Pelumas'!H12+'Total Biaya BBM'!H12)*0.25</f>
        <v>5124439</v>
      </c>
      <c r="I118" s="347">
        <f>(I56+'Total Biaya Pelumas'!I12+'Total Biaya BBM'!I12)*0.25</f>
        <v>5124439</v>
      </c>
      <c r="J118" s="347">
        <f>(J56+'Total Biaya Pelumas'!J12+'Total Biaya BBM'!J12)*0.25</f>
        <v>5124439</v>
      </c>
      <c r="K118" s="347">
        <f>(K56+'Total Biaya Pelumas'!K12+'Total Biaya BBM'!K12)*0.25</f>
        <v>5124439</v>
      </c>
      <c r="L118" s="347">
        <f>(L56+'Total Biaya Pelumas'!L12+'Total Biaya BBM'!L12)*0.25</f>
        <v>5124439</v>
      </c>
      <c r="M118" s="347">
        <f>(M56+'Total Biaya Pelumas'!M12+'Total Biaya BBM'!M12)*0.25</f>
        <v>5124439</v>
      </c>
      <c r="N118" s="347">
        <f>(N56+'Total Biaya Pelumas'!N12+'Total Biaya BBM'!N12)*0.25</f>
        <v>5124439</v>
      </c>
      <c r="O118" s="347">
        <f>(O56+'Total Biaya Pelumas'!O12+'Total Biaya BBM'!O12)*0.25</f>
        <v>5124439</v>
      </c>
      <c r="Q118" s="457">
        <f t="shared" si="60"/>
        <v>57704239</v>
      </c>
      <c r="R118" s="204">
        <f t="shared" si="61"/>
        <v>112540451.25</v>
      </c>
      <c r="S118" s="204">
        <f t="shared" si="62"/>
        <v>177515393.5</v>
      </c>
      <c r="T118" s="204">
        <f t="shared" si="63"/>
        <v>240255666.5</v>
      </c>
      <c r="U118" s="204">
        <f t="shared" si="64"/>
        <v>245380105.5</v>
      </c>
      <c r="V118" s="204">
        <f t="shared" si="65"/>
        <v>250504544.5</v>
      </c>
      <c r="W118" s="204">
        <f t="shared" si="66"/>
        <v>255628983.5</v>
      </c>
      <c r="X118" s="204">
        <f t="shared" si="67"/>
        <v>260753422.5</v>
      </c>
      <c r="Y118" s="204">
        <f t="shared" si="68"/>
        <v>265877861.5</v>
      </c>
      <c r="Z118" s="204">
        <f t="shared" si="69"/>
        <v>271002300.5</v>
      </c>
      <c r="AA118" s="204">
        <f t="shared" si="70"/>
        <v>276126739.5</v>
      </c>
      <c r="AB118" s="204">
        <f t="shared" si="71"/>
        <v>281251178.5</v>
      </c>
    </row>
    <row r="119" spans="2:28">
      <c r="B119" s="347">
        <v>4</v>
      </c>
      <c r="C119" s="347" t="s">
        <v>151</v>
      </c>
      <c r="D119" s="347">
        <f>(D57+'Total Biaya Pelumas'!D13+'Total Biaya BBM'!D13)*0.25</f>
        <v>16547464</v>
      </c>
      <c r="E119" s="347">
        <f>(E57+'Total Biaya Pelumas'!E13+'Total Biaya BBM'!E13)*0.25</f>
        <v>15089635.75</v>
      </c>
      <c r="F119" s="347">
        <f>(F57+'Total Biaya Pelumas'!F13+'Total Biaya BBM'!F13)*0.25</f>
        <v>17570946.5</v>
      </c>
      <c r="G119" s="347">
        <f>(G57+'Total Biaya Pelumas'!G13+'Total Biaya BBM'!G13)*0.25</f>
        <v>16315516.5</v>
      </c>
      <c r="H119" s="347">
        <f>(H57+'Total Biaya Pelumas'!H13+'Total Biaya BBM'!H13)*0.25</f>
        <v>5124439</v>
      </c>
      <c r="I119" s="347">
        <f>(I57+'Total Biaya Pelumas'!I13+'Total Biaya BBM'!I13)*0.25</f>
        <v>5124439</v>
      </c>
      <c r="J119" s="347">
        <f>(J57+'Total Biaya Pelumas'!J13+'Total Biaya BBM'!J13)*0.25</f>
        <v>5124439</v>
      </c>
      <c r="K119" s="347">
        <f>(K57+'Total Biaya Pelumas'!K13+'Total Biaya BBM'!K13)*0.25</f>
        <v>5124439</v>
      </c>
      <c r="L119" s="347">
        <f>(L57+'Total Biaya Pelumas'!L13+'Total Biaya BBM'!L13)*0.25</f>
        <v>5124439</v>
      </c>
      <c r="M119" s="347">
        <f>(M57+'Total Biaya Pelumas'!M13+'Total Biaya BBM'!M13)*0.25</f>
        <v>5124439</v>
      </c>
      <c r="N119" s="347">
        <f>(N57+'Total Biaya Pelumas'!N13+'Total Biaya BBM'!N13)*0.25</f>
        <v>5124439</v>
      </c>
      <c r="O119" s="347">
        <f>(O57+'Total Biaya Pelumas'!O13+'Total Biaya BBM'!O13)*0.25</f>
        <v>5124439</v>
      </c>
      <c r="Q119" s="457">
        <f t="shared" si="60"/>
        <v>16547464</v>
      </c>
      <c r="R119" s="204">
        <f t="shared" si="61"/>
        <v>31637099.75</v>
      </c>
      <c r="S119" s="204">
        <f t="shared" si="62"/>
        <v>49208046.25</v>
      </c>
      <c r="T119" s="204">
        <f t="shared" si="63"/>
        <v>65523562.75</v>
      </c>
      <c r="U119" s="204">
        <f t="shared" si="64"/>
        <v>70648001.75</v>
      </c>
      <c r="V119" s="204">
        <f t="shared" si="65"/>
        <v>75772440.75</v>
      </c>
      <c r="W119" s="204">
        <f t="shared" si="66"/>
        <v>80896879.75</v>
      </c>
      <c r="X119" s="204">
        <f t="shared" si="67"/>
        <v>86021318.75</v>
      </c>
      <c r="Y119" s="204">
        <f t="shared" si="68"/>
        <v>91145757.75</v>
      </c>
      <c r="Z119" s="204">
        <f t="shared" si="69"/>
        <v>96270196.75</v>
      </c>
      <c r="AA119" s="204">
        <f t="shared" si="70"/>
        <v>101394635.75</v>
      </c>
      <c r="AB119" s="204">
        <f t="shared" si="71"/>
        <v>106519074.75</v>
      </c>
    </row>
    <row r="120" spans="2:28">
      <c r="B120" s="347">
        <v>5</v>
      </c>
      <c r="C120" s="347" t="s">
        <v>152</v>
      </c>
      <c r="D120" s="347">
        <f>(D58+'Total Biaya Pelumas'!D14+'Total Biaya BBM'!D14)*0.25</f>
        <v>36331439</v>
      </c>
      <c r="E120" s="347">
        <f>(E58+'Total Biaya Pelumas'!E14+'Total Biaya BBM'!E14)*0.25</f>
        <v>38615410.75</v>
      </c>
      <c r="F120" s="347">
        <f>(F58+'Total Biaya Pelumas'!F14+'Total Biaya BBM'!F14)*0.25</f>
        <v>34896154</v>
      </c>
      <c r="G120" s="347">
        <f>(G58+'Total Biaya Pelumas'!G14+'Total Biaya BBM'!G14)*0.25</f>
        <v>34794364</v>
      </c>
      <c r="H120" s="347">
        <f>(H58+'Total Biaya Pelumas'!H14+'Total Biaya BBM'!H14)*0.25</f>
        <v>5124439</v>
      </c>
      <c r="I120" s="347">
        <f>(I58+'Total Biaya Pelumas'!I14+'Total Biaya BBM'!I14)*0.25</f>
        <v>5124439</v>
      </c>
      <c r="J120" s="347">
        <f>(J58+'Total Biaya Pelumas'!J14+'Total Biaya BBM'!J14)*0.25</f>
        <v>5124439</v>
      </c>
      <c r="K120" s="347">
        <f>(K58+'Total Biaya Pelumas'!K14+'Total Biaya BBM'!K14)*0.25</f>
        <v>5124439</v>
      </c>
      <c r="L120" s="347">
        <f>(L58+'Total Biaya Pelumas'!L14+'Total Biaya BBM'!L14)*0.25</f>
        <v>5124439</v>
      </c>
      <c r="M120" s="347">
        <f>(M58+'Total Biaya Pelumas'!M14+'Total Biaya BBM'!M14)*0.25</f>
        <v>5124439</v>
      </c>
      <c r="N120" s="347">
        <f>(N58+'Total Biaya Pelumas'!N14+'Total Biaya BBM'!N14)*0.25</f>
        <v>5124439</v>
      </c>
      <c r="O120" s="347">
        <f>(O58+'Total Biaya Pelumas'!O14+'Total Biaya BBM'!O14)*0.25</f>
        <v>5124439</v>
      </c>
      <c r="Q120" s="457">
        <f t="shared" si="60"/>
        <v>36331439</v>
      </c>
      <c r="R120" s="204">
        <f t="shared" si="61"/>
        <v>74946849.75</v>
      </c>
      <c r="S120" s="204">
        <f t="shared" si="62"/>
        <v>109843003.75</v>
      </c>
      <c r="T120" s="204">
        <f t="shared" si="63"/>
        <v>144637367.75</v>
      </c>
      <c r="U120" s="204">
        <f t="shared" si="64"/>
        <v>149761806.75</v>
      </c>
      <c r="V120" s="204">
        <f t="shared" si="65"/>
        <v>154886245.75</v>
      </c>
      <c r="W120" s="204">
        <f t="shared" si="66"/>
        <v>160010684.75</v>
      </c>
      <c r="X120" s="204">
        <f t="shared" si="67"/>
        <v>165135123.75</v>
      </c>
      <c r="Y120" s="204">
        <f t="shared" si="68"/>
        <v>170259562.75</v>
      </c>
      <c r="Z120" s="204">
        <f t="shared" si="69"/>
        <v>175384001.75</v>
      </c>
      <c r="AA120" s="204">
        <f t="shared" si="70"/>
        <v>180508440.75</v>
      </c>
      <c r="AB120" s="204">
        <f t="shared" si="71"/>
        <v>185632879.75</v>
      </c>
    </row>
    <row r="121" spans="2:28">
      <c r="B121" s="347">
        <v>6</v>
      </c>
      <c r="C121" s="347" t="s">
        <v>153</v>
      </c>
      <c r="D121" s="347">
        <f>(D59+'Total Biaya Pelumas'!D15+'Total Biaya BBM'!D15)*0.25</f>
        <v>8815951.5</v>
      </c>
      <c r="E121" s="347">
        <f>(E59+'Total Biaya Pelumas'!E15+'Total Biaya BBM'!E15)*0.25</f>
        <v>8822247.75</v>
      </c>
      <c r="F121" s="347">
        <f>(F59+'Total Biaya Pelumas'!F15+'Total Biaya BBM'!F15)*0.25</f>
        <v>9750021.25</v>
      </c>
      <c r="G121" s="347">
        <f>(G59+'Total Biaya Pelumas'!G15+'Total Biaya BBM'!G15)*0.25</f>
        <v>10663831.5</v>
      </c>
      <c r="H121" s="347">
        <f>(H59+'Total Biaya Pelumas'!H15+'Total Biaya BBM'!H15)*0.25</f>
        <v>5124439</v>
      </c>
      <c r="I121" s="347">
        <f>(I59+'Total Biaya Pelumas'!I15+'Total Biaya BBM'!I15)*0.25</f>
        <v>5124439</v>
      </c>
      <c r="J121" s="347">
        <f>(J59+'Total Biaya Pelumas'!J15+'Total Biaya BBM'!J15)*0.25</f>
        <v>5124439</v>
      </c>
      <c r="K121" s="347">
        <f>(K59+'Total Biaya Pelumas'!K15+'Total Biaya BBM'!K15)*0.25</f>
        <v>5124439</v>
      </c>
      <c r="L121" s="347">
        <f>(L59+'Total Biaya Pelumas'!L15+'Total Biaya BBM'!L15)*0.25</f>
        <v>5124439</v>
      </c>
      <c r="M121" s="347">
        <f>(M59+'Total Biaya Pelumas'!M15+'Total Biaya BBM'!M15)*0.25</f>
        <v>5124439</v>
      </c>
      <c r="N121" s="347">
        <f>(N59+'Total Biaya Pelumas'!N15+'Total Biaya BBM'!N15)*0.25</f>
        <v>5124439</v>
      </c>
      <c r="O121" s="347">
        <f>(O59+'Total Biaya Pelumas'!O15+'Total Biaya BBM'!O15)*0.25</f>
        <v>5124439</v>
      </c>
      <c r="Q121" s="457">
        <f t="shared" si="60"/>
        <v>8815951.5</v>
      </c>
      <c r="R121" s="204">
        <f t="shared" si="61"/>
        <v>17638199.25</v>
      </c>
      <c r="S121" s="204">
        <f t="shared" si="62"/>
        <v>27388220.5</v>
      </c>
      <c r="T121" s="204">
        <f t="shared" si="63"/>
        <v>38052052</v>
      </c>
      <c r="U121" s="204">
        <f t="shared" si="64"/>
        <v>43176491</v>
      </c>
      <c r="V121" s="204">
        <f t="shared" si="65"/>
        <v>48300930</v>
      </c>
      <c r="W121" s="204">
        <f t="shared" si="66"/>
        <v>53425369</v>
      </c>
      <c r="X121" s="204">
        <f t="shared" si="67"/>
        <v>58549808</v>
      </c>
      <c r="Y121" s="204">
        <f t="shared" si="68"/>
        <v>63674247</v>
      </c>
      <c r="Z121" s="204">
        <f t="shared" si="69"/>
        <v>68798686</v>
      </c>
      <c r="AA121" s="204">
        <f t="shared" si="70"/>
        <v>73923125</v>
      </c>
      <c r="AB121" s="204">
        <f t="shared" si="71"/>
        <v>79047564</v>
      </c>
    </row>
    <row r="122" spans="2:28">
      <c r="B122" s="347">
        <v>7</v>
      </c>
      <c r="C122" s="347" t="s">
        <v>154</v>
      </c>
      <c r="D122" s="347">
        <f>(D60+'Total Biaya Pelumas'!D16+'Total Biaya BBM'!D16)*0.25</f>
        <v>27692104.25</v>
      </c>
      <c r="E122" s="347">
        <f>(E60+'Total Biaya Pelumas'!E16+'Total Biaya BBM'!E16)*0.25</f>
        <v>24518035.880550005</v>
      </c>
      <c r="F122" s="347">
        <f>(F60+'Total Biaya Pelumas'!F16+'Total Biaya BBM'!F16)*0.25</f>
        <v>28850143.25</v>
      </c>
      <c r="G122" s="347">
        <f>(G60+'Total Biaya Pelumas'!G16+'Total Biaya BBM'!G16)*0.25</f>
        <v>18833352.25</v>
      </c>
      <c r="H122" s="347">
        <f>(H60+'Total Biaya Pelumas'!H16+'Total Biaya BBM'!H16)*0.25</f>
        <v>3843329.25</v>
      </c>
      <c r="I122" s="347">
        <f>(I60+'Total Biaya Pelumas'!I16+'Total Biaya BBM'!I16)*0.25</f>
        <v>3843329.25</v>
      </c>
      <c r="J122" s="347">
        <f>(J60+'Total Biaya Pelumas'!J16+'Total Biaya BBM'!J16)*0.25</f>
        <v>3843329.25</v>
      </c>
      <c r="K122" s="347">
        <f>(K60+'Total Biaya Pelumas'!K16+'Total Biaya BBM'!K16)*0.25</f>
        <v>3843329.25</v>
      </c>
      <c r="L122" s="347">
        <f>(L60+'Total Biaya Pelumas'!L16+'Total Biaya BBM'!L16)*0.25</f>
        <v>3843329.25</v>
      </c>
      <c r="M122" s="347">
        <f>(M60+'Total Biaya Pelumas'!M16+'Total Biaya BBM'!M16)*0.25</f>
        <v>3843329.25</v>
      </c>
      <c r="N122" s="347">
        <f>(N60+'Total Biaya Pelumas'!N16+'Total Biaya BBM'!N16)*0.25</f>
        <v>3843329.25</v>
      </c>
      <c r="O122" s="347">
        <f>(O60+'Total Biaya Pelumas'!O16+'Total Biaya BBM'!O16)*0.25</f>
        <v>3843329.25</v>
      </c>
      <c r="Q122" s="457">
        <f t="shared" si="60"/>
        <v>27692104.25</v>
      </c>
      <c r="R122" s="204">
        <f t="shared" si="61"/>
        <v>52210140.130550005</v>
      </c>
      <c r="S122" s="204">
        <f t="shared" si="62"/>
        <v>81060283.380549997</v>
      </c>
      <c r="T122" s="204">
        <f t="shared" si="63"/>
        <v>99893635.630549997</v>
      </c>
      <c r="U122" s="204">
        <f t="shared" si="64"/>
        <v>103736964.88055</v>
      </c>
      <c r="V122" s="204">
        <f t="shared" si="65"/>
        <v>107580294.13055</v>
      </c>
      <c r="W122" s="204">
        <f t="shared" si="66"/>
        <v>111423623.38055</v>
      </c>
      <c r="X122" s="204">
        <f t="shared" si="67"/>
        <v>115266952.63055</v>
      </c>
      <c r="Y122" s="204">
        <f t="shared" si="68"/>
        <v>119110281.88055</v>
      </c>
      <c r="Z122" s="204">
        <f t="shared" si="69"/>
        <v>122953611.13055</v>
      </c>
      <c r="AA122" s="204">
        <f t="shared" si="70"/>
        <v>126796940.38055</v>
      </c>
      <c r="AB122" s="204">
        <f t="shared" si="71"/>
        <v>130640269.63055</v>
      </c>
    </row>
    <row r="123" spans="2:28">
      <c r="B123" s="347">
        <v>8</v>
      </c>
      <c r="C123" s="347" t="s">
        <v>127</v>
      </c>
      <c r="D123" s="347">
        <f>(D61+'Total Biaya Pelumas'!D17+'Total Biaya BBM'!D17)*0.25</f>
        <v>12105129.25</v>
      </c>
      <c r="E123" s="347">
        <f>(E61+'Total Biaya Pelumas'!E17+'Total Biaya BBM'!E17)*0.25</f>
        <v>11665417.796350012</v>
      </c>
      <c r="F123" s="347">
        <f>(F61+'Total Biaya Pelumas'!F17+'Total Biaya BBM'!F17)*0.25</f>
        <v>14405613</v>
      </c>
      <c r="G123" s="347">
        <f>(G61+'Total Biaya Pelumas'!G17+'Total Biaya BBM'!G17)*0.25</f>
        <v>10396236.75</v>
      </c>
      <c r="H123" s="347">
        <f>(H61+'Total Biaya Pelumas'!H17+'Total Biaya BBM'!H17)*0.25</f>
        <v>3843329.25</v>
      </c>
      <c r="I123" s="347">
        <f>(I61+'Total Biaya Pelumas'!I17+'Total Biaya BBM'!I17)*0.25</f>
        <v>3843329.25</v>
      </c>
      <c r="J123" s="347">
        <f>(J61+'Total Biaya Pelumas'!J17+'Total Biaya BBM'!J17)*0.25</f>
        <v>3843329.25</v>
      </c>
      <c r="K123" s="347">
        <f>(K61+'Total Biaya Pelumas'!K17+'Total Biaya BBM'!K17)*0.25</f>
        <v>3843329.25</v>
      </c>
      <c r="L123" s="347">
        <f>(L61+'Total Biaya Pelumas'!L17+'Total Biaya BBM'!L17)*0.25</f>
        <v>3843329.25</v>
      </c>
      <c r="M123" s="347">
        <f>(M61+'Total Biaya Pelumas'!M17+'Total Biaya BBM'!M17)*0.25</f>
        <v>3843329.25</v>
      </c>
      <c r="N123" s="347">
        <f>(N61+'Total Biaya Pelumas'!N17+'Total Biaya BBM'!N17)*0.25</f>
        <v>3843329.25</v>
      </c>
      <c r="O123" s="347">
        <f>(O61+'Total Biaya Pelumas'!O17+'Total Biaya BBM'!O17)*0.25</f>
        <v>3843329.25</v>
      </c>
      <c r="Q123" s="457">
        <f t="shared" si="60"/>
        <v>12105129.25</v>
      </c>
      <c r="R123" s="204">
        <f t="shared" si="61"/>
        <v>23770547.04635001</v>
      </c>
      <c r="S123" s="204">
        <f t="shared" si="62"/>
        <v>38176160.04635001</v>
      </c>
      <c r="T123" s="204">
        <f t="shared" si="63"/>
        <v>48572396.79635001</v>
      </c>
      <c r="U123" s="204">
        <f t="shared" si="64"/>
        <v>52415726.04635001</v>
      </c>
      <c r="V123" s="204">
        <f t="shared" si="65"/>
        <v>56259055.29635001</v>
      </c>
      <c r="W123" s="204">
        <f t="shared" si="66"/>
        <v>60102384.54635001</v>
      </c>
      <c r="X123" s="204">
        <f t="shared" si="67"/>
        <v>63945713.79635001</v>
      </c>
      <c r="Y123" s="204">
        <f t="shared" si="68"/>
        <v>67789043.046350002</v>
      </c>
      <c r="Z123" s="204">
        <f t="shared" si="69"/>
        <v>71632372.296350002</v>
      </c>
      <c r="AA123" s="204">
        <f t="shared" si="70"/>
        <v>75475701.546350002</v>
      </c>
      <c r="AB123" s="204">
        <f t="shared" si="71"/>
        <v>79319030.796350002</v>
      </c>
    </row>
    <row r="124" spans="2:28">
      <c r="B124" s="349"/>
      <c r="C124" s="354" t="s">
        <v>48</v>
      </c>
      <c r="D124" s="456">
        <f>SUM(D117:D123)</f>
        <v>248437907.75</v>
      </c>
      <c r="E124" s="456">
        <f>SUM(E117:E123)</f>
        <v>240252645.9269</v>
      </c>
      <c r="F124" s="456">
        <f t="shared" ref="F124:O124" si="72">SUM(F117:F123)</f>
        <v>271984658.5</v>
      </c>
      <c r="G124" s="456">
        <f t="shared" si="72"/>
        <v>250088509.75</v>
      </c>
      <c r="H124" s="456">
        <f t="shared" si="72"/>
        <v>37152182.75</v>
      </c>
      <c r="I124" s="456">
        <f t="shared" si="72"/>
        <v>37152182.75</v>
      </c>
      <c r="J124" s="456">
        <f t="shared" si="72"/>
        <v>37152182.75</v>
      </c>
      <c r="K124" s="456">
        <f t="shared" si="72"/>
        <v>37152182.75</v>
      </c>
      <c r="L124" s="456">
        <f t="shared" si="72"/>
        <v>37152182.75</v>
      </c>
      <c r="M124" s="456">
        <f t="shared" si="72"/>
        <v>37152182.75</v>
      </c>
      <c r="N124" s="456">
        <f t="shared" si="72"/>
        <v>37152182.75</v>
      </c>
      <c r="O124" s="456">
        <f t="shared" si="72"/>
        <v>37152182.75</v>
      </c>
      <c r="Q124" s="457">
        <f t="shared" si="60"/>
        <v>248437907.75</v>
      </c>
      <c r="R124" s="204">
        <f t="shared" si="61"/>
        <v>488690553.67690003</v>
      </c>
      <c r="S124" s="204">
        <f t="shared" si="62"/>
        <v>760675212.17690003</v>
      </c>
      <c r="T124" s="204">
        <f t="shared" si="63"/>
        <v>1010763721.9269</v>
      </c>
      <c r="U124" s="204">
        <f t="shared" si="64"/>
        <v>1047915904.6769</v>
      </c>
      <c r="V124" s="204">
        <f t="shared" si="65"/>
        <v>1085068087.4268999</v>
      </c>
      <c r="W124" s="204">
        <f t="shared" si="66"/>
        <v>1122220270.1768999</v>
      </c>
      <c r="X124" s="204">
        <f t="shared" si="67"/>
        <v>1159372452.9268999</v>
      </c>
      <c r="Y124" s="204">
        <f t="shared" si="68"/>
        <v>1196524635.6768999</v>
      </c>
      <c r="Z124" s="204">
        <f t="shared" si="69"/>
        <v>1233676818.4268999</v>
      </c>
      <c r="AA124" s="204">
        <f t="shared" si="70"/>
        <v>1270829001.1768999</v>
      </c>
      <c r="AB124" s="204">
        <f t="shared" si="71"/>
        <v>1307981183.9268999</v>
      </c>
    </row>
    <row r="125" spans="2:28">
      <c r="B125" s="349">
        <v>9</v>
      </c>
      <c r="C125" s="349" t="s">
        <v>155</v>
      </c>
      <c r="D125" s="347">
        <f>(D63+'Total Biaya Pelumas'!D19+'Total Biaya BBM'!D19)*0.25</f>
        <v>49815612</v>
      </c>
      <c r="E125" s="347">
        <f>(E63+'Total Biaya Pelumas'!E19+'Total Biaya BBM'!E19)*0.25</f>
        <v>51931456.5</v>
      </c>
      <c r="F125" s="347">
        <f>(F63+'Total Biaya Pelumas'!F19+'Total Biaya BBM'!F19)*0.25</f>
        <v>64127678.5</v>
      </c>
      <c r="G125" s="347">
        <f>(G63+'Total Biaya Pelumas'!G19+'Total Biaya BBM'!G19)*0.25</f>
        <v>58751286.75</v>
      </c>
      <c r="H125" s="347">
        <f>(H63+'Total Biaya Pelumas'!H19+'Total Biaya BBM'!H19)*0.25</f>
        <v>8967768.25</v>
      </c>
      <c r="I125" s="347">
        <f>(I63+'Total Biaya Pelumas'!I19+'Total Biaya BBM'!I19)*0.25</f>
        <v>8967768.25</v>
      </c>
      <c r="J125" s="347">
        <f>(J63+'Total Biaya Pelumas'!J19+'Total Biaya BBM'!J19)*0.25</f>
        <v>8967768.25</v>
      </c>
      <c r="K125" s="347">
        <f>(K63+'Total Biaya Pelumas'!K19+'Total Biaya BBM'!K19)*0.25</f>
        <v>8967768.25</v>
      </c>
      <c r="L125" s="347">
        <f>(L63+'Total Biaya Pelumas'!L19+'Total Biaya BBM'!L19)*0.25</f>
        <v>8967768.25</v>
      </c>
      <c r="M125" s="347">
        <f>(M63+'Total Biaya Pelumas'!M19+'Total Biaya BBM'!M19)*0.25</f>
        <v>8967768.25</v>
      </c>
      <c r="N125" s="347">
        <f>(N63+'Total Biaya Pelumas'!N19+'Total Biaya BBM'!N19)*0.25</f>
        <v>8967768.25</v>
      </c>
      <c r="O125" s="347">
        <f>(O63+'Total Biaya Pelumas'!O19+'Total Biaya BBM'!O19)*0.25</f>
        <v>8967768.25</v>
      </c>
      <c r="Q125" s="457">
        <f t="shared" si="60"/>
        <v>49815612</v>
      </c>
      <c r="R125" s="204">
        <f t="shared" si="61"/>
        <v>101747068.5</v>
      </c>
      <c r="S125" s="204">
        <f t="shared" si="62"/>
        <v>165874747</v>
      </c>
      <c r="T125" s="204">
        <f t="shared" si="63"/>
        <v>224626033.75</v>
      </c>
      <c r="U125" s="204">
        <f t="shared" si="64"/>
        <v>233593802</v>
      </c>
      <c r="V125" s="204">
        <f t="shared" si="65"/>
        <v>242561570.25</v>
      </c>
      <c r="W125" s="204">
        <f t="shared" si="66"/>
        <v>251529338.5</v>
      </c>
      <c r="X125" s="204">
        <f t="shared" si="67"/>
        <v>260497106.75</v>
      </c>
      <c r="Y125" s="204">
        <f t="shared" si="68"/>
        <v>269464875</v>
      </c>
      <c r="Z125" s="204">
        <f t="shared" si="69"/>
        <v>278432643.25</v>
      </c>
      <c r="AA125" s="204">
        <f t="shared" si="70"/>
        <v>287400411.5</v>
      </c>
      <c r="AB125" s="204">
        <f t="shared" si="71"/>
        <v>296368179.75</v>
      </c>
    </row>
    <row r="126" spans="2:28">
      <c r="B126" s="349">
        <v>10</v>
      </c>
      <c r="C126" s="349" t="s">
        <v>156</v>
      </c>
      <c r="D126" s="347">
        <f>(D64+'Total Biaya Pelumas'!D20+'Total Biaya BBM'!D20)*0.25</f>
        <v>32195055.75</v>
      </c>
      <c r="E126" s="347">
        <f>(E64+'Total Biaya Pelumas'!E20+'Total Biaya BBM'!E20)*0.25</f>
        <v>31253235.75</v>
      </c>
      <c r="F126" s="347">
        <f>(F64+'Total Biaya Pelumas'!F20+'Total Biaya BBM'!F20)*0.25</f>
        <v>36020512</v>
      </c>
      <c r="G126" s="347">
        <f>(G64+'Total Biaya Pelumas'!G20+'Total Biaya BBM'!G20)*0.25</f>
        <v>33870410.75</v>
      </c>
      <c r="H126" s="347">
        <f>(H64+'Total Biaya Pelumas'!H20+'Total Biaya BBM'!H20)*0.25</f>
        <v>8967768.25</v>
      </c>
      <c r="I126" s="347">
        <f>(I64+'Total Biaya Pelumas'!I20+'Total Biaya BBM'!I20)*0.25</f>
        <v>8967768.25</v>
      </c>
      <c r="J126" s="347">
        <f>(J64+'Total Biaya Pelumas'!J20+'Total Biaya BBM'!J20)*0.25</f>
        <v>8967768.25</v>
      </c>
      <c r="K126" s="347">
        <f>(K64+'Total Biaya Pelumas'!K20+'Total Biaya BBM'!K20)*0.25</f>
        <v>8967768.25</v>
      </c>
      <c r="L126" s="347">
        <f>(L64+'Total Biaya Pelumas'!L20+'Total Biaya BBM'!L20)*0.25</f>
        <v>8967768.25</v>
      </c>
      <c r="M126" s="347">
        <f>(M64+'Total Biaya Pelumas'!M20+'Total Biaya BBM'!M20)*0.25</f>
        <v>8967768.25</v>
      </c>
      <c r="N126" s="347">
        <f>(N64+'Total Biaya Pelumas'!N20+'Total Biaya BBM'!N20)*0.25</f>
        <v>8967768.25</v>
      </c>
      <c r="O126" s="347">
        <f>(O64+'Total Biaya Pelumas'!O20+'Total Biaya BBM'!O20)*0.25</f>
        <v>8967768.25</v>
      </c>
      <c r="Q126" s="457">
        <f t="shared" si="60"/>
        <v>32195055.75</v>
      </c>
      <c r="R126" s="204">
        <f t="shared" si="61"/>
        <v>63448291.5</v>
      </c>
      <c r="S126" s="204">
        <f t="shared" si="62"/>
        <v>99468803.5</v>
      </c>
      <c r="T126" s="204">
        <f t="shared" si="63"/>
        <v>133339214.25</v>
      </c>
      <c r="U126" s="204">
        <f t="shared" si="64"/>
        <v>142306982.5</v>
      </c>
      <c r="V126" s="204">
        <f t="shared" si="65"/>
        <v>151274750.75</v>
      </c>
      <c r="W126" s="204">
        <f t="shared" si="66"/>
        <v>160242519</v>
      </c>
      <c r="X126" s="204">
        <f t="shared" si="67"/>
        <v>169210287.25</v>
      </c>
      <c r="Y126" s="204">
        <f t="shared" si="68"/>
        <v>178178055.5</v>
      </c>
      <c r="Z126" s="204">
        <f t="shared" si="69"/>
        <v>187145823.75</v>
      </c>
      <c r="AA126" s="204">
        <f t="shared" si="70"/>
        <v>196113592</v>
      </c>
      <c r="AB126" s="204">
        <f t="shared" si="71"/>
        <v>205081360.25</v>
      </c>
    </row>
    <row r="127" spans="2:28">
      <c r="B127" s="349">
        <v>11</v>
      </c>
      <c r="C127" s="349" t="s">
        <v>129</v>
      </c>
      <c r="D127" s="347">
        <f>(D65+'Total Biaya Pelumas'!D21+'Total Biaya Pelumas'!D29+'Total Biaya BBM'!D21+'Total Biaya BBM'!D29)*0.25</f>
        <v>102574274.5</v>
      </c>
      <c r="E127" s="347">
        <f>(E65+'Total Biaya Pelumas'!E21+'Total Biaya Pelumas'!E29+'Total Biaya BBM'!E21+'Total Biaya BBM'!E29)*0.25</f>
        <v>84761137</v>
      </c>
      <c r="F127" s="347">
        <f>(F65+'Total Biaya Pelumas'!F21+'Total Biaya Pelumas'!F29+'Total Biaya BBM'!F21+'Total Biaya BBM'!F29)*0.25</f>
        <v>109540449.5</v>
      </c>
      <c r="G127" s="347">
        <f>(G65+'Total Biaya Pelumas'!G21+'Total Biaya Pelumas'!G29+'Total Biaya BBM'!G21+'Total Biaya BBM'!G29)*0.25</f>
        <v>42115803.25</v>
      </c>
      <c r="H127" s="347">
        <f>(H65+'Total Biaya Pelumas'!H21+'Total Biaya Pelumas'!H29+'Total Biaya BBM'!H21+'Total Biaya BBM'!H29)*0.25</f>
        <v>8967768.25</v>
      </c>
      <c r="I127" s="347">
        <f>(I65+'Total Biaya Pelumas'!I21+'Total Biaya Pelumas'!I29+'Total Biaya BBM'!I21+'Total Biaya BBM'!I29)*0.25</f>
        <v>8967768.25</v>
      </c>
      <c r="J127" s="347">
        <f>(J65+'Total Biaya Pelumas'!J21+'Total Biaya Pelumas'!J29+'Total Biaya BBM'!J21+'Total Biaya BBM'!J29)*0.25</f>
        <v>8967768.25</v>
      </c>
      <c r="K127" s="347">
        <f>(K65+'Total Biaya Pelumas'!K21+'Total Biaya Pelumas'!K29+'Total Biaya BBM'!K21+'Total Biaya BBM'!K29)*0.25</f>
        <v>8967768.25</v>
      </c>
      <c r="L127" s="347">
        <f>(L65+'Total Biaya Pelumas'!L21+'Total Biaya Pelumas'!L29+'Total Biaya BBM'!L21+'Total Biaya BBM'!L29)*0.25</f>
        <v>8967768.25</v>
      </c>
      <c r="M127" s="347">
        <f>(M65+'Total Biaya Pelumas'!M21+'Total Biaya Pelumas'!M29+'Total Biaya BBM'!M21+'Total Biaya BBM'!M29)*0.25</f>
        <v>8967768.25</v>
      </c>
      <c r="N127" s="347">
        <f>(N65+'Total Biaya Pelumas'!N21+'Total Biaya Pelumas'!N29+'Total Biaya BBM'!N21+'Total Biaya BBM'!N29)*0.25</f>
        <v>8967768.25</v>
      </c>
      <c r="O127" s="347">
        <f>(O65+'Total Biaya Pelumas'!O21+'Total Biaya Pelumas'!O29+'Total Biaya BBM'!O21+'Total Biaya BBM'!O29)*0.25</f>
        <v>8967768.25</v>
      </c>
      <c r="Q127" s="457">
        <f t="shared" si="60"/>
        <v>102574274.5</v>
      </c>
      <c r="R127" s="204">
        <f t="shared" si="61"/>
        <v>187335411.5</v>
      </c>
      <c r="S127" s="204">
        <f t="shared" si="62"/>
        <v>296875861</v>
      </c>
      <c r="T127" s="204">
        <f t="shared" si="63"/>
        <v>338991664.25</v>
      </c>
      <c r="U127" s="204">
        <f t="shared" si="64"/>
        <v>347959432.5</v>
      </c>
      <c r="V127" s="204">
        <f t="shared" si="65"/>
        <v>356927200.75</v>
      </c>
      <c r="W127" s="204">
        <f t="shared" si="66"/>
        <v>365894969</v>
      </c>
      <c r="X127" s="204">
        <f t="shared" si="67"/>
        <v>374862737.25</v>
      </c>
      <c r="Y127" s="204">
        <f t="shared" si="68"/>
        <v>383830505.5</v>
      </c>
      <c r="Z127" s="204">
        <f t="shared" si="69"/>
        <v>392798273.75</v>
      </c>
      <c r="AA127" s="204">
        <f t="shared" si="70"/>
        <v>401766042</v>
      </c>
      <c r="AB127" s="204">
        <f t="shared" si="71"/>
        <v>410733810.25</v>
      </c>
    </row>
    <row r="128" spans="2:28">
      <c r="B128" s="349">
        <v>12</v>
      </c>
      <c r="C128" s="349" t="s">
        <v>157</v>
      </c>
      <c r="D128" s="347">
        <f>(D66+'Total Biaya Pelumas'!D22+'Total Biaya BBM'!D22)*0.25</f>
        <v>38973943.25</v>
      </c>
      <c r="E128" s="347">
        <f>(E66+'Total Biaya Pelumas'!E22+'Total Biaya BBM'!E22)*0.25</f>
        <v>37689109.5</v>
      </c>
      <c r="F128" s="347">
        <f>(F66+'Total Biaya Pelumas'!F22+'Total Biaya BBM'!F22)*0.25</f>
        <v>43859385.75</v>
      </c>
      <c r="G128" s="347">
        <f>(G66+'Total Biaya Pelumas'!G22+'Total Biaya BBM'!G22)*0.25</f>
        <v>41541711.25</v>
      </c>
      <c r="H128" s="347">
        <f>(H66+'Total Biaya Pelumas'!H22+'Total Biaya BBM'!H22)*0.25</f>
        <v>8967768.25</v>
      </c>
      <c r="I128" s="347">
        <f>(I66+'Total Biaya Pelumas'!I22+'Total Biaya BBM'!I22)*0.25</f>
        <v>8967768.25</v>
      </c>
      <c r="J128" s="347">
        <f>(J66+'Total Biaya Pelumas'!J22+'Total Biaya BBM'!J22)*0.25</f>
        <v>8967768.25</v>
      </c>
      <c r="K128" s="347">
        <f>(K66+'Total Biaya Pelumas'!K22+'Total Biaya BBM'!K22)*0.25</f>
        <v>8967768.25</v>
      </c>
      <c r="L128" s="347">
        <f>(L66+'Total Biaya Pelumas'!L22+'Total Biaya BBM'!L22)*0.25</f>
        <v>8967768.25</v>
      </c>
      <c r="M128" s="347">
        <f>(M66+'Total Biaya Pelumas'!M22+'Total Biaya BBM'!M22)*0.25</f>
        <v>8967768.25</v>
      </c>
      <c r="N128" s="347">
        <f>(N66+'Total Biaya Pelumas'!N22+'Total Biaya BBM'!N22)*0.25</f>
        <v>8967768.25</v>
      </c>
      <c r="O128" s="347">
        <f>(O66+'Total Biaya Pelumas'!O22+'Total Biaya BBM'!O22)*0.25</f>
        <v>8967768.25</v>
      </c>
      <c r="Q128" s="457">
        <f t="shared" si="60"/>
        <v>38973943.25</v>
      </c>
      <c r="R128" s="204">
        <f t="shared" si="61"/>
        <v>76663052.75</v>
      </c>
      <c r="S128" s="204">
        <f t="shared" si="62"/>
        <v>120522438.5</v>
      </c>
      <c r="T128" s="204">
        <f t="shared" si="63"/>
        <v>162064149.75</v>
      </c>
      <c r="U128" s="204">
        <f t="shared" si="64"/>
        <v>171031918</v>
      </c>
      <c r="V128" s="204">
        <f t="shared" si="65"/>
        <v>179999686.25</v>
      </c>
      <c r="W128" s="204">
        <f t="shared" si="66"/>
        <v>188967454.5</v>
      </c>
      <c r="X128" s="204">
        <f t="shared" si="67"/>
        <v>197935222.75</v>
      </c>
      <c r="Y128" s="204">
        <f t="shared" si="68"/>
        <v>206902991</v>
      </c>
      <c r="Z128" s="204">
        <f t="shared" si="69"/>
        <v>215870759.25</v>
      </c>
      <c r="AA128" s="204">
        <f t="shared" si="70"/>
        <v>224838527.5</v>
      </c>
      <c r="AB128" s="204">
        <f t="shared" si="71"/>
        <v>233806295.75</v>
      </c>
    </row>
    <row r="129" spans="2:28">
      <c r="B129" s="349">
        <v>13</v>
      </c>
      <c r="C129" s="349" t="s">
        <v>158</v>
      </c>
      <c r="D129" s="347">
        <f>(D67+'Total Biaya Pelumas'!D23+'Total Biaya BBM'!D23)*0.25</f>
        <v>71230799.5</v>
      </c>
      <c r="E129" s="347">
        <f>(E67+'Total Biaya Pelumas'!E23+'Total Biaya BBM'!E23)*0.25</f>
        <v>64701567.25</v>
      </c>
      <c r="F129" s="347">
        <f>(F67+'Total Biaya Pelumas'!F23+'Total Biaya BBM'!F23)*0.25</f>
        <v>72186767</v>
      </c>
      <c r="G129" s="347">
        <f>(G67+'Total Biaya Pelumas'!G23+'Total Biaya BBM'!G23)*0.25</f>
        <v>67809242.25</v>
      </c>
      <c r="H129" s="347">
        <f>(H67+'Total Biaya Pelumas'!H23+'Total Biaya BBM'!H23)*0.25</f>
        <v>8967768.25</v>
      </c>
      <c r="I129" s="347">
        <f>(I67+'Total Biaya Pelumas'!I23+'Total Biaya BBM'!I23)*0.25</f>
        <v>8967768.25</v>
      </c>
      <c r="J129" s="347">
        <f>(J67+'Total Biaya Pelumas'!J23+'Total Biaya BBM'!J23)*0.25</f>
        <v>8967768.25</v>
      </c>
      <c r="K129" s="347">
        <f>(K67+'Total Biaya Pelumas'!K23+'Total Biaya BBM'!K23)*0.25</f>
        <v>8967768.25</v>
      </c>
      <c r="L129" s="347">
        <f>(L67+'Total Biaya Pelumas'!L23+'Total Biaya BBM'!L23)*0.25</f>
        <v>8967768.25</v>
      </c>
      <c r="M129" s="347">
        <f>(M67+'Total Biaya Pelumas'!M23+'Total Biaya BBM'!M23)*0.25</f>
        <v>8967768.25</v>
      </c>
      <c r="N129" s="347">
        <f>(N67+'Total Biaya Pelumas'!N23+'Total Biaya BBM'!N23)*0.25</f>
        <v>8967768.25</v>
      </c>
      <c r="O129" s="347">
        <f>(O67+'Total Biaya Pelumas'!O23+'Total Biaya BBM'!O23)*0.25</f>
        <v>8967768.25</v>
      </c>
      <c r="Q129" s="457">
        <f t="shared" si="60"/>
        <v>71230799.5</v>
      </c>
      <c r="R129" s="204">
        <f t="shared" si="61"/>
        <v>135932366.75</v>
      </c>
      <c r="S129" s="204">
        <f t="shared" si="62"/>
        <v>208119133.75</v>
      </c>
      <c r="T129" s="204">
        <f t="shared" si="63"/>
        <v>275928376</v>
      </c>
      <c r="U129" s="204">
        <f t="shared" si="64"/>
        <v>284896144.25</v>
      </c>
      <c r="V129" s="204">
        <f t="shared" si="65"/>
        <v>293863912.5</v>
      </c>
      <c r="W129" s="204">
        <f t="shared" si="66"/>
        <v>302831680.75</v>
      </c>
      <c r="X129" s="204">
        <f t="shared" si="67"/>
        <v>311799449</v>
      </c>
      <c r="Y129" s="204">
        <f t="shared" si="68"/>
        <v>320767217.25</v>
      </c>
      <c r="Z129" s="204">
        <f t="shared" si="69"/>
        <v>329734985.5</v>
      </c>
      <c r="AA129" s="204">
        <f t="shared" si="70"/>
        <v>338702753.75</v>
      </c>
      <c r="AB129" s="204">
        <f t="shared" si="71"/>
        <v>347670522</v>
      </c>
    </row>
    <row r="130" spans="2:28">
      <c r="B130" s="349">
        <v>14</v>
      </c>
      <c r="C130" s="349" t="s">
        <v>159</v>
      </c>
      <c r="D130" s="347">
        <f>(D68+'Total Biaya Pelumas'!D24+'Total Biaya BBM'!D24)*0.25</f>
        <v>65547093.25</v>
      </c>
      <c r="E130" s="347">
        <f>(E68+'Total Biaya Pelumas'!E24+'Total Biaya BBM'!E24)*0.25</f>
        <v>68386018.5</v>
      </c>
      <c r="F130" s="347">
        <f>(F68+'Total Biaya Pelumas'!F24+'Total Biaya BBM'!F24)*0.25</f>
        <v>78548068.75</v>
      </c>
      <c r="G130" s="347">
        <f>(G68+'Total Biaya Pelumas'!G24+'Total Biaya BBM'!G24)*0.25</f>
        <v>71593608.25</v>
      </c>
      <c r="H130" s="347">
        <f>(H68+'Total Biaya Pelumas'!H24+'Total Biaya BBM'!H24)*0.25</f>
        <v>8967768.25</v>
      </c>
      <c r="I130" s="347">
        <f>(I68+'Total Biaya Pelumas'!I24+'Total Biaya BBM'!I24)*0.25</f>
        <v>8967768.25</v>
      </c>
      <c r="J130" s="347">
        <f>(J68+'Total Biaya Pelumas'!J24+'Total Biaya BBM'!J24)*0.25</f>
        <v>8967768.25</v>
      </c>
      <c r="K130" s="347">
        <f>(K68+'Total Biaya Pelumas'!K24+'Total Biaya BBM'!K24)*0.25</f>
        <v>8967768.25</v>
      </c>
      <c r="L130" s="347">
        <f>(L68+'Total Biaya Pelumas'!L24+'Total Biaya BBM'!L24)*0.25</f>
        <v>8967768.25</v>
      </c>
      <c r="M130" s="347">
        <f>(M68+'Total Biaya Pelumas'!M24+'Total Biaya BBM'!M24)*0.25</f>
        <v>8967768.25</v>
      </c>
      <c r="N130" s="347">
        <f>(N68+'Total Biaya Pelumas'!N24+'Total Biaya BBM'!N24)*0.25</f>
        <v>8967768.25</v>
      </c>
      <c r="O130" s="347">
        <f>(O68+'Total Biaya Pelumas'!O24+'Total Biaya BBM'!O24)*0.25</f>
        <v>8967768.25</v>
      </c>
      <c r="Q130" s="457">
        <f t="shared" si="60"/>
        <v>65547093.25</v>
      </c>
      <c r="R130" s="204">
        <f t="shared" si="61"/>
        <v>133933111.75</v>
      </c>
      <c r="S130" s="204">
        <f t="shared" si="62"/>
        <v>212481180.5</v>
      </c>
      <c r="T130" s="204">
        <f t="shared" si="63"/>
        <v>284074788.75</v>
      </c>
      <c r="U130" s="204">
        <f t="shared" si="64"/>
        <v>293042557</v>
      </c>
      <c r="V130" s="204">
        <f t="shared" si="65"/>
        <v>302010325.25</v>
      </c>
      <c r="W130" s="204">
        <f t="shared" si="66"/>
        <v>310978093.5</v>
      </c>
      <c r="X130" s="204">
        <f t="shared" si="67"/>
        <v>319945861.75</v>
      </c>
      <c r="Y130" s="204">
        <f t="shared" si="68"/>
        <v>328913630</v>
      </c>
      <c r="Z130" s="204">
        <f t="shared" si="69"/>
        <v>337881398.25</v>
      </c>
      <c r="AA130" s="204">
        <f t="shared" si="70"/>
        <v>346849166.5</v>
      </c>
      <c r="AB130" s="204">
        <f t="shared" si="71"/>
        <v>355816934.75</v>
      </c>
    </row>
    <row r="131" spans="2:28">
      <c r="B131" s="349">
        <v>15</v>
      </c>
      <c r="C131" s="349" t="s">
        <v>160</v>
      </c>
      <c r="D131" s="347">
        <f>(D69+'Total Biaya Pelumas'!D25+'Total Biaya BBM'!D25)*0.25</f>
        <v>14825889</v>
      </c>
      <c r="E131" s="347">
        <f>(E69+'Total Biaya Pelumas'!E25+'Total Biaya BBM'!E25)*0.25</f>
        <v>13977261.25</v>
      </c>
      <c r="F131" s="347">
        <f>(F69+'Total Biaya Pelumas'!F25+'Total Biaya BBM'!F25)*0.25</f>
        <v>14449410</v>
      </c>
      <c r="G131" s="347">
        <f>(G69+'Total Biaya Pelumas'!G25+'Total Biaya BBM'!G25)*0.25</f>
        <v>7607335.5</v>
      </c>
      <c r="H131" s="347">
        <f>(H69+'Total Biaya Pelumas'!H25+'Total Biaya BBM'!H25)*0.25</f>
        <v>5124439</v>
      </c>
      <c r="I131" s="347">
        <f>(I69+'Total Biaya Pelumas'!I25+'Total Biaya BBM'!I25)*0.25</f>
        <v>5124439</v>
      </c>
      <c r="J131" s="347">
        <f>(J69+'Total Biaya Pelumas'!J25+'Total Biaya BBM'!J25)*0.25</f>
        <v>5124439</v>
      </c>
      <c r="K131" s="347">
        <f>(K69+'Total Biaya Pelumas'!K25+'Total Biaya BBM'!K25)*0.25</f>
        <v>5124439</v>
      </c>
      <c r="L131" s="347">
        <f>(L69+'Total Biaya Pelumas'!L25+'Total Biaya BBM'!L25)*0.25</f>
        <v>5124439</v>
      </c>
      <c r="M131" s="347">
        <f>(M69+'Total Biaya Pelumas'!M25+'Total Biaya BBM'!M25)*0.25</f>
        <v>5124439</v>
      </c>
      <c r="N131" s="347">
        <f>(N69+'Total Biaya Pelumas'!N25+'Total Biaya BBM'!N25)*0.25</f>
        <v>5124439</v>
      </c>
      <c r="O131" s="347">
        <f>(O69+'Total Biaya Pelumas'!O25+'Total Biaya BBM'!O25)*0.25</f>
        <v>5124439</v>
      </c>
      <c r="Q131" s="457">
        <f t="shared" si="60"/>
        <v>14825889</v>
      </c>
      <c r="R131" s="204">
        <f t="shared" si="61"/>
        <v>28803150.25</v>
      </c>
      <c r="S131" s="204">
        <f t="shared" si="62"/>
        <v>43252560.25</v>
      </c>
      <c r="T131" s="204">
        <f t="shared" si="63"/>
        <v>50859895.75</v>
      </c>
      <c r="U131" s="204">
        <f t="shared" si="64"/>
        <v>55984334.75</v>
      </c>
      <c r="V131" s="204">
        <f t="shared" si="65"/>
        <v>61108773.75</v>
      </c>
      <c r="W131" s="204">
        <f t="shared" si="66"/>
        <v>66233212.75</v>
      </c>
      <c r="X131" s="204">
        <f t="shared" si="67"/>
        <v>71357651.75</v>
      </c>
      <c r="Y131" s="204">
        <f t="shared" si="68"/>
        <v>76482090.75</v>
      </c>
      <c r="Z131" s="204">
        <f t="shared" si="69"/>
        <v>81606529.75</v>
      </c>
      <c r="AA131" s="204">
        <f t="shared" si="70"/>
        <v>86730968.75</v>
      </c>
      <c r="AB131" s="204">
        <f t="shared" si="71"/>
        <v>91855407.75</v>
      </c>
    </row>
    <row r="132" spans="2:28">
      <c r="B132" s="349">
        <v>16</v>
      </c>
      <c r="C132" s="349" t="s">
        <v>161</v>
      </c>
      <c r="D132" s="347">
        <f>(D70+'Total Biaya Pelumas'!D26+'Total Biaya BBM'!D26)*0.25</f>
        <v>24598132.75</v>
      </c>
      <c r="E132" s="347">
        <f>(E70+'Total Biaya Pelumas'!E26+'Total Biaya BBM'!E26)*0.25</f>
        <v>23883972.25</v>
      </c>
      <c r="F132" s="347">
        <f>(F70+'Total Biaya Pelumas'!F26+'Total Biaya BBM'!F26)*0.25</f>
        <v>27052672.25</v>
      </c>
      <c r="G132" s="347">
        <f>(G70+'Total Biaya Pelumas'!G26+'Total Biaya BBM'!G26)*0.25</f>
        <v>25639600.5</v>
      </c>
      <c r="H132" s="347">
        <f>(H70+'Total Biaya Pelumas'!H26+'Total Biaya BBM'!H26)*0.25</f>
        <v>5124439</v>
      </c>
      <c r="I132" s="347">
        <f>(I70+'Total Biaya Pelumas'!I26+'Total Biaya BBM'!I26)*0.25</f>
        <v>5124439</v>
      </c>
      <c r="J132" s="347">
        <f>(J70+'Total Biaya Pelumas'!J26+'Total Biaya BBM'!J26)*0.25</f>
        <v>5124439</v>
      </c>
      <c r="K132" s="347">
        <f>(K70+'Total Biaya Pelumas'!K26+'Total Biaya BBM'!K26)*0.25</f>
        <v>5124439</v>
      </c>
      <c r="L132" s="347">
        <f>(L70+'Total Biaya Pelumas'!L26+'Total Biaya BBM'!L26)*0.25</f>
        <v>5124439</v>
      </c>
      <c r="M132" s="347">
        <f>(M70+'Total Biaya Pelumas'!M26+'Total Biaya BBM'!M26)*0.25</f>
        <v>5124439</v>
      </c>
      <c r="N132" s="347">
        <f>(N70+'Total Biaya Pelumas'!N26+'Total Biaya BBM'!N26)*0.25</f>
        <v>5124439</v>
      </c>
      <c r="O132" s="347">
        <f>(O70+'Total Biaya Pelumas'!O26+'Total Biaya BBM'!O26)*0.25</f>
        <v>5124439</v>
      </c>
      <c r="Q132" s="457">
        <f t="shared" si="60"/>
        <v>24598132.75</v>
      </c>
      <c r="R132" s="204">
        <f t="shared" si="61"/>
        <v>48482105</v>
      </c>
      <c r="S132" s="204">
        <f t="shared" si="62"/>
        <v>75534777.25</v>
      </c>
      <c r="T132" s="204">
        <f t="shared" si="63"/>
        <v>101174377.75</v>
      </c>
      <c r="U132" s="204">
        <f t="shared" si="64"/>
        <v>106298816.75</v>
      </c>
      <c r="V132" s="204">
        <f t="shared" si="65"/>
        <v>111423255.75</v>
      </c>
      <c r="W132" s="204">
        <f t="shared" si="66"/>
        <v>116547694.75</v>
      </c>
      <c r="X132" s="204">
        <f t="shared" si="67"/>
        <v>121672133.75</v>
      </c>
      <c r="Y132" s="204">
        <f t="shared" si="68"/>
        <v>126796572.75</v>
      </c>
      <c r="Z132" s="204">
        <f t="shared" si="69"/>
        <v>131921011.75</v>
      </c>
      <c r="AA132" s="204">
        <f t="shared" si="70"/>
        <v>137045450.75</v>
      </c>
      <c r="AB132" s="204">
        <f t="shared" si="71"/>
        <v>142169889.75</v>
      </c>
    </row>
    <row r="133" spans="2:28">
      <c r="B133" s="349"/>
      <c r="C133" s="354" t="s">
        <v>47</v>
      </c>
      <c r="D133" s="456">
        <f>SUM(D125:D132)</f>
        <v>399760800</v>
      </c>
      <c r="E133" s="456">
        <f>SUM(E125:E132)</f>
        <v>376583758</v>
      </c>
      <c r="F133" s="456">
        <f t="shared" ref="F133:O133" si="73">SUM(F125:F132)</f>
        <v>445784943.75</v>
      </c>
      <c r="G133" s="456">
        <f t="shared" si="73"/>
        <v>348928998.5</v>
      </c>
      <c r="H133" s="456">
        <f t="shared" si="73"/>
        <v>64055487.5</v>
      </c>
      <c r="I133" s="456">
        <f t="shared" si="73"/>
        <v>64055487.5</v>
      </c>
      <c r="J133" s="456">
        <f t="shared" si="73"/>
        <v>64055487.5</v>
      </c>
      <c r="K133" s="456">
        <f t="shared" si="73"/>
        <v>64055487.5</v>
      </c>
      <c r="L133" s="456">
        <f t="shared" si="73"/>
        <v>64055487.5</v>
      </c>
      <c r="M133" s="456">
        <f t="shared" si="73"/>
        <v>64055487.5</v>
      </c>
      <c r="N133" s="456">
        <f t="shared" si="73"/>
        <v>64055487.5</v>
      </c>
      <c r="O133" s="456">
        <f t="shared" si="73"/>
        <v>64055487.5</v>
      </c>
      <c r="Q133" s="457">
        <f t="shared" si="60"/>
        <v>399760800</v>
      </c>
      <c r="R133" s="204">
        <f t="shared" si="61"/>
        <v>776344558</v>
      </c>
      <c r="S133" s="204">
        <f t="shared" si="62"/>
        <v>1222129501.75</v>
      </c>
      <c r="T133" s="204">
        <f t="shared" si="63"/>
        <v>1571058500.25</v>
      </c>
      <c r="U133" s="204">
        <f t="shared" si="64"/>
        <v>1635113987.75</v>
      </c>
      <c r="V133" s="204">
        <f t="shared" si="65"/>
        <v>1699169475.25</v>
      </c>
      <c r="W133" s="204">
        <f t="shared" si="66"/>
        <v>1763224962.75</v>
      </c>
      <c r="X133" s="204">
        <f t="shared" si="67"/>
        <v>1827280450.25</v>
      </c>
      <c r="Y133" s="204">
        <f t="shared" si="68"/>
        <v>1891335937.75</v>
      </c>
      <c r="Z133" s="204">
        <f t="shared" si="69"/>
        <v>1955391425.25</v>
      </c>
      <c r="AA133" s="204">
        <f t="shared" si="70"/>
        <v>2019446912.75</v>
      </c>
      <c r="AB133" s="204">
        <f t="shared" si="71"/>
        <v>2083502400.25</v>
      </c>
    </row>
    <row r="134" spans="2:28">
      <c r="B134" s="349"/>
      <c r="C134" s="354" t="s">
        <v>128</v>
      </c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49"/>
    </row>
    <row r="135" spans="2:28">
      <c r="B135" s="349">
        <v>17</v>
      </c>
      <c r="C135" s="349" t="s">
        <v>129</v>
      </c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</row>
    <row r="136" spans="2:28">
      <c r="B136" s="349">
        <v>18</v>
      </c>
      <c r="C136" s="349" t="s">
        <v>149</v>
      </c>
      <c r="D136" s="349"/>
      <c r="E136" s="349"/>
      <c r="F136" s="349"/>
      <c r="G136" s="349"/>
      <c r="H136" s="349"/>
      <c r="I136" s="349"/>
      <c r="J136" s="349"/>
      <c r="K136" s="349"/>
      <c r="L136" s="349"/>
      <c r="M136" s="349"/>
      <c r="N136" s="349"/>
      <c r="O136" s="349"/>
    </row>
    <row r="137" spans="2:28">
      <c r="B137" s="349"/>
      <c r="C137" s="354" t="s">
        <v>130</v>
      </c>
      <c r="D137" s="349"/>
      <c r="E137" s="349"/>
      <c r="F137" s="349"/>
      <c r="G137" s="349"/>
      <c r="H137" s="349"/>
      <c r="I137" s="349"/>
      <c r="J137" s="349"/>
      <c r="K137" s="349"/>
      <c r="L137" s="349"/>
      <c r="M137" s="349"/>
      <c r="N137" s="349"/>
      <c r="O137" s="349"/>
    </row>
    <row r="138" spans="2:28">
      <c r="B138" s="349"/>
      <c r="C138" s="354" t="s">
        <v>131</v>
      </c>
      <c r="D138" s="456">
        <f>D116+D124+D133</f>
        <v>684552663.5</v>
      </c>
      <c r="E138" s="456">
        <f>E116+E124+E133</f>
        <v>652266177.67690003</v>
      </c>
      <c r="F138" s="456">
        <f t="shared" ref="F138:O138" si="74">F116+F124+F133</f>
        <v>759651748.75</v>
      </c>
      <c r="G138" s="456">
        <f t="shared" si="74"/>
        <v>638636727</v>
      </c>
      <c r="H138" s="456">
        <f t="shared" si="74"/>
        <v>110175438.5</v>
      </c>
      <c r="I138" s="456">
        <f t="shared" si="74"/>
        <v>110175438.5</v>
      </c>
      <c r="J138" s="456">
        <f t="shared" si="74"/>
        <v>110175438.5</v>
      </c>
      <c r="K138" s="456">
        <f t="shared" si="74"/>
        <v>110175438.5</v>
      </c>
      <c r="L138" s="456">
        <f t="shared" si="74"/>
        <v>110175438.5</v>
      </c>
      <c r="M138" s="456">
        <f t="shared" si="74"/>
        <v>110175438.5</v>
      </c>
      <c r="N138" s="456">
        <f t="shared" si="74"/>
        <v>110175438.5</v>
      </c>
      <c r="O138" s="456">
        <f t="shared" si="74"/>
        <v>110175438.5</v>
      </c>
      <c r="Q138" s="323">
        <f t="shared" ref="Q138" si="75">D138</f>
        <v>684552663.5</v>
      </c>
      <c r="R138" s="2">
        <f t="shared" ref="R138" si="76">Q138+E138</f>
        <v>1336818841.1768999</v>
      </c>
      <c r="S138" s="2">
        <f t="shared" ref="S138" si="77">R138+F138</f>
        <v>2096470589.9268999</v>
      </c>
      <c r="T138" s="2">
        <f t="shared" ref="T138" si="78">S138+G138</f>
        <v>2735107316.9268999</v>
      </c>
      <c r="U138" s="2">
        <f t="shared" ref="U138" si="79">T138+H138</f>
        <v>2845282755.4268999</v>
      </c>
      <c r="V138" s="2">
        <f t="shared" ref="V138" si="80">U138+I138</f>
        <v>2955458193.9268999</v>
      </c>
      <c r="W138" s="2">
        <f t="shared" ref="W138" si="81">V138+J138</f>
        <v>3065633632.4268999</v>
      </c>
      <c r="X138" s="2">
        <f t="shared" ref="X138" si="82">W138+K138</f>
        <v>3175809070.9268999</v>
      </c>
      <c r="Y138" s="2">
        <f t="shared" ref="Y138" si="83">X138+L138</f>
        <v>3285984509.4268999</v>
      </c>
      <c r="Z138" s="2">
        <f t="shared" ref="Z138" si="84">Y138+M138</f>
        <v>3396159947.9268999</v>
      </c>
      <c r="AA138" s="2">
        <f t="shared" ref="AA138" si="85">Z138+N138</f>
        <v>3506335386.4268999</v>
      </c>
      <c r="AB138" s="2">
        <f t="shared" ref="AB138" si="86">AA138+O138</f>
        <v>3616510824.9268999</v>
      </c>
    </row>
    <row r="139" spans="2:28">
      <c r="B139" s="349">
        <v>19</v>
      </c>
      <c r="C139" s="349" t="s">
        <v>132</v>
      </c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49"/>
    </row>
    <row r="140" spans="2:28">
      <c r="B140" s="349"/>
      <c r="C140" s="354" t="s">
        <v>133</v>
      </c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49"/>
    </row>
    <row r="141" spans="2:28">
      <c r="B141" s="350"/>
      <c r="C141" s="355" t="s">
        <v>29</v>
      </c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</row>
  </sheetData>
  <mergeCells count="6">
    <mergeCell ref="B1:P1"/>
    <mergeCell ref="B2:P2"/>
    <mergeCell ref="B3:P3"/>
    <mergeCell ref="Q4:AB4"/>
    <mergeCell ref="D5:O5"/>
    <mergeCell ref="Q5:AB5"/>
  </mergeCells>
  <printOptions horizontalCentered="1"/>
  <pageMargins left="0.62992125984251968" right="0.27559055118110237" top="0.68" bottom="0.15748031496062992" header="0.23622047244094491" footer="0.19685039370078741"/>
  <pageSetup paperSize="122" scale="6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>
    <tabColor rgb="FFFFFF00"/>
    <pageSetUpPr fitToPage="1"/>
  </sheetPr>
  <dimension ref="A1:AC51"/>
  <sheetViews>
    <sheetView showGridLines="0" view="pageBreakPreview" topLeftCell="A4" zoomScale="85" zoomScaleNormal="75" zoomScaleSheetLayoutView="85" workbookViewId="0">
      <selection activeCell="E16" sqref="E16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28515625" style="13" customWidth="1"/>
    <col min="4" max="4" width="8.7109375" style="10" customWidth="1"/>
    <col min="5" max="5" width="8.42578125" style="10" customWidth="1"/>
    <col min="6" max="6" width="8" style="10" bestFit="1" customWidth="1"/>
    <col min="7" max="7" width="8.140625" style="10" customWidth="1"/>
    <col min="8" max="8" width="8.85546875" style="10" customWidth="1"/>
    <col min="9" max="9" width="8.7109375" style="10" customWidth="1"/>
    <col min="10" max="10" width="8.85546875" style="10" customWidth="1"/>
    <col min="11" max="11" width="10" style="10" customWidth="1"/>
    <col min="12" max="12" width="8.42578125" style="10" bestFit="1" customWidth="1"/>
    <col min="13" max="13" width="9" style="10" customWidth="1"/>
    <col min="14" max="14" width="8.85546875" style="10" customWidth="1"/>
    <col min="15" max="15" width="9" style="10" customWidth="1"/>
    <col min="16" max="16" width="13.140625" style="10" customWidth="1"/>
    <col min="17" max="17" width="10" style="2" customWidth="1"/>
    <col min="18" max="18" width="10.85546875" style="2" customWidth="1"/>
    <col min="19" max="19" width="9.42578125" style="2" customWidth="1"/>
    <col min="20" max="28" width="8.7109375" style="2" bestFit="1" customWidth="1"/>
    <col min="29" max="16384" width="7.140625" style="2"/>
  </cols>
  <sheetData>
    <row r="1" spans="1:29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9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9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9">
      <c r="B4" s="8" t="s">
        <v>31</v>
      </c>
      <c r="D4" s="8"/>
      <c r="Q4" s="494" t="s">
        <v>69</v>
      </c>
      <c r="R4" s="494"/>
      <c r="S4" s="494"/>
      <c r="T4" s="494"/>
      <c r="U4" s="494"/>
      <c r="V4" s="494"/>
      <c r="W4" s="494"/>
      <c r="X4" s="494"/>
      <c r="Y4" s="494"/>
      <c r="Z4" s="494"/>
      <c r="AA4" s="494"/>
      <c r="AB4" s="494"/>
    </row>
    <row r="5" spans="1:29" s="11" customFormat="1">
      <c r="B5" s="116"/>
      <c r="C5" s="117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83" t="s">
        <v>30</v>
      </c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5"/>
    </row>
    <row r="6" spans="1:29" s="11" customFormat="1">
      <c r="B6" s="106" t="s">
        <v>2</v>
      </c>
      <c r="C6" s="11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69" t="s">
        <v>18</v>
      </c>
      <c r="R6" s="70" t="s">
        <v>19</v>
      </c>
      <c r="S6" s="70" t="s">
        <v>20</v>
      </c>
      <c r="T6" s="71" t="s">
        <v>21</v>
      </c>
      <c r="U6" s="71" t="s">
        <v>9</v>
      </c>
      <c r="V6" s="71" t="s">
        <v>22</v>
      </c>
      <c r="W6" s="72" t="s">
        <v>23</v>
      </c>
      <c r="X6" s="72" t="s">
        <v>24</v>
      </c>
      <c r="Y6" s="72" t="s">
        <v>25</v>
      </c>
      <c r="Z6" s="73" t="s">
        <v>26</v>
      </c>
      <c r="AA6" s="73" t="s">
        <v>27</v>
      </c>
      <c r="AB6" s="73" t="s">
        <v>28</v>
      </c>
    </row>
    <row r="7" spans="1:29" s="11" customFormat="1">
      <c r="B7" s="107"/>
      <c r="C7" s="119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76"/>
      <c r="R7" s="77"/>
      <c r="S7" s="77"/>
      <c r="T7" s="78"/>
      <c r="U7" s="78"/>
      <c r="V7" s="78"/>
      <c r="W7" s="79"/>
      <c r="X7" s="79"/>
      <c r="Y7" s="79"/>
      <c r="Z7" s="80"/>
      <c r="AA7" s="80"/>
      <c r="AB7" s="80"/>
    </row>
    <row r="8" spans="1:29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83"/>
      <c r="R8" s="83"/>
      <c r="S8" s="83"/>
      <c r="T8" s="83"/>
      <c r="U8" s="83"/>
      <c r="V8" s="84"/>
      <c r="W8" s="84"/>
      <c r="X8" s="84"/>
      <c r="Y8" s="84"/>
      <c r="Z8" s="84"/>
      <c r="AA8" s="84"/>
      <c r="AB8" s="84"/>
    </row>
    <row r="9" spans="1:29" ht="14.1" customHeight="1">
      <c r="B9" s="109">
        <v>1</v>
      </c>
      <c r="C9" s="267" t="s">
        <v>148</v>
      </c>
      <c r="D9" s="356">
        <f>(D$51-('JAM HAR'!D9+'JAM GGN'!D9))/D$51</f>
        <v>0.9838709677419355</v>
      </c>
      <c r="E9" s="356">
        <f>(E$51-('JAM HAR'!E9+'JAM GGN'!E9))/E$51</f>
        <v>0.98275862068965514</v>
      </c>
      <c r="F9" s="356">
        <f>(F$51-('JAM HAR'!F9+'JAM GGN'!F9))/F$51</f>
        <v>0.9838709677419355</v>
      </c>
      <c r="G9" s="356">
        <f>(G$51-('JAM HAR'!G9+'JAM GGN'!G9))/G$51</f>
        <v>0.98333333333333328</v>
      </c>
      <c r="H9" s="356">
        <f>(H$51-('JAM HAR'!H9+'JAM GGN'!H9))/H$51</f>
        <v>1</v>
      </c>
      <c r="I9" s="356">
        <f>(I$51-('JAM HAR'!I9+'JAM GGN'!I9))/I$51</f>
        <v>1</v>
      </c>
      <c r="J9" s="356">
        <f>(J$51-('JAM HAR'!J9+'JAM GGN'!J9))/J$51</f>
        <v>1</v>
      </c>
      <c r="K9" s="356">
        <f>(K$51-('JAM HAR'!K9+'JAM GGN'!K9))/K$51</f>
        <v>1</v>
      </c>
      <c r="L9" s="356">
        <f>(L$51-('JAM HAR'!L9+'JAM GGN'!L9))/L$51</f>
        <v>1</v>
      </c>
      <c r="M9" s="356">
        <f>(M$51-('JAM HAR'!M9+'JAM GGN'!M9))/M$51</f>
        <v>1</v>
      </c>
      <c r="N9" s="356">
        <f>(N$51-('JAM HAR'!N9+'JAM GGN'!N9))/N$51</f>
        <v>1</v>
      </c>
      <c r="O9" s="356">
        <f>(O$51-('JAM HAR'!O9+'JAM GGN'!O9))/O$51</f>
        <v>1</v>
      </c>
      <c r="P9" s="356">
        <f>(P$51-('JAM HAR'!P9+'JAM GGN'!P9))/P$51</f>
        <v>0.99453551912568305</v>
      </c>
      <c r="Q9" s="356">
        <f>(Q$51-('JAM HAR'!Q9+'JAM GGN'!Q9))/Q$51</f>
        <v>0.9838709677419355</v>
      </c>
      <c r="R9" s="356">
        <f>(R$51-('JAM HAR'!R9+'JAM GGN'!R9))/R$51</f>
        <v>0.98333333333333328</v>
      </c>
      <c r="S9" s="356">
        <f>(S$51-('JAM HAR'!S9+'JAM GGN'!S9))/S$51</f>
        <v>0.98351648351648346</v>
      </c>
      <c r="T9" s="356">
        <f>(T$51-('JAM HAR'!T9+'JAM GGN'!T9))/T$51</f>
        <v>0.98347107438016534</v>
      </c>
      <c r="U9" s="356">
        <f>(U$51-('JAM HAR'!U9+'JAM GGN'!U9))/U$51</f>
        <v>0.98684210526315785</v>
      </c>
      <c r="V9" s="356">
        <f>(V$51-('JAM HAR'!V9+'JAM GGN'!V9))/V$51</f>
        <v>0.98901098901098905</v>
      </c>
      <c r="W9" s="356">
        <f>(W$51-('JAM HAR'!W9+'JAM GGN'!W9))/W$51</f>
        <v>0.99061032863849763</v>
      </c>
      <c r="X9" s="356">
        <f>(X$51-('JAM HAR'!X9+'JAM GGN'!X9))/X$51</f>
        <v>0.99180327868852458</v>
      </c>
      <c r="Y9" s="356">
        <f>(Y$51-('JAM HAR'!Y9+'JAM GGN'!Y9))/Y$51</f>
        <v>0.99270072992700731</v>
      </c>
      <c r="Z9" s="356">
        <f>(Z$51-('JAM HAR'!Z9+'JAM GGN'!Z9))/Z$51</f>
        <v>0.99344262295081964</v>
      </c>
      <c r="AA9" s="356">
        <f>(AA$51-('JAM HAR'!AA9+'JAM GGN'!AA9))/AA$51</f>
        <v>0.99402985074626871</v>
      </c>
      <c r="AB9" s="356">
        <f>(AB$51-('JAM HAR'!AB9+'JAM GGN'!AB9))/AB$51</f>
        <v>0.99453551912568305</v>
      </c>
      <c r="AC9" s="361"/>
    </row>
    <row r="10" spans="1:29" ht="14.1" customHeight="1">
      <c r="A10" s="14"/>
      <c r="B10" s="110"/>
      <c r="C10" s="268" t="s">
        <v>61</v>
      </c>
      <c r="D10" s="357">
        <f>(D$51-('JAM HAR'!D10+'JAM GGN'!D10))/D$51</f>
        <v>0.9838709677419355</v>
      </c>
      <c r="E10" s="357">
        <f>(E$51-('JAM HAR'!E10+'JAM GGN'!E10))/E$51</f>
        <v>0.98275862068965514</v>
      </c>
      <c r="F10" s="357">
        <f>(F$51-('JAM HAR'!F10+'JAM GGN'!F10))/F$51</f>
        <v>0.9838709677419355</v>
      </c>
      <c r="G10" s="357">
        <f>(G$51-('JAM HAR'!G10+'JAM GGN'!G10))/G$51</f>
        <v>0.98333333333333328</v>
      </c>
      <c r="H10" s="357">
        <f>(H$51-('JAM HAR'!H10+'JAM GGN'!H10))/H$51</f>
        <v>1</v>
      </c>
      <c r="I10" s="357">
        <f>(I$51-('JAM HAR'!I10+'JAM GGN'!I10))/I$51</f>
        <v>1</v>
      </c>
      <c r="J10" s="357">
        <f>(J$51-('JAM HAR'!J10+'JAM GGN'!J10))/J$51</f>
        <v>1</v>
      </c>
      <c r="K10" s="357">
        <f>(K$51-('JAM HAR'!K10+'JAM GGN'!K10))/K$51</f>
        <v>1</v>
      </c>
      <c r="L10" s="357">
        <f>(L$51-('JAM HAR'!L10+'JAM GGN'!L10))/L$51</f>
        <v>1</v>
      </c>
      <c r="M10" s="357">
        <f>(M$51-('JAM HAR'!M10+'JAM GGN'!M10))/M$51</f>
        <v>1</v>
      </c>
      <c r="N10" s="357">
        <f>(N$51-('JAM HAR'!N10+'JAM GGN'!N10))/N$51</f>
        <v>1</v>
      </c>
      <c r="O10" s="357">
        <f>(O$51-('JAM HAR'!O10+'JAM GGN'!O10))/O$51</f>
        <v>1</v>
      </c>
      <c r="P10" s="357">
        <f>(P$51-('JAM HAR'!P10+'JAM GGN'!P10))/P$51</f>
        <v>0.99453551912568305</v>
      </c>
      <c r="Q10" s="357">
        <f>(Q$51-('JAM HAR'!Q10+'JAM GGN'!Q10))/Q$51</f>
        <v>0.9838709677419355</v>
      </c>
      <c r="R10" s="357">
        <f>(R$51-('JAM HAR'!R10+'JAM GGN'!R10))/R$51</f>
        <v>0.98333333333333328</v>
      </c>
      <c r="S10" s="357">
        <f>(S$51-('JAM HAR'!S10+'JAM GGN'!S10))/S$51</f>
        <v>0.98351648351648346</v>
      </c>
      <c r="T10" s="357">
        <f>(T$51-('JAM HAR'!T10+'JAM GGN'!T10))/T$51</f>
        <v>0.98347107438016534</v>
      </c>
      <c r="U10" s="357">
        <f>(U$51-('JAM HAR'!U10+'JAM GGN'!U10))/U$51</f>
        <v>0.98684210526315785</v>
      </c>
      <c r="V10" s="357">
        <f>(V$51-('JAM HAR'!V10+'JAM GGN'!V10))/V$51</f>
        <v>0.98901098901098905</v>
      </c>
      <c r="W10" s="357">
        <f>(W$51-('JAM HAR'!W10+'JAM GGN'!W10))/W$51</f>
        <v>0.99061032863849763</v>
      </c>
      <c r="X10" s="357">
        <f>(X$51-('JAM HAR'!X10+'JAM GGN'!X10))/X$51</f>
        <v>0.99180327868852458</v>
      </c>
      <c r="Y10" s="357">
        <f>(Y$51-('JAM HAR'!Y10+'JAM GGN'!Y10))/Y$51</f>
        <v>0.99270072992700731</v>
      </c>
      <c r="Z10" s="357">
        <f>(Z$51-('JAM HAR'!Z10+'JAM GGN'!Z10))/Z$51</f>
        <v>0.99344262295081964</v>
      </c>
      <c r="AA10" s="357">
        <f>(AA$51-('JAM HAR'!AA10+'JAM GGN'!AA10))/AA$51</f>
        <v>0.99402985074626871</v>
      </c>
      <c r="AB10" s="357">
        <f>(AB$51-('JAM HAR'!AB10+'JAM GGN'!AB10))/AB$51</f>
        <v>0.99453551912568305</v>
      </c>
      <c r="AC10" s="362"/>
    </row>
    <row r="11" spans="1:29" ht="14.1" customHeight="1">
      <c r="A11" s="14"/>
      <c r="B11" s="109">
        <v>2</v>
      </c>
      <c r="C11" s="267" t="s">
        <v>149</v>
      </c>
      <c r="D11" s="356">
        <f>(D$51-('JAM HAR'!D11+'JAM GGN'!D11))/D$51</f>
        <v>0.9946236559139785</v>
      </c>
      <c r="E11" s="356">
        <f>(E$51-('JAM HAR'!E11+'JAM GGN'!E11))/E$51</f>
        <v>0.99425287356321834</v>
      </c>
      <c r="F11" s="356">
        <f>(F$51-('JAM HAR'!F11+'JAM GGN'!F11))/F$51</f>
        <v>0.9946236559139785</v>
      </c>
      <c r="G11" s="356">
        <f>(G$51-('JAM HAR'!G11+'JAM GGN'!G11))/G$51</f>
        <v>0.99444444444444446</v>
      </c>
      <c r="H11" s="356">
        <f>(H$51-('JAM HAR'!H11+'JAM GGN'!H11))/H$51</f>
        <v>1</v>
      </c>
      <c r="I11" s="356">
        <f>(I$51-('JAM HAR'!I11+'JAM GGN'!I11))/I$51</f>
        <v>1</v>
      </c>
      <c r="J11" s="356">
        <f>(J$51-('JAM HAR'!J11+'JAM GGN'!J11))/J$51</f>
        <v>1</v>
      </c>
      <c r="K11" s="356">
        <f>(K$51-('JAM HAR'!K11+'JAM GGN'!K11))/K$51</f>
        <v>1</v>
      </c>
      <c r="L11" s="356">
        <f>(L$51-('JAM HAR'!L11+'JAM GGN'!L11))/L$51</f>
        <v>1</v>
      </c>
      <c r="M11" s="356">
        <f>(M$51-('JAM HAR'!M11+'JAM GGN'!M11))/M$51</f>
        <v>1</v>
      </c>
      <c r="N11" s="356">
        <f>(N$51-('JAM HAR'!N11+'JAM GGN'!N11))/N$51</f>
        <v>1</v>
      </c>
      <c r="O11" s="356">
        <f>(O$51-('JAM HAR'!O11+'JAM GGN'!O11))/O$51</f>
        <v>1</v>
      </c>
      <c r="P11" s="356">
        <f>(P$51-('JAM HAR'!P11+'JAM GGN'!P11))/P$51</f>
        <v>0.99817850637522765</v>
      </c>
      <c r="Q11" s="356">
        <f>(Q$51-('JAM HAR'!Q11+'JAM GGN'!Q11))/Q$51</f>
        <v>0.9946236559139785</v>
      </c>
      <c r="R11" s="356">
        <f>(R$51-('JAM HAR'!R11+'JAM GGN'!R11))/R$51</f>
        <v>0.99444444444444446</v>
      </c>
      <c r="S11" s="356">
        <f>(S$51-('JAM HAR'!S11+'JAM GGN'!S11))/S$51</f>
        <v>0.99450549450549453</v>
      </c>
      <c r="T11" s="356">
        <f>(T$51-('JAM HAR'!T11+'JAM GGN'!T11))/T$51</f>
        <v>0.99449035812672182</v>
      </c>
      <c r="U11" s="356">
        <f>(U$51-('JAM HAR'!U11+'JAM GGN'!U11))/U$51</f>
        <v>0.99561403508771928</v>
      </c>
      <c r="V11" s="356">
        <f>(V$51-('JAM HAR'!V11+'JAM GGN'!V11))/V$51</f>
        <v>0.99633699633699635</v>
      </c>
      <c r="W11" s="356">
        <f>(W$51-('JAM HAR'!W11+'JAM GGN'!W11))/W$51</f>
        <v>0.99687010954616584</v>
      </c>
      <c r="X11" s="356">
        <f>(X$51-('JAM HAR'!X11+'JAM GGN'!X11))/X$51</f>
        <v>0.99726775956284153</v>
      </c>
      <c r="Y11" s="356">
        <f>(Y$51-('JAM HAR'!Y11+'JAM GGN'!Y11))/Y$51</f>
        <v>0.9975669099756691</v>
      </c>
      <c r="Z11" s="356">
        <f>(Z$51-('JAM HAR'!Z11+'JAM GGN'!Z11))/Z$51</f>
        <v>0.99781420765027318</v>
      </c>
      <c r="AA11" s="356">
        <f>(AA$51-('JAM HAR'!AA11+'JAM GGN'!AA11))/AA$51</f>
        <v>0.99800995024875627</v>
      </c>
      <c r="AB11" s="356">
        <f>(AB$51-('JAM HAR'!AB11+'JAM GGN'!AB11))/AB$51</f>
        <v>0.99817850637522765</v>
      </c>
      <c r="AC11" s="361"/>
    </row>
    <row r="12" spans="1:29" ht="14.1" customHeight="1">
      <c r="A12" s="14"/>
      <c r="B12" s="109">
        <v>3</v>
      </c>
      <c r="C12" s="267" t="s">
        <v>150</v>
      </c>
      <c r="D12" s="356">
        <f>(D$51-('JAM HAR'!D12+'JAM GGN'!D12))/D$51</f>
        <v>0.9838709677419355</v>
      </c>
      <c r="E12" s="356">
        <f>(E$51-('JAM HAR'!E12+'JAM GGN'!E12))/E$51</f>
        <v>0.9885057471264368</v>
      </c>
      <c r="F12" s="356">
        <f>(F$51-('JAM HAR'!F12+'JAM GGN'!F12))/F$51</f>
        <v>0.91397849462365588</v>
      </c>
      <c r="G12" s="356">
        <f>(G$51-('JAM HAR'!G12+'JAM GGN'!G12))/G$51</f>
        <v>0.97777777777777775</v>
      </c>
      <c r="H12" s="356">
        <f>(H$51-('JAM HAR'!H12+'JAM GGN'!H12))/H$51</f>
        <v>1</v>
      </c>
      <c r="I12" s="356">
        <f>(I$51-('JAM HAR'!I12+'JAM GGN'!I12))/I$51</f>
        <v>1</v>
      </c>
      <c r="J12" s="356">
        <f>(J$51-('JAM HAR'!J12+'JAM GGN'!J12))/J$51</f>
        <v>1</v>
      </c>
      <c r="K12" s="356">
        <f>(K$51-('JAM HAR'!K12+'JAM GGN'!K12))/K$51</f>
        <v>1</v>
      </c>
      <c r="L12" s="356">
        <f>(L$51-('JAM HAR'!L12+'JAM GGN'!L12))/L$51</f>
        <v>1</v>
      </c>
      <c r="M12" s="356">
        <f>(M$51-('JAM HAR'!M12+'JAM GGN'!M12))/M$51</f>
        <v>1</v>
      </c>
      <c r="N12" s="356">
        <f>(N$51-('JAM HAR'!N12+'JAM GGN'!N12))/N$51</f>
        <v>1</v>
      </c>
      <c r="O12" s="356">
        <f>(O$51-('JAM HAR'!O12+'JAM GGN'!O12))/O$51</f>
        <v>1</v>
      </c>
      <c r="P12" s="356">
        <f>(P$51-('JAM HAR'!P12+'JAM GGN'!P12))/P$51</f>
        <v>0.98861566484517305</v>
      </c>
      <c r="Q12" s="356">
        <f>(Q$51-('JAM HAR'!Q12+'JAM GGN'!Q12))/Q$51</f>
        <v>0.9838709677419355</v>
      </c>
      <c r="R12" s="356">
        <f>(R$51-('JAM HAR'!R12+'JAM GGN'!R12))/R$51</f>
        <v>0.98611111111111116</v>
      </c>
      <c r="S12" s="356">
        <f>(S$51-('JAM HAR'!S12+'JAM GGN'!S12))/S$51</f>
        <v>0.96153846153846156</v>
      </c>
      <c r="T12" s="356">
        <f>(T$51-('JAM HAR'!T12+'JAM GGN'!T12))/T$51</f>
        <v>0.96556473829201106</v>
      </c>
      <c r="U12" s="356">
        <f>(U$51-('JAM HAR'!U12+'JAM GGN'!U12))/U$51</f>
        <v>0.97258771929824561</v>
      </c>
      <c r="V12" s="356">
        <f>(V$51-('JAM HAR'!V12+'JAM GGN'!V12))/V$51</f>
        <v>0.97710622710622708</v>
      </c>
      <c r="W12" s="356">
        <f>(W$51-('JAM HAR'!W12+'JAM GGN'!W12))/W$51</f>
        <v>0.98043818466353683</v>
      </c>
      <c r="X12" s="356">
        <f>(X$51-('JAM HAR'!X12+'JAM GGN'!X12))/X$51</f>
        <v>0.98292349726775952</v>
      </c>
      <c r="Y12" s="356">
        <f>(Y$51-('JAM HAR'!Y12+'JAM GGN'!Y12))/Y$51</f>
        <v>0.98479318734793186</v>
      </c>
      <c r="Z12" s="356">
        <f>(Z$51-('JAM HAR'!Z12+'JAM GGN'!Z12))/Z$51</f>
        <v>0.98633879781420764</v>
      </c>
      <c r="AA12" s="356">
        <f>(AA$51-('JAM HAR'!AA12+'JAM GGN'!AA12))/AA$51</f>
        <v>0.98756218905472637</v>
      </c>
      <c r="AB12" s="356">
        <f>(AB$51-('JAM HAR'!AB12+'JAM GGN'!AB12))/AB$51</f>
        <v>0.98861566484517305</v>
      </c>
      <c r="AC12" s="361"/>
    </row>
    <row r="13" spans="1:29" ht="14.1" customHeight="1">
      <c r="A13" s="14"/>
      <c r="B13" s="109">
        <v>4</v>
      </c>
      <c r="C13" s="267" t="s">
        <v>151</v>
      </c>
      <c r="D13" s="356">
        <f>(D$51-('JAM HAR'!D13+'JAM GGN'!D13))/D$51</f>
        <v>0.9731182795698925</v>
      </c>
      <c r="E13" s="356">
        <f>(E$51-('JAM HAR'!E13+'JAM GGN'!E13))/E$51</f>
        <v>0.9683908045977011</v>
      </c>
      <c r="F13" s="356">
        <f>(F$51-('JAM HAR'!F13+'JAM GGN'!F13))/F$51</f>
        <v>0.989247311827957</v>
      </c>
      <c r="G13" s="356">
        <f>(G$51-('JAM HAR'!G13+'JAM GGN'!G13))/G$51</f>
        <v>0.98888888888888893</v>
      </c>
      <c r="H13" s="356">
        <f>(H$51-('JAM HAR'!H13+'JAM GGN'!H13))/H$51</f>
        <v>1</v>
      </c>
      <c r="I13" s="356">
        <f>(I$51-('JAM HAR'!I13+'JAM GGN'!I13))/I$51</f>
        <v>1</v>
      </c>
      <c r="J13" s="356">
        <f>(J$51-('JAM HAR'!J13+'JAM GGN'!J13))/J$51</f>
        <v>1</v>
      </c>
      <c r="K13" s="356">
        <f>(K$51-('JAM HAR'!K13+'JAM GGN'!K13))/K$51</f>
        <v>1</v>
      </c>
      <c r="L13" s="356">
        <f>(L$51-('JAM HAR'!L13+'JAM GGN'!L13))/L$51</f>
        <v>1</v>
      </c>
      <c r="M13" s="356">
        <f>(M$51-('JAM HAR'!M13+'JAM GGN'!M13))/M$51</f>
        <v>1</v>
      </c>
      <c r="N13" s="356">
        <f>(N$51-('JAM HAR'!N13+'JAM GGN'!N13))/N$51</f>
        <v>1</v>
      </c>
      <c r="O13" s="356">
        <f>(O$51-('JAM HAR'!O13+'JAM GGN'!O13))/O$51</f>
        <v>1</v>
      </c>
      <c r="P13" s="356">
        <f>(P$51-('JAM HAR'!P13+'JAM GGN'!P13))/P$51</f>
        <v>0.99339708561020035</v>
      </c>
      <c r="Q13" s="356">
        <f>(Q$51-('JAM HAR'!Q13+'JAM GGN'!Q13))/Q$51</f>
        <v>0.9731182795698925</v>
      </c>
      <c r="R13" s="356">
        <f>(R$51-('JAM HAR'!R13+'JAM GGN'!R13))/R$51</f>
        <v>0.97083333333333333</v>
      </c>
      <c r="S13" s="356">
        <f>(S$51-('JAM HAR'!S13+'JAM GGN'!S13))/S$51</f>
        <v>0.97710622710622708</v>
      </c>
      <c r="T13" s="356">
        <f>(T$51-('JAM HAR'!T13+'JAM GGN'!T13))/T$51</f>
        <v>0.98002754820936644</v>
      </c>
      <c r="U13" s="356">
        <f>(U$51-('JAM HAR'!U13+'JAM GGN'!U13))/U$51</f>
        <v>0.98410087719298245</v>
      </c>
      <c r="V13" s="356">
        <f>(V$51-('JAM HAR'!V13+'JAM GGN'!V13))/V$51</f>
        <v>0.98672161172161177</v>
      </c>
      <c r="W13" s="356">
        <f>(W$51-('JAM HAR'!W13+'JAM GGN'!W13))/W$51</f>
        <v>0.98865414710485133</v>
      </c>
      <c r="X13" s="356">
        <f>(X$51-('JAM HAR'!X13+'JAM GGN'!X13))/X$51</f>
        <v>0.99009562841530052</v>
      </c>
      <c r="Y13" s="356">
        <f>(Y$51-('JAM HAR'!Y13+'JAM GGN'!Y13))/Y$51</f>
        <v>0.99118004866180054</v>
      </c>
      <c r="Z13" s="356">
        <f>(Z$51-('JAM HAR'!Z13+'JAM GGN'!Z13))/Z$51</f>
        <v>0.99207650273224046</v>
      </c>
      <c r="AA13" s="356">
        <f>(AA$51-('JAM HAR'!AA13+'JAM GGN'!AA13))/AA$51</f>
        <v>0.99278606965174132</v>
      </c>
      <c r="AB13" s="356">
        <f>(AB$51-('JAM HAR'!AB13+'JAM GGN'!AB13))/AB$51</f>
        <v>0.99339708561020035</v>
      </c>
      <c r="AC13" s="361"/>
    </row>
    <row r="14" spans="1:29" ht="14.1" customHeight="1">
      <c r="A14" s="14"/>
      <c r="B14" s="109">
        <v>5</v>
      </c>
      <c r="C14" s="267" t="s">
        <v>152</v>
      </c>
      <c r="D14" s="356">
        <f>(D$51-('JAM HAR'!D14+'JAM GGN'!D14))/D$51</f>
        <v>0.9838709677419355</v>
      </c>
      <c r="E14" s="356">
        <f>(E$51-('JAM HAR'!E14+'JAM GGN'!E14))/E$51</f>
        <v>0.9885057471264368</v>
      </c>
      <c r="F14" s="356">
        <f>(F$51-('JAM HAR'!F14+'JAM GGN'!F14))/F$51</f>
        <v>0.78494623655913975</v>
      </c>
      <c r="G14" s="356">
        <f>(G$51-('JAM HAR'!G14+'JAM GGN'!G14))/G$51</f>
        <v>0.78333333333333333</v>
      </c>
      <c r="H14" s="356">
        <f>(H$51-('JAM HAR'!H14+'JAM GGN'!H14))/H$51</f>
        <v>1</v>
      </c>
      <c r="I14" s="356">
        <f>(I$51-('JAM HAR'!I14+'JAM GGN'!I14))/I$51</f>
        <v>1</v>
      </c>
      <c r="J14" s="356">
        <f>(J$51-('JAM HAR'!J14+'JAM GGN'!J14))/J$51</f>
        <v>1</v>
      </c>
      <c r="K14" s="356">
        <f>(K$51-('JAM HAR'!K14+'JAM GGN'!K14))/K$51</f>
        <v>1</v>
      </c>
      <c r="L14" s="356">
        <f>(L$51-('JAM HAR'!L14+'JAM GGN'!L14))/L$51</f>
        <v>1</v>
      </c>
      <c r="M14" s="356">
        <f>(M$51-('JAM HAR'!M14+'JAM GGN'!M14))/M$51</f>
        <v>1</v>
      </c>
      <c r="N14" s="356">
        <f>(N$51-('JAM HAR'!N14+'JAM GGN'!N14))/N$51</f>
        <v>1</v>
      </c>
      <c r="O14" s="356">
        <f>(O$51-('JAM HAR'!O14+'JAM GGN'!O14))/O$51</f>
        <v>1</v>
      </c>
      <c r="P14" s="356">
        <f>(P$51-('JAM HAR'!P14+'JAM GGN'!P14))/P$51</f>
        <v>0.96174863387978138</v>
      </c>
      <c r="Q14" s="356">
        <f>(Q$51-('JAM HAR'!Q14+'JAM GGN'!Q14))/Q$51</f>
        <v>0.9838709677419355</v>
      </c>
      <c r="R14" s="356">
        <f>(R$51-('JAM HAR'!R14+'JAM GGN'!R14))/R$51</f>
        <v>0.98611111111111116</v>
      </c>
      <c r="S14" s="356">
        <f>(S$51-('JAM HAR'!S14+'JAM GGN'!S14))/S$51</f>
        <v>0.91758241758241754</v>
      </c>
      <c r="T14" s="356">
        <f>(T$51-('JAM HAR'!T14+'JAM GGN'!T14))/T$51</f>
        <v>0.88429752066115708</v>
      </c>
      <c r="U14" s="356">
        <f>(U$51-('JAM HAR'!U14+'JAM GGN'!U14))/U$51</f>
        <v>0.90789473684210531</v>
      </c>
      <c r="V14" s="356">
        <f>(V$51-('JAM HAR'!V14+'JAM GGN'!V14))/V$51</f>
        <v>0.92307692307692313</v>
      </c>
      <c r="W14" s="356">
        <f>(W$51-('JAM HAR'!W14+'JAM GGN'!W14))/W$51</f>
        <v>0.93427230046948362</v>
      </c>
      <c r="X14" s="356">
        <f>(X$51-('JAM HAR'!X14+'JAM GGN'!X14))/X$51</f>
        <v>0.94262295081967218</v>
      </c>
      <c r="Y14" s="356">
        <f>(Y$51-('JAM HAR'!Y14+'JAM GGN'!Y14))/Y$51</f>
        <v>0.94890510948905105</v>
      </c>
      <c r="Z14" s="356">
        <f>(Z$51-('JAM HAR'!Z14+'JAM GGN'!Z14))/Z$51</f>
        <v>0.95409836065573772</v>
      </c>
      <c r="AA14" s="356">
        <f>(AA$51-('JAM HAR'!AA14+'JAM GGN'!AA14))/AA$51</f>
        <v>0.95820895522388061</v>
      </c>
      <c r="AB14" s="356">
        <f>(AB$51-('JAM HAR'!AB14+'JAM GGN'!AB14))/AB$51</f>
        <v>0.96174863387978138</v>
      </c>
      <c r="AC14" s="361"/>
    </row>
    <row r="15" spans="1:29" ht="14.1" customHeight="1">
      <c r="A15" s="14"/>
      <c r="B15" s="109">
        <v>6</v>
      </c>
      <c r="C15" s="267" t="s">
        <v>153</v>
      </c>
      <c r="D15" s="356">
        <f>(D$51-('JAM HAR'!D15+'JAM GGN'!D15))/D$51</f>
        <v>0.9946236559139785</v>
      </c>
      <c r="E15" s="356">
        <f>(E$51-('JAM HAR'!E15+'JAM GGN'!E15))/E$51</f>
        <v>0.99425287356321834</v>
      </c>
      <c r="F15" s="356">
        <f>(F$51-('JAM HAR'!F15+'JAM GGN'!F15))/F$51</f>
        <v>0.9946236559139785</v>
      </c>
      <c r="G15" s="356">
        <f>(G$51-('JAM HAR'!G15+'JAM GGN'!G15))/G$51</f>
        <v>0.98888888888888893</v>
      </c>
      <c r="H15" s="356">
        <f>(H$51-('JAM HAR'!H15+'JAM GGN'!H15))/H$51</f>
        <v>1</v>
      </c>
      <c r="I15" s="356">
        <f>(I$51-('JAM HAR'!I15+'JAM GGN'!I15))/I$51</f>
        <v>1</v>
      </c>
      <c r="J15" s="356">
        <f>(J$51-('JAM HAR'!J15+'JAM GGN'!J15))/J$51</f>
        <v>1</v>
      </c>
      <c r="K15" s="356">
        <f>(K$51-('JAM HAR'!K15+'JAM GGN'!K15))/K$51</f>
        <v>1</v>
      </c>
      <c r="L15" s="356">
        <f>(L$51-('JAM HAR'!L15+'JAM GGN'!L15))/L$51</f>
        <v>1</v>
      </c>
      <c r="M15" s="356">
        <f>(M$51-('JAM HAR'!M15+'JAM GGN'!M15))/M$51</f>
        <v>1</v>
      </c>
      <c r="N15" s="356">
        <f>(N$51-('JAM HAR'!N15+'JAM GGN'!N15))/N$51</f>
        <v>1</v>
      </c>
      <c r="O15" s="356">
        <f>(O$51-('JAM HAR'!O15+'JAM GGN'!O15))/O$51</f>
        <v>1</v>
      </c>
      <c r="P15" s="356">
        <f>(P$51-('JAM HAR'!P15+'JAM GGN'!P15))/P$51</f>
        <v>0.99772313296903459</v>
      </c>
      <c r="Q15" s="356">
        <f>(Q$51-('JAM HAR'!Q15+'JAM GGN'!Q15))/Q$51</f>
        <v>0.9946236559139785</v>
      </c>
      <c r="R15" s="356">
        <f>(R$51-('JAM HAR'!R15+'JAM GGN'!R15))/R$51</f>
        <v>0.99444444444444446</v>
      </c>
      <c r="S15" s="356">
        <f>(S$51-('JAM HAR'!S15+'JAM GGN'!S15))/S$51</f>
        <v>0.99450549450549453</v>
      </c>
      <c r="T15" s="356">
        <f>(T$51-('JAM HAR'!T15+'JAM GGN'!T15))/T$51</f>
        <v>0.99311294765840219</v>
      </c>
      <c r="U15" s="356">
        <f>(U$51-('JAM HAR'!U15+'JAM GGN'!U15))/U$51</f>
        <v>0.99451754385964908</v>
      </c>
      <c r="V15" s="356">
        <f>(V$51-('JAM HAR'!V15+'JAM GGN'!V15))/V$51</f>
        <v>0.99542124542124544</v>
      </c>
      <c r="W15" s="356">
        <f>(W$51-('JAM HAR'!W15+'JAM GGN'!W15))/W$51</f>
        <v>0.99608763693270741</v>
      </c>
      <c r="X15" s="356">
        <f>(X$51-('JAM HAR'!X15+'JAM GGN'!X15))/X$51</f>
        <v>0.99658469945355188</v>
      </c>
      <c r="Y15" s="356">
        <f>(Y$51-('JAM HAR'!Y15+'JAM GGN'!Y15))/Y$51</f>
        <v>0.99695863746958635</v>
      </c>
      <c r="Z15" s="356">
        <f>(Z$51-('JAM HAR'!Z15+'JAM GGN'!Z15))/Z$51</f>
        <v>0.99726775956284153</v>
      </c>
      <c r="AA15" s="356">
        <f>(AA$51-('JAM HAR'!AA15+'JAM GGN'!AA15))/AA$51</f>
        <v>0.99751243781094523</v>
      </c>
      <c r="AB15" s="356">
        <f>(AB$51-('JAM HAR'!AB15+'JAM GGN'!AB15))/AB$51</f>
        <v>0.99772313296903459</v>
      </c>
      <c r="AC15" s="361"/>
    </row>
    <row r="16" spans="1:29" ht="14.1" customHeight="1">
      <c r="A16" s="14"/>
      <c r="B16" s="109">
        <v>7</v>
      </c>
      <c r="C16" s="267" t="s">
        <v>154</v>
      </c>
      <c r="D16" s="356">
        <f>(D$51-('JAM HAR'!D16+'JAM GGN'!D16))/D$51</f>
        <v>1</v>
      </c>
      <c r="E16" s="356">
        <f>(E$51-('JAM HAR'!E16+'JAM GGN'!E16))/E$51</f>
        <v>1</v>
      </c>
      <c r="F16" s="356">
        <f>(F$51-('JAM HAR'!F16+'JAM GGN'!F16))/F$51</f>
        <v>1</v>
      </c>
      <c r="G16" s="356">
        <f>(G$51-('JAM HAR'!G16+'JAM GGN'!G16))/G$51</f>
        <v>1</v>
      </c>
      <c r="H16" s="356">
        <f>(H$51-('JAM HAR'!H16+'JAM GGN'!H16))/H$51</f>
        <v>1</v>
      </c>
      <c r="I16" s="356">
        <f>(I$51-('JAM HAR'!I16+'JAM GGN'!I16))/I$51</f>
        <v>1</v>
      </c>
      <c r="J16" s="356">
        <f>(J$51-('JAM HAR'!J16+'JAM GGN'!J16))/J$51</f>
        <v>1</v>
      </c>
      <c r="K16" s="356">
        <f>(K$51-('JAM HAR'!K16+'JAM GGN'!K16))/K$51</f>
        <v>1</v>
      </c>
      <c r="L16" s="356">
        <f>(L$51-('JAM HAR'!L16+'JAM GGN'!L16))/L$51</f>
        <v>1</v>
      </c>
      <c r="M16" s="356">
        <f>(M$51-('JAM HAR'!M16+'JAM GGN'!M16))/M$51</f>
        <v>1</v>
      </c>
      <c r="N16" s="356">
        <f>(N$51-('JAM HAR'!N16+'JAM GGN'!N16))/N$51</f>
        <v>1</v>
      </c>
      <c r="O16" s="356">
        <f>(O$51-('JAM HAR'!O16+'JAM GGN'!O16))/O$51</f>
        <v>1</v>
      </c>
      <c r="P16" s="356">
        <f>(P$51-('JAM HAR'!P16+'JAM GGN'!P16))/P$51</f>
        <v>1</v>
      </c>
      <c r="Q16" s="356">
        <f>(Q$51-('JAM HAR'!Q16+'JAM GGN'!Q16))/Q$51</f>
        <v>1</v>
      </c>
      <c r="R16" s="356">
        <f>(R$51-('JAM HAR'!R16+'JAM GGN'!R16))/R$51</f>
        <v>1</v>
      </c>
      <c r="S16" s="356">
        <f>(S$51-('JAM HAR'!S16+'JAM GGN'!S16))/S$51</f>
        <v>1</v>
      </c>
      <c r="T16" s="356">
        <f>(T$51-('JAM HAR'!T16+'JAM GGN'!T16))/T$51</f>
        <v>1</v>
      </c>
      <c r="U16" s="356">
        <f>(U$51-('JAM HAR'!U16+'JAM GGN'!U16))/U$51</f>
        <v>1</v>
      </c>
      <c r="V16" s="356">
        <f>(V$51-('JAM HAR'!V16+'JAM GGN'!V16))/V$51</f>
        <v>1</v>
      </c>
      <c r="W16" s="356">
        <f>(W$51-('JAM HAR'!W16+'JAM GGN'!W16))/W$51</f>
        <v>1</v>
      </c>
      <c r="X16" s="356">
        <f>(X$51-('JAM HAR'!X16+'JAM GGN'!X16))/X$51</f>
        <v>1</v>
      </c>
      <c r="Y16" s="356">
        <f>(Y$51-('JAM HAR'!Y16+'JAM GGN'!Y16))/Y$51</f>
        <v>1</v>
      </c>
      <c r="Z16" s="356">
        <f>(Z$51-('JAM HAR'!Z16+'JAM GGN'!Z16))/Z$51</f>
        <v>1</v>
      </c>
      <c r="AA16" s="356">
        <f>(AA$51-('JAM HAR'!AA16+'JAM GGN'!AA16))/AA$51</f>
        <v>1</v>
      </c>
      <c r="AB16" s="356">
        <f>(AB$51-('JAM HAR'!AB16+'JAM GGN'!AB16))/AB$51</f>
        <v>1</v>
      </c>
      <c r="AC16" s="361"/>
    </row>
    <row r="17" spans="1:29" ht="14.1" customHeight="1">
      <c r="A17" s="14"/>
      <c r="B17" s="109">
        <v>8</v>
      </c>
      <c r="C17" s="267" t="s">
        <v>127</v>
      </c>
      <c r="D17" s="356">
        <f>(D$51-('JAM HAR'!D17+'JAM GGN'!D17))/D$51</f>
        <v>1</v>
      </c>
      <c r="E17" s="356">
        <f>(E$51-('JAM HAR'!E17+'JAM GGN'!E17))/E$51</f>
        <v>0.99425287356321834</v>
      </c>
      <c r="F17" s="356">
        <f>(F$51-('JAM HAR'!F17+'JAM GGN'!F17))/F$51</f>
        <v>0.9946236559139785</v>
      </c>
      <c r="G17" s="356">
        <f>(G$51-('JAM HAR'!G17+'JAM GGN'!G17))/G$51</f>
        <v>0.99444444444444446</v>
      </c>
      <c r="H17" s="356">
        <f>(H$51-('JAM HAR'!H17+'JAM GGN'!H17))/H$51</f>
        <v>1</v>
      </c>
      <c r="I17" s="356">
        <f>(I$51-('JAM HAR'!I17+'JAM GGN'!I17))/I$51</f>
        <v>1</v>
      </c>
      <c r="J17" s="356">
        <f>(J$51-('JAM HAR'!J17+'JAM GGN'!J17))/J$51</f>
        <v>1</v>
      </c>
      <c r="K17" s="356">
        <f>(K$51-('JAM HAR'!K17+'JAM GGN'!K17))/K$51</f>
        <v>1</v>
      </c>
      <c r="L17" s="356">
        <f>(L$51-('JAM HAR'!L17+'JAM GGN'!L17))/L$51</f>
        <v>1</v>
      </c>
      <c r="M17" s="356">
        <f>(M$51-('JAM HAR'!M17+'JAM GGN'!M17))/M$51</f>
        <v>1</v>
      </c>
      <c r="N17" s="356">
        <f>(N$51-('JAM HAR'!N17+'JAM GGN'!N17))/N$51</f>
        <v>1</v>
      </c>
      <c r="O17" s="356">
        <f>(O$51-('JAM HAR'!O17+'JAM GGN'!O17))/O$51</f>
        <v>1</v>
      </c>
      <c r="P17" s="356">
        <f>(P$51-('JAM HAR'!P17+'JAM GGN'!P17))/P$51</f>
        <v>0.99863387978142082</v>
      </c>
      <c r="Q17" s="356">
        <f>(Q$51-('JAM HAR'!Q17+'JAM GGN'!Q17))/Q$51</f>
        <v>1</v>
      </c>
      <c r="R17" s="356">
        <f>(R$51-('JAM HAR'!R17+'JAM GGN'!R17))/R$51</f>
        <v>0.99722222222222223</v>
      </c>
      <c r="S17" s="356">
        <f>(S$51-('JAM HAR'!S17+'JAM GGN'!S17))/S$51</f>
        <v>0.99633699633699635</v>
      </c>
      <c r="T17" s="356">
        <f>(T$51-('JAM HAR'!T17+'JAM GGN'!T17))/T$51</f>
        <v>0.99586776859504134</v>
      </c>
      <c r="U17" s="356">
        <f>(U$51-('JAM HAR'!U17+'JAM GGN'!U17))/U$51</f>
        <v>0.99671052631578949</v>
      </c>
      <c r="V17" s="356">
        <f>(V$51-('JAM HAR'!V17+'JAM GGN'!V17))/V$51</f>
        <v>0.99725274725274726</v>
      </c>
      <c r="W17" s="356">
        <f>(W$51-('JAM HAR'!W17+'JAM GGN'!W17))/W$51</f>
        <v>0.99765258215962438</v>
      </c>
      <c r="X17" s="356">
        <f>(X$51-('JAM HAR'!X17+'JAM GGN'!X17))/X$51</f>
        <v>0.99795081967213117</v>
      </c>
      <c r="Y17" s="356">
        <f>(Y$51-('JAM HAR'!Y17+'JAM GGN'!Y17))/Y$51</f>
        <v>0.99817518248175185</v>
      </c>
      <c r="Z17" s="356">
        <f>(Z$51-('JAM HAR'!Z17+'JAM GGN'!Z17))/Z$51</f>
        <v>0.99836065573770494</v>
      </c>
      <c r="AA17" s="356">
        <f>(AA$51-('JAM HAR'!AA17+'JAM GGN'!AA17))/AA$51</f>
        <v>0.9985074626865672</v>
      </c>
      <c r="AB17" s="356">
        <f>(AB$51-('JAM HAR'!AB17+'JAM GGN'!AB17))/AB$51</f>
        <v>0.99863387978142082</v>
      </c>
      <c r="AC17" s="361"/>
    </row>
    <row r="18" spans="1:29" s="7" customFormat="1" ht="14.1" customHeight="1">
      <c r="A18" s="9"/>
      <c r="B18" s="110"/>
      <c r="C18" s="269" t="s">
        <v>48</v>
      </c>
      <c r="D18" s="357">
        <f>(D$51-('JAM HAR'!D18+'JAM GGN'!D18))/D$51</f>
        <v>0.93010752688172038</v>
      </c>
      <c r="E18" s="357">
        <f>(E$51-('JAM HAR'!E18+'JAM GGN'!E18))/E$51</f>
        <v>0.92816091954022983</v>
      </c>
      <c r="F18" s="357">
        <f>(F$51-('JAM HAR'!F18+'JAM GGN'!F18))/F$51</f>
        <v>0.67204301075268813</v>
      </c>
      <c r="G18" s="357">
        <f>(G$51-('JAM HAR'!G18+'JAM GGN'!G18))/G$51</f>
        <v>0.72777777777777775</v>
      </c>
      <c r="H18" s="357">
        <f>(H$51-('JAM HAR'!H18+'JAM GGN'!H18))/H$51</f>
        <v>1</v>
      </c>
      <c r="I18" s="357">
        <f>(I$51-('JAM HAR'!I18+'JAM GGN'!I18))/I$51</f>
        <v>1</v>
      </c>
      <c r="J18" s="357">
        <f>(J$51-('JAM HAR'!J18+'JAM GGN'!J18))/J$51</f>
        <v>1</v>
      </c>
      <c r="K18" s="357">
        <f>(K$51-('JAM HAR'!K18+'JAM GGN'!K18))/K$51</f>
        <v>1</v>
      </c>
      <c r="L18" s="357">
        <f>(L$51-('JAM HAR'!L18+'JAM GGN'!L18))/L$51</f>
        <v>1</v>
      </c>
      <c r="M18" s="357">
        <f>(M$51-('JAM HAR'!M18+'JAM GGN'!M18))/M$51</f>
        <v>1</v>
      </c>
      <c r="N18" s="357">
        <f>(N$51-('JAM HAR'!N18+'JAM GGN'!N18))/N$51</f>
        <v>1</v>
      </c>
      <c r="O18" s="357">
        <f>(O$51-('JAM HAR'!O18+'JAM GGN'!O18))/O$51</f>
        <v>1</v>
      </c>
      <c r="P18" s="357">
        <f>(P$51-('JAM HAR'!P18+'JAM GGN'!P18))/P$51</f>
        <v>0.93829690346083794</v>
      </c>
      <c r="Q18" s="357">
        <f>(Q$51-('JAM HAR'!Q18+'JAM GGN'!Q18))/Q$51</f>
        <v>0.93010752688172038</v>
      </c>
      <c r="R18" s="357">
        <f>(R$51-('JAM HAR'!R18+'JAM GGN'!R18))/R$51</f>
        <v>0.9291666666666667</v>
      </c>
      <c r="S18" s="357">
        <f>(S$51-('JAM HAR'!S18+'JAM GGN'!S18))/S$51</f>
        <v>0.84157509157509158</v>
      </c>
      <c r="T18" s="357">
        <f>(T$51-('JAM HAR'!T18+'JAM GGN'!T18))/T$51</f>
        <v>0.8133608815426997</v>
      </c>
      <c r="U18" s="357">
        <f>(U$51-('JAM HAR'!U18+'JAM GGN'!U18))/U$51</f>
        <v>0.85142543859649122</v>
      </c>
      <c r="V18" s="357">
        <f>(V$51-('JAM HAR'!V18+'JAM GGN'!V18))/V$51</f>
        <v>0.87591575091575091</v>
      </c>
      <c r="W18" s="357">
        <f>(W$51-('JAM HAR'!W18+'JAM GGN'!W18))/W$51</f>
        <v>0.8939749608763693</v>
      </c>
      <c r="X18" s="357">
        <f>(X$51-('JAM HAR'!X18+'JAM GGN'!X18))/X$51</f>
        <v>0.9074453551912568</v>
      </c>
      <c r="Y18" s="357">
        <f>(Y$51-('JAM HAR'!Y18+'JAM GGN'!Y18))/Y$51</f>
        <v>0.91757907542579076</v>
      </c>
      <c r="Z18" s="357">
        <f>(Z$51-('JAM HAR'!Z18+'JAM GGN'!Z18))/Z$51</f>
        <v>0.92595628415300546</v>
      </c>
      <c r="AA18" s="357">
        <f>(AA$51-('JAM HAR'!AA18+'JAM GGN'!AA18))/AA$51</f>
        <v>0.93258706467661689</v>
      </c>
      <c r="AB18" s="357">
        <f>(AB$51-('JAM HAR'!AB18+'JAM GGN'!AB18))/AB$51</f>
        <v>0.93829690346083794</v>
      </c>
      <c r="AC18" s="362"/>
    </row>
    <row r="19" spans="1:29" ht="14.1" customHeight="1">
      <c r="A19" s="14"/>
      <c r="B19" s="109">
        <v>10</v>
      </c>
      <c r="C19" s="267" t="s">
        <v>155</v>
      </c>
      <c r="D19" s="356">
        <f>(D$51-('JAM HAR'!D19+'JAM GGN'!D19))/D$51</f>
        <v>0.9946236559139785</v>
      </c>
      <c r="E19" s="356">
        <f>(E$51-('JAM HAR'!E19+'JAM GGN'!E19))/E$51</f>
        <v>0.9885057471264368</v>
      </c>
      <c r="F19" s="356">
        <f>(F$51-('JAM HAR'!F19+'JAM GGN'!F19))/F$51</f>
        <v>0.978494623655914</v>
      </c>
      <c r="G19" s="356">
        <f>(G$51-('JAM HAR'!G19+'JAM GGN'!G19))/G$51</f>
        <v>0.97777777777777775</v>
      </c>
      <c r="H19" s="356">
        <f>(H$51-('JAM HAR'!H19+'JAM GGN'!H19))/H$51</f>
        <v>1</v>
      </c>
      <c r="I19" s="356">
        <f>(I$51-('JAM HAR'!I19+'JAM GGN'!I19))/I$51</f>
        <v>1</v>
      </c>
      <c r="J19" s="356">
        <f>(J$51-('JAM HAR'!J19+'JAM GGN'!J19))/J$51</f>
        <v>1</v>
      </c>
      <c r="K19" s="356">
        <f>(K$51-('JAM HAR'!K19+'JAM GGN'!K19))/K$51</f>
        <v>1</v>
      </c>
      <c r="L19" s="356">
        <f>(L$51-('JAM HAR'!L19+'JAM GGN'!L19))/L$51</f>
        <v>1</v>
      </c>
      <c r="M19" s="356">
        <f>(M$51-('JAM HAR'!M19+'JAM GGN'!M19))/M$51</f>
        <v>1</v>
      </c>
      <c r="N19" s="356">
        <f>(N$51-('JAM HAR'!N19+'JAM GGN'!N19))/N$51</f>
        <v>1</v>
      </c>
      <c r="O19" s="356">
        <f>(O$51-('JAM HAR'!O19+'JAM GGN'!O19))/O$51</f>
        <v>1</v>
      </c>
      <c r="P19" s="356">
        <f>(P$51-('JAM HAR'!P19+'JAM GGN'!P19))/P$51</f>
        <v>0.99499089253187611</v>
      </c>
      <c r="Q19" s="356">
        <f>(Q$51-('JAM HAR'!Q19+'JAM GGN'!Q19))/Q$51</f>
        <v>0.9946236559139785</v>
      </c>
      <c r="R19" s="356">
        <f>(R$51-('JAM HAR'!R19+'JAM GGN'!R19))/R$51</f>
        <v>0.9916666666666667</v>
      </c>
      <c r="S19" s="356">
        <f>(S$51-('JAM HAR'!S19+'JAM GGN'!S19))/S$51</f>
        <v>0.98717948717948723</v>
      </c>
      <c r="T19" s="356">
        <f>(T$51-('JAM HAR'!T19+'JAM GGN'!T19))/T$51</f>
        <v>0.98484848484848486</v>
      </c>
      <c r="U19" s="356">
        <f>(U$51-('JAM HAR'!U19+'JAM GGN'!U19))/U$51</f>
        <v>0.98793859649122806</v>
      </c>
      <c r="V19" s="356">
        <f>(V$51-('JAM HAR'!V19+'JAM GGN'!V19))/V$51</f>
        <v>0.98992673992673996</v>
      </c>
      <c r="W19" s="356">
        <f>(W$51-('JAM HAR'!W19+'JAM GGN'!W19))/W$51</f>
        <v>0.99139280125195617</v>
      </c>
      <c r="X19" s="356">
        <f>(X$51-('JAM HAR'!X19+'JAM GGN'!X19))/X$51</f>
        <v>0.99248633879781423</v>
      </c>
      <c r="Y19" s="356">
        <f>(Y$51-('JAM HAR'!Y19+'JAM GGN'!Y19))/Y$51</f>
        <v>0.99330900243309006</v>
      </c>
      <c r="Z19" s="356">
        <f>(Z$51-('JAM HAR'!Z19+'JAM GGN'!Z19))/Z$51</f>
        <v>0.9939890710382514</v>
      </c>
      <c r="AA19" s="356">
        <f>(AA$51-('JAM HAR'!AA19+'JAM GGN'!AA19))/AA$51</f>
        <v>0.99452736318407964</v>
      </c>
      <c r="AB19" s="356">
        <f>(AB$51-('JAM HAR'!AB19+'JAM GGN'!AB19))/AB$51</f>
        <v>0.99499089253187611</v>
      </c>
      <c r="AC19" s="361"/>
    </row>
    <row r="20" spans="1:29" ht="14.1" customHeight="1">
      <c r="A20" s="14"/>
      <c r="B20" s="109">
        <v>11</v>
      </c>
      <c r="C20" s="270" t="s">
        <v>156</v>
      </c>
      <c r="D20" s="356">
        <f>(D$51-('JAM HAR'!D20+'JAM GGN'!D20))/D$51</f>
        <v>0.9731182795698925</v>
      </c>
      <c r="E20" s="356">
        <f>(E$51-('JAM HAR'!E20+'JAM GGN'!E20))/E$51</f>
        <v>0.97126436781609193</v>
      </c>
      <c r="F20" s="356">
        <f>(F$51-('JAM HAR'!F20+'JAM GGN'!F20))/F$51</f>
        <v>0.9731182795698925</v>
      </c>
      <c r="G20" s="356">
        <f>(G$51-('JAM HAR'!G20+'JAM GGN'!G20))/G$51</f>
        <v>0.97222222222222221</v>
      </c>
      <c r="H20" s="356">
        <f>(H$51-('JAM HAR'!H20+'JAM GGN'!H20))/H$51</f>
        <v>1</v>
      </c>
      <c r="I20" s="356">
        <f>(I$51-('JAM HAR'!I20+'JAM GGN'!I20))/I$51</f>
        <v>1</v>
      </c>
      <c r="J20" s="356">
        <f>(J$51-('JAM HAR'!J20+'JAM GGN'!J20))/J$51</f>
        <v>1</v>
      </c>
      <c r="K20" s="356">
        <f>(K$51-('JAM HAR'!K20+'JAM GGN'!K20))/K$51</f>
        <v>1</v>
      </c>
      <c r="L20" s="356">
        <f>(L$51-('JAM HAR'!L20+'JAM GGN'!L20))/L$51</f>
        <v>1</v>
      </c>
      <c r="M20" s="356">
        <f>(M$51-('JAM HAR'!M20+'JAM GGN'!M20))/M$51</f>
        <v>1</v>
      </c>
      <c r="N20" s="356">
        <f>(N$51-('JAM HAR'!N20+'JAM GGN'!N20))/N$51</f>
        <v>1</v>
      </c>
      <c r="O20" s="356">
        <f>(O$51-('JAM HAR'!O20+'JAM GGN'!O20))/O$51</f>
        <v>1</v>
      </c>
      <c r="P20" s="356">
        <f>(P$51-('JAM HAR'!P20+'JAM GGN'!P20))/P$51</f>
        <v>0.99089253187613846</v>
      </c>
      <c r="Q20" s="356">
        <f>(Q$51-('JAM HAR'!Q20+'JAM GGN'!Q20))/Q$51</f>
        <v>0.9731182795698925</v>
      </c>
      <c r="R20" s="356">
        <f>(R$51-('JAM HAR'!R20+'JAM GGN'!R20))/R$51</f>
        <v>0.97222222222222221</v>
      </c>
      <c r="S20" s="356">
        <f>(S$51-('JAM HAR'!S20+'JAM GGN'!S20))/S$51</f>
        <v>0.97252747252747251</v>
      </c>
      <c r="T20" s="356">
        <f>(T$51-('JAM HAR'!T20+'JAM GGN'!T20))/T$51</f>
        <v>0.97245179063360887</v>
      </c>
      <c r="U20" s="356">
        <f>(U$51-('JAM HAR'!U20+'JAM GGN'!U20))/U$51</f>
        <v>0.97807017543859653</v>
      </c>
      <c r="V20" s="356">
        <f>(V$51-('JAM HAR'!V20+'JAM GGN'!V20))/V$51</f>
        <v>0.98168498168498164</v>
      </c>
      <c r="W20" s="356">
        <f>(W$51-('JAM HAR'!W20+'JAM GGN'!W20))/W$51</f>
        <v>0.98435054773082942</v>
      </c>
      <c r="X20" s="356">
        <f>(X$51-('JAM HAR'!X20+'JAM GGN'!X20))/X$51</f>
        <v>0.98633879781420764</v>
      </c>
      <c r="Y20" s="356">
        <f>(Y$51-('JAM HAR'!Y20+'JAM GGN'!Y20))/Y$51</f>
        <v>0.98783454987834551</v>
      </c>
      <c r="Z20" s="356">
        <f>(Z$51-('JAM HAR'!Z20+'JAM GGN'!Z20))/Z$51</f>
        <v>0.98907103825136611</v>
      </c>
      <c r="AA20" s="356">
        <f>(AA$51-('JAM HAR'!AA20+'JAM GGN'!AA20))/AA$51</f>
        <v>0.99004975124378114</v>
      </c>
      <c r="AB20" s="356">
        <f>(AB$51-('JAM HAR'!AB20+'JAM GGN'!AB20))/AB$51</f>
        <v>0.99089253187613846</v>
      </c>
      <c r="AC20" s="361"/>
    </row>
    <row r="21" spans="1:29" ht="14.1" customHeight="1">
      <c r="A21" s="14"/>
      <c r="B21" s="109">
        <v>12</v>
      </c>
      <c r="C21" s="270" t="s">
        <v>129</v>
      </c>
      <c r="D21" s="356">
        <f>(D$51-('JAM HAR'!D21+'JAM GGN'!D21))/D$51</f>
        <v>1</v>
      </c>
      <c r="E21" s="356">
        <f>(E$51-('JAM HAR'!E21+'JAM GGN'!E21))/E$51</f>
        <v>1</v>
      </c>
      <c r="F21" s="356">
        <f>(F$51-('JAM HAR'!F21+'JAM GGN'!F21))/F$51</f>
        <v>0.9946236559139785</v>
      </c>
      <c r="G21" s="356">
        <f>(G$51-('JAM HAR'!G21+'JAM GGN'!G21))/G$51</f>
        <v>1</v>
      </c>
      <c r="H21" s="356">
        <f>(H$51-('JAM HAR'!H21+'JAM GGN'!H21))/H$51</f>
        <v>1</v>
      </c>
      <c r="I21" s="356">
        <f>(I$51-('JAM HAR'!I21+'JAM GGN'!I21))/I$51</f>
        <v>1</v>
      </c>
      <c r="J21" s="356">
        <f>(J$51-('JAM HAR'!J21+'JAM GGN'!J21))/J$51</f>
        <v>1</v>
      </c>
      <c r="K21" s="356">
        <f>(K$51-('JAM HAR'!K21+'JAM GGN'!K21))/K$51</f>
        <v>1</v>
      </c>
      <c r="L21" s="356">
        <f>(L$51-('JAM HAR'!L21+'JAM GGN'!L21))/L$51</f>
        <v>1</v>
      </c>
      <c r="M21" s="356">
        <f>(M$51-('JAM HAR'!M21+'JAM GGN'!M21))/M$51</f>
        <v>1</v>
      </c>
      <c r="N21" s="356">
        <f>(N$51-('JAM HAR'!N21+'JAM GGN'!N21))/N$51</f>
        <v>1</v>
      </c>
      <c r="O21" s="356">
        <f>(O$51-('JAM HAR'!O21+'JAM GGN'!O21))/O$51</f>
        <v>1</v>
      </c>
      <c r="P21" s="356">
        <f>(P$51-('JAM HAR'!P21+'JAM GGN'!P21))/P$51</f>
        <v>0.99954462659380694</v>
      </c>
      <c r="Q21" s="356">
        <f>(Q$51-('JAM HAR'!Q21+'JAM GGN'!Q21))/Q$51</f>
        <v>1</v>
      </c>
      <c r="R21" s="356">
        <f>(R$51-('JAM HAR'!R21+'JAM GGN'!R21))/R$51</f>
        <v>1</v>
      </c>
      <c r="S21" s="356">
        <f>(S$51-('JAM HAR'!S21+'JAM GGN'!S21))/S$51</f>
        <v>0.99816849816849818</v>
      </c>
      <c r="T21" s="356">
        <f>(T$51-('JAM HAR'!T21+'JAM GGN'!T21))/T$51</f>
        <v>0.99862258953168048</v>
      </c>
      <c r="U21" s="356">
        <f>(U$51-('JAM HAR'!U21+'JAM GGN'!U21))/U$51</f>
        <v>0.99890350877192979</v>
      </c>
      <c r="V21" s="356">
        <f>(V$51-('JAM HAR'!V21+'JAM GGN'!V21))/V$51</f>
        <v>0.99908424908424909</v>
      </c>
      <c r="W21" s="356">
        <f>(W$51-('JAM HAR'!W21+'JAM GGN'!W21))/W$51</f>
        <v>0.99921752738654146</v>
      </c>
      <c r="X21" s="356">
        <f>(X$51-('JAM HAR'!X21+'JAM GGN'!X21))/X$51</f>
        <v>0.99931693989071035</v>
      </c>
      <c r="Y21" s="356">
        <f>(Y$51-('JAM HAR'!Y21+'JAM GGN'!Y21))/Y$51</f>
        <v>0.99939172749391725</v>
      </c>
      <c r="Z21" s="356">
        <f>(Z$51-('JAM HAR'!Z21+'JAM GGN'!Z21))/Z$51</f>
        <v>0.99945355191256835</v>
      </c>
      <c r="AA21" s="356">
        <f>(AA$51-('JAM HAR'!AA21+'JAM GGN'!AA21))/AA$51</f>
        <v>0.99950248756218907</v>
      </c>
      <c r="AB21" s="356">
        <f>(AB$51-('JAM HAR'!AB21+'JAM GGN'!AB21))/AB$51</f>
        <v>0.99954462659380694</v>
      </c>
      <c r="AC21" s="361"/>
    </row>
    <row r="22" spans="1:29" ht="14.1" customHeight="1">
      <c r="B22" s="109">
        <v>13</v>
      </c>
      <c r="C22" s="271" t="s">
        <v>157</v>
      </c>
      <c r="D22" s="356">
        <f>(D$51-('JAM HAR'!D22+'JAM GGN'!D22))/D$51</f>
        <v>0.9623655913978495</v>
      </c>
      <c r="E22" s="356">
        <f>(E$51-('JAM HAR'!E22+'JAM GGN'!E22))/E$51</f>
        <v>0.97126436781609193</v>
      </c>
      <c r="F22" s="356">
        <f>(F$51-('JAM HAR'!F22+'JAM GGN'!F22))/F$51</f>
        <v>0.9623655913978495</v>
      </c>
      <c r="G22" s="356">
        <f>(G$51-('JAM HAR'!G22+'JAM GGN'!G22))/G$51</f>
        <v>0.96666666666666667</v>
      </c>
      <c r="H22" s="356">
        <f>(H$51-('JAM HAR'!H22+'JAM GGN'!H22))/H$51</f>
        <v>1</v>
      </c>
      <c r="I22" s="356">
        <f>(I$51-('JAM HAR'!I22+'JAM GGN'!I22))/I$51</f>
        <v>1</v>
      </c>
      <c r="J22" s="356">
        <f>(J$51-('JAM HAR'!J22+'JAM GGN'!J22))/J$51</f>
        <v>1</v>
      </c>
      <c r="K22" s="356">
        <f>(K$51-('JAM HAR'!K22+'JAM GGN'!K22))/K$51</f>
        <v>1</v>
      </c>
      <c r="L22" s="356">
        <f>(L$51-('JAM HAR'!L22+'JAM GGN'!L22))/L$51</f>
        <v>1</v>
      </c>
      <c r="M22" s="356">
        <f>(M$51-('JAM HAR'!M22+'JAM GGN'!M22))/M$51</f>
        <v>1</v>
      </c>
      <c r="N22" s="356">
        <f>(N$51-('JAM HAR'!N22+'JAM GGN'!N22))/N$51</f>
        <v>1</v>
      </c>
      <c r="O22" s="356">
        <f>(O$51-('JAM HAR'!O22+'JAM GGN'!O22))/O$51</f>
        <v>1</v>
      </c>
      <c r="P22" s="356">
        <f>(P$51-('JAM HAR'!P22+'JAM GGN'!P22))/P$51</f>
        <v>0.98861566484517305</v>
      </c>
      <c r="Q22" s="356">
        <f>(Q$51-('JAM HAR'!Q22+'JAM GGN'!Q22))/Q$51</f>
        <v>0.9623655913978495</v>
      </c>
      <c r="R22" s="356">
        <f>(R$51-('JAM HAR'!R22+'JAM GGN'!R22))/R$51</f>
        <v>0.96666666666666667</v>
      </c>
      <c r="S22" s="356">
        <f>(S$51-('JAM HAR'!S22+'JAM GGN'!S22))/S$51</f>
        <v>0.96520146520146521</v>
      </c>
      <c r="T22" s="356">
        <f>(T$51-('JAM HAR'!T22+'JAM GGN'!T22))/T$51</f>
        <v>0.96556473829201106</v>
      </c>
      <c r="U22" s="356">
        <f>(U$51-('JAM HAR'!U22+'JAM GGN'!U22))/U$51</f>
        <v>0.97258771929824561</v>
      </c>
      <c r="V22" s="356">
        <f>(V$51-('JAM HAR'!V22+'JAM GGN'!V22))/V$51</f>
        <v>0.97710622710622708</v>
      </c>
      <c r="W22" s="356">
        <f>(W$51-('JAM HAR'!W22+'JAM GGN'!W22))/W$51</f>
        <v>0.98043818466353683</v>
      </c>
      <c r="X22" s="356">
        <f>(X$51-('JAM HAR'!X22+'JAM GGN'!X22))/X$51</f>
        <v>0.98292349726775952</v>
      </c>
      <c r="Y22" s="356">
        <f>(Y$51-('JAM HAR'!Y22+'JAM GGN'!Y22))/Y$51</f>
        <v>0.98479318734793186</v>
      </c>
      <c r="Z22" s="356">
        <f>(Z$51-('JAM HAR'!Z22+'JAM GGN'!Z22))/Z$51</f>
        <v>0.98633879781420764</v>
      </c>
      <c r="AA22" s="356">
        <f>(AA$51-('JAM HAR'!AA22+'JAM GGN'!AA22))/AA$51</f>
        <v>0.98756218905472637</v>
      </c>
      <c r="AB22" s="356">
        <f>(AB$51-('JAM HAR'!AB22+'JAM GGN'!AB22))/AB$51</f>
        <v>0.98861566484517305</v>
      </c>
      <c r="AC22" s="361"/>
    </row>
    <row r="23" spans="1:29" ht="14.1" customHeight="1">
      <c r="B23" s="109">
        <v>14</v>
      </c>
      <c r="C23" s="271" t="s">
        <v>158</v>
      </c>
      <c r="D23" s="356">
        <f>(D$51-('JAM HAR'!D23+'JAM GGN'!D23))/D$51</f>
        <v>0.9623655913978495</v>
      </c>
      <c r="E23" s="356">
        <f>(E$51-('JAM HAR'!E23+'JAM GGN'!E23))/E$51</f>
        <v>0.98275862068965514</v>
      </c>
      <c r="F23" s="356">
        <f>(F$51-('JAM HAR'!F23+'JAM GGN'!F23))/F$51</f>
        <v>0.9838709677419355</v>
      </c>
      <c r="G23" s="356">
        <f>(G$51-('JAM HAR'!G23+'JAM GGN'!G23))/G$51</f>
        <v>0.98333333333333328</v>
      </c>
      <c r="H23" s="356">
        <f>(H$51-('JAM HAR'!H23+'JAM GGN'!H23))/H$51</f>
        <v>1</v>
      </c>
      <c r="I23" s="356">
        <f>(I$51-('JAM HAR'!I23+'JAM GGN'!I23))/I$51</f>
        <v>1</v>
      </c>
      <c r="J23" s="356">
        <f>(J$51-('JAM HAR'!J23+'JAM GGN'!J23))/J$51</f>
        <v>1</v>
      </c>
      <c r="K23" s="356">
        <f>(K$51-('JAM HAR'!K23+'JAM GGN'!K23))/K$51</f>
        <v>1</v>
      </c>
      <c r="L23" s="356">
        <f>(L$51-('JAM HAR'!L23+'JAM GGN'!L23))/L$51</f>
        <v>1</v>
      </c>
      <c r="M23" s="356">
        <f>(M$51-('JAM HAR'!M23+'JAM GGN'!M23))/M$51</f>
        <v>1</v>
      </c>
      <c r="N23" s="356">
        <f>(N$51-('JAM HAR'!N23+'JAM GGN'!N23))/N$51</f>
        <v>1</v>
      </c>
      <c r="O23" s="356">
        <f>(O$51-('JAM HAR'!O23+'JAM GGN'!O23))/O$51</f>
        <v>1</v>
      </c>
      <c r="P23" s="356">
        <f>(P$51-('JAM HAR'!P23+'JAM GGN'!P23))/P$51</f>
        <v>0.9927140255009107</v>
      </c>
      <c r="Q23" s="356">
        <f>(Q$51-('JAM HAR'!Q23+'JAM GGN'!Q23))/Q$51</f>
        <v>0.9623655913978495</v>
      </c>
      <c r="R23" s="356">
        <f>(R$51-('JAM HAR'!R23+'JAM GGN'!R23))/R$51</f>
        <v>0.97222222222222221</v>
      </c>
      <c r="S23" s="356">
        <f>(S$51-('JAM HAR'!S23+'JAM GGN'!S23))/S$51</f>
        <v>0.97619047619047616</v>
      </c>
      <c r="T23" s="356">
        <f>(T$51-('JAM HAR'!T23+'JAM GGN'!T23))/T$51</f>
        <v>0.97796143250688705</v>
      </c>
      <c r="U23" s="356">
        <f>(U$51-('JAM HAR'!U23+'JAM GGN'!U23))/U$51</f>
        <v>0.98245614035087714</v>
      </c>
      <c r="V23" s="356">
        <f>(V$51-('JAM HAR'!V23+'JAM GGN'!V23))/V$51</f>
        <v>0.9853479853479854</v>
      </c>
      <c r="W23" s="356">
        <f>(W$51-('JAM HAR'!W23+'JAM GGN'!W23))/W$51</f>
        <v>0.98748043818466358</v>
      </c>
      <c r="X23" s="356">
        <f>(X$51-('JAM HAR'!X23+'JAM GGN'!X23))/X$51</f>
        <v>0.98907103825136611</v>
      </c>
      <c r="Y23" s="356">
        <f>(Y$51-('JAM HAR'!Y23+'JAM GGN'!Y23))/Y$51</f>
        <v>0.99026763990267641</v>
      </c>
      <c r="Z23" s="356">
        <f>(Z$51-('JAM HAR'!Z23+'JAM GGN'!Z23))/Z$51</f>
        <v>0.99125683060109293</v>
      </c>
      <c r="AA23" s="356">
        <f>(AA$51-('JAM HAR'!AA23+'JAM GGN'!AA23))/AA$51</f>
        <v>0.99203980099502487</v>
      </c>
      <c r="AB23" s="356">
        <f>(AB$51-('JAM HAR'!AB23+'JAM GGN'!AB23))/AB$51</f>
        <v>0.9927140255009107</v>
      </c>
      <c r="AC23" s="361"/>
    </row>
    <row r="24" spans="1:29" ht="14.1" customHeight="1">
      <c r="B24" s="109">
        <v>15</v>
      </c>
      <c r="C24" s="271" t="s">
        <v>159</v>
      </c>
      <c r="D24" s="356">
        <f>(D$51-('JAM HAR'!D24+'JAM GGN'!D24))/D$51</f>
        <v>0.81182795698924726</v>
      </c>
      <c r="E24" s="356">
        <f>(E$51-('JAM HAR'!E24+'JAM GGN'!E24))/E$51</f>
        <v>0.95977011494252873</v>
      </c>
      <c r="F24" s="356">
        <f>(F$51-('JAM HAR'!F24+'JAM GGN'!F24))/F$51</f>
        <v>0.967741935483871</v>
      </c>
      <c r="G24" s="356">
        <f>(G$51-('JAM HAR'!G24+'JAM GGN'!G24))/G$51</f>
        <v>0.96111111111111114</v>
      </c>
      <c r="H24" s="356">
        <f>(H$51-('JAM HAR'!H24+'JAM GGN'!H24))/H$51</f>
        <v>1</v>
      </c>
      <c r="I24" s="356">
        <f>(I$51-('JAM HAR'!I24+'JAM GGN'!I24))/I$51</f>
        <v>1</v>
      </c>
      <c r="J24" s="356">
        <f>(J$51-('JAM HAR'!J24+'JAM GGN'!J24))/J$51</f>
        <v>1</v>
      </c>
      <c r="K24" s="356">
        <f>(K$51-('JAM HAR'!K24+'JAM GGN'!K24))/K$51</f>
        <v>1</v>
      </c>
      <c r="L24" s="356">
        <f>(L$51-('JAM HAR'!L24+'JAM GGN'!L24))/L$51</f>
        <v>1</v>
      </c>
      <c r="M24" s="356">
        <f>(M$51-('JAM HAR'!M24+'JAM GGN'!M24))/M$51</f>
        <v>1</v>
      </c>
      <c r="N24" s="356">
        <f>(N$51-('JAM HAR'!N24+'JAM GGN'!N24))/N$51</f>
        <v>1</v>
      </c>
      <c r="O24" s="356">
        <f>(O$51-('JAM HAR'!O24+'JAM GGN'!O24))/O$51</f>
        <v>1</v>
      </c>
      <c r="P24" s="356">
        <f>(P$51-('JAM HAR'!P24+'JAM GGN'!P24))/P$51</f>
        <v>0.97495446265938068</v>
      </c>
      <c r="Q24" s="356">
        <f>(Q$51-('JAM HAR'!Q24+'JAM GGN'!Q24))/Q$51</f>
        <v>0.81182795698924726</v>
      </c>
      <c r="R24" s="356">
        <f>(R$51-('JAM HAR'!R24+'JAM GGN'!R24))/R$51</f>
        <v>0.8833333333333333</v>
      </c>
      <c r="S24" s="356">
        <f>(S$51-('JAM HAR'!S24+'JAM GGN'!S24))/S$51</f>
        <v>0.91208791208791207</v>
      </c>
      <c r="T24" s="356">
        <f>(T$51-('JAM HAR'!T24+'JAM GGN'!T24))/T$51</f>
        <v>0.9242424242424242</v>
      </c>
      <c r="U24" s="356">
        <f>(U$51-('JAM HAR'!U24+'JAM GGN'!U24))/U$51</f>
        <v>0.9396929824561403</v>
      </c>
      <c r="V24" s="356">
        <f>(V$51-('JAM HAR'!V24+'JAM GGN'!V24))/V$51</f>
        <v>0.94963369963369959</v>
      </c>
      <c r="W24" s="356">
        <f>(W$51-('JAM HAR'!W24+'JAM GGN'!W24))/W$51</f>
        <v>0.95696400625978095</v>
      </c>
      <c r="X24" s="356">
        <f>(X$51-('JAM HAR'!X24+'JAM GGN'!X24))/X$51</f>
        <v>0.96243169398907102</v>
      </c>
      <c r="Y24" s="356">
        <f>(Y$51-('JAM HAR'!Y24+'JAM GGN'!Y24))/Y$51</f>
        <v>0.96654501216545008</v>
      </c>
      <c r="Z24" s="356">
        <f>(Z$51-('JAM HAR'!Z24+'JAM GGN'!Z24))/Z$51</f>
        <v>0.9699453551912568</v>
      </c>
      <c r="AA24" s="356">
        <f>(AA$51-('JAM HAR'!AA24+'JAM GGN'!AA24))/AA$51</f>
        <v>0.97263681592039797</v>
      </c>
      <c r="AB24" s="356">
        <f>(AB$51-('JAM HAR'!AB24+'JAM GGN'!AB24))/AB$51</f>
        <v>0.97495446265938068</v>
      </c>
      <c r="AC24" s="361"/>
    </row>
    <row r="25" spans="1:29" ht="14.1" customHeight="1">
      <c r="B25" s="109">
        <v>16</v>
      </c>
      <c r="C25" s="271" t="s">
        <v>160</v>
      </c>
      <c r="D25" s="356">
        <f>(D$51-('JAM HAR'!D25+'JAM GGN'!D25))/D$51</f>
        <v>0.989247311827957</v>
      </c>
      <c r="E25" s="356">
        <f>(E$51-('JAM HAR'!E25+'JAM GGN'!E25))/E$51</f>
        <v>0.99425287356321834</v>
      </c>
      <c r="F25" s="356">
        <f>(F$51-('JAM HAR'!F25+'JAM GGN'!F25))/F$51</f>
        <v>0.94086021505376349</v>
      </c>
      <c r="G25" s="356">
        <f>(G$51-('JAM HAR'!G25+'JAM GGN'!G25))/G$51</f>
        <v>1</v>
      </c>
      <c r="H25" s="356">
        <f>(H$51-('JAM HAR'!H25+'JAM GGN'!H25))/H$51</f>
        <v>1</v>
      </c>
      <c r="I25" s="356">
        <f>(I$51-('JAM HAR'!I25+'JAM GGN'!I25))/I$51</f>
        <v>1</v>
      </c>
      <c r="J25" s="356">
        <f>(J$51-('JAM HAR'!J25+'JAM GGN'!J25))/J$51</f>
        <v>1</v>
      </c>
      <c r="K25" s="356">
        <f>(K$51-('JAM HAR'!K25+'JAM GGN'!K25))/K$51</f>
        <v>1</v>
      </c>
      <c r="L25" s="356">
        <f>(L$51-('JAM HAR'!L25+'JAM GGN'!L25))/L$51</f>
        <v>1</v>
      </c>
      <c r="M25" s="356">
        <f>(M$51-('JAM HAR'!M25+'JAM GGN'!M25))/M$51</f>
        <v>1</v>
      </c>
      <c r="N25" s="356">
        <f>(N$51-('JAM HAR'!N25+'JAM GGN'!N25))/N$51</f>
        <v>1</v>
      </c>
      <c r="O25" s="356">
        <f>(O$51-('JAM HAR'!O25+'JAM GGN'!O25))/O$51</f>
        <v>1</v>
      </c>
      <c r="P25" s="356">
        <f>(P$51-('JAM HAR'!P25+'JAM GGN'!P25))/P$51</f>
        <v>0.99362477231329693</v>
      </c>
      <c r="Q25" s="356">
        <f>(Q$51-('JAM HAR'!Q25+'JAM GGN'!Q25))/Q$51</f>
        <v>0.989247311827957</v>
      </c>
      <c r="R25" s="356">
        <f>(R$51-('JAM HAR'!R25+'JAM GGN'!R25))/R$51</f>
        <v>0.9916666666666667</v>
      </c>
      <c r="S25" s="356">
        <f>(S$51-('JAM HAR'!S25+'JAM GGN'!S25))/S$51</f>
        <v>0.97435897435897434</v>
      </c>
      <c r="T25" s="356">
        <f>(T$51-('JAM HAR'!T25+'JAM GGN'!T25))/T$51</f>
        <v>0.9807162534435262</v>
      </c>
      <c r="U25" s="356">
        <f>(U$51-('JAM HAR'!U25+'JAM GGN'!U25))/U$51</f>
        <v>0.98464912280701755</v>
      </c>
      <c r="V25" s="356">
        <f>(V$51-('JAM HAR'!V25+'JAM GGN'!V25))/V$51</f>
        <v>0.98717948717948723</v>
      </c>
      <c r="W25" s="356">
        <f>(W$51-('JAM HAR'!W25+'JAM GGN'!W25))/W$51</f>
        <v>0.98904538341158055</v>
      </c>
      <c r="X25" s="356">
        <f>(X$51-('JAM HAR'!X25+'JAM GGN'!X25))/X$51</f>
        <v>0.9904371584699454</v>
      </c>
      <c r="Y25" s="356">
        <f>(Y$51-('JAM HAR'!Y25+'JAM GGN'!Y25))/Y$51</f>
        <v>0.9914841849148418</v>
      </c>
      <c r="Z25" s="356">
        <f>(Z$51-('JAM HAR'!Z25+'JAM GGN'!Z25))/Z$51</f>
        <v>0.99234972677595623</v>
      </c>
      <c r="AA25" s="356">
        <f>(AA$51-('JAM HAR'!AA25+'JAM GGN'!AA25))/AA$51</f>
        <v>0.99303482587064673</v>
      </c>
      <c r="AB25" s="356">
        <f>(AB$51-('JAM HAR'!AB25+'JAM GGN'!AB25))/AB$51</f>
        <v>0.99362477231329693</v>
      </c>
      <c r="AC25" s="361"/>
    </row>
    <row r="26" spans="1:29" ht="14.1" customHeight="1">
      <c r="A26" s="14"/>
      <c r="B26" s="109">
        <v>17</v>
      </c>
      <c r="C26" s="271" t="s">
        <v>161</v>
      </c>
      <c r="D26" s="356">
        <f>(D$51-('JAM HAR'!D26+'JAM GGN'!D26))/D$51</f>
        <v>0.9838709677419355</v>
      </c>
      <c r="E26" s="356">
        <f>(E$51-('JAM HAR'!E26+'JAM GGN'!E26))/E$51</f>
        <v>0.98275862068965514</v>
      </c>
      <c r="F26" s="356">
        <f>(F$51-('JAM HAR'!F26+'JAM GGN'!F26))/F$51</f>
        <v>0.978494623655914</v>
      </c>
      <c r="G26" s="356">
        <f>(G$51-('JAM HAR'!G26+'JAM GGN'!G26))/G$51</f>
        <v>0.98333333333333328</v>
      </c>
      <c r="H26" s="356">
        <f>(H$51-('JAM HAR'!H26+'JAM GGN'!H26))/H$51</f>
        <v>1</v>
      </c>
      <c r="I26" s="356">
        <f>(I$51-('JAM HAR'!I26+'JAM GGN'!I26))/I$51</f>
        <v>1</v>
      </c>
      <c r="J26" s="356">
        <f>(J$51-('JAM HAR'!J26+'JAM GGN'!J26))/J$51</f>
        <v>1</v>
      </c>
      <c r="K26" s="356">
        <f>(K$51-('JAM HAR'!K26+'JAM GGN'!K26))/K$51</f>
        <v>1</v>
      </c>
      <c r="L26" s="356">
        <f>(L$51-('JAM HAR'!L26+'JAM GGN'!L26))/L$51</f>
        <v>1</v>
      </c>
      <c r="M26" s="356">
        <f>(M$51-('JAM HAR'!M26+'JAM GGN'!M26))/M$51</f>
        <v>1</v>
      </c>
      <c r="N26" s="356">
        <f>(N$51-('JAM HAR'!N26+'JAM GGN'!N26))/N$51</f>
        <v>1</v>
      </c>
      <c r="O26" s="356">
        <f>(O$51-('JAM HAR'!O26+'JAM GGN'!O26))/O$51</f>
        <v>1</v>
      </c>
      <c r="P26" s="356">
        <f>(P$51-('JAM HAR'!P26+'JAM GGN'!P26))/P$51</f>
        <v>0.99408014571948999</v>
      </c>
      <c r="Q26" s="356">
        <f>(Q$51-('JAM HAR'!Q26+'JAM GGN'!Q26))/Q$51</f>
        <v>0.9838709677419355</v>
      </c>
      <c r="R26" s="356">
        <f>(R$51-('JAM HAR'!R26+'JAM GGN'!R26))/R$51</f>
        <v>0.98333333333333328</v>
      </c>
      <c r="S26" s="356">
        <f>(S$51-('JAM HAR'!S26+'JAM GGN'!S26))/S$51</f>
        <v>0.98168498168498164</v>
      </c>
      <c r="T26" s="356">
        <f>(T$51-('JAM HAR'!T26+'JAM GGN'!T26))/T$51</f>
        <v>0.98209366391184572</v>
      </c>
      <c r="U26" s="356">
        <f>(U$51-('JAM HAR'!U26+'JAM GGN'!U26))/U$51</f>
        <v>0.98574561403508776</v>
      </c>
      <c r="V26" s="356">
        <f>(V$51-('JAM HAR'!V26+'JAM GGN'!V26))/V$51</f>
        <v>0.98809523809523814</v>
      </c>
      <c r="W26" s="356">
        <f>(W$51-('JAM HAR'!W26+'JAM GGN'!W26))/W$51</f>
        <v>0.98982785602503909</v>
      </c>
      <c r="X26" s="356">
        <f>(X$51-('JAM HAR'!X26+'JAM GGN'!X26))/X$51</f>
        <v>0.99112021857923494</v>
      </c>
      <c r="Y26" s="356">
        <f>(Y$51-('JAM HAR'!Y26+'JAM GGN'!Y26))/Y$51</f>
        <v>0.99209245742092456</v>
      </c>
      <c r="Z26" s="356">
        <f>(Z$51-('JAM HAR'!Z26+'JAM GGN'!Z26))/Z$51</f>
        <v>0.99289617486338799</v>
      </c>
      <c r="AA26" s="356">
        <f>(AA$51-('JAM HAR'!AA26+'JAM GGN'!AA26))/AA$51</f>
        <v>0.99353233830845766</v>
      </c>
      <c r="AB26" s="356">
        <f>(AB$51-('JAM HAR'!AB26+'JAM GGN'!AB26))/AB$51</f>
        <v>0.99408014571948999</v>
      </c>
      <c r="AC26" s="361"/>
    </row>
    <row r="27" spans="1:29" s="7" customFormat="1" ht="14.1" customHeight="1">
      <c r="B27" s="110"/>
      <c r="C27" s="272" t="s">
        <v>47</v>
      </c>
      <c r="D27" s="357">
        <f>(D$51-('JAM HAR'!D27+'JAM GGN'!D27))/D$51</f>
        <v>0.67741935483870963</v>
      </c>
      <c r="E27" s="357">
        <f>(E$51-('JAM HAR'!E27+'JAM GGN'!E27))/E$51</f>
        <v>0.85057471264367812</v>
      </c>
      <c r="F27" s="357">
        <f>(F$51-('JAM HAR'!F27+'JAM GGN'!F27))/F$51</f>
        <v>0.77956989247311825</v>
      </c>
      <c r="G27" s="357">
        <f>(G$51-('JAM HAR'!G27+'JAM GGN'!G27))/G$51</f>
        <v>0.84444444444444444</v>
      </c>
      <c r="H27" s="357">
        <f>(H$51-('JAM HAR'!H27+'JAM GGN'!H27))/H$51</f>
        <v>1</v>
      </c>
      <c r="I27" s="357">
        <f>(I$51-('JAM HAR'!I27+'JAM GGN'!I27))/I$51</f>
        <v>1</v>
      </c>
      <c r="J27" s="357">
        <f>(J$51-('JAM HAR'!J27+'JAM GGN'!J27))/J$51</f>
        <v>1</v>
      </c>
      <c r="K27" s="357">
        <f>(K$51-('JAM HAR'!K27+'JAM GGN'!K27))/K$51</f>
        <v>1</v>
      </c>
      <c r="L27" s="357">
        <f>(L$51-('JAM HAR'!L27+'JAM GGN'!L27))/L$51</f>
        <v>1</v>
      </c>
      <c r="M27" s="357">
        <f>(M$51-('JAM HAR'!M27+'JAM GGN'!M27))/M$51</f>
        <v>1</v>
      </c>
      <c r="N27" s="357">
        <f>(N$51-('JAM HAR'!N27+'JAM GGN'!N27))/N$51</f>
        <v>1</v>
      </c>
      <c r="O27" s="357">
        <f>(O$51-('JAM HAR'!O27+'JAM GGN'!O27))/O$51</f>
        <v>1</v>
      </c>
      <c r="P27" s="357">
        <f>(P$51-('JAM HAR'!P27+'JAM GGN'!P27))/P$51</f>
        <v>0.92941712204007287</v>
      </c>
      <c r="Q27" s="357">
        <f>(Q$51-('JAM HAR'!Q27+'JAM GGN'!Q27))/Q$51</f>
        <v>0.67741935483870963</v>
      </c>
      <c r="R27" s="357">
        <f>(R$51-('JAM HAR'!R27+'JAM GGN'!R27))/R$51</f>
        <v>0.76111111111111107</v>
      </c>
      <c r="S27" s="357">
        <f>(S$51-('JAM HAR'!S27+'JAM GGN'!S27))/S$51</f>
        <v>0.76739926739926745</v>
      </c>
      <c r="T27" s="357">
        <f>(T$51-('JAM HAR'!T27+'JAM GGN'!T27))/T$51</f>
        <v>0.78650137741046833</v>
      </c>
      <c r="U27" s="357">
        <f>(U$51-('JAM HAR'!U27+'JAM GGN'!U27))/U$51</f>
        <v>0.83004385964912286</v>
      </c>
      <c r="V27" s="357">
        <f>(V$51-('JAM HAR'!V27+'JAM GGN'!V27))/V$51</f>
        <v>0.85805860805860801</v>
      </c>
      <c r="W27" s="357">
        <f>(W$51-('JAM HAR'!W27+'JAM GGN'!W27))/W$51</f>
        <v>0.87871674491392804</v>
      </c>
      <c r="X27" s="357">
        <f>(X$51-('JAM HAR'!X27+'JAM GGN'!X27))/X$51</f>
        <v>0.89412568306010931</v>
      </c>
      <c r="Y27" s="357">
        <f>(Y$51-('JAM HAR'!Y27+'JAM GGN'!Y27))/Y$51</f>
        <v>0.90571776155717765</v>
      </c>
      <c r="Z27" s="357">
        <f>(Z$51-('JAM HAR'!Z27+'JAM GGN'!Z27))/Z$51</f>
        <v>0.91530054644808745</v>
      </c>
      <c r="AA27" s="357">
        <f>(AA$51-('JAM HAR'!AA27+'JAM GGN'!AA27))/AA$51</f>
        <v>0.92288557213930345</v>
      </c>
      <c r="AB27" s="357">
        <f>(AB$51-('JAM HAR'!AB27+'JAM GGN'!AB27))/AB$51</f>
        <v>0.92941712204007287</v>
      </c>
      <c r="AC27" s="362"/>
    </row>
    <row r="28" spans="1:29" s="7" customFormat="1" ht="14.1" customHeight="1">
      <c r="B28" s="110"/>
      <c r="C28" s="273" t="s">
        <v>128</v>
      </c>
      <c r="D28" s="358">
        <f>(D$51-('JAM HAR'!D28+'JAM GGN'!D28))/D$51</f>
        <v>0.59139784946236562</v>
      </c>
      <c r="E28" s="358">
        <f>(E$51-('JAM HAR'!E28+'JAM GGN'!E28))/E$51</f>
        <v>0.7614942528735632</v>
      </c>
      <c r="F28" s="358">
        <f>(F$51-('JAM HAR'!F28+'JAM GGN'!F28))/F$51</f>
        <v>0.43548387096774194</v>
      </c>
      <c r="G28" s="358">
        <f>(G$51-('JAM HAR'!G28+'JAM GGN'!G28))/G$51</f>
        <v>0.55555555555555558</v>
      </c>
      <c r="H28" s="358">
        <f>(H$51-('JAM HAR'!H28+'JAM GGN'!H28))/H$51</f>
        <v>1</v>
      </c>
      <c r="I28" s="358">
        <f>(I$51-('JAM HAR'!I28+'JAM GGN'!I28))/I$51</f>
        <v>1</v>
      </c>
      <c r="J28" s="358">
        <f>(J$51-('JAM HAR'!J28+'JAM GGN'!J28))/J$51</f>
        <v>1</v>
      </c>
      <c r="K28" s="358">
        <f>(K$51-('JAM HAR'!K28+'JAM GGN'!K28))/K$51</f>
        <v>1</v>
      </c>
      <c r="L28" s="358">
        <f>(L$51-('JAM HAR'!L28+'JAM GGN'!L28))/L$51</f>
        <v>1</v>
      </c>
      <c r="M28" s="358">
        <f>(M$51-('JAM HAR'!M28+'JAM GGN'!M28))/M$51</f>
        <v>1</v>
      </c>
      <c r="N28" s="358">
        <f>(N$51-('JAM HAR'!N28+'JAM GGN'!N28))/N$51</f>
        <v>1</v>
      </c>
      <c r="O28" s="358">
        <f>(O$51-('JAM HAR'!O28+'JAM GGN'!O28))/O$51</f>
        <v>1</v>
      </c>
      <c r="P28" s="358">
        <f>(P$51-('JAM HAR'!P28+'JAM GGN'!P28))/P$51</f>
        <v>0.86224954462659376</v>
      </c>
      <c r="Q28" s="358">
        <f>(Q$51-('JAM HAR'!Q28+'JAM GGN'!Q28))/Q$51</f>
        <v>0.59139784946236562</v>
      </c>
      <c r="R28" s="358">
        <f>(R$51-('JAM HAR'!R28+'JAM GGN'!R28))/R$51</f>
        <v>0.67361111111111116</v>
      </c>
      <c r="S28" s="358">
        <f>(S$51-('JAM HAR'!S28+'JAM GGN'!S28))/S$51</f>
        <v>0.5924908424908425</v>
      </c>
      <c r="T28" s="358">
        <f>(T$51-('JAM HAR'!T28+'JAM GGN'!T28))/T$51</f>
        <v>0.58333333333333337</v>
      </c>
      <c r="U28" s="358">
        <f>(U$51-('JAM HAR'!U28+'JAM GGN'!U28))/U$51</f>
        <v>0.66831140350877194</v>
      </c>
      <c r="V28" s="358">
        <f>(V$51-('JAM HAR'!V28+'JAM GGN'!V28))/V$51</f>
        <v>0.72298534798534797</v>
      </c>
      <c r="W28" s="358">
        <f>(W$51-('JAM HAR'!W28+'JAM GGN'!W28))/W$51</f>
        <v>0.76330203442879496</v>
      </c>
      <c r="X28" s="358">
        <f>(X$51-('JAM HAR'!X28+'JAM GGN'!X28))/X$51</f>
        <v>0.79337431693989069</v>
      </c>
      <c r="Y28" s="358">
        <f>(Y$51-('JAM HAR'!Y28+'JAM GGN'!Y28))/Y$51</f>
        <v>0.81599756690997571</v>
      </c>
      <c r="Z28" s="358">
        <f>(Z$51-('JAM HAR'!Z28+'JAM GGN'!Z28))/Z$51</f>
        <v>0.83469945355191255</v>
      </c>
      <c r="AA28" s="358">
        <f>(AA$51-('JAM HAR'!AA28+'JAM GGN'!AA28))/AA$51</f>
        <v>0.84950248756218905</v>
      </c>
      <c r="AB28" s="358">
        <f>(AB$51-('JAM HAR'!AB28+'JAM GGN'!AB28))/AB$51</f>
        <v>0.86224954462659376</v>
      </c>
      <c r="AC28" s="363"/>
    </row>
    <row r="29" spans="1:29" ht="14.1" customHeight="1">
      <c r="B29" s="109">
        <v>18</v>
      </c>
      <c r="C29" s="271" t="s">
        <v>129</v>
      </c>
      <c r="D29" s="356">
        <f>(D$51-('JAM HAR'!D29+'JAM GGN'!D29))/D$51</f>
        <v>0.989247311827957</v>
      </c>
      <c r="E29" s="356">
        <f>(E$51-('JAM HAR'!E29+'JAM GGN'!E29))/E$51</f>
        <v>0.86781609195402298</v>
      </c>
      <c r="F29" s="356">
        <f>(F$51-('JAM HAR'!F29+'JAM GGN'!F29))/F$51</f>
        <v>0.989247311827957</v>
      </c>
      <c r="G29" s="356">
        <f>(G$51-('JAM HAR'!G29+'JAM GGN'!G29))/G$51</f>
        <v>1</v>
      </c>
      <c r="H29" s="356">
        <f>(H$51-('JAM HAR'!H29+'JAM GGN'!H29))/H$51</f>
        <v>1</v>
      </c>
      <c r="I29" s="356">
        <f>(I$51-('JAM HAR'!I29+'JAM GGN'!I29))/I$51</f>
        <v>1</v>
      </c>
      <c r="J29" s="356">
        <f>(J$51-('JAM HAR'!J29+'JAM GGN'!J29))/J$51</f>
        <v>1</v>
      </c>
      <c r="K29" s="356">
        <f>(K$51-('JAM HAR'!K29+'JAM GGN'!K29))/K$51</f>
        <v>1</v>
      </c>
      <c r="L29" s="356">
        <f>(L$51-('JAM HAR'!L29+'JAM GGN'!L29))/L$51</f>
        <v>1</v>
      </c>
      <c r="M29" s="356">
        <f>(M$51-('JAM HAR'!M29+'JAM GGN'!M29))/M$51</f>
        <v>1</v>
      </c>
      <c r="N29" s="356">
        <f>(N$51-('JAM HAR'!N29+'JAM GGN'!N29))/N$51</f>
        <v>1</v>
      </c>
      <c r="O29" s="356">
        <f>(O$51-('JAM HAR'!O29+'JAM GGN'!O29))/O$51</f>
        <v>1</v>
      </c>
      <c r="P29" s="356">
        <f>(P$51-('JAM HAR'!P29+'JAM GGN'!P29))/P$51</f>
        <v>0.98770491803278693</v>
      </c>
      <c r="Q29" s="356">
        <f>(Q$51-('JAM HAR'!Q29+'JAM GGN'!Q29))/Q$51</f>
        <v>0.989247311827957</v>
      </c>
      <c r="R29" s="356">
        <f>(R$51-('JAM HAR'!R29+'JAM GGN'!R29))/R$51</f>
        <v>0.93055555555555558</v>
      </c>
      <c r="S29" s="356">
        <f>(S$51-('JAM HAR'!S29+'JAM GGN'!S29))/S$51</f>
        <v>0.9505494505494505</v>
      </c>
      <c r="T29" s="356">
        <f>(T$51-('JAM HAR'!T29+'JAM GGN'!T29))/T$51</f>
        <v>0.96280991735537191</v>
      </c>
      <c r="U29" s="356">
        <f>(U$51-('JAM HAR'!U29+'JAM GGN'!U29))/U$51</f>
        <v>0.97039473684210531</v>
      </c>
      <c r="V29" s="356">
        <f>(V$51-('JAM HAR'!V29+'JAM GGN'!V29))/V$51</f>
        <v>0.97527472527472525</v>
      </c>
      <c r="W29" s="356">
        <f>(W$51-('JAM HAR'!W29+'JAM GGN'!W29))/W$51</f>
        <v>0.97887323943661975</v>
      </c>
      <c r="X29" s="356">
        <f>(X$51-('JAM HAR'!X29+'JAM GGN'!X29))/X$51</f>
        <v>0.98155737704918034</v>
      </c>
      <c r="Y29" s="356">
        <f>(Y$51-('JAM HAR'!Y29+'JAM GGN'!Y29))/Y$51</f>
        <v>0.98357664233576647</v>
      </c>
      <c r="Z29" s="356">
        <f>(Z$51-('JAM HAR'!Z29+'JAM GGN'!Z29))/Z$51</f>
        <v>0.98524590163934422</v>
      </c>
      <c r="AA29" s="356">
        <f>(AA$51-('JAM HAR'!AA29+'JAM GGN'!AA29))/AA$51</f>
        <v>0.98656716417910451</v>
      </c>
      <c r="AB29" s="356">
        <f>(AB$51-('JAM HAR'!AB29+'JAM GGN'!AB29))/AB$51</f>
        <v>0.98770491803278693</v>
      </c>
      <c r="AC29" s="361"/>
    </row>
    <row r="30" spans="1:29" ht="14.1" customHeight="1">
      <c r="B30" s="109">
        <v>19</v>
      </c>
      <c r="C30" s="271" t="s">
        <v>149</v>
      </c>
      <c r="D30" s="356">
        <f>(D$51-('JAM HAR'!D30+'JAM GGN'!D30))/D$51</f>
        <v>0.9946236559139785</v>
      </c>
      <c r="E30" s="356">
        <f>(E$51-('JAM HAR'!E30+'JAM GGN'!E30))/E$51</f>
        <v>0.99425287356321834</v>
      </c>
      <c r="F30" s="356">
        <f>(F$51-('JAM HAR'!F30+'JAM GGN'!F30))/F$51</f>
        <v>0.9946236559139785</v>
      </c>
      <c r="G30" s="356">
        <f>(G$51-('JAM HAR'!G30+'JAM GGN'!G30))/G$51</f>
        <v>0.99444444444444446</v>
      </c>
      <c r="H30" s="356">
        <f>(H$51-('JAM HAR'!H30+'JAM GGN'!H30))/H$51</f>
        <v>1</v>
      </c>
      <c r="I30" s="356">
        <f>(I$51-('JAM HAR'!I30+'JAM GGN'!I30))/I$51</f>
        <v>1</v>
      </c>
      <c r="J30" s="356">
        <f>(J$51-('JAM HAR'!J30+'JAM GGN'!J30))/J$51</f>
        <v>1</v>
      </c>
      <c r="K30" s="356">
        <f>(K$51-('JAM HAR'!K30+'JAM GGN'!K30))/K$51</f>
        <v>1</v>
      </c>
      <c r="L30" s="356">
        <f>(L$51-('JAM HAR'!L30+'JAM GGN'!L30))/L$51</f>
        <v>1</v>
      </c>
      <c r="M30" s="356">
        <f>(M$51-('JAM HAR'!M30+'JAM GGN'!M30))/M$51</f>
        <v>1</v>
      </c>
      <c r="N30" s="356">
        <f>(N$51-('JAM HAR'!N30+'JAM GGN'!N30))/N$51</f>
        <v>1</v>
      </c>
      <c r="O30" s="356">
        <f>(O$51-('JAM HAR'!O30+'JAM GGN'!O30))/O$51</f>
        <v>1</v>
      </c>
      <c r="P30" s="356">
        <f>(P$51-('JAM HAR'!P30+'JAM GGN'!P30))/P$51</f>
        <v>0.99817850637522765</v>
      </c>
      <c r="Q30" s="356">
        <f>(Q$51-('JAM HAR'!Q30+'JAM GGN'!Q30))/Q$51</f>
        <v>0.9946236559139785</v>
      </c>
      <c r="R30" s="356">
        <f>(R$51-('JAM HAR'!R30+'JAM GGN'!R30))/R$51</f>
        <v>0.99444444444444446</v>
      </c>
      <c r="S30" s="356">
        <f>(S$51-('JAM HAR'!S30+'JAM GGN'!S30))/S$51</f>
        <v>0.99450549450549453</v>
      </c>
      <c r="T30" s="356">
        <f>(T$51-('JAM HAR'!T30+'JAM GGN'!T30))/T$51</f>
        <v>0.99449035812672182</v>
      </c>
      <c r="U30" s="356">
        <f>(U$51-('JAM HAR'!U30+'JAM GGN'!U30))/U$51</f>
        <v>0.99561403508771928</v>
      </c>
      <c r="V30" s="356">
        <f>(V$51-('JAM HAR'!V30+'JAM GGN'!V30))/V$51</f>
        <v>0.99633699633699635</v>
      </c>
      <c r="W30" s="356">
        <f>(W$51-('JAM HAR'!W30+'JAM GGN'!W30))/W$51</f>
        <v>0.99687010954616584</v>
      </c>
      <c r="X30" s="356">
        <f>(X$51-('JAM HAR'!X30+'JAM GGN'!X30))/X$51</f>
        <v>0.99726775956284153</v>
      </c>
      <c r="Y30" s="356">
        <f>(Y$51-('JAM HAR'!Y30+'JAM GGN'!Y30))/Y$51</f>
        <v>0.9975669099756691</v>
      </c>
      <c r="Z30" s="356">
        <f>(Z$51-('JAM HAR'!Z30+'JAM GGN'!Z30))/Z$51</f>
        <v>0.99781420765027318</v>
      </c>
      <c r="AA30" s="356">
        <f>(AA$51-('JAM HAR'!AA30+'JAM GGN'!AA30))/AA$51</f>
        <v>0.99800995024875627</v>
      </c>
      <c r="AB30" s="356">
        <f>(AB$51-('JAM HAR'!AB30+'JAM GGN'!AB30))/AB$51</f>
        <v>0.99817850637522765</v>
      </c>
      <c r="AC30" s="361"/>
    </row>
    <row r="31" spans="1:29" ht="14.1" customHeight="1">
      <c r="B31" s="110"/>
      <c r="C31" s="273" t="s">
        <v>130</v>
      </c>
      <c r="D31" s="358">
        <f>(D$51-('JAM HAR'!D31+'JAM GGN'!D31))/D$51</f>
        <v>0.9838709677419355</v>
      </c>
      <c r="E31" s="358">
        <f>(E$51-('JAM HAR'!E31+'JAM GGN'!E31))/E$51</f>
        <v>0.86206896551724133</v>
      </c>
      <c r="F31" s="358">
        <f>(F$51-('JAM HAR'!F31+'JAM GGN'!F31))/F$51</f>
        <v>0.9838709677419355</v>
      </c>
      <c r="G31" s="358">
        <f>(G$51-('JAM HAR'!G31+'JAM GGN'!G31))/G$51</f>
        <v>0.99444444444444446</v>
      </c>
      <c r="H31" s="358">
        <f>(H$51-('JAM HAR'!H31+'JAM GGN'!H31))/H$51</f>
        <v>1</v>
      </c>
      <c r="I31" s="358">
        <f>(I$51-('JAM HAR'!I31+'JAM GGN'!I31))/I$51</f>
        <v>1</v>
      </c>
      <c r="J31" s="358">
        <f>(J$51-('JAM HAR'!J31+'JAM GGN'!J31))/J$51</f>
        <v>1</v>
      </c>
      <c r="K31" s="358">
        <f>(K$51-('JAM HAR'!K31+'JAM GGN'!K31))/K$51</f>
        <v>1</v>
      </c>
      <c r="L31" s="358">
        <f>(L$51-('JAM HAR'!L31+'JAM GGN'!L31))/L$51</f>
        <v>1</v>
      </c>
      <c r="M31" s="358">
        <f>(M$51-('JAM HAR'!M31+'JAM GGN'!M31))/M$51</f>
        <v>1</v>
      </c>
      <c r="N31" s="358">
        <f>(N$51-('JAM HAR'!N31+'JAM GGN'!N31))/N$51</f>
        <v>1</v>
      </c>
      <c r="O31" s="358">
        <f>(O$51-('JAM HAR'!O31+'JAM GGN'!O31))/O$51</f>
        <v>1</v>
      </c>
      <c r="P31" s="358">
        <f>(P$51-('JAM HAR'!P31+'JAM GGN'!P31))/P$51</f>
        <v>0.98588342440801457</v>
      </c>
      <c r="Q31" s="358">
        <f>(Q$51-('JAM HAR'!Q31+'JAM GGN'!Q31))/Q$51</f>
        <v>0.9838709677419355</v>
      </c>
      <c r="R31" s="358">
        <f>(R$51-('JAM HAR'!R31+'JAM GGN'!R31))/R$51</f>
        <v>0.92500000000000004</v>
      </c>
      <c r="S31" s="358">
        <f>(S$51-('JAM HAR'!S31+'JAM GGN'!S31))/S$51</f>
        <v>0.94505494505494503</v>
      </c>
      <c r="T31" s="358">
        <f>(T$51-('JAM HAR'!T31+'JAM GGN'!T31))/T$51</f>
        <v>0.95730027548209362</v>
      </c>
      <c r="U31" s="358">
        <f>(U$51-('JAM HAR'!U31+'JAM GGN'!U31))/U$51</f>
        <v>0.96600877192982459</v>
      </c>
      <c r="V31" s="358">
        <f>(V$51-('JAM HAR'!V31+'JAM GGN'!V31))/V$51</f>
        <v>0.9716117216117216</v>
      </c>
      <c r="W31" s="358">
        <f>(W$51-('JAM HAR'!W31+'JAM GGN'!W31))/W$51</f>
        <v>0.97574334898278559</v>
      </c>
      <c r="X31" s="358">
        <f>(X$51-('JAM HAR'!X31+'JAM GGN'!X31))/X$51</f>
        <v>0.97882513661202186</v>
      </c>
      <c r="Y31" s="358">
        <f>(Y$51-('JAM HAR'!Y31+'JAM GGN'!Y31))/Y$51</f>
        <v>0.98114355231143557</v>
      </c>
      <c r="Z31" s="358">
        <f>(Z$51-('JAM HAR'!Z31+'JAM GGN'!Z31))/Z$51</f>
        <v>0.98306010928961751</v>
      </c>
      <c r="AA31" s="358">
        <f>(AA$51-('JAM HAR'!AA31+'JAM GGN'!AA31))/AA$51</f>
        <v>0.98457711442786067</v>
      </c>
      <c r="AB31" s="358">
        <f>(AB$51-('JAM HAR'!AB31+'JAM GGN'!AB31))/AB$51</f>
        <v>0.98588342440801457</v>
      </c>
      <c r="AC31" s="363"/>
    </row>
    <row r="32" spans="1:29" ht="14.1" customHeight="1">
      <c r="B32" s="110"/>
      <c r="C32" s="274" t="s">
        <v>131</v>
      </c>
      <c r="D32" s="359">
        <f>(D$51-('JAM HAR'!D32+'JAM GGN'!D32))/D$51</f>
        <v>0.57526881720430112</v>
      </c>
      <c r="E32" s="359">
        <f>(E$51-('JAM HAR'!E32+'JAM GGN'!E32))/E$51</f>
        <v>0.62356321839080464</v>
      </c>
      <c r="F32" s="359">
        <f>(F$51-('JAM HAR'!F32+'JAM GGN'!F32))/F$51</f>
        <v>0.41935483870967744</v>
      </c>
      <c r="G32" s="359">
        <f>(G$51-('JAM HAR'!G32+'JAM GGN'!G32))/G$51</f>
        <v>0.55000000000000004</v>
      </c>
      <c r="H32" s="359">
        <f>(H$51-('JAM HAR'!H32+'JAM GGN'!H32))/H$51</f>
        <v>1</v>
      </c>
      <c r="I32" s="359">
        <f>(I$51-('JAM HAR'!I32+'JAM GGN'!I32))/I$51</f>
        <v>1</v>
      </c>
      <c r="J32" s="359">
        <f>(J$51-('JAM HAR'!J32+'JAM GGN'!J32))/J$51</f>
        <v>1</v>
      </c>
      <c r="K32" s="359">
        <f>(K$51-('JAM HAR'!K32+'JAM GGN'!K32))/K$51</f>
        <v>1</v>
      </c>
      <c r="L32" s="359">
        <f>(L$51-('JAM HAR'!L32+'JAM GGN'!L32))/L$51</f>
        <v>1</v>
      </c>
      <c r="M32" s="359">
        <f>(M$51-('JAM HAR'!M32+'JAM GGN'!M32))/M$51</f>
        <v>1</v>
      </c>
      <c r="N32" s="359">
        <f>(N$51-('JAM HAR'!N32+'JAM GGN'!N32))/N$51</f>
        <v>1</v>
      </c>
      <c r="O32" s="359">
        <f>(O$51-('JAM HAR'!O32+'JAM GGN'!O32))/O$51</f>
        <v>1</v>
      </c>
      <c r="P32" s="359">
        <f>(P$51-('JAM HAR'!P32+'JAM GGN'!P32))/P$51</f>
        <v>0.84813296903460833</v>
      </c>
      <c r="Q32" s="359">
        <f>(Q$51-('JAM HAR'!Q32+'JAM GGN'!Q32))/Q$51</f>
        <v>0.57526881720430112</v>
      </c>
      <c r="R32" s="359">
        <f>(R$51-('JAM HAR'!R32+'JAM GGN'!R32))/R$51</f>
        <v>0.59861111111111109</v>
      </c>
      <c r="S32" s="359">
        <f>(S$51-('JAM HAR'!S32+'JAM GGN'!S32))/S$51</f>
        <v>0.53754578754578752</v>
      </c>
      <c r="T32" s="359">
        <f>(T$51-('JAM HAR'!T32+'JAM GGN'!T32))/T$51</f>
        <v>0.54063360881542699</v>
      </c>
      <c r="U32" s="359">
        <f>(U$51-('JAM HAR'!U32+'JAM GGN'!U32))/U$51</f>
        <v>0.63432017543859653</v>
      </c>
      <c r="V32" s="359">
        <f>(V$51-('JAM HAR'!V32+'JAM GGN'!V32))/V$51</f>
        <v>0.69459706959706957</v>
      </c>
      <c r="W32" s="359">
        <f>(W$51-('JAM HAR'!W32+'JAM GGN'!W32))/W$51</f>
        <v>0.73904538341158055</v>
      </c>
      <c r="X32" s="359">
        <f>(X$51-('JAM HAR'!X32+'JAM GGN'!X32))/X$51</f>
        <v>0.77219945355191255</v>
      </c>
      <c r="Y32" s="359">
        <f>(Y$51-('JAM HAR'!Y32+'JAM GGN'!Y32))/Y$51</f>
        <v>0.79714111922141118</v>
      </c>
      <c r="Z32" s="359">
        <f>(Z$51-('JAM HAR'!Z32+'JAM GGN'!Z32))/Z$51</f>
        <v>0.81775956284153006</v>
      </c>
      <c r="AA32" s="359">
        <f>(AA$51-('JAM HAR'!AA32+'JAM GGN'!AA32))/AA$51</f>
        <v>0.83407960199004971</v>
      </c>
      <c r="AB32" s="359">
        <f>(AB$51-('JAM HAR'!AB32+'JAM GGN'!AB32))/AB$51</f>
        <v>0.84813296903460833</v>
      </c>
      <c r="AC32" s="364"/>
    </row>
    <row r="33" spans="1:29" ht="14.1" customHeight="1">
      <c r="B33" s="111">
        <v>20</v>
      </c>
      <c r="C33" s="270" t="s">
        <v>132</v>
      </c>
      <c r="D33" s="356">
        <f>(D$51-('JAM HAR'!D33+'JAM GGN'!D33))/D$51</f>
        <v>0.99193548387096775</v>
      </c>
      <c r="E33" s="356">
        <f>(E$51-('JAM HAR'!E33+'JAM GGN'!E33))/E$51</f>
        <v>0.99137931034482762</v>
      </c>
      <c r="F33" s="356">
        <f>(F$51-('JAM HAR'!F33+'JAM GGN'!F33))/F$51</f>
        <v>0.99193548387096775</v>
      </c>
      <c r="G33" s="356">
        <f>(G$51-('JAM HAR'!G33+'JAM GGN'!G33))/G$51</f>
        <v>0.9916666666666667</v>
      </c>
      <c r="H33" s="356">
        <f>(H$51-('JAM HAR'!H33+'JAM GGN'!H33))/H$51</f>
        <v>0.99193548387096775</v>
      </c>
      <c r="I33" s="356">
        <f>(I$51-('JAM HAR'!I33+'JAM GGN'!I33))/I$51</f>
        <v>0.9916666666666667</v>
      </c>
      <c r="J33" s="356">
        <f>(J$51-('JAM HAR'!J33+'JAM GGN'!J33))/J$51</f>
        <v>0.99193548387096775</v>
      </c>
      <c r="K33" s="356">
        <f>(K$51-('JAM HAR'!K33+'JAM GGN'!K33))/K$51</f>
        <v>0.99193548387096775</v>
      </c>
      <c r="L33" s="356">
        <f>(L$51-('JAM HAR'!L33+'JAM GGN'!L33))/L$51</f>
        <v>0.9916666666666667</v>
      </c>
      <c r="M33" s="356">
        <f>(M$51-('JAM HAR'!M33+'JAM GGN'!M33))/M$51</f>
        <v>0.99193548387096775</v>
      </c>
      <c r="N33" s="356">
        <f>(N$51-('JAM HAR'!N33+'JAM GGN'!N33))/N$51</f>
        <v>0.9916666666666667</v>
      </c>
      <c r="O33" s="356">
        <f>(O$51-('JAM HAR'!O33+'JAM GGN'!O33))/O$51</f>
        <v>0.99193548387096775</v>
      </c>
      <c r="P33" s="356">
        <f>(P$51-('JAM HAR'!P33+'JAM GGN'!P33))/P$51</f>
        <v>0.99180327868852458</v>
      </c>
      <c r="Q33" s="356">
        <f>(Q$51-('JAM HAR'!Q33+'JAM GGN'!Q33))/Q$51</f>
        <v>0.99193548387096775</v>
      </c>
      <c r="R33" s="356">
        <f>(R$51-('JAM HAR'!R33+'JAM GGN'!R33))/R$51</f>
        <v>0.9916666666666667</v>
      </c>
      <c r="S33" s="356">
        <f>(S$51-('JAM HAR'!S33+'JAM GGN'!S33))/S$51</f>
        <v>0.99175824175824179</v>
      </c>
      <c r="T33" s="356">
        <f>(T$51-('JAM HAR'!T33+'JAM GGN'!T33))/T$51</f>
        <v>0.99173553719008267</v>
      </c>
      <c r="U33" s="356">
        <f>(U$51-('JAM HAR'!U33+'JAM GGN'!U33))/U$51</f>
        <v>0.99177631578947367</v>
      </c>
      <c r="V33" s="356">
        <f>(V$51-('JAM HAR'!V33+'JAM GGN'!V33))/V$51</f>
        <v>0.99175824175824179</v>
      </c>
      <c r="W33" s="356">
        <f>(W$51-('JAM HAR'!W33+'JAM GGN'!W33))/W$51</f>
        <v>0.99178403755868549</v>
      </c>
      <c r="X33" s="356">
        <f>(X$51-('JAM HAR'!X33+'JAM GGN'!X33))/X$51</f>
        <v>0.99180327868852458</v>
      </c>
      <c r="Y33" s="356">
        <f>(Y$51-('JAM HAR'!Y33+'JAM GGN'!Y33))/Y$51</f>
        <v>0.99178832116788318</v>
      </c>
      <c r="Z33" s="356">
        <f>(Z$51-('JAM HAR'!Z33+'JAM GGN'!Z33))/Z$51</f>
        <v>0.99180327868852458</v>
      </c>
      <c r="AA33" s="356">
        <f>(AA$51-('JAM HAR'!AA33+'JAM GGN'!AA33))/AA$51</f>
        <v>0.99179104477611946</v>
      </c>
      <c r="AB33" s="356">
        <f>(AB$51-('JAM HAR'!AB33+'JAM GGN'!AB33))/AB$51</f>
        <v>0.99180327868852458</v>
      </c>
      <c r="AC33" s="361"/>
    </row>
    <row r="34" spans="1:29" ht="14.1" customHeight="1">
      <c r="B34" s="111">
        <v>21</v>
      </c>
      <c r="C34" s="270" t="s">
        <v>210</v>
      </c>
      <c r="D34" s="356"/>
      <c r="E34" s="356"/>
      <c r="F34" s="356"/>
      <c r="G34" s="356"/>
      <c r="H34" s="356"/>
      <c r="I34" s="356"/>
      <c r="J34" s="356">
        <f>(J$51-('JAM HAR'!J34+'JAM GGN'!J34))/J$51</f>
        <v>0.99193548387096775</v>
      </c>
      <c r="K34" s="356">
        <f>(K$51-('JAM HAR'!K34+'JAM GGN'!K34))/K$51</f>
        <v>0.99193548387096775</v>
      </c>
      <c r="L34" s="356">
        <f>(L$51-('JAM HAR'!L34+'JAM GGN'!L34))/L$51</f>
        <v>0.9916666666666667</v>
      </c>
      <c r="M34" s="356">
        <f>(M$51-('JAM HAR'!M34+'JAM GGN'!M34))/M$51</f>
        <v>0.99193548387096775</v>
      </c>
      <c r="N34" s="356">
        <f>(N$51-('JAM HAR'!N34+'JAM GGN'!N34))/N$51</f>
        <v>0.9916666666666667</v>
      </c>
      <c r="O34" s="356">
        <f>(O$51-('JAM HAR'!O34+'JAM GGN'!O34))/O$51</f>
        <v>0.99193548387096775</v>
      </c>
      <c r="P34" s="356">
        <f>(P$51-('JAM HAR'!P34+'JAM GGN'!P34))/P$51</f>
        <v>0.99180327868852458</v>
      </c>
      <c r="Q34" s="356">
        <f>(Q$51-('JAM HAR'!Q34+'JAM GGN'!Q34))/Q$51</f>
        <v>0.99193548387096775</v>
      </c>
      <c r="R34" s="356">
        <f>(R$51-('JAM HAR'!R34+'JAM GGN'!R34))/R$51</f>
        <v>0.9916666666666667</v>
      </c>
      <c r="S34" s="356">
        <f>(S$51-('JAM HAR'!S34+'JAM GGN'!S34))/S$51</f>
        <v>0.99175824175824179</v>
      </c>
      <c r="T34" s="356">
        <f>(T$51-('JAM HAR'!T34+'JAM GGN'!T34))/T$51</f>
        <v>0.99173553719008267</v>
      </c>
      <c r="U34" s="356">
        <f>(U$51-('JAM HAR'!U34+'JAM GGN'!U34))/U$51</f>
        <v>0.99177631578947367</v>
      </c>
      <c r="V34" s="356">
        <f>(V$51-('JAM HAR'!V34+'JAM GGN'!V34))/V$51</f>
        <v>0.99175824175824179</v>
      </c>
      <c r="W34" s="356">
        <f>(W$51-('JAM HAR'!W34+'JAM GGN'!W34))/W$51</f>
        <v>0.99178403755868549</v>
      </c>
      <c r="X34" s="356">
        <f>(X$51-('JAM HAR'!X34+'JAM GGN'!X34))/X$51</f>
        <v>0.99180327868852458</v>
      </c>
      <c r="Y34" s="356">
        <f>(Y$51-('JAM HAR'!Y34+'JAM GGN'!Y34))/Y$51</f>
        <v>0.99178832116788318</v>
      </c>
      <c r="Z34" s="356">
        <f>(Z$51-('JAM HAR'!Z34+'JAM GGN'!Z34))/Z$51</f>
        <v>0.99180327868852458</v>
      </c>
      <c r="AA34" s="356">
        <f>(AA$51-('JAM HAR'!AA34+'JAM GGN'!AA34))/AA$51</f>
        <v>0.99179104477611946</v>
      </c>
      <c r="AB34" s="356">
        <f>(AB$51-('JAM HAR'!AB34+'JAM GGN'!AB34))/AB$51</f>
        <v>0.99180327868852458</v>
      </c>
      <c r="AC34" s="361"/>
    </row>
    <row r="35" spans="1:29" ht="14.1" customHeight="1">
      <c r="B35" s="250"/>
      <c r="C35" s="274" t="s">
        <v>133</v>
      </c>
      <c r="D35" s="359">
        <f>(D$51-('JAM HAR'!D35+'JAM GGN'!D35))/D$51</f>
        <v>0.9838709677419355</v>
      </c>
      <c r="E35" s="359">
        <f>(E$51-('JAM HAR'!E35+'JAM GGN'!E35))/E$51</f>
        <v>0.98275862068965514</v>
      </c>
      <c r="F35" s="359">
        <f>(F$51-('JAM HAR'!F35+'JAM GGN'!F35))/F$51</f>
        <v>0.9838709677419355</v>
      </c>
      <c r="G35" s="359">
        <f>(G$51-('JAM HAR'!G35+'JAM GGN'!G35))/G$51</f>
        <v>0.98333333333333328</v>
      </c>
      <c r="H35" s="359">
        <f>(H$51-('JAM HAR'!H35+'JAM GGN'!H35))/H$51</f>
        <v>0.9838709677419355</v>
      </c>
      <c r="I35" s="359">
        <f>(I$51-('JAM HAR'!I35+'JAM GGN'!I35))/I$51</f>
        <v>0.98333333333333328</v>
      </c>
      <c r="J35" s="359">
        <f>(J$51-('JAM HAR'!J35+'JAM GGN'!J35))/J$51</f>
        <v>0.9838709677419355</v>
      </c>
      <c r="K35" s="359">
        <f>(K$51-('JAM HAR'!K35+'JAM GGN'!K35))/K$51</f>
        <v>0.9838709677419355</v>
      </c>
      <c r="L35" s="359">
        <f>(L$51-('JAM HAR'!L35+'JAM GGN'!L35))/L$51</f>
        <v>0.98333333333333328</v>
      </c>
      <c r="M35" s="359">
        <f>(M$51-('JAM HAR'!M35+'JAM GGN'!M35))/M$51</f>
        <v>0.9838709677419355</v>
      </c>
      <c r="N35" s="359">
        <f>(N$51-('JAM HAR'!N35+'JAM GGN'!N35))/N$51</f>
        <v>0.98333333333333328</v>
      </c>
      <c r="O35" s="359">
        <f>(O$51-('JAM HAR'!O35+'JAM GGN'!O35))/O$51</f>
        <v>0.9838709677419355</v>
      </c>
      <c r="P35" s="359">
        <f>(P$51-('JAM HAR'!P35+'JAM GGN'!P35))/P$51</f>
        <v>0.99180327868852458</v>
      </c>
      <c r="Q35" s="359">
        <f>(Q$51-('JAM HAR'!Q35+'JAM GGN'!Q35))/Q$51</f>
        <v>0.9838709677419355</v>
      </c>
      <c r="R35" s="359">
        <f>(R$51-('JAM HAR'!R35+'JAM GGN'!R35))/R$51</f>
        <v>0.98333333333333328</v>
      </c>
      <c r="S35" s="359">
        <f>(S$51-('JAM HAR'!S35+'JAM GGN'!S35))/S$51</f>
        <v>0.98351648351648346</v>
      </c>
      <c r="T35" s="359">
        <f>(T$51-('JAM HAR'!T35+'JAM GGN'!T35))/T$51</f>
        <v>0.98347107438016534</v>
      </c>
      <c r="U35" s="359">
        <f>(U$51-('JAM HAR'!U35+'JAM GGN'!U35))/U$51</f>
        <v>0.98355263157894735</v>
      </c>
      <c r="V35" s="359">
        <f>(V$51-('JAM HAR'!V35+'JAM GGN'!V35))/V$51</f>
        <v>0.98351648351648346</v>
      </c>
      <c r="W35" s="359">
        <f>(W$51-('JAM HAR'!W35+'JAM GGN'!W35))/W$51</f>
        <v>0.98356807511737088</v>
      </c>
      <c r="X35" s="359">
        <f>(X$51-('JAM HAR'!X35+'JAM GGN'!X35))/X$51</f>
        <v>0.98360655737704916</v>
      </c>
      <c r="Y35" s="359">
        <f>(Y$51-('JAM HAR'!Y35+'JAM GGN'!Y35))/Y$51</f>
        <v>0.98357664233576647</v>
      </c>
      <c r="Z35" s="359">
        <f>(Z$51-('JAM HAR'!Z35+'JAM GGN'!Z35))/Z$51</f>
        <v>0.98360655737704916</v>
      </c>
      <c r="AA35" s="359">
        <f>(AA$51-('JAM HAR'!AA35+'JAM GGN'!AA35))/AA$51</f>
        <v>0.9835820895522388</v>
      </c>
      <c r="AB35" s="359">
        <f>(AB$51-('JAM HAR'!AB35+'JAM GGN'!AB35))/AB$51</f>
        <v>0.98360655737704916</v>
      </c>
      <c r="AC35" s="364"/>
    </row>
    <row r="36" spans="1:29" s="7" customFormat="1" ht="14.1" customHeight="1">
      <c r="B36" s="256"/>
      <c r="C36" s="293" t="s">
        <v>29</v>
      </c>
      <c r="D36" s="360">
        <f>(D$51-('JAM HAR'!D36+'JAM GGN'!D36))/D$51</f>
        <v>0.55913978494623651</v>
      </c>
      <c r="E36" s="360">
        <f>(E$51-('JAM HAR'!E36+'JAM GGN'!E36))/E$51</f>
        <v>0.60632183908045978</v>
      </c>
      <c r="F36" s="360">
        <f>(F$51-('JAM HAR'!F36+'JAM GGN'!F36))/F$51</f>
        <v>0.40322580645161288</v>
      </c>
      <c r="G36" s="360">
        <f>(G$51-('JAM HAR'!G36+'JAM GGN'!G36))/G$51</f>
        <v>0.53333333333333333</v>
      </c>
      <c r="H36" s="360">
        <f>(H$51-('JAM HAR'!H36+'JAM GGN'!H36))/H$51</f>
        <v>0.9838709677419355</v>
      </c>
      <c r="I36" s="360">
        <f>(I$51-('JAM HAR'!I36+'JAM GGN'!I36))/I$51</f>
        <v>0.98333333333333328</v>
      </c>
      <c r="J36" s="360">
        <f>(J$51-('JAM HAR'!J36+'JAM GGN'!J36))/J$51</f>
        <v>0.9838709677419355</v>
      </c>
      <c r="K36" s="360">
        <f>(K$51-('JAM HAR'!K36+'JAM GGN'!K36))/K$51</f>
        <v>0.9838709677419355</v>
      </c>
      <c r="L36" s="360">
        <f>(L$51-('JAM HAR'!L36+'JAM GGN'!L36))/L$51</f>
        <v>0.98333333333333328</v>
      </c>
      <c r="M36" s="360">
        <f>(M$51-('JAM HAR'!M36+'JAM GGN'!M36))/M$51</f>
        <v>0.9838709677419355</v>
      </c>
      <c r="N36" s="360">
        <f>(N$51-('JAM HAR'!N36+'JAM GGN'!N36))/N$51</f>
        <v>0.98333333333333328</v>
      </c>
      <c r="O36" s="360">
        <f>(O$51-('JAM HAR'!O36+'JAM GGN'!O36))/O$51</f>
        <v>0.9838709677419355</v>
      </c>
      <c r="P36" s="360">
        <f>(P$51-('JAM HAR'!P36+'JAM GGN'!P36))/P$51</f>
        <v>0.83993624772313302</v>
      </c>
      <c r="Q36" s="360">
        <f>(Q$51-('JAM HAR'!Q36+'JAM GGN'!Q36))/Q$51</f>
        <v>0.55913978494623651</v>
      </c>
      <c r="R36" s="360">
        <f>(R$51-('JAM HAR'!R36+'JAM GGN'!R36))/R$51</f>
        <v>0.58194444444444449</v>
      </c>
      <c r="S36" s="360">
        <f>(S$51-('JAM HAR'!S36+'JAM GGN'!S36))/S$51</f>
        <v>0.5210622710622711</v>
      </c>
      <c r="T36" s="360">
        <f>(T$51-('JAM HAR'!T36+'JAM GGN'!T36))/T$51</f>
        <v>0.52410468319559234</v>
      </c>
      <c r="U36" s="360">
        <f>(U$51-('JAM HAR'!U36+'JAM GGN'!U36))/U$51</f>
        <v>0.61787280701754388</v>
      </c>
      <c r="V36" s="360">
        <f>(V$51-('JAM HAR'!V36+'JAM GGN'!V36))/V$51</f>
        <v>0.67811355311355315</v>
      </c>
      <c r="W36" s="360">
        <f>(W$51-('JAM HAR'!W36+'JAM GGN'!W36))/W$51</f>
        <v>0.72261345852895154</v>
      </c>
      <c r="X36" s="360">
        <f>(X$51-('JAM HAR'!X36+'JAM GGN'!X36))/X$51</f>
        <v>0.75580601092896171</v>
      </c>
      <c r="Y36" s="360">
        <f>(Y$51-('JAM HAR'!Y36+'JAM GGN'!Y36))/Y$51</f>
        <v>0.78071776155717765</v>
      </c>
      <c r="Z36" s="360">
        <f>(Z$51-('JAM HAR'!Z36+'JAM GGN'!Z36))/Z$51</f>
        <v>0.80136612021857923</v>
      </c>
      <c r="AA36" s="360">
        <f>(AA$51-('JAM HAR'!AA36+'JAM GGN'!AA36))/AA$51</f>
        <v>0.81766169154228852</v>
      </c>
      <c r="AB36" s="360">
        <f>(AB$51-('JAM HAR'!AB36+'JAM GGN'!AB36))/AB$51</f>
        <v>0.8317395264116576</v>
      </c>
      <c r="AC36" s="365"/>
    </row>
    <row r="37" spans="1:29" ht="14.1" customHeight="1">
      <c r="B37" s="261"/>
      <c r="C37" s="262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  <c r="R37" s="204"/>
    </row>
    <row r="38" spans="1:29" ht="14.1" customHeight="1">
      <c r="A38" s="14"/>
      <c r="B38" s="112"/>
      <c r="C38" s="240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9" ht="14.1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9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86"/>
      <c r="R40" s="88"/>
    </row>
    <row r="41" spans="1:29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101"/>
    </row>
    <row r="42" spans="1:29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9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9" ht="15.95" customHeight="1"/>
    <row r="45" spans="1:29" ht="15.95" customHeight="1"/>
    <row r="46" spans="1:29" ht="15.95" customHeight="1"/>
    <row r="47" spans="1:29" ht="15.95" customHeight="1"/>
    <row r="49" spans="3:28">
      <c r="D49" s="6">
        <v>31</v>
      </c>
      <c r="E49" s="6">
        <v>29</v>
      </c>
      <c r="F49" s="6">
        <v>31</v>
      </c>
      <c r="G49" s="6">
        <v>30</v>
      </c>
      <c r="H49" s="6">
        <v>31</v>
      </c>
      <c r="I49" s="6">
        <v>30</v>
      </c>
      <c r="J49" s="6">
        <v>31</v>
      </c>
      <c r="K49" s="6">
        <v>31</v>
      </c>
      <c r="L49" s="6">
        <v>30</v>
      </c>
      <c r="M49" s="6">
        <v>31</v>
      </c>
      <c r="N49" s="6">
        <v>30</v>
      </c>
      <c r="O49" s="6">
        <v>31</v>
      </c>
      <c r="Q49" s="499" t="s">
        <v>69</v>
      </c>
      <c r="R49" s="499"/>
      <c r="S49" s="499"/>
      <c r="T49" s="499"/>
      <c r="U49" s="499"/>
      <c r="V49" s="499"/>
      <c r="W49" s="499"/>
      <c r="X49" s="499"/>
      <c r="Y49" s="499"/>
      <c r="Z49" s="499"/>
      <c r="AA49" s="499"/>
      <c r="AB49" s="499"/>
    </row>
    <row r="50" spans="3:28">
      <c r="C50" s="8" t="s">
        <v>144</v>
      </c>
      <c r="D50" s="10" t="s">
        <v>18</v>
      </c>
      <c r="E50" s="10" t="s">
        <v>145</v>
      </c>
      <c r="F50" s="10" t="s">
        <v>20</v>
      </c>
      <c r="G50" s="10" t="s">
        <v>21</v>
      </c>
      <c r="H50" s="10" t="s">
        <v>9</v>
      </c>
      <c r="I50" s="10" t="s">
        <v>22</v>
      </c>
      <c r="J50" s="10" t="s">
        <v>23</v>
      </c>
      <c r="K50" s="10" t="s">
        <v>146</v>
      </c>
      <c r="L50" s="10" t="s">
        <v>25</v>
      </c>
      <c r="M50" s="10" t="s">
        <v>26</v>
      </c>
      <c r="N50" s="10" t="s">
        <v>147</v>
      </c>
      <c r="O50" s="10" t="s">
        <v>28</v>
      </c>
      <c r="Q50" s="10" t="s">
        <v>18</v>
      </c>
      <c r="R50" s="10" t="s">
        <v>145</v>
      </c>
      <c r="S50" s="10" t="s">
        <v>20</v>
      </c>
      <c r="T50" s="10" t="s">
        <v>21</v>
      </c>
      <c r="U50" s="10" t="s">
        <v>9</v>
      </c>
      <c r="V50" s="10" t="s">
        <v>22</v>
      </c>
      <c r="W50" s="10" t="s">
        <v>23</v>
      </c>
      <c r="X50" s="10" t="s">
        <v>146</v>
      </c>
      <c r="Y50" s="10" t="s">
        <v>25</v>
      </c>
      <c r="Z50" s="10" t="s">
        <v>26</v>
      </c>
      <c r="AA50" s="10" t="s">
        <v>147</v>
      </c>
      <c r="AB50" s="10" t="s">
        <v>28</v>
      </c>
    </row>
    <row r="51" spans="3:28">
      <c r="C51" s="8" t="s">
        <v>168</v>
      </c>
      <c r="D51" s="6">
        <f>D49*24</f>
        <v>744</v>
      </c>
      <c r="E51" s="6">
        <f t="shared" ref="E51:O51" si="0">E49*24</f>
        <v>696</v>
      </c>
      <c r="F51" s="6">
        <f t="shared" si="0"/>
        <v>744</v>
      </c>
      <c r="G51" s="6">
        <f t="shared" si="0"/>
        <v>720</v>
      </c>
      <c r="H51" s="6">
        <f t="shared" si="0"/>
        <v>744</v>
      </c>
      <c r="I51" s="6">
        <f t="shared" si="0"/>
        <v>720</v>
      </c>
      <c r="J51" s="6">
        <f t="shared" si="0"/>
        <v>744</v>
      </c>
      <c r="K51" s="6">
        <f t="shared" si="0"/>
        <v>744</v>
      </c>
      <c r="L51" s="6">
        <f t="shared" si="0"/>
        <v>720</v>
      </c>
      <c r="M51" s="6">
        <f t="shared" si="0"/>
        <v>744</v>
      </c>
      <c r="N51" s="6">
        <f t="shared" si="0"/>
        <v>720</v>
      </c>
      <c r="O51" s="6">
        <f t="shared" si="0"/>
        <v>744</v>
      </c>
      <c r="P51" s="10">
        <f>SUM(D51:O51)</f>
        <v>8784</v>
      </c>
      <c r="Q51" s="204">
        <f>D51</f>
        <v>744</v>
      </c>
      <c r="R51" s="204">
        <f>Q51+E51</f>
        <v>1440</v>
      </c>
      <c r="S51" s="204">
        <f t="shared" ref="S51:AB51" si="1">R51+F51</f>
        <v>2184</v>
      </c>
      <c r="T51" s="204">
        <f t="shared" si="1"/>
        <v>2904</v>
      </c>
      <c r="U51" s="204">
        <f t="shared" si="1"/>
        <v>3648</v>
      </c>
      <c r="V51" s="204">
        <f t="shared" si="1"/>
        <v>4368</v>
      </c>
      <c r="W51" s="204">
        <f t="shared" si="1"/>
        <v>5112</v>
      </c>
      <c r="X51" s="204">
        <f t="shared" si="1"/>
        <v>5856</v>
      </c>
      <c r="Y51" s="204">
        <f t="shared" si="1"/>
        <v>6576</v>
      </c>
      <c r="Z51" s="204">
        <f t="shared" si="1"/>
        <v>7320</v>
      </c>
      <c r="AA51" s="204">
        <f t="shared" si="1"/>
        <v>8040</v>
      </c>
      <c r="AB51" s="204">
        <f t="shared" si="1"/>
        <v>8784</v>
      </c>
    </row>
  </sheetData>
  <mergeCells count="7">
    <mergeCell ref="Q49:AB49"/>
    <mergeCell ref="B1:P1"/>
    <mergeCell ref="B2:P2"/>
    <mergeCell ref="B3:P3"/>
    <mergeCell ref="Q4:AB4"/>
    <mergeCell ref="D5:O5"/>
    <mergeCell ref="Q5:AB5"/>
  </mergeCells>
  <printOptions horizontalCentered="1"/>
  <pageMargins left="0.78740157480314965" right="0.19685039370078741" top="0.55118110236220474" bottom="0.39370078740157483" header="0.23622047244094491" footer="0.19685039370078741"/>
  <pageSetup paperSize="122" scale="84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8">
    <tabColor theme="1" tint="4.9989318521683403E-2"/>
  </sheetPr>
  <dimension ref="A1:AK105"/>
  <sheetViews>
    <sheetView view="pageBreakPreview" topLeftCell="A6" zoomScale="85" zoomScaleSheetLayoutView="85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E10" sqref="E10"/>
    </sheetView>
  </sheetViews>
  <sheetFormatPr defaultRowHeight="12.75"/>
  <cols>
    <col min="1" max="1" width="3.85546875" style="30" bestFit="1" customWidth="1"/>
    <col min="2" max="2" width="34.140625" style="48" customWidth="1"/>
    <col min="3" max="3" width="9.7109375" style="30" customWidth="1"/>
    <col min="4" max="4" width="15.7109375" style="90" customWidth="1"/>
    <col min="5" max="5" width="17.5703125" style="90" customWidth="1"/>
    <col min="6" max="9" width="15.28515625" style="30" customWidth="1"/>
    <col min="10" max="10" width="15.85546875" style="30" customWidth="1"/>
    <col min="11" max="12" width="15.28515625" style="30" customWidth="1"/>
    <col min="13" max="13" width="15.7109375" style="30" customWidth="1"/>
    <col min="14" max="14" width="15.28515625" style="30" customWidth="1"/>
    <col min="15" max="15" width="17.85546875" style="30" customWidth="1"/>
    <col min="16" max="16" width="16.28515625" style="30" customWidth="1"/>
    <col min="17" max="17" width="15" style="30" customWidth="1"/>
    <col min="18" max="18" width="20.85546875" style="30" customWidth="1"/>
    <col min="19" max="19" width="14" style="30" customWidth="1"/>
    <col min="20" max="20" width="16.140625" style="30" customWidth="1"/>
    <col min="21" max="21" width="6.85546875" style="30" customWidth="1"/>
    <col min="22" max="33" width="12.5703125" style="30" bestFit="1" customWidth="1"/>
    <col min="34" max="16384" width="9.140625" style="30"/>
  </cols>
  <sheetData>
    <row r="1" spans="1:37" ht="18.75" customHeight="1"/>
    <row r="2" spans="1:37" ht="18.75" customHeight="1">
      <c r="A2" s="476" t="s">
        <v>181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</row>
    <row r="3" spans="1:37" ht="18.75" customHeight="1">
      <c r="A3" s="477" t="s">
        <v>176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</row>
    <row r="4" spans="1:37" ht="18.75" customHeight="1">
      <c r="A4" s="477" t="s">
        <v>126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</row>
    <row r="5" spans="1:37" ht="18.75" customHeight="1">
      <c r="A5" s="154"/>
      <c r="B5" s="155"/>
      <c r="C5" s="154"/>
      <c r="D5" s="372"/>
      <c r="E5" s="372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7"/>
    </row>
    <row r="6" spans="1:37">
      <c r="A6" s="16"/>
      <c r="B6" s="49"/>
      <c r="C6" s="17"/>
      <c r="D6" s="478" t="s">
        <v>178</v>
      </c>
      <c r="E6" s="479"/>
      <c r="F6" s="472" t="s">
        <v>177</v>
      </c>
      <c r="G6" s="473"/>
      <c r="H6" s="473"/>
      <c r="I6" s="473"/>
      <c r="J6" s="473"/>
      <c r="K6" s="473"/>
      <c r="L6" s="473"/>
      <c r="M6" s="473"/>
      <c r="N6" s="473"/>
      <c r="O6" s="473"/>
      <c r="P6" s="473"/>
      <c r="Q6" s="473"/>
      <c r="R6" s="18" t="s">
        <v>0</v>
      </c>
      <c r="S6" s="19" t="s">
        <v>1</v>
      </c>
      <c r="T6" s="19" t="s">
        <v>1</v>
      </c>
      <c r="U6" s="20"/>
      <c r="V6" s="472" t="s">
        <v>69</v>
      </c>
      <c r="W6" s="473"/>
      <c r="X6" s="473"/>
      <c r="Y6" s="473"/>
      <c r="Z6" s="473"/>
      <c r="AA6" s="473"/>
      <c r="AB6" s="473"/>
      <c r="AC6" s="473"/>
      <c r="AD6" s="473"/>
      <c r="AE6" s="473"/>
      <c r="AF6" s="473"/>
      <c r="AG6" s="473"/>
    </row>
    <row r="7" spans="1:37">
      <c r="A7" s="21" t="s">
        <v>2</v>
      </c>
      <c r="B7" s="50" t="s">
        <v>3</v>
      </c>
      <c r="C7" s="22" t="s">
        <v>4</v>
      </c>
      <c r="D7" s="480"/>
      <c r="E7" s="481"/>
      <c r="F7" s="24" t="s">
        <v>5</v>
      </c>
      <c r="G7" s="24" t="s">
        <v>6</v>
      </c>
      <c r="H7" s="24" t="s">
        <v>7</v>
      </c>
      <c r="I7" s="24" t="s">
        <v>8</v>
      </c>
      <c r="J7" s="23" t="s">
        <v>9</v>
      </c>
      <c r="K7" s="24" t="s">
        <v>32</v>
      </c>
      <c r="L7" s="24" t="s">
        <v>33</v>
      </c>
      <c r="M7" s="24" t="s">
        <v>34</v>
      </c>
      <c r="N7" s="24" t="s">
        <v>35</v>
      </c>
      <c r="O7" s="24" t="s">
        <v>36</v>
      </c>
      <c r="P7" s="24" t="s">
        <v>37</v>
      </c>
      <c r="Q7" s="24" t="s">
        <v>38</v>
      </c>
      <c r="R7" s="24" t="s">
        <v>69</v>
      </c>
      <c r="S7" s="24" t="s">
        <v>10</v>
      </c>
      <c r="T7" s="24" t="s">
        <v>10</v>
      </c>
      <c r="U7" s="24" t="s">
        <v>39</v>
      </c>
      <c r="V7" s="24" t="s">
        <v>5</v>
      </c>
      <c r="W7" s="24" t="s">
        <v>6</v>
      </c>
      <c r="X7" s="24" t="s">
        <v>7</v>
      </c>
      <c r="Y7" s="24" t="s">
        <v>8</v>
      </c>
      <c r="Z7" s="23" t="s">
        <v>9</v>
      </c>
      <c r="AA7" s="24" t="s">
        <v>32</v>
      </c>
      <c r="AB7" s="24" t="s">
        <v>33</v>
      </c>
      <c r="AC7" s="24" t="s">
        <v>34</v>
      </c>
      <c r="AD7" s="24" t="s">
        <v>35</v>
      </c>
      <c r="AE7" s="24" t="s">
        <v>36</v>
      </c>
      <c r="AF7" s="24" t="s">
        <v>37</v>
      </c>
      <c r="AG7" s="24" t="s">
        <v>38</v>
      </c>
    </row>
    <row r="8" spans="1:37" ht="13.5" thickBot="1">
      <c r="A8" s="25"/>
      <c r="B8" s="51"/>
      <c r="C8" s="27"/>
      <c r="D8" s="28" t="s">
        <v>107</v>
      </c>
      <c r="E8" s="28" t="s">
        <v>108</v>
      </c>
      <c r="F8" s="28"/>
      <c r="G8" s="28"/>
      <c r="H8" s="28"/>
      <c r="I8" s="28"/>
      <c r="J8" s="29"/>
      <c r="K8" s="29"/>
      <c r="L8" s="28"/>
      <c r="M8" s="28"/>
      <c r="N8" s="28"/>
      <c r="O8" s="28"/>
      <c r="P8" s="29"/>
      <c r="Q8" s="28"/>
      <c r="R8" s="29"/>
      <c r="S8" s="28" t="s">
        <v>55</v>
      </c>
      <c r="T8" s="28" t="s">
        <v>54</v>
      </c>
      <c r="U8" s="26"/>
      <c r="V8" s="28"/>
      <c r="W8" s="28"/>
      <c r="X8" s="28"/>
      <c r="Y8" s="28"/>
      <c r="Z8" s="29"/>
      <c r="AA8" s="29"/>
      <c r="AB8" s="28"/>
      <c r="AC8" s="28"/>
      <c r="AD8" s="28"/>
      <c r="AE8" s="28"/>
      <c r="AF8" s="29"/>
      <c r="AG8" s="28"/>
    </row>
    <row r="9" spans="1:37" ht="12.75" customHeight="1" thickTop="1">
      <c r="A9" s="3"/>
      <c r="B9" s="52"/>
      <c r="C9" s="5"/>
      <c r="D9" s="373"/>
      <c r="E9" s="37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7" ht="12.75" customHeight="1">
      <c r="A10" s="474" t="s">
        <v>64</v>
      </c>
      <c r="B10" s="475"/>
      <c r="C10" s="5"/>
      <c r="D10" s="373"/>
      <c r="E10" s="37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7" s="196" customFormat="1" ht="12.75" customHeight="1">
      <c r="A11" s="190">
        <v>1</v>
      </c>
      <c r="B11" s="145" t="s">
        <v>71</v>
      </c>
      <c r="C11" s="191" t="s">
        <v>11</v>
      </c>
      <c r="D11" s="192"/>
      <c r="E11" s="192"/>
      <c r="F11" s="366">
        <f>SUM(F13:F14)</f>
        <v>50831.999999999993</v>
      </c>
      <c r="G11" s="366">
        <f t="shared" ref="G11:Q11" si="0">SUM(G13:G14)</f>
        <v>47030.999999999993</v>
      </c>
      <c r="H11" s="366">
        <f t="shared" si="0"/>
        <v>53071</v>
      </c>
      <c r="I11" s="366">
        <f t="shared" si="0"/>
        <v>50232</v>
      </c>
      <c r="J11" s="366">
        <f t="shared" si="0"/>
        <v>0</v>
      </c>
      <c r="K11" s="366">
        <f t="shared" si="0"/>
        <v>0</v>
      </c>
      <c r="L11" s="366">
        <f t="shared" si="0"/>
        <v>0</v>
      </c>
      <c r="M11" s="366">
        <f t="shared" si="0"/>
        <v>0</v>
      </c>
      <c r="N11" s="366">
        <f t="shared" si="0"/>
        <v>0</v>
      </c>
      <c r="O11" s="366">
        <f t="shared" si="0"/>
        <v>0</v>
      </c>
      <c r="P11" s="366">
        <f t="shared" si="0"/>
        <v>0</v>
      </c>
      <c r="Q11" s="366">
        <f t="shared" si="0"/>
        <v>0</v>
      </c>
      <c r="R11" s="203">
        <f>SUM(F11:Q11)</f>
        <v>201166</v>
      </c>
      <c r="S11" s="367"/>
      <c r="T11" s="367"/>
      <c r="U11" s="368"/>
      <c r="V11" s="366">
        <f>F11</f>
        <v>50831.999999999993</v>
      </c>
      <c r="W11" s="366">
        <f>V11+G11</f>
        <v>97862.999999999985</v>
      </c>
      <c r="X11" s="366">
        <f t="shared" ref="X11:AG11" si="1">W11+H11</f>
        <v>150934</v>
      </c>
      <c r="Y11" s="366">
        <f t="shared" si="1"/>
        <v>201166</v>
      </c>
      <c r="Z11" s="366">
        <f t="shared" si="1"/>
        <v>201166</v>
      </c>
      <c r="AA11" s="366">
        <f t="shared" si="1"/>
        <v>201166</v>
      </c>
      <c r="AB11" s="366">
        <f t="shared" si="1"/>
        <v>201166</v>
      </c>
      <c r="AC11" s="366">
        <f t="shared" si="1"/>
        <v>201166</v>
      </c>
      <c r="AD11" s="366">
        <f t="shared" si="1"/>
        <v>201166</v>
      </c>
      <c r="AE11" s="366">
        <f t="shared" si="1"/>
        <v>201166</v>
      </c>
      <c r="AF11" s="366">
        <f t="shared" si="1"/>
        <v>201166</v>
      </c>
      <c r="AG11" s="366">
        <f t="shared" si="1"/>
        <v>201166</v>
      </c>
    </row>
    <row r="12" spans="1:37" s="92" customFormat="1" ht="12.75" customHeight="1">
      <c r="A12" s="56"/>
      <c r="B12" s="57" t="s">
        <v>65</v>
      </c>
      <c r="C12" s="58"/>
      <c r="D12" s="192"/>
      <c r="E12" s="192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59"/>
      <c r="S12" s="60"/>
      <c r="T12" s="60"/>
      <c r="U12" s="6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21"/>
      <c r="AI12" s="121"/>
      <c r="AJ12" s="121"/>
      <c r="AK12" s="121"/>
    </row>
    <row r="13" spans="1:37" s="92" customFormat="1" ht="12.75" customHeight="1">
      <c r="A13" s="56"/>
      <c r="B13" s="122" t="s">
        <v>66</v>
      </c>
      <c r="C13" s="58" t="s">
        <v>11</v>
      </c>
      <c r="D13" s="374"/>
      <c r="E13" s="374"/>
      <c r="F13" s="152">
        <f>PROD_HSD!D10</f>
        <v>37041.082744585445</v>
      </c>
      <c r="G13" s="152">
        <f>PROD_HSD!E10</f>
        <v>34271.308674862252</v>
      </c>
      <c r="H13" s="152">
        <f>PROD_HSD!F10</f>
        <v>38672.633426540255</v>
      </c>
      <c r="I13" s="152">
        <f>PROD_HSD!G10</f>
        <v>36603.865054021408</v>
      </c>
      <c r="J13" s="152">
        <f>PROD_HSD!H10</f>
        <v>0</v>
      </c>
      <c r="K13" s="152">
        <f>PROD_HSD!I10</f>
        <v>0</v>
      </c>
      <c r="L13" s="152">
        <f>PROD_HSD!J10</f>
        <v>0</v>
      </c>
      <c r="M13" s="152">
        <f>PROD_HSD!K10</f>
        <v>0</v>
      </c>
      <c r="N13" s="152">
        <f>PROD_HSD!L10</f>
        <v>0</v>
      </c>
      <c r="O13" s="152">
        <f>PROD_HSD!M10</f>
        <v>0</v>
      </c>
      <c r="P13" s="152">
        <f>PROD_HSD!N10</f>
        <v>0</v>
      </c>
      <c r="Q13" s="152">
        <f>PROD_HSD!O10</f>
        <v>0</v>
      </c>
      <c r="R13" s="123">
        <f>SUM(F13:Q13)</f>
        <v>146588.88990000935</v>
      </c>
      <c r="S13" s="60"/>
      <c r="T13" s="60"/>
      <c r="U13" s="61"/>
      <c r="V13" s="152">
        <f>F13</f>
        <v>37041.082744585445</v>
      </c>
      <c r="W13" s="152">
        <f>V13+G13</f>
        <v>71312.391419447697</v>
      </c>
      <c r="X13" s="152">
        <f t="shared" ref="X13" si="2">W13+H13</f>
        <v>109985.02484598795</v>
      </c>
      <c r="Y13" s="152">
        <f t="shared" ref="Y13" si="3">X13+I13</f>
        <v>146588.88990000935</v>
      </c>
      <c r="Z13" s="152">
        <f t="shared" ref="Z13" si="4">Y13+J13</f>
        <v>146588.88990000935</v>
      </c>
      <c r="AA13" s="152">
        <f t="shared" ref="AA13" si="5">Z13+K13</f>
        <v>146588.88990000935</v>
      </c>
      <c r="AB13" s="152">
        <f t="shared" ref="AB13" si="6">AA13+L13</f>
        <v>146588.88990000935</v>
      </c>
      <c r="AC13" s="152">
        <f t="shared" ref="AC13" si="7">AB13+M13</f>
        <v>146588.88990000935</v>
      </c>
      <c r="AD13" s="152">
        <f t="shared" ref="AD13" si="8">AC13+N13</f>
        <v>146588.88990000935</v>
      </c>
      <c r="AE13" s="152">
        <f t="shared" ref="AE13" si="9">AD13+O13</f>
        <v>146588.88990000935</v>
      </c>
      <c r="AF13" s="152">
        <f t="shared" ref="AF13" si="10">AE13+P13</f>
        <v>146588.88990000935</v>
      </c>
      <c r="AG13" s="152">
        <f t="shared" ref="AG13" si="11">AF13+Q13</f>
        <v>146588.88990000935</v>
      </c>
      <c r="AH13" s="121"/>
      <c r="AI13" s="121"/>
      <c r="AJ13" s="121"/>
      <c r="AK13" s="121"/>
    </row>
    <row r="14" spans="1:37" s="92" customFormat="1" ht="12.75" customHeight="1">
      <c r="A14" s="56"/>
      <c r="B14" s="122" t="s">
        <v>67</v>
      </c>
      <c r="C14" s="58" t="s">
        <v>11</v>
      </c>
      <c r="D14" s="374"/>
      <c r="E14" s="374"/>
      <c r="F14" s="152">
        <f>PROD_BIOFAME!D10</f>
        <v>13790.91725541455</v>
      </c>
      <c r="G14" s="152">
        <f>PROD_BIOFAME!E10</f>
        <v>12759.691325137743</v>
      </c>
      <c r="H14" s="152">
        <f>PROD_BIOFAME!F10</f>
        <v>14398.366573459742</v>
      </c>
      <c r="I14" s="152">
        <f>PROD_BIOFAME!G10</f>
        <v>13628.134945978591</v>
      </c>
      <c r="J14" s="152">
        <f>PROD_BIOFAME!H10</f>
        <v>0</v>
      </c>
      <c r="K14" s="152">
        <f>PROD_BIOFAME!I10</f>
        <v>0</v>
      </c>
      <c r="L14" s="152">
        <f>PROD_BIOFAME!J10</f>
        <v>0</v>
      </c>
      <c r="M14" s="152">
        <f>PROD_BIOFAME!K10</f>
        <v>0</v>
      </c>
      <c r="N14" s="152">
        <f>PROD_BIOFAME!L10</f>
        <v>0</v>
      </c>
      <c r="O14" s="152">
        <f>PROD_BIOFAME!M10</f>
        <v>0</v>
      </c>
      <c r="P14" s="152">
        <f>PROD_BIOFAME!N10</f>
        <v>0</v>
      </c>
      <c r="Q14" s="152">
        <f>PROD_BIOFAME!O10</f>
        <v>0</v>
      </c>
      <c r="R14" s="123">
        <f>SUM(F14:Q14)</f>
        <v>54577.110099990627</v>
      </c>
      <c r="S14" s="60"/>
      <c r="T14" s="60"/>
      <c r="U14" s="61"/>
      <c r="V14" s="152">
        <f>F14</f>
        <v>13790.91725541455</v>
      </c>
      <c r="W14" s="152">
        <f>V14+G14</f>
        <v>26550.608580552293</v>
      </c>
      <c r="X14" s="152">
        <f t="shared" ref="X14" si="12">W14+H14</f>
        <v>40948.975154012034</v>
      </c>
      <c r="Y14" s="152">
        <f t="shared" ref="Y14" si="13">X14+I14</f>
        <v>54577.110099990627</v>
      </c>
      <c r="Z14" s="152">
        <f t="shared" ref="Z14" si="14">Y14+J14</f>
        <v>54577.110099990627</v>
      </c>
      <c r="AA14" s="152">
        <f t="shared" ref="AA14" si="15">Z14+K14</f>
        <v>54577.110099990627</v>
      </c>
      <c r="AB14" s="152">
        <f t="shared" ref="AB14" si="16">AA14+L14</f>
        <v>54577.110099990627</v>
      </c>
      <c r="AC14" s="152">
        <f t="shared" ref="AC14" si="17">AB14+M14</f>
        <v>54577.110099990627</v>
      </c>
      <c r="AD14" s="152">
        <f t="shared" ref="AD14" si="18">AC14+N14</f>
        <v>54577.110099990627</v>
      </c>
      <c r="AE14" s="152">
        <f t="shared" ref="AE14" si="19">AD14+O14</f>
        <v>54577.110099990627</v>
      </c>
      <c r="AF14" s="152">
        <f t="shared" ref="AF14" si="20">AE14+P14</f>
        <v>54577.110099990627</v>
      </c>
      <c r="AG14" s="152">
        <f t="shared" ref="AG14" si="21">AF14+Q14</f>
        <v>54577.110099990627</v>
      </c>
      <c r="AH14" s="121"/>
      <c r="AI14" s="121"/>
      <c r="AJ14" s="121"/>
      <c r="AK14" s="121"/>
    </row>
    <row r="15" spans="1:37" s="92" customFormat="1" ht="12.75" customHeight="1">
      <c r="A15" s="56"/>
      <c r="B15" s="122"/>
      <c r="C15" s="58"/>
      <c r="D15" s="374"/>
      <c r="E15" s="374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59"/>
      <c r="S15" s="60"/>
      <c r="T15" s="60"/>
      <c r="U15" s="61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21"/>
      <c r="AI15" s="121"/>
      <c r="AJ15" s="121"/>
      <c r="AK15" s="121"/>
    </row>
    <row r="16" spans="1:37" s="371" customFormat="1" ht="12.75" customHeight="1">
      <c r="A16" s="190">
        <v>2</v>
      </c>
      <c r="B16" s="146" t="s">
        <v>12</v>
      </c>
      <c r="C16" s="191" t="s">
        <v>11</v>
      </c>
      <c r="D16" s="192"/>
      <c r="E16" s="192"/>
      <c r="F16" s="370">
        <f>PS!D10</f>
        <v>1270.8000000000002</v>
      </c>
      <c r="G16" s="370">
        <f>PS!E10</f>
        <v>1175.7750000000001</v>
      </c>
      <c r="H16" s="370">
        <f>PS!F10</f>
        <v>1326.7750000000001</v>
      </c>
      <c r="I16" s="370">
        <f>PS!G10</f>
        <v>1255.8000000000002</v>
      </c>
      <c r="J16" s="370">
        <f>PS!H10</f>
        <v>0</v>
      </c>
      <c r="K16" s="370">
        <f>PS!I10</f>
        <v>0</v>
      </c>
      <c r="L16" s="370">
        <f>PS!J10</f>
        <v>0</v>
      </c>
      <c r="M16" s="370">
        <f>PS!K10</f>
        <v>0</v>
      </c>
      <c r="N16" s="370">
        <f>PS!L10</f>
        <v>0</v>
      </c>
      <c r="O16" s="370">
        <f>PS!M10</f>
        <v>0</v>
      </c>
      <c r="P16" s="370">
        <f>PS!N10</f>
        <v>0</v>
      </c>
      <c r="Q16" s="370">
        <f>PS!O10</f>
        <v>0</v>
      </c>
      <c r="R16" s="203">
        <f>SUM(F16:Q16)</f>
        <v>5029.1500000000005</v>
      </c>
      <c r="S16" s="194"/>
      <c r="T16" s="194"/>
      <c r="U16" s="192"/>
      <c r="V16" s="370">
        <f>F16</f>
        <v>1270.8000000000002</v>
      </c>
      <c r="W16" s="370">
        <f>V16+G16</f>
        <v>2446.5750000000003</v>
      </c>
      <c r="X16" s="370">
        <f t="shared" ref="X16" si="22">W16+H16</f>
        <v>3773.3500000000004</v>
      </c>
      <c r="Y16" s="370">
        <f t="shared" ref="Y16" si="23">X16+I16</f>
        <v>5029.1500000000005</v>
      </c>
      <c r="Z16" s="370">
        <f t="shared" ref="Z16" si="24">Y16+J16</f>
        <v>5029.1500000000005</v>
      </c>
      <c r="AA16" s="370">
        <f t="shared" ref="AA16" si="25">Z16+K16</f>
        <v>5029.1500000000005</v>
      </c>
      <c r="AB16" s="370">
        <f t="shared" ref="AB16" si="26">AA16+L16</f>
        <v>5029.1500000000005</v>
      </c>
      <c r="AC16" s="370">
        <f t="shared" ref="AC16" si="27">AB16+M16</f>
        <v>5029.1500000000005</v>
      </c>
      <c r="AD16" s="370">
        <f t="shared" ref="AD16" si="28">AC16+N16</f>
        <v>5029.1500000000005</v>
      </c>
      <c r="AE16" s="370">
        <f t="shared" ref="AE16" si="29">AD16+O16</f>
        <v>5029.1500000000005</v>
      </c>
      <c r="AF16" s="370">
        <f t="shared" ref="AF16" si="30">AE16+P16</f>
        <v>5029.1500000000005</v>
      </c>
      <c r="AG16" s="370">
        <f t="shared" ref="AG16" si="31">AF16+Q16</f>
        <v>5029.1500000000005</v>
      </c>
      <c r="AH16" s="39"/>
      <c r="AI16" s="39"/>
      <c r="AJ16" s="39"/>
      <c r="AK16" s="39"/>
    </row>
    <row r="17" spans="1:37" s="172" customFormat="1" ht="12.75" customHeight="1">
      <c r="A17" s="166"/>
      <c r="B17" s="173" t="s">
        <v>68</v>
      </c>
      <c r="C17" s="167" t="s">
        <v>13</v>
      </c>
      <c r="D17" s="375"/>
      <c r="E17" s="379"/>
      <c r="F17" s="174">
        <f>IFERROR(F16/F11*100,0)</f>
        <v>2.5000000000000009</v>
      </c>
      <c r="G17" s="174">
        <f t="shared" ref="G17:Q17" si="32">IFERROR(G16/G11*100,0)</f>
        <v>2.5000000000000004</v>
      </c>
      <c r="H17" s="174">
        <f t="shared" si="32"/>
        <v>2.5</v>
      </c>
      <c r="I17" s="174">
        <f t="shared" si="32"/>
        <v>2.5000000000000004</v>
      </c>
      <c r="J17" s="174">
        <f t="shared" si="32"/>
        <v>0</v>
      </c>
      <c r="K17" s="174">
        <f t="shared" si="32"/>
        <v>0</v>
      </c>
      <c r="L17" s="174">
        <f t="shared" si="32"/>
        <v>0</v>
      </c>
      <c r="M17" s="174">
        <f t="shared" si="32"/>
        <v>0</v>
      </c>
      <c r="N17" s="174">
        <f t="shared" si="32"/>
        <v>0</v>
      </c>
      <c r="O17" s="174">
        <f t="shared" si="32"/>
        <v>0</v>
      </c>
      <c r="P17" s="174">
        <f t="shared" si="32"/>
        <v>0</v>
      </c>
      <c r="Q17" s="174">
        <f t="shared" si="32"/>
        <v>0</v>
      </c>
      <c r="R17" s="168">
        <f>+R16/R11*100</f>
        <v>2.5</v>
      </c>
      <c r="S17" s="169"/>
      <c r="T17" s="169"/>
      <c r="U17" s="170"/>
      <c r="V17" s="174">
        <f>IFERROR(V16/V11*100,0)</f>
        <v>2.5000000000000009</v>
      </c>
      <c r="W17" s="174">
        <f>IFERROR(W16/W11*100,0)</f>
        <v>2.5000000000000004</v>
      </c>
      <c r="X17" s="174">
        <f t="shared" ref="X17:AG17" si="33">IFERROR(X16/X11*100,0)</f>
        <v>2.5</v>
      </c>
      <c r="Y17" s="174">
        <f t="shared" si="33"/>
        <v>2.5</v>
      </c>
      <c r="Z17" s="174">
        <f t="shared" si="33"/>
        <v>2.5</v>
      </c>
      <c r="AA17" s="174">
        <f t="shared" si="33"/>
        <v>2.5</v>
      </c>
      <c r="AB17" s="174">
        <f t="shared" si="33"/>
        <v>2.5</v>
      </c>
      <c r="AC17" s="174">
        <f t="shared" si="33"/>
        <v>2.5</v>
      </c>
      <c r="AD17" s="174">
        <f t="shared" si="33"/>
        <v>2.5</v>
      </c>
      <c r="AE17" s="174">
        <f t="shared" si="33"/>
        <v>2.5</v>
      </c>
      <c r="AF17" s="174">
        <f t="shared" si="33"/>
        <v>2.5</v>
      </c>
      <c r="AG17" s="174">
        <f t="shared" si="33"/>
        <v>2.5</v>
      </c>
      <c r="AH17" s="171"/>
      <c r="AI17" s="171"/>
      <c r="AJ17" s="171"/>
      <c r="AK17" s="171"/>
    </row>
    <row r="18" spans="1:37" s="92" customFormat="1" ht="12.75" customHeight="1">
      <c r="A18" s="56"/>
      <c r="B18" s="57"/>
      <c r="C18" s="58"/>
      <c r="D18" s="192"/>
      <c r="E18" s="192"/>
      <c r="F18" s="15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59"/>
      <c r="S18" s="60"/>
      <c r="T18" s="60"/>
      <c r="U18" s="61"/>
      <c r="V18" s="15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121"/>
      <c r="AI18" s="121"/>
      <c r="AJ18" s="121"/>
      <c r="AK18" s="121"/>
    </row>
    <row r="19" spans="1:37" s="196" customFormat="1" ht="12.75" customHeight="1">
      <c r="A19" s="190">
        <v>3</v>
      </c>
      <c r="B19" s="145" t="s">
        <v>70</v>
      </c>
      <c r="C19" s="191" t="s">
        <v>11</v>
      </c>
      <c r="D19" s="192"/>
      <c r="E19" s="192"/>
      <c r="F19" s="193">
        <f>SUM(F21:F22)</f>
        <v>0</v>
      </c>
      <c r="G19" s="193">
        <f t="shared" ref="G19:Q19" si="34">SUM(G21:G22)</f>
        <v>0</v>
      </c>
      <c r="H19" s="193">
        <f t="shared" si="34"/>
        <v>0</v>
      </c>
      <c r="I19" s="193">
        <f t="shared" si="34"/>
        <v>0</v>
      </c>
      <c r="J19" s="193">
        <f t="shared" si="34"/>
        <v>0</v>
      </c>
      <c r="K19" s="193">
        <f t="shared" si="34"/>
        <v>0</v>
      </c>
      <c r="L19" s="193">
        <f t="shared" si="34"/>
        <v>0</v>
      </c>
      <c r="M19" s="193">
        <f t="shared" si="34"/>
        <v>0</v>
      </c>
      <c r="N19" s="193">
        <f t="shared" si="34"/>
        <v>0</v>
      </c>
      <c r="O19" s="193">
        <f t="shared" si="34"/>
        <v>0</v>
      </c>
      <c r="P19" s="193">
        <f t="shared" si="34"/>
        <v>0</v>
      </c>
      <c r="Q19" s="193">
        <f t="shared" si="34"/>
        <v>0</v>
      </c>
      <c r="R19" s="203">
        <f>SUM(F19:Q19)</f>
        <v>0</v>
      </c>
      <c r="S19" s="194"/>
      <c r="T19" s="194"/>
      <c r="U19" s="192"/>
      <c r="V19" s="193">
        <f>F19</f>
        <v>0</v>
      </c>
      <c r="W19" s="193">
        <f>V19+G19</f>
        <v>0</v>
      </c>
      <c r="X19" s="193">
        <f t="shared" ref="X19" si="35">W19+H19</f>
        <v>0</v>
      </c>
      <c r="Y19" s="193">
        <f t="shared" ref="Y19" si="36">X19+I19</f>
        <v>0</v>
      </c>
      <c r="Z19" s="193">
        <f t="shared" ref="Z19" si="37">Y19+J19</f>
        <v>0</v>
      </c>
      <c r="AA19" s="193">
        <f t="shared" ref="AA19" si="38">Z19+K19</f>
        <v>0</v>
      </c>
      <c r="AB19" s="193">
        <f t="shared" ref="AB19" si="39">AA19+L19</f>
        <v>0</v>
      </c>
      <c r="AC19" s="193">
        <f t="shared" ref="AC19" si="40">AB19+M19</f>
        <v>0</v>
      </c>
      <c r="AD19" s="193">
        <f t="shared" ref="AD19" si="41">AC19+N19</f>
        <v>0</v>
      </c>
      <c r="AE19" s="193">
        <f t="shared" ref="AE19" si="42">AD19+O19</f>
        <v>0</v>
      </c>
      <c r="AF19" s="193">
        <f t="shared" ref="AF19" si="43">AE19+P19</f>
        <v>0</v>
      </c>
      <c r="AG19" s="193">
        <f t="shared" ref="AG19" si="44">AF19+Q19</f>
        <v>0</v>
      </c>
      <c r="AH19" s="195"/>
      <c r="AI19" s="195"/>
      <c r="AJ19" s="195"/>
      <c r="AK19" s="195"/>
    </row>
    <row r="20" spans="1:37" s="92" customFormat="1" ht="12.75" customHeight="1">
      <c r="A20" s="56"/>
      <c r="B20" s="122" t="s">
        <v>72</v>
      </c>
      <c r="C20" s="124"/>
      <c r="D20" s="192"/>
      <c r="E20" s="192"/>
      <c r="F20" s="15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59"/>
      <c r="S20" s="60"/>
      <c r="T20" s="60"/>
      <c r="U20" s="61"/>
      <c r="V20" s="15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121"/>
      <c r="AI20" s="121"/>
      <c r="AJ20" s="121"/>
      <c r="AK20" s="121"/>
    </row>
    <row r="21" spans="1:37" s="92" customFormat="1" ht="12.75" customHeight="1">
      <c r="A21" s="56"/>
      <c r="B21" s="122" t="s">
        <v>66</v>
      </c>
      <c r="C21" s="58" t="s">
        <v>11</v>
      </c>
      <c r="D21" s="192"/>
      <c r="E21" s="192"/>
      <c r="F21" s="15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123"/>
      <c r="S21" s="60"/>
      <c r="T21" s="60"/>
      <c r="U21" s="61"/>
      <c r="V21" s="15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121"/>
      <c r="AI21" s="121"/>
      <c r="AJ21" s="121"/>
      <c r="AK21" s="121"/>
    </row>
    <row r="22" spans="1:37" s="92" customFormat="1" ht="12.75" customHeight="1">
      <c r="A22" s="56"/>
      <c r="B22" s="122" t="s">
        <v>67</v>
      </c>
      <c r="C22" s="58" t="s">
        <v>11</v>
      </c>
      <c r="D22" s="192"/>
      <c r="E22" s="192"/>
      <c r="F22" s="15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123"/>
      <c r="S22" s="60"/>
      <c r="T22" s="60"/>
      <c r="U22" s="61"/>
      <c r="V22" s="15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121"/>
      <c r="AI22" s="121"/>
      <c r="AJ22" s="121"/>
      <c r="AK22" s="121"/>
    </row>
    <row r="23" spans="1:37" s="92" customFormat="1" ht="12.75" customHeight="1">
      <c r="A23" s="56"/>
      <c r="B23" s="125"/>
      <c r="C23" s="124"/>
      <c r="D23" s="192"/>
      <c r="E23" s="192"/>
      <c r="F23" s="15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59"/>
      <c r="S23" s="60"/>
      <c r="T23" s="60"/>
      <c r="U23" s="61"/>
      <c r="V23" s="15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121"/>
      <c r="AI23" s="121"/>
      <c r="AJ23" s="121"/>
      <c r="AK23" s="121"/>
    </row>
    <row r="24" spans="1:37" s="196" customFormat="1" ht="12.75" customHeight="1">
      <c r="A24" s="190">
        <v>4</v>
      </c>
      <c r="B24" s="145" t="s">
        <v>73</v>
      </c>
      <c r="C24" s="391"/>
      <c r="D24" s="192"/>
      <c r="E24" s="192"/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203">
        <f>SUM(F24:Q24)</f>
        <v>0</v>
      </c>
      <c r="S24" s="194"/>
      <c r="T24" s="194"/>
      <c r="U24" s="192"/>
      <c r="V24" s="193">
        <v>0</v>
      </c>
      <c r="W24" s="193">
        <v>0</v>
      </c>
      <c r="X24" s="193">
        <v>0</v>
      </c>
      <c r="Y24" s="193">
        <v>0</v>
      </c>
      <c r="Z24" s="193">
        <v>0</v>
      </c>
      <c r="AA24" s="193">
        <v>0</v>
      </c>
      <c r="AB24" s="193">
        <v>0</v>
      </c>
      <c r="AC24" s="193">
        <v>0</v>
      </c>
      <c r="AD24" s="193">
        <v>0</v>
      </c>
      <c r="AE24" s="193">
        <v>0</v>
      </c>
      <c r="AF24" s="193">
        <v>0</v>
      </c>
      <c r="AG24" s="193">
        <v>0</v>
      </c>
      <c r="AH24" s="195"/>
      <c r="AI24" s="195"/>
      <c r="AJ24" s="195"/>
      <c r="AK24" s="195"/>
    </row>
    <row r="25" spans="1:37" s="92" customFormat="1" ht="12.75" customHeight="1">
      <c r="A25" s="56"/>
      <c r="B25" s="125" t="s">
        <v>74</v>
      </c>
      <c r="C25" s="58" t="s">
        <v>11</v>
      </c>
      <c r="D25" s="192"/>
      <c r="E25" s="192"/>
      <c r="F25" s="15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123"/>
      <c r="S25" s="60"/>
      <c r="T25" s="60"/>
      <c r="U25" s="61"/>
      <c r="V25" s="15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121"/>
      <c r="AI25" s="121"/>
      <c r="AJ25" s="121"/>
      <c r="AK25" s="121"/>
    </row>
    <row r="26" spans="1:37" s="92" customFormat="1" ht="12.75" customHeight="1">
      <c r="A26" s="56"/>
      <c r="B26" s="122"/>
      <c r="C26" s="124"/>
      <c r="D26" s="192"/>
      <c r="E26" s="192"/>
      <c r="F26" s="15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59"/>
      <c r="S26" s="60"/>
      <c r="T26" s="60"/>
      <c r="U26" s="61"/>
      <c r="V26" s="15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121"/>
      <c r="AI26" s="121"/>
      <c r="AJ26" s="121"/>
      <c r="AK26" s="121"/>
    </row>
    <row r="27" spans="1:37" s="196" customFormat="1" ht="12.75" customHeight="1">
      <c r="A27" s="190">
        <v>5</v>
      </c>
      <c r="B27" s="147" t="s">
        <v>75</v>
      </c>
      <c r="C27" s="191" t="s">
        <v>11</v>
      </c>
      <c r="D27" s="192"/>
      <c r="E27" s="192"/>
      <c r="F27" s="193">
        <f>SUM(F11,F19,F24)</f>
        <v>50831.999999999993</v>
      </c>
      <c r="G27" s="193">
        <f t="shared" ref="G27:Q27" si="45">SUM(G11,G19,G24)</f>
        <v>47030.999999999993</v>
      </c>
      <c r="H27" s="193">
        <f t="shared" si="45"/>
        <v>53071</v>
      </c>
      <c r="I27" s="193">
        <f t="shared" si="45"/>
        <v>50232</v>
      </c>
      <c r="J27" s="193">
        <f t="shared" si="45"/>
        <v>0</v>
      </c>
      <c r="K27" s="193">
        <f t="shared" si="45"/>
        <v>0</v>
      </c>
      <c r="L27" s="193">
        <f t="shared" si="45"/>
        <v>0</v>
      </c>
      <c r="M27" s="193">
        <f t="shared" si="45"/>
        <v>0</v>
      </c>
      <c r="N27" s="193">
        <f t="shared" si="45"/>
        <v>0</v>
      </c>
      <c r="O27" s="193">
        <f t="shared" si="45"/>
        <v>0</v>
      </c>
      <c r="P27" s="193">
        <f t="shared" si="45"/>
        <v>0</v>
      </c>
      <c r="Q27" s="193">
        <f t="shared" si="45"/>
        <v>0</v>
      </c>
      <c r="R27" s="203">
        <f>SUM(F27:Q27)</f>
        <v>201166</v>
      </c>
      <c r="S27" s="194"/>
      <c r="T27" s="194"/>
      <c r="U27" s="192"/>
      <c r="V27" s="193">
        <f>F27</f>
        <v>50831.999999999993</v>
      </c>
      <c r="W27" s="193">
        <f>V27+G27</f>
        <v>97862.999999999985</v>
      </c>
      <c r="X27" s="193">
        <f t="shared" ref="X27" si="46">W27+H27</f>
        <v>150934</v>
      </c>
      <c r="Y27" s="193">
        <f t="shared" ref="Y27" si="47">X27+I27</f>
        <v>201166</v>
      </c>
      <c r="Z27" s="193">
        <f t="shared" ref="Z27" si="48">Y27+J27</f>
        <v>201166</v>
      </c>
      <c r="AA27" s="193">
        <f t="shared" ref="AA27" si="49">Z27+K27</f>
        <v>201166</v>
      </c>
      <c r="AB27" s="193">
        <f t="shared" ref="AB27" si="50">AA27+L27</f>
        <v>201166</v>
      </c>
      <c r="AC27" s="193">
        <f t="shared" ref="AC27" si="51">AB27+M27</f>
        <v>201166</v>
      </c>
      <c r="AD27" s="193">
        <f t="shared" ref="AD27" si="52">AC27+N27</f>
        <v>201166</v>
      </c>
      <c r="AE27" s="193">
        <f t="shared" ref="AE27" si="53">AD27+O27</f>
        <v>201166</v>
      </c>
      <c r="AF27" s="193">
        <f t="shared" ref="AF27" si="54">AE27+P27</f>
        <v>201166</v>
      </c>
      <c r="AG27" s="193">
        <f t="shared" ref="AG27" si="55">AF27+Q27</f>
        <v>201166</v>
      </c>
      <c r="AH27" s="195"/>
      <c r="AI27" s="195"/>
      <c r="AJ27" s="195"/>
      <c r="AK27" s="195"/>
    </row>
    <row r="28" spans="1:37" s="92" customFormat="1" ht="12.75" customHeight="1">
      <c r="A28" s="56"/>
      <c r="B28" s="147"/>
      <c r="C28" s="124"/>
      <c r="D28" s="192"/>
      <c r="E28" s="192"/>
      <c r="F28" s="15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59"/>
      <c r="S28" s="60"/>
      <c r="T28" s="60"/>
      <c r="U28" s="61"/>
      <c r="V28" s="15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121"/>
      <c r="AI28" s="121"/>
      <c r="AJ28" s="121"/>
      <c r="AK28" s="121"/>
    </row>
    <row r="29" spans="1:37" s="196" customFormat="1" ht="12.75" customHeight="1">
      <c r="A29" s="190">
        <v>6</v>
      </c>
      <c r="B29" s="145" t="s">
        <v>76</v>
      </c>
      <c r="C29" s="191" t="s">
        <v>11</v>
      </c>
      <c r="D29" s="192"/>
      <c r="E29" s="192"/>
      <c r="F29" s="193">
        <f>F27-F16</f>
        <v>49561.19999999999</v>
      </c>
      <c r="G29" s="193">
        <f t="shared" ref="G29:Q29" si="56">G27-G16</f>
        <v>45855.224999999991</v>
      </c>
      <c r="H29" s="193">
        <f t="shared" si="56"/>
        <v>51744.224999999999</v>
      </c>
      <c r="I29" s="193">
        <f t="shared" si="56"/>
        <v>48976.2</v>
      </c>
      <c r="J29" s="193">
        <f t="shared" si="56"/>
        <v>0</v>
      </c>
      <c r="K29" s="193">
        <f t="shared" si="56"/>
        <v>0</v>
      </c>
      <c r="L29" s="193">
        <f t="shared" si="56"/>
        <v>0</v>
      </c>
      <c r="M29" s="193">
        <f t="shared" si="56"/>
        <v>0</v>
      </c>
      <c r="N29" s="193">
        <f t="shared" si="56"/>
        <v>0</v>
      </c>
      <c r="O29" s="193">
        <f t="shared" si="56"/>
        <v>0</v>
      </c>
      <c r="P29" s="193">
        <f t="shared" si="56"/>
        <v>0</v>
      </c>
      <c r="Q29" s="193">
        <f t="shared" si="56"/>
        <v>0</v>
      </c>
      <c r="R29" s="203">
        <f>SUM(F29:Q29)</f>
        <v>196136.84999999998</v>
      </c>
      <c r="S29" s="194"/>
      <c r="T29" s="194"/>
      <c r="U29" s="192"/>
      <c r="V29" s="193">
        <f>V27-V16</f>
        <v>49561.19999999999</v>
      </c>
      <c r="W29" s="193">
        <f t="shared" ref="W29:AG29" si="57">W27-W16</f>
        <v>95416.424999999988</v>
      </c>
      <c r="X29" s="193">
        <f t="shared" si="57"/>
        <v>147160.65</v>
      </c>
      <c r="Y29" s="193">
        <f t="shared" si="57"/>
        <v>196136.85</v>
      </c>
      <c r="Z29" s="193">
        <f t="shared" si="57"/>
        <v>196136.85</v>
      </c>
      <c r="AA29" s="193">
        <f t="shared" si="57"/>
        <v>196136.85</v>
      </c>
      <c r="AB29" s="193">
        <f t="shared" si="57"/>
        <v>196136.85</v>
      </c>
      <c r="AC29" s="193">
        <f t="shared" si="57"/>
        <v>196136.85</v>
      </c>
      <c r="AD29" s="193">
        <f t="shared" si="57"/>
        <v>196136.85</v>
      </c>
      <c r="AE29" s="193">
        <f t="shared" si="57"/>
        <v>196136.85</v>
      </c>
      <c r="AF29" s="193">
        <f t="shared" si="57"/>
        <v>196136.85</v>
      </c>
      <c r="AG29" s="193">
        <f t="shared" si="57"/>
        <v>196136.85</v>
      </c>
      <c r="AH29" s="195"/>
      <c r="AI29" s="195"/>
      <c r="AJ29" s="195"/>
      <c r="AK29" s="195"/>
    </row>
    <row r="30" spans="1:37" s="92" customFormat="1" ht="12.75" customHeight="1">
      <c r="A30" s="56"/>
      <c r="B30" s="122"/>
      <c r="C30" s="58"/>
      <c r="D30" s="192"/>
      <c r="E30" s="192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59"/>
      <c r="S30" s="60"/>
      <c r="T30" s="60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121"/>
      <c r="AI30" s="121"/>
      <c r="AJ30" s="121"/>
      <c r="AK30" s="121"/>
    </row>
    <row r="31" spans="1:37" s="92" customFormat="1" ht="12.75" customHeight="1">
      <c r="A31" s="474" t="s">
        <v>77</v>
      </c>
      <c r="B31" s="475"/>
      <c r="C31" s="58"/>
      <c r="D31" s="192"/>
      <c r="E31" s="192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59"/>
      <c r="S31" s="60"/>
      <c r="T31" s="60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121"/>
      <c r="AI31" s="121"/>
      <c r="AJ31" s="121"/>
      <c r="AK31" s="121"/>
    </row>
    <row r="32" spans="1:37" s="196" customFormat="1" ht="12.75" customHeight="1">
      <c r="A32" s="190">
        <v>7</v>
      </c>
      <c r="B32" s="145" t="s">
        <v>80</v>
      </c>
      <c r="C32" s="191" t="s">
        <v>78</v>
      </c>
      <c r="D32" s="192"/>
      <c r="E32" s="192"/>
      <c r="F32" s="197">
        <f>SUM(F34:F35)</f>
        <v>17815</v>
      </c>
      <c r="G32" s="197">
        <f t="shared" ref="G32:Q32" si="58">SUM(G34:G35)</f>
        <v>16422</v>
      </c>
      <c r="H32" s="197">
        <f t="shared" si="58"/>
        <v>18707</v>
      </c>
      <c r="I32" s="197">
        <f t="shared" si="58"/>
        <v>18557</v>
      </c>
      <c r="J32" s="197">
        <f t="shared" si="58"/>
        <v>0</v>
      </c>
      <c r="K32" s="197">
        <f t="shared" si="58"/>
        <v>0</v>
      </c>
      <c r="L32" s="197">
        <f t="shared" si="58"/>
        <v>0</v>
      </c>
      <c r="M32" s="197">
        <f t="shared" si="58"/>
        <v>0</v>
      </c>
      <c r="N32" s="197">
        <f t="shared" si="58"/>
        <v>0</v>
      </c>
      <c r="O32" s="197">
        <f t="shared" si="58"/>
        <v>0</v>
      </c>
      <c r="P32" s="197">
        <f t="shared" si="58"/>
        <v>0</v>
      </c>
      <c r="Q32" s="197">
        <f t="shared" si="58"/>
        <v>0</v>
      </c>
      <c r="R32" s="197">
        <f>SUM(F32:Q32)</f>
        <v>71501</v>
      </c>
      <c r="S32" s="194"/>
      <c r="T32" s="194"/>
      <c r="U32" s="192"/>
      <c r="V32" s="197">
        <f>F32</f>
        <v>17815</v>
      </c>
      <c r="W32" s="197">
        <f>V32+G32</f>
        <v>34237</v>
      </c>
      <c r="X32" s="197">
        <f t="shared" ref="X32" si="59">W32+H32</f>
        <v>52944</v>
      </c>
      <c r="Y32" s="197">
        <f t="shared" ref="Y32" si="60">X32+I32</f>
        <v>71501</v>
      </c>
      <c r="Z32" s="197">
        <f t="shared" ref="Z32" si="61">Y32+J32</f>
        <v>71501</v>
      </c>
      <c r="AA32" s="197">
        <f t="shared" ref="AA32" si="62">Z32+K32</f>
        <v>71501</v>
      </c>
      <c r="AB32" s="197">
        <f t="shared" ref="AB32" si="63">AA32+L32</f>
        <v>71501</v>
      </c>
      <c r="AC32" s="197">
        <f t="shared" ref="AC32" si="64">AB32+M32</f>
        <v>71501</v>
      </c>
      <c r="AD32" s="197">
        <f t="shared" ref="AD32" si="65">AC32+N32</f>
        <v>71501</v>
      </c>
      <c r="AE32" s="197">
        <f t="shared" ref="AE32" si="66">AD32+O32</f>
        <v>71501</v>
      </c>
      <c r="AF32" s="197">
        <f t="shared" ref="AF32" si="67">AE32+P32</f>
        <v>71501</v>
      </c>
      <c r="AG32" s="197">
        <f t="shared" ref="AG32" si="68">AF32+Q32</f>
        <v>71501</v>
      </c>
      <c r="AH32" s="195"/>
      <c r="AI32" s="195"/>
      <c r="AJ32" s="195"/>
      <c r="AK32" s="195"/>
    </row>
    <row r="33" spans="1:37" s="92" customFormat="1" ht="12.75" customHeight="1">
      <c r="A33" s="56"/>
      <c r="B33" s="57" t="s">
        <v>79</v>
      </c>
      <c r="C33" s="58"/>
      <c r="D33" s="192"/>
      <c r="E33" s="192"/>
      <c r="F33" s="62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59"/>
      <c r="S33" s="60"/>
      <c r="T33" s="60"/>
      <c r="U33" s="61"/>
      <c r="V33" s="62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121"/>
      <c r="AI33" s="121"/>
      <c r="AJ33" s="121"/>
      <c r="AK33" s="121"/>
    </row>
    <row r="34" spans="1:37" s="92" customFormat="1" ht="12.75" customHeight="1">
      <c r="A34" s="56"/>
      <c r="B34" s="122" t="s">
        <v>66</v>
      </c>
      <c r="C34" s="58" t="s">
        <v>78</v>
      </c>
      <c r="D34" s="192"/>
      <c r="E34" s="192"/>
      <c r="F34" s="62">
        <f>BBMHSD!D10</f>
        <v>12470.5</v>
      </c>
      <c r="G34" s="62">
        <f>BBMHSD!E10</f>
        <v>11495.4</v>
      </c>
      <c r="H34" s="62">
        <f>BBMHSD!F10</f>
        <v>13094.9</v>
      </c>
      <c r="I34" s="62">
        <f>BBMHSD!G10</f>
        <v>12989.9</v>
      </c>
      <c r="J34" s="62">
        <f>BBMHSD!H10</f>
        <v>0</v>
      </c>
      <c r="K34" s="62">
        <f>BBMHSD!I10</f>
        <v>0</v>
      </c>
      <c r="L34" s="62">
        <f>BBMHSD!J10</f>
        <v>0</v>
      </c>
      <c r="M34" s="62">
        <f>BBMHSD!K10</f>
        <v>0</v>
      </c>
      <c r="N34" s="62">
        <f>BBMHSD!L10</f>
        <v>0</v>
      </c>
      <c r="O34" s="62">
        <f>BBMHSD!M10</f>
        <v>0</v>
      </c>
      <c r="P34" s="62">
        <f>BBMHSD!N10</f>
        <v>0</v>
      </c>
      <c r="Q34" s="62">
        <f>BBMHSD!O10</f>
        <v>0</v>
      </c>
      <c r="R34" s="62">
        <f>SUM(F34:Q34)</f>
        <v>50050.700000000004</v>
      </c>
      <c r="S34" s="60"/>
      <c r="T34" s="60"/>
      <c r="U34" s="61"/>
      <c r="V34" s="62">
        <f>F34</f>
        <v>12470.5</v>
      </c>
      <c r="W34" s="62">
        <f>V34+G34</f>
        <v>23965.9</v>
      </c>
      <c r="X34" s="62">
        <f t="shared" ref="X34" si="69">W34+H34</f>
        <v>37060.800000000003</v>
      </c>
      <c r="Y34" s="62">
        <f t="shared" ref="Y34" si="70">X34+I34</f>
        <v>50050.700000000004</v>
      </c>
      <c r="Z34" s="62">
        <f t="shared" ref="Z34" si="71">Y34+J34</f>
        <v>50050.700000000004</v>
      </c>
      <c r="AA34" s="62">
        <f t="shared" ref="AA34" si="72">Z34+K34</f>
        <v>50050.700000000004</v>
      </c>
      <c r="AB34" s="62">
        <f t="shared" ref="AB34" si="73">AA34+L34</f>
        <v>50050.700000000004</v>
      </c>
      <c r="AC34" s="62">
        <f t="shared" ref="AC34" si="74">AB34+M34</f>
        <v>50050.700000000004</v>
      </c>
      <c r="AD34" s="62">
        <f t="shared" ref="AD34" si="75">AC34+N34</f>
        <v>50050.700000000004</v>
      </c>
      <c r="AE34" s="62">
        <f t="shared" ref="AE34" si="76">AD34+O34</f>
        <v>50050.700000000004</v>
      </c>
      <c r="AF34" s="62">
        <f t="shared" ref="AF34" si="77">AE34+P34</f>
        <v>50050.700000000004</v>
      </c>
      <c r="AG34" s="62">
        <f t="shared" ref="AG34" si="78">AF34+Q34</f>
        <v>50050.700000000004</v>
      </c>
      <c r="AH34" s="121"/>
      <c r="AI34" s="121"/>
      <c r="AJ34" s="121"/>
      <c r="AK34" s="121"/>
    </row>
    <row r="35" spans="1:37" s="92" customFormat="1" ht="12.75" customHeight="1">
      <c r="A35" s="56"/>
      <c r="B35" s="122" t="s">
        <v>67</v>
      </c>
      <c r="C35" s="58" t="s">
        <v>78</v>
      </c>
      <c r="D35" s="192"/>
      <c r="E35" s="192"/>
      <c r="F35" s="62">
        <f>BBMBIOFAME!D10</f>
        <v>5344.5</v>
      </c>
      <c r="G35" s="62">
        <f>BBMBIOFAME!E10</f>
        <v>4926.5999999999995</v>
      </c>
      <c r="H35" s="62">
        <f>BBMBIOFAME!F10</f>
        <v>5612.0999999999995</v>
      </c>
      <c r="I35" s="62">
        <f>BBMBIOFAME!G10</f>
        <v>5567.0999999999995</v>
      </c>
      <c r="J35" s="62">
        <f>BBMBIOFAME!H10</f>
        <v>0</v>
      </c>
      <c r="K35" s="62">
        <f>BBMBIOFAME!I10</f>
        <v>0</v>
      </c>
      <c r="L35" s="62">
        <f>BBMBIOFAME!J10</f>
        <v>0</v>
      </c>
      <c r="M35" s="62">
        <f>BBMBIOFAME!K10</f>
        <v>0</v>
      </c>
      <c r="N35" s="62">
        <f>BBMBIOFAME!L10</f>
        <v>0</v>
      </c>
      <c r="O35" s="62">
        <f>BBMBIOFAME!M10</f>
        <v>0</v>
      </c>
      <c r="P35" s="62">
        <f>BBMBIOFAME!N10</f>
        <v>0</v>
      </c>
      <c r="Q35" s="62">
        <f>BBMBIOFAME!O10</f>
        <v>0</v>
      </c>
      <c r="R35" s="62">
        <f>SUM(F35:Q35)</f>
        <v>21450.299999999996</v>
      </c>
      <c r="S35" s="60"/>
      <c r="T35" s="60"/>
      <c r="U35" s="61"/>
      <c r="V35" s="62">
        <f>F35</f>
        <v>5344.5</v>
      </c>
      <c r="W35" s="62">
        <f>V35+G35</f>
        <v>10271.099999999999</v>
      </c>
      <c r="X35" s="62">
        <f t="shared" ref="X35" si="79">W35+H35</f>
        <v>15883.199999999997</v>
      </c>
      <c r="Y35" s="62">
        <f t="shared" ref="Y35" si="80">X35+I35</f>
        <v>21450.299999999996</v>
      </c>
      <c r="Z35" s="62">
        <f t="shared" ref="Z35" si="81">Y35+J35</f>
        <v>21450.299999999996</v>
      </c>
      <c r="AA35" s="62">
        <f t="shared" ref="AA35" si="82">Z35+K35</f>
        <v>21450.299999999996</v>
      </c>
      <c r="AB35" s="62">
        <f t="shared" ref="AB35" si="83">AA35+L35</f>
        <v>21450.299999999996</v>
      </c>
      <c r="AC35" s="62">
        <f t="shared" ref="AC35" si="84">AB35+M35</f>
        <v>21450.299999999996</v>
      </c>
      <c r="AD35" s="62">
        <f t="shared" ref="AD35" si="85">AC35+N35</f>
        <v>21450.299999999996</v>
      </c>
      <c r="AE35" s="62">
        <f t="shared" ref="AE35" si="86">AD35+O35</f>
        <v>21450.299999999996</v>
      </c>
      <c r="AF35" s="62">
        <f t="shared" ref="AF35" si="87">AE35+P35</f>
        <v>21450.299999999996</v>
      </c>
      <c r="AG35" s="62">
        <f t="shared" ref="AG35" si="88">AF35+Q35</f>
        <v>21450.299999999996</v>
      </c>
      <c r="AH35" s="121"/>
      <c r="AI35" s="121"/>
      <c r="AJ35" s="121"/>
      <c r="AK35" s="121"/>
    </row>
    <row r="36" spans="1:37" s="92" customFormat="1" ht="12.75" customHeight="1">
      <c r="A36" s="56"/>
      <c r="B36" s="122"/>
      <c r="C36" s="58"/>
      <c r="D36" s="192"/>
      <c r="E36" s="192"/>
      <c r="F36" s="62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59"/>
      <c r="S36" s="60"/>
      <c r="T36" s="60"/>
      <c r="U36" s="61"/>
      <c r="V36" s="62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121"/>
      <c r="AI36" s="121"/>
      <c r="AJ36" s="121"/>
      <c r="AK36" s="121"/>
    </row>
    <row r="37" spans="1:37" s="196" customFormat="1" ht="12.75" customHeight="1">
      <c r="A37" s="190">
        <v>8</v>
      </c>
      <c r="B37" s="145" t="s">
        <v>81</v>
      </c>
      <c r="C37" s="191" t="s">
        <v>78</v>
      </c>
      <c r="D37" s="192"/>
      <c r="E37" s="192"/>
      <c r="F37" s="197">
        <f>SUM(F39:F40)</f>
        <v>0</v>
      </c>
      <c r="G37" s="197">
        <f t="shared" ref="G37:Q37" si="89">SUM(G39:G40)</f>
        <v>0</v>
      </c>
      <c r="H37" s="197">
        <f t="shared" si="89"/>
        <v>0</v>
      </c>
      <c r="I37" s="197">
        <f t="shared" si="89"/>
        <v>0</v>
      </c>
      <c r="J37" s="197">
        <f t="shared" si="89"/>
        <v>0</v>
      </c>
      <c r="K37" s="197">
        <f t="shared" si="89"/>
        <v>0</v>
      </c>
      <c r="L37" s="197">
        <f t="shared" si="89"/>
        <v>0</v>
      </c>
      <c r="M37" s="197">
        <f t="shared" si="89"/>
        <v>0</v>
      </c>
      <c r="N37" s="197">
        <f t="shared" si="89"/>
        <v>0</v>
      </c>
      <c r="O37" s="197">
        <f t="shared" si="89"/>
        <v>0</v>
      </c>
      <c r="P37" s="197">
        <f t="shared" si="89"/>
        <v>0</v>
      </c>
      <c r="Q37" s="197">
        <f t="shared" si="89"/>
        <v>0</v>
      </c>
      <c r="R37" s="203">
        <f>SUM(F37:Q37)</f>
        <v>0</v>
      </c>
      <c r="S37" s="194"/>
      <c r="T37" s="194"/>
      <c r="U37" s="192"/>
      <c r="V37" s="197">
        <f>F37</f>
        <v>0</v>
      </c>
      <c r="W37" s="197">
        <f>V37+G37</f>
        <v>0</v>
      </c>
      <c r="X37" s="197">
        <f t="shared" ref="X37" si="90">W37+H37</f>
        <v>0</v>
      </c>
      <c r="Y37" s="197">
        <f t="shared" ref="Y37" si="91">X37+I37</f>
        <v>0</v>
      </c>
      <c r="Z37" s="197">
        <f t="shared" ref="Z37" si="92">Y37+J37</f>
        <v>0</v>
      </c>
      <c r="AA37" s="197">
        <f t="shared" ref="AA37" si="93">Z37+K37</f>
        <v>0</v>
      </c>
      <c r="AB37" s="197">
        <f t="shared" ref="AB37" si="94">AA37+L37</f>
        <v>0</v>
      </c>
      <c r="AC37" s="197">
        <f t="shared" ref="AC37" si="95">AB37+M37</f>
        <v>0</v>
      </c>
      <c r="AD37" s="197">
        <f t="shared" ref="AD37" si="96">AC37+N37</f>
        <v>0</v>
      </c>
      <c r="AE37" s="197">
        <f t="shared" ref="AE37" si="97">AD37+O37</f>
        <v>0</v>
      </c>
      <c r="AF37" s="197">
        <f t="shared" ref="AF37" si="98">AE37+P37</f>
        <v>0</v>
      </c>
      <c r="AG37" s="197">
        <f t="shared" ref="AG37" si="99">AF37+Q37</f>
        <v>0</v>
      </c>
      <c r="AH37" s="195"/>
      <c r="AI37" s="195"/>
      <c r="AJ37" s="195"/>
      <c r="AK37" s="195"/>
    </row>
    <row r="38" spans="1:37" s="92" customFormat="1" ht="12.75" customHeight="1">
      <c r="A38" s="56"/>
      <c r="B38" s="122" t="s">
        <v>82</v>
      </c>
      <c r="C38" s="124"/>
      <c r="D38" s="192"/>
      <c r="E38" s="19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59"/>
      <c r="S38" s="60"/>
      <c r="T38" s="60"/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121"/>
      <c r="AI38" s="121"/>
      <c r="AJ38" s="121"/>
      <c r="AK38" s="121"/>
    </row>
    <row r="39" spans="1:37" s="92" customFormat="1" ht="12.75" customHeight="1">
      <c r="A39" s="56"/>
      <c r="B39" s="122" t="s">
        <v>66</v>
      </c>
      <c r="C39" s="58" t="s">
        <v>78</v>
      </c>
      <c r="D39" s="192"/>
      <c r="E39" s="192"/>
      <c r="F39" s="62">
        <v>0</v>
      </c>
      <c r="G39" s="62">
        <v>0</v>
      </c>
      <c r="H39" s="62">
        <v>0</v>
      </c>
      <c r="I39" s="62">
        <v>0</v>
      </c>
      <c r="J39" s="62">
        <v>0</v>
      </c>
      <c r="K39" s="62">
        <v>0</v>
      </c>
      <c r="L39" s="62">
        <v>0</v>
      </c>
      <c r="M39" s="62">
        <v>0</v>
      </c>
      <c r="N39" s="62">
        <v>0</v>
      </c>
      <c r="O39" s="62">
        <v>0</v>
      </c>
      <c r="P39" s="62">
        <v>0</v>
      </c>
      <c r="Q39" s="62">
        <v>0</v>
      </c>
      <c r="R39" s="123">
        <f>SUM(F39:Q39)</f>
        <v>0</v>
      </c>
      <c r="S39" s="60"/>
      <c r="T39" s="60"/>
      <c r="U39" s="61"/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62">
        <v>0</v>
      </c>
      <c r="AF39" s="62">
        <v>0</v>
      </c>
      <c r="AG39" s="62">
        <v>0</v>
      </c>
      <c r="AH39" s="121"/>
      <c r="AI39" s="121"/>
      <c r="AJ39" s="121"/>
      <c r="AK39" s="121"/>
    </row>
    <row r="40" spans="1:37" s="92" customFormat="1" ht="12.75" customHeight="1">
      <c r="A40" s="56"/>
      <c r="B40" s="122" t="s">
        <v>67</v>
      </c>
      <c r="C40" s="58" t="s">
        <v>78</v>
      </c>
      <c r="D40" s="192"/>
      <c r="E40" s="192"/>
      <c r="F40" s="62">
        <v>0</v>
      </c>
      <c r="G40" s="62">
        <v>0</v>
      </c>
      <c r="H40" s="62">
        <v>0</v>
      </c>
      <c r="I40" s="62">
        <v>0</v>
      </c>
      <c r="J40" s="62">
        <v>0</v>
      </c>
      <c r="K40" s="62">
        <v>0</v>
      </c>
      <c r="L40" s="62">
        <v>0</v>
      </c>
      <c r="M40" s="62">
        <v>0</v>
      </c>
      <c r="N40" s="62">
        <v>0</v>
      </c>
      <c r="O40" s="62">
        <v>0</v>
      </c>
      <c r="P40" s="62">
        <v>0</v>
      </c>
      <c r="Q40" s="62">
        <v>0</v>
      </c>
      <c r="R40" s="123">
        <f>SUM(F40:Q40)</f>
        <v>0</v>
      </c>
      <c r="S40" s="60"/>
      <c r="T40" s="60"/>
      <c r="U40" s="61"/>
      <c r="V40" s="62">
        <v>0</v>
      </c>
      <c r="W40" s="62">
        <v>0</v>
      </c>
      <c r="X40" s="62">
        <v>0</v>
      </c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62">
        <v>0</v>
      </c>
      <c r="AE40" s="62">
        <v>0</v>
      </c>
      <c r="AF40" s="62">
        <v>0</v>
      </c>
      <c r="AG40" s="62">
        <v>0</v>
      </c>
      <c r="AH40" s="121"/>
      <c r="AI40" s="121"/>
      <c r="AJ40" s="121"/>
      <c r="AK40" s="121"/>
    </row>
    <row r="41" spans="1:37" s="92" customFormat="1" ht="12.75" customHeight="1">
      <c r="A41" s="56"/>
      <c r="B41" s="57"/>
      <c r="C41" s="58"/>
      <c r="D41" s="192"/>
      <c r="E41" s="192"/>
      <c r="F41" s="62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59"/>
      <c r="S41" s="60"/>
      <c r="T41" s="60"/>
      <c r="U41" s="61"/>
      <c r="V41" s="62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121"/>
      <c r="AI41" s="121"/>
      <c r="AJ41" s="121"/>
      <c r="AK41" s="121"/>
    </row>
    <row r="42" spans="1:37" s="196" customFormat="1" ht="12.75" customHeight="1">
      <c r="A42" s="190">
        <v>9</v>
      </c>
      <c r="B42" s="146" t="s">
        <v>83</v>
      </c>
      <c r="C42" s="191" t="s">
        <v>78</v>
      </c>
      <c r="D42" s="192"/>
      <c r="E42" s="192"/>
      <c r="F42" s="197">
        <f>F32+F37</f>
        <v>17815</v>
      </c>
      <c r="G42" s="197">
        <f t="shared" ref="G42:Q42" si="100">G32+G37</f>
        <v>16422</v>
      </c>
      <c r="H42" s="197">
        <f t="shared" si="100"/>
        <v>18707</v>
      </c>
      <c r="I42" s="197">
        <f t="shared" si="100"/>
        <v>18557</v>
      </c>
      <c r="J42" s="197">
        <f t="shared" si="100"/>
        <v>0</v>
      </c>
      <c r="K42" s="197">
        <f t="shared" si="100"/>
        <v>0</v>
      </c>
      <c r="L42" s="197">
        <f t="shared" si="100"/>
        <v>0</v>
      </c>
      <c r="M42" s="197">
        <f t="shared" si="100"/>
        <v>0</v>
      </c>
      <c r="N42" s="197">
        <f t="shared" si="100"/>
        <v>0</v>
      </c>
      <c r="O42" s="197">
        <f t="shared" si="100"/>
        <v>0</v>
      </c>
      <c r="P42" s="197">
        <f t="shared" si="100"/>
        <v>0</v>
      </c>
      <c r="Q42" s="197">
        <f t="shared" si="100"/>
        <v>0</v>
      </c>
      <c r="R42" s="203">
        <f>SUM(F42:Q42)</f>
        <v>71501</v>
      </c>
      <c r="S42" s="194"/>
      <c r="T42" s="194"/>
      <c r="U42" s="192"/>
      <c r="V42" s="197">
        <f>F42</f>
        <v>17815</v>
      </c>
      <c r="W42" s="197">
        <f>V42+G42</f>
        <v>34237</v>
      </c>
      <c r="X42" s="197">
        <f t="shared" ref="X42" si="101">W42+H42</f>
        <v>52944</v>
      </c>
      <c r="Y42" s="197">
        <f t="shared" ref="Y42" si="102">X42+I42</f>
        <v>71501</v>
      </c>
      <c r="Z42" s="197">
        <f t="shared" ref="Z42" si="103">Y42+J42</f>
        <v>71501</v>
      </c>
      <c r="AA42" s="197">
        <f t="shared" ref="AA42" si="104">Z42+K42</f>
        <v>71501</v>
      </c>
      <c r="AB42" s="197">
        <f t="shared" ref="AB42" si="105">AA42+L42</f>
        <v>71501</v>
      </c>
      <c r="AC42" s="197">
        <f t="shared" ref="AC42" si="106">AB42+M42</f>
        <v>71501</v>
      </c>
      <c r="AD42" s="197">
        <f t="shared" ref="AD42" si="107">AC42+N42</f>
        <v>71501</v>
      </c>
      <c r="AE42" s="197">
        <f t="shared" ref="AE42" si="108">AD42+O42</f>
        <v>71501</v>
      </c>
      <c r="AF42" s="197">
        <f t="shared" ref="AF42" si="109">AE42+P42</f>
        <v>71501</v>
      </c>
      <c r="AG42" s="197">
        <f t="shared" ref="AG42" si="110">AF42+Q42</f>
        <v>71501</v>
      </c>
      <c r="AH42" s="195"/>
      <c r="AI42" s="195"/>
      <c r="AJ42" s="195"/>
      <c r="AK42" s="195"/>
    </row>
    <row r="43" spans="1:37" s="92" customFormat="1" ht="12.75" customHeight="1">
      <c r="A43" s="56"/>
      <c r="B43" s="122" t="s">
        <v>66</v>
      </c>
      <c r="C43" s="58" t="s">
        <v>78</v>
      </c>
      <c r="D43" s="192"/>
      <c r="E43" s="192"/>
      <c r="F43" s="62">
        <f>F34+F39</f>
        <v>12470.5</v>
      </c>
      <c r="G43" s="62">
        <f t="shared" ref="G43:Q43" si="111">G34+G39</f>
        <v>11495.4</v>
      </c>
      <c r="H43" s="62">
        <f t="shared" si="111"/>
        <v>13094.9</v>
      </c>
      <c r="I43" s="62">
        <f t="shared" si="111"/>
        <v>12989.9</v>
      </c>
      <c r="J43" s="62">
        <f t="shared" si="111"/>
        <v>0</v>
      </c>
      <c r="K43" s="62">
        <f t="shared" si="111"/>
        <v>0</v>
      </c>
      <c r="L43" s="62">
        <f t="shared" si="111"/>
        <v>0</v>
      </c>
      <c r="M43" s="62">
        <f t="shared" si="111"/>
        <v>0</v>
      </c>
      <c r="N43" s="62">
        <f t="shared" si="111"/>
        <v>0</v>
      </c>
      <c r="O43" s="62">
        <f t="shared" si="111"/>
        <v>0</v>
      </c>
      <c r="P43" s="62">
        <f t="shared" si="111"/>
        <v>0</v>
      </c>
      <c r="Q43" s="62">
        <f t="shared" si="111"/>
        <v>0</v>
      </c>
      <c r="R43" s="123">
        <f>SUM(F43:Q43)</f>
        <v>50050.700000000004</v>
      </c>
      <c r="S43" s="60"/>
      <c r="T43" s="60"/>
      <c r="U43" s="61"/>
      <c r="V43" s="62">
        <f>F43</f>
        <v>12470.5</v>
      </c>
      <c r="W43" s="62">
        <f>V43+G43</f>
        <v>23965.9</v>
      </c>
      <c r="X43" s="62">
        <f t="shared" ref="X43" si="112">W43+H43</f>
        <v>37060.800000000003</v>
      </c>
      <c r="Y43" s="62">
        <f t="shared" ref="Y43" si="113">X43+I43</f>
        <v>50050.700000000004</v>
      </c>
      <c r="Z43" s="62">
        <f t="shared" ref="Z43" si="114">Y43+J43</f>
        <v>50050.700000000004</v>
      </c>
      <c r="AA43" s="62">
        <f t="shared" ref="AA43" si="115">Z43+K43</f>
        <v>50050.700000000004</v>
      </c>
      <c r="AB43" s="62">
        <f t="shared" ref="AB43" si="116">AA43+L43</f>
        <v>50050.700000000004</v>
      </c>
      <c r="AC43" s="62">
        <f t="shared" ref="AC43" si="117">AB43+M43</f>
        <v>50050.700000000004</v>
      </c>
      <c r="AD43" s="62">
        <f t="shared" ref="AD43" si="118">AC43+N43</f>
        <v>50050.700000000004</v>
      </c>
      <c r="AE43" s="62">
        <f t="shared" ref="AE43" si="119">AD43+O43</f>
        <v>50050.700000000004</v>
      </c>
      <c r="AF43" s="62">
        <f t="shared" ref="AF43" si="120">AE43+P43</f>
        <v>50050.700000000004</v>
      </c>
      <c r="AG43" s="62">
        <f t="shared" ref="AG43" si="121">AF43+Q43</f>
        <v>50050.700000000004</v>
      </c>
      <c r="AH43" s="121"/>
      <c r="AI43" s="121"/>
      <c r="AJ43" s="121"/>
      <c r="AK43" s="121"/>
    </row>
    <row r="44" spans="1:37" s="92" customFormat="1" ht="12.75" customHeight="1">
      <c r="A44" s="56"/>
      <c r="B44" s="122" t="s">
        <v>67</v>
      </c>
      <c r="C44" s="58" t="s">
        <v>78</v>
      </c>
      <c r="D44" s="192"/>
      <c r="E44" s="192"/>
      <c r="F44" s="62">
        <f>F35+F40</f>
        <v>5344.5</v>
      </c>
      <c r="G44" s="62">
        <f t="shared" ref="G44:Q44" si="122">G35+G40</f>
        <v>4926.5999999999995</v>
      </c>
      <c r="H44" s="62">
        <f t="shared" si="122"/>
        <v>5612.0999999999995</v>
      </c>
      <c r="I44" s="62">
        <f t="shared" si="122"/>
        <v>5567.0999999999995</v>
      </c>
      <c r="J44" s="62">
        <f t="shared" si="122"/>
        <v>0</v>
      </c>
      <c r="K44" s="62">
        <f t="shared" si="122"/>
        <v>0</v>
      </c>
      <c r="L44" s="62">
        <f t="shared" si="122"/>
        <v>0</v>
      </c>
      <c r="M44" s="62">
        <f t="shared" si="122"/>
        <v>0</v>
      </c>
      <c r="N44" s="62">
        <f t="shared" si="122"/>
        <v>0</v>
      </c>
      <c r="O44" s="62">
        <f t="shared" si="122"/>
        <v>0</v>
      </c>
      <c r="P44" s="62">
        <f t="shared" si="122"/>
        <v>0</v>
      </c>
      <c r="Q44" s="62">
        <f t="shared" si="122"/>
        <v>0</v>
      </c>
      <c r="R44" s="123">
        <f>SUM(F44:Q44)</f>
        <v>21450.299999999996</v>
      </c>
      <c r="S44" s="60"/>
      <c r="T44" s="60"/>
      <c r="U44" s="61"/>
      <c r="V44" s="62">
        <f>F44</f>
        <v>5344.5</v>
      </c>
      <c r="W44" s="62">
        <f>V44+G44</f>
        <v>10271.099999999999</v>
      </c>
      <c r="X44" s="62">
        <f t="shared" ref="X44" si="123">W44+H44</f>
        <v>15883.199999999997</v>
      </c>
      <c r="Y44" s="62">
        <f t="shared" ref="Y44" si="124">X44+I44</f>
        <v>21450.299999999996</v>
      </c>
      <c r="Z44" s="62">
        <f t="shared" ref="Z44" si="125">Y44+J44</f>
        <v>21450.299999999996</v>
      </c>
      <c r="AA44" s="62">
        <f t="shared" ref="AA44" si="126">Z44+K44</f>
        <v>21450.299999999996</v>
      </c>
      <c r="AB44" s="62">
        <f t="shared" ref="AB44" si="127">AA44+L44</f>
        <v>21450.299999999996</v>
      </c>
      <c r="AC44" s="62">
        <f t="shared" ref="AC44" si="128">AB44+M44</f>
        <v>21450.299999999996</v>
      </c>
      <c r="AD44" s="62">
        <f t="shared" ref="AD44" si="129">AC44+N44</f>
        <v>21450.299999999996</v>
      </c>
      <c r="AE44" s="62">
        <f t="shared" ref="AE44" si="130">AD44+O44</f>
        <v>21450.299999999996</v>
      </c>
      <c r="AF44" s="62">
        <f t="shared" ref="AF44" si="131">AE44+P44</f>
        <v>21450.299999999996</v>
      </c>
      <c r="AG44" s="62">
        <f t="shared" ref="AG44" si="132">AF44+Q44</f>
        <v>21450.299999999996</v>
      </c>
      <c r="AH44" s="121"/>
      <c r="AI44" s="121"/>
      <c r="AJ44" s="121"/>
      <c r="AK44" s="121"/>
    </row>
    <row r="45" spans="1:37" s="92" customFormat="1" ht="12.75" customHeight="1">
      <c r="A45" s="56"/>
      <c r="B45" s="57"/>
      <c r="C45" s="58"/>
      <c r="D45" s="192"/>
      <c r="E45" s="192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59"/>
      <c r="S45" s="60"/>
      <c r="T45" s="60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121"/>
      <c r="AI45" s="121"/>
      <c r="AJ45" s="121"/>
      <c r="AK45" s="121"/>
    </row>
    <row r="46" spans="1:37" s="92" customFormat="1" ht="12.75" customHeight="1">
      <c r="A46" s="474" t="s">
        <v>84</v>
      </c>
      <c r="B46" s="475"/>
      <c r="C46" s="58"/>
      <c r="D46" s="192"/>
      <c r="E46" s="192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59"/>
      <c r="S46" s="60"/>
      <c r="T46" s="60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121"/>
      <c r="AI46" s="121"/>
      <c r="AJ46" s="121"/>
      <c r="AK46" s="121"/>
    </row>
    <row r="47" spans="1:37" s="92" customFormat="1" ht="12.75" customHeight="1">
      <c r="A47" s="56">
        <v>10</v>
      </c>
      <c r="B47" s="57" t="s">
        <v>85</v>
      </c>
      <c r="C47" s="58" t="s">
        <v>78</v>
      </c>
      <c r="D47" s="192"/>
      <c r="E47" s="192"/>
      <c r="F47" s="61">
        <f>Pelumas!D10</f>
        <v>175</v>
      </c>
      <c r="G47" s="61">
        <f>Pelumas!E10</f>
        <v>126</v>
      </c>
      <c r="H47" s="61">
        <f>Pelumas!F10</f>
        <v>132</v>
      </c>
      <c r="I47" s="61">
        <f>Pelumas!G10</f>
        <v>132</v>
      </c>
      <c r="J47" s="61">
        <f>Pelumas!H10</f>
        <v>0</v>
      </c>
      <c r="K47" s="61">
        <f>Pelumas!I10</f>
        <v>0</v>
      </c>
      <c r="L47" s="61">
        <f>Pelumas!J10</f>
        <v>0</v>
      </c>
      <c r="M47" s="61">
        <f>Pelumas!K10</f>
        <v>0</v>
      </c>
      <c r="N47" s="61">
        <f>Pelumas!L10</f>
        <v>0</v>
      </c>
      <c r="O47" s="61">
        <f>Pelumas!M10</f>
        <v>0</v>
      </c>
      <c r="P47" s="61">
        <f>Pelumas!N10</f>
        <v>0</v>
      </c>
      <c r="Q47" s="61">
        <f>Pelumas!O10</f>
        <v>0</v>
      </c>
      <c r="R47" s="123">
        <f>SUM(F47:Q47)</f>
        <v>565</v>
      </c>
      <c r="S47" s="60"/>
      <c r="T47" s="60"/>
      <c r="U47" s="61"/>
      <c r="V47" s="61">
        <f>F47</f>
        <v>175</v>
      </c>
      <c r="W47" s="61">
        <f>V47+G47</f>
        <v>301</v>
      </c>
      <c r="X47" s="61">
        <f t="shared" ref="X47" si="133">W47+H47</f>
        <v>433</v>
      </c>
      <c r="Y47" s="61">
        <f t="shared" ref="Y47" si="134">X47+I47</f>
        <v>565</v>
      </c>
      <c r="Z47" s="61">
        <f t="shared" ref="Z47" si="135">Y47+J47</f>
        <v>565</v>
      </c>
      <c r="AA47" s="61">
        <f t="shared" ref="AA47" si="136">Z47+K47</f>
        <v>565</v>
      </c>
      <c r="AB47" s="61">
        <f t="shared" ref="AB47" si="137">AA47+L47</f>
        <v>565</v>
      </c>
      <c r="AC47" s="61">
        <f t="shared" ref="AC47" si="138">AB47+M47</f>
        <v>565</v>
      </c>
      <c r="AD47" s="61">
        <f t="shared" ref="AD47" si="139">AC47+N47</f>
        <v>565</v>
      </c>
      <c r="AE47" s="61">
        <f t="shared" ref="AE47" si="140">AD47+O47</f>
        <v>565</v>
      </c>
      <c r="AF47" s="61">
        <f t="shared" ref="AF47" si="141">AE47+P47</f>
        <v>565</v>
      </c>
      <c r="AG47" s="61">
        <f t="shared" ref="AG47" si="142">AF47+Q47</f>
        <v>565</v>
      </c>
      <c r="AH47" s="121"/>
      <c r="AI47" s="121"/>
      <c r="AJ47" s="121"/>
      <c r="AK47" s="121"/>
    </row>
    <row r="48" spans="1:37" s="92" customFormat="1" ht="12.75" customHeight="1">
      <c r="A48" s="56">
        <f>+A47+1</f>
        <v>11</v>
      </c>
      <c r="B48" s="57" t="s">
        <v>86</v>
      </c>
      <c r="C48" s="58" t="s">
        <v>78</v>
      </c>
      <c r="D48" s="192"/>
      <c r="E48" s="192"/>
      <c r="F48" s="61">
        <v>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61">
        <v>0</v>
      </c>
      <c r="M48" s="61">
        <v>0</v>
      </c>
      <c r="N48" s="61">
        <v>0</v>
      </c>
      <c r="O48" s="61">
        <v>0</v>
      </c>
      <c r="P48" s="61">
        <v>0</v>
      </c>
      <c r="Q48" s="61">
        <v>0</v>
      </c>
      <c r="R48" s="123">
        <f>SUM(F48:Q48)</f>
        <v>0</v>
      </c>
      <c r="S48" s="60"/>
      <c r="T48" s="60"/>
      <c r="U48" s="61"/>
      <c r="V48" s="61">
        <v>0</v>
      </c>
      <c r="W48" s="61">
        <v>0</v>
      </c>
      <c r="X48" s="61">
        <v>0</v>
      </c>
      <c r="Y48" s="61">
        <v>0</v>
      </c>
      <c r="Z48" s="61">
        <v>0</v>
      </c>
      <c r="AA48" s="61">
        <v>0</v>
      </c>
      <c r="AB48" s="61">
        <v>0</v>
      </c>
      <c r="AC48" s="61">
        <v>0</v>
      </c>
      <c r="AD48" s="61">
        <v>0</v>
      </c>
      <c r="AE48" s="61">
        <v>0</v>
      </c>
      <c r="AF48" s="61">
        <v>0</v>
      </c>
      <c r="AG48" s="61">
        <v>0</v>
      </c>
      <c r="AH48" s="121"/>
      <c r="AI48" s="121"/>
      <c r="AJ48" s="121"/>
      <c r="AK48" s="121"/>
    </row>
    <row r="49" spans="1:37" s="196" customFormat="1" ht="12.75" customHeight="1">
      <c r="A49" s="190">
        <f>+A48+1</f>
        <v>12</v>
      </c>
      <c r="B49" s="146" t="s">
        <v>87</v>
      </c>
      <c r="C49" s="191" t="s">
        <v>78</v>
      </c>
      <c r="D49" s="192"/>
      <c r="E49" s="192"/>
      <c r="F49" s="192">
        <f>SUM(F47:F48)</f>
        <v>175</v>
      </c>
      <c r="G49" s="192">
        <f t="shared" ref="G49:Q49" si="143">SUM(G47:G48)</f>
        <v>126</v>
      </c>
      <c r="H49" s="192">
        <f t="shared" si="143"/>
        <v>132</v>
      </c>
      <c r="I49" s="192">
        <f t="shared" si="143"/>
        <v>132</v>
      </c>
      <c r="J49" s="192">
        <f t="shared" si="143"/>
        <v>0</v>
      </c>
      <c r="K49" s="192">
        <f t="shared" si="143"/>
        <v>0</v>
      </c>
      <c r="L49" s="192">
        <f t="shared" si="143"/>
        <v>0</v>
      </c>
      <c r="M49" s="192">
        <f t="shared" si="143"/>
        <v>0</v>
      </c>
      <c r="N49" s="192">
        <f t="shared" si="143"/>
        <v>0</v>
      </c>
      <c r="O49" s="192">
        <f t="shared" si="143"/>
        <v>0</v>
      </c>
      <c r="P49" s="192">
        <f t="shared" si="143"/>
        <v>0</v>
      </c>
      <c r="Q49" s="192">
        <f t="shared" si="143"/>
        <v>0</v>
      </c>
      <c r="R49" s="203">
        <f>SUM(F49:Q49)</f>
        <v>565</v>
      </c>
      <c r="S49" s="194"/>
      <c r="T49" s="194"/>
      <c r="U49" s="192"/>
      <c r="V49" s="192">
        <f>F49</f>
        <v>175</v>
      </c>
      <c r="W49" s="192">
        <f>V49+G49</f>
        <v>301</v>
      </c>
      <c r="X49" s="192">
        <f t="shared" ref="X49" si="144">W49+H49</f>
        <v>433</v>
      </c>
      <c r="Y49" s="192">
        <f t="shared" ref="Y49" si="145">X49+I49</f>
        <v>565</v>
      </c>
      <c r="Z49" s="192">
        <f t="shared" ref="Z49" si="146">Y49+J49</f>
        <v>565</v>
      </c>
      <c r="AA49" s="192">
        <f t="shared" ref="AA49" si="147">Z49+K49</f>
        <v>565</v>
      </c>
      <c r="AB49" s="192">
        <f t="shared" ref="AB49" si="148">AA49+L49</f>
        <v>565</v>
      </c>
      <c r="AC49" s="192">
        <f t="shared" ref="AC49" si="149">AB49+M49</f>
        <v>565</v>
      </c>
      <c r="AD49" s="192">
        <f t="shared" ref="AD49" si="150">AC49+N49</f>
        <v>565</v>
      </c>
      <c r="AE49" s="192">
        <f t="shared" ref="AE49" si="151">AD49+O49</f>
        <v>565</v>
      </c>
      <c r="AF49" s="192">
        <f t="shared" ref="AF49" si="152">AE49+P49</f>
        <v>565</v>
      </c>
      <c r="AG49" s="192">
        <f t="shared" ref="AG49" si="153">AF49+Q49</f>
        <v>565</v>
      </c>
      <c r="AH49" s="195"/>
      <c r="AI49" s="195"/>
      <c r="AJ49" s="195"/>
      <c r="AK49" s="195"/>
    </row>
    <row r="50" spans="1:37" s="92" customFormat="1" ht="12.75" customHeight="1">
      <c r="A50" s="56"/>
      <c r="B50" s="57"/>
      <c r="C50" s="58"/>
      <c r="D50" s="192"/>
      <c r="E50" s="192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59"/>
      <c r="S50" s="60"/>
      <c r="T50" s="60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121"/>
      <c r="AI50" s="121"/>
      <c r="AJ50" s="121"/>
      <c r="AK50" s="121"/>
    </row>
    <row r="51" spans="1:37" s="196" customFormat="1" ht="12.75" customHeight="1">
      <c r="A51" s="392">
        <v>13</v>
      </c>
      <c r="B51" s="393" t="s">
        <v>88</v>
      </c>
      <c r="C51" s="394" t="s">
        <v>91</v>
      </c>
      <c r="D51" s="376"/>
      <c r="E51" s="390"/>
      <c r="F51" s="395">
        <f>IFERROR(F42/F27,0)</f>
        <v>0.35046820900220338</v>
      </c>
      <c r="G51" s="395">
        <f t="shared" ref="G51:Q51" si="154">IFERROR(G42/G27,0)</f>
        <v>0.3491739490974039</v>
      </c>
      <c r="H51" s="395">
        <f t="shared" si="154"/>
        <v>0.35249006048501064</v>
      </c>
      <c r="I51" s="395">
        <f t="shared" si="154"/>
        <v>0.3694258639910814</v>
      </c>
      <c r="J51" s="395">
        <f t="shared" si="154"/>
        <v>0</v>
      </c>
      <c r="K51" s="395">
        <f t="shared" si="154"/>
        <v>0</v>
      </c>
      <c r="L51" s="395">
        <f t="shared" si="154"/>
        <v>0</v>
      </c>
      <c r="M51" s="395">
        <f t="shared" si="154"/>
        <v>0</v>
      </c>
      <c r="N51" s="395">
        <f t="shared" si="154"/>
        <v>0</v>
      </c>
      <c r="O51" s="395">
        <f t="shared" si="154"/>
        <v>0</v>
      </c>
      <c r="P51" s="395">
        <f t="shared" si="154"/>
        <v>0</v>
      </c>
      <c r="Q51" s="395">
        <f t="shared" si="154"/>
        <v>0</v>
      </c>
      <c r="R51" s="395">
        <f>IFERROR(R42/R27,0)</f>
        <v>0.35543282662080072</v>
      </c>
      <c r="S51" s="396"/>
      <c r="T51" s="396"/>
      <c r="U51" s="390"/>
      <c r="V51" s="395">
        <f>IFERROR(V42/V27,0)</f>
        <v>0.35046820900220338</v>
      </c>
      <c r="W51" s="395">
        <f t="shared" ref="W51:AG51" si="155">IFERROR(W42/W27,0)</f>
        <v>0.34984621358429646</v>
      </c>
      <c r="X51" s="395">
        <f t="shared" si="155"/>
        <v>0.35077583579577831</v>
      </c>
      <c r="Y51" s="395">
        <f t="shared" si="155"/>
        <v>0.35543282662080072</v>
      </c>
      <c r="Z51" s="395">
        <f t="shared" si="155"/>
        <v>0.35543282662080072</v>
      </c>
      <c r="AA51" s="395">
        <f t="shared" si="155"/>
        <v>0.35543282662080072</v>
      </c>
      <c r="AB51" s="395">
        <f t="shared" si="155"/>
        <v>0.35543282662080072</v>
      </c>
      <c r="AC51" s="395">
        <f t="shared" si="155"/>
        <v>0.35543282662080072</v>
      </c>
      <c r="AD51" s="395">
        <f t="shared" si="155"/>
        <v>0.35543282662080072</v>
      </c>
      <c r="AE51" s="395">
        <f t="shared" si="155"/>
        <v>0.35543282662080072</v>
      </c>
      <c r="AF51" s="395">
        <f t="shared" si="155"/>
        <v>0.35543282662080072</v>
      </c>
      <c r="AG51" s="395">
        <f t="shared" si="155"/>
        <v>0.35543282662080072</v>
      </c>
      <c r="AH51" s="195"/>
      <c r="AI51" s="195"/>
      <c r="AJ51" s="195"/>
      <c r="AK51" s="195"/>
    </row>
    <row r="52" spans="1:37" s="92" customFormat="1" ht="12.75" customHeight="1">
      <c r="A52" s="56"/>
      <c r="B52" s="57" t="s">
        <v>89</v>
      </c>
      <c r="C52" s="58" t="s">
        <v>91</v>
      </c>
      <c r="D52" s="192"/>
      <c r="E52" s="192"/>
      <c r="F52" s="153">
        <f>IFERROR(F32/F11,0)</f>
        <v>0.35046820900220338</v>
      </c>
      <c r="G52" s="153">
        <f t="shared" ref="G52:Q52" si="156">IFERROR(G32/G11,0)</f>
        <v>0.3491739490974039</v>
      </c>
      <c r="H52" s="153">
        <f t="shared" si="156"/>
        <v>0.35249006048501064</v>
      </c>
      <c r="I52" s="153">
        <f t="shared" si="156"/>
        <v>0.3694258639910814</v>
      </c>
      <c r="J52" s="153">
        <f t="shared" si="156"/>
        <v>0</v>
      </c>
      <c r="K52" s="153">
        <f t="shared" si="156"/>
        <v>0</v>
      </c>
      <c r="L52" s="153">
        <f t="shared" si="156"/>
        <v>0</v>
      </c>
      <c r="M52" s="153">
        <f t="shared" si="156"/>
        <v>0</v>
      </c>
      <c r="N52" s="153">
        <f t="shared" si="156"/>
        <v>0</v>
      </c>
      <c r="O52" s="153">
        <f t="shared" si="156"/>
        <v>0</v>
      </c>
      <c r="P52" s="153">
        <f t="shared" si="156"/>
        <v>0</v>
      </c>
      <c r="Q52" s="153">
        <f t="shared" si="156"/>
        <v>0</v>
      </c>
      <c r="R52" s="153">
        <f>IFERROR(R32/R11,0)</f>
        <v>0.35543282662080072</v>
      </c>
      <c r="S52" s="61"/>
      <c r="T52" s="61"/>
      <c r="U52" s="61"/>
      <c r="V52" s="153">
        <f>IFERROR(V32/V11,0)</f>
        <v>0.35046820900220338</v>
      </c>
      <c r="W52" s="153">
        <f t="shared" ref="W52:AG52" si="157">IFERROR(W32/W11,0)</f>
        <v>0.34984621358429646</v>
      </c>
      <c r="X52" s="153">
        <f t="shared" si="157"/>
        <v>0.35077583579577831</v>
      </c>
      <c r="Y52" s="153">
        <f t="shared" si="157"/>
        <v>0.35543282662080072</v>
      </c>
      <c r="Z52" s="153">
        <f t="shared" si="157"/>
        <v>0.35543282662080072</v>
      </c>
      <c r="AA52" s="153">
        <f t="shared" si="157"/>
        <v>0.35543282662080072</v>
      </c>
      <c r="AB52" s="153">
        <f t="shared" si="157"/>
        <v>0.35543282662080072</v>
      </c>
      <c r="AC52" s="153">
        <f t="shared" si="157"/>
        <v>0.35543282662080072</v>
      </c>
      <c r="AD52" s="153">
        <f t="shared" si="157"/>
        <v>0.35543282662080072</v>
      </c>
      <c r="AE52" s="153">
        <f t="shared" si="157"/>
        <v>0.35543282662080072</v>
      </c>
      <c r="AF52" s="153">
        <f t="shared" si="157"/>
        <v>0.35543282662080072</v>
      </c>
      <c r="AG52" s="153">
        <f t="shared" si="157"/>
        <v>0.35543282662080072</v>
      </c>
      <c r="AH52" s="121"/>
      <c r="AI52" s="121"/>
      <c r="AJ52" s="121"/>
      <c r="AK52" s="121"/>
    </row>
    <row r="53" spans="1:37" s="92" customFormat="1" ht="12.75" customHeight="1">
      <c r="A53" s="56"/>
      <c r="B53" s="57" t="s">
        <v>90</v>
      </c>
      <c r="C53" s="58" t="s">
        <v>91</v>
      </c>
      <c r="D53" s="192"/>
      <c r="E53" s="192"/>
      <c r="F53" s="148">
        <f>IFERROR(F37/F19,0)</f>
        <v>0</v>
      </c>
      <c r="G53" s="148">
        <f t="shared" ref="G53:Q53" si="158">IFERROR(G37/G19,0)</f>
        <v>0</v>
      </c>
      <c r="H53" s="148">
        <f t="shared" si="158"/>
        <v>0</v>
      </c>
      <c r="I53" s="148">
        <f t="shared" si="158"/>
        <v>0</v>
      </c>
      <c r="J53" s="148">
        <f t="shared" si="158"/>
        <v>0</v>
      </c>
      <c r="K53" s="148">
        <f t="shared" si="158"/>
        <v>0</v>
      </c>
      <c r="L53" s="148">
        <f t="shared" si="158"/>
        <v>0</v>
      </c>
      <c r="M53" s="148">
        <f t="shared" si="158"/>
        <v>0</v>
      </c>
      <c r="N53" s="148">
        <f t="shared" si="158"/>
        <v>0</v>
      </c>
      <c r="O53" s="148">
        <f t="shared" si="158"/>
        <v>0</v>
      </c>
      <c r="P53" s="148">
        <f t="shared" si="158"/>
        <v>0</v>
      </c>
      <c r="Q53" s="148">
        <f t="shared" si="158"/>
        <v>0</v>
      </c>
      <c r="R53" s="148">
        <f>IFERROR(R37/R19,0)</f>
        <v>0</v>
      </c>
      <c r="S53" s="148"/>
      <c r="T53" s="148"/>
      <c r="U53" s="61"/>
      <c r="V53" s="148">
        <f>IFERROR(V37/V19,0)</f>
        <v>0</v>
      </c>
      <c r="W53" s="148">
        <f t="shared" ref="W53:AG53" si="159">IFERROR(W37/W19,0)</f>
        <v>0</v>
      </c>
      <c r="X53" s="148">
        <f t="shared" si="159"/>
        <v>0</v>
      </c>
      <c r="Y53" s="148">
        <f t="shared" si="159"/>
        <v>0</v>
      </c>
      <c r="Z53" s="148">
        <f t="shared" si="159"/>
        <v>0</v>
      </c>
      <c r="AA53" s="148">
        <f t="shared" si="159"/>
        <v>0</v>
      </c>
      <c r="AB53" s="148">
        <f t="shared" si="159"/>
        <v>0</v>
      </c>
      <c r="AC53" s="148">
        <f t="shared" si="159"/>
        <v>0</v>
      </c>
      <c r="AD53" s="148">
        <f t="shared" si="159"/>
        <v>0</v>
      </c>
      <c r="AE53" s="148">
        <f t="shared" si="159"/>
        <v>0</v>
      </c>
      <c r="AF53" s="148">
        <f t="shared" si="159"/>
        <v>0</v>
      </c>
      <c r="AG53" s="148">
        <f t="shared" si="159"/>
        <v>0</v>
      </c>
      <c r="AH53" s="121"/>
      <c r="AI53" s="121"/>
      <c r="AJ53" s="121"/>
      <c r="AK53" s="121"/>
    </row>
    <row r="54" spans="1:37" s="92" customFormat="1" ht="12.75" customHeight="1">
      <c r="A54" s="56"/>
      <c r="B54" s="57"/>
      <c r="C54" s="58"/>
      <c r="D54" s="192"/>
      <c r="E54" s="192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60"/>
      <c r="T54" s="60"/>
      <c r="U54" s="61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21"/>
      <c r="AI54" s="121"/>
      <c r="AJ54" s="121"/>
      <c r="AK54" s="121"/>
    </row>
    <row r="55" spans="1:37" s="196" customFormat="1" ht="12.75" customHeight="1">
      <c r="A55" s="190">
        <v>14</v>
      </c>
      <c r="B55" s="146" t="s">
        <v>92</v>
      </c>
      <c r="C55" s="191" t="s">
        <v>91</v>
      </c>
      <c r="D55" s="192"/>
      <c r="E55" s="192"/>
      <c r="F55" s="397">
        <f>IFERROR((F49*1000)/F27,0)</f>
        <v>3.4427132514951215</v>
      </c>
      <c r="G55" s="397">
        <f t="shared" ref="G55:Q55" si="160">IFERROR((G49*1000)/G27,0)</f>
        <v>2.6790840084199785</v>
      </c>
      <c r="H55" s="397">
        <f t="shared" si="160"/>
        <v>2.4872340826440054</v>
      </c>
      <c r="I55" s="397">
        <f t="shared" si="160"/>
        <v>2.6278069756330624</v>
      </c>
      <c r="J55" s="397">
        <f t="shared" si="160"/>
        <v>0</v>
      </c>
      <c r="K55" s="397">
        <f t="shared" si="160"/>
        <v>0</v>
      </c>
      <c r="L55" s="397">
        <f t="shared" si="160"/>
        <v>0</v>
      </c>
      <c r="M55" s="397">
        <f t="shared" si="160"/>
        <v>0</v>
      </c>
      <c r="N55" s="397">
        <f t="shared" si="160"/>
        <v>0</v>
      </c>
      <c r="O55" s="397">
        <f t="shared" si="160"/>
        <v>0</v>
      </c>
      <c r="P55" s="397">
        <f t="shared" si="160"/>
        <v>0</v>
      </c>
      <c r="Q55" s="397">
        <f t="shared" si="160"/>
        <v>0</v>
      </c>
      <c r="R55" s="397">
        <f>IFERROR((R49*1000)/R27,0)</f>
        <v>2.8086257120984661</v>
      </c>
      <c r="S55" s="194"/>
      <c r="T55" s="194"/>
      <c r="U55" s="192"/>
      <c r="V55" s="397">
        <f>IFERROR((V49*1000)/V27,0)</f>
        <v>3.4427132514951215</v>
      </c>
      <c r="W55" s="397">
        <f t="shared" ref="W55:AG55" si="161">IFERROR((W49*1000)/W27,0)</f>
        <v>3.0757283140717129</v>
      </c>
      <c r="X55" s="397">
        <f t="shared" si="161"/>
        <v>2.8688035830230434</v>
      </c>
      <c r="Y55" s="397">
        <f t="shared" si="161"/>
        <v>2.8086257120984661</v>
      </c>
      <c r="Z55" s="397">
        <f t="shared" si="161"/>
        <v>2.8086257120984661</v>
      </c>
      <c r="AA55" s="397">
        <f t="shared" si="161"/>
        <v>2.8086257120984661</v>
      </c>
      <c r="AB55" s="397">
        <f t="shared" si="161"/>
        <v>2.8086257120984661</v>
      </c>
      <c r="AC55" s="397">
        <f t="shared" si="161"/>
        <v>2.8086257120984661</v>
      </c>
      <c r="AD55" s="397">
        <f t="shared" si="161"/>
        <v>2.8086257120984661</v>
      </c>
      <c r="AE55" s="397">
        <f t="shared" si="161"/>
        <v>2.8086257120984661</v>
      </c>
      <c r="AF55" s="397">
        <f t="shared" si="161"/>
        <v>2.8086257120984661</v>
      </c>
      <c r="AG55" s="397">
        <f t="shared" si="161"/>
        <v>2.8086257120984661</v>
      </c>
      <c r="AH55" s="195"/>
      <c r="AI55" s="195"/>
      <c r="AJ55" s="195"/>
      <c r="AK55" s="195"/>
    </row>
    <row r="56" spans="1:37" s="92" customFormat="1" ht="12.75" customHeight="1">
      <c r="A56" s="56"/>
      <c r="B56" s="57" t="s">
        <v>93</v>
      </c>
      <c r="C56" s="58" t="s">
        <v>91</v>
      </c>
      <c r="D56" s="192"/>
      <c r="E56" s="192"/>
      <c r="F56" s="153">
        <f>IFERROR((F47*1000)/F27,0)</f>
        <v>3.4427132514951215</v>
      </c>
      <c r="G56" s="153">
        <f t="shared" ref="G56:Q56" si="162">IFERROR((G47*1000)/G27,0)</f>
        <v>2.6790840084199785</v>
      </c>
      <c r="H56" s="153">
        <f t="shared" si="162"/>
        <v>2.4872340826440054</v>
      </c>
      <c r="I56" s="153">
        <f t="shared" si="162"/>
        <v>2.6278069756330624</v>
      </c>
      <c r="J56" s="153">
        <f t="shared" si="162"/>
        <v>0</v>
      </c>
      <c r="K56" s="153">
        <f t="shared" si="162"/>
        <v>0</v>
      </c>
      <c r="L56" s="153">
        <f t="shared" si="162"/>
        <v>0</v>
      </c>
      <c r="M56" s="153">
        <f t="shared" si="162"/>
        <v>0</v>
      </c>
      <c r="N56" s="153">
        <f t="shared" si="162"/>
        <v>0</v>
      </c>
      <c r="O56" s="153">
        <f t="shared" si="162"/>
        <v>0</v>
      </c>
      <c r="P56" s="153">
        <f t="shared" si="162"/>
        <v>0</v>
      </c>
      <c r="Q56" s="153">
        <f t="shared" si="162"/>
        <v>0</v>
      </c>
      <c r="R56" s="153">
        <f>IFERROR((R47*1000)/R27,0)</f>
        <v>2.8086257120984661</v>
      </c>
      <c r="S56" s="60"/>
      <c r="T56" s="60"/>
      <c r="U56" s="61"/>
      <c r="V56" s="153">
        <f>IFERROR((V47*1000)/V27,0)</f>
        <v>3.4427132514951215</v>
      </c>
      <c r="W56" s="153">
        <f t="shared" ref="W56:AG56" si="163">IFERROR((W47*1000)/W27,0)</f>
        <v>3.0757283140717129</v>
      </c>
      <c r="X56" s="153">
        <f t="shared" si="163"/>
        <v>2.8688035830230434</v>
      </c>
      <c r="Y56" s="153">
        <f t="shared" si="163"/>
        <v>2.8086257120984661</v>
      </c>
      <c r="Z56" s="153">
        <f t="shared" si="163"/>
        <v>2.8086257120984661</v>
      </c>
      <c r="AA56" s="153">
        <f t="shared" si="163"/>
        <v>2.8086257120984661</v>
      </c>
      <c r="AB56" s="153">
        <f t="shared" si="163"/>
        <v>2.8086257120984661</v>
      </c>
      <c r="AC56" s="153">
        <f t="shared" si="163"/>
        <v>2.8086257120984661</v>
      </c>
      <c r="AD56" s="153">
        <f t="shared" si="163"/>
        <v>2.8086257120984661</v>
      </c>
      <c r="AE56" s="153">
        <f t="shared" si="163"/>
        <v>2.8086257120984661</v>
      </c>
      <c r="AF56" s="153">
        <f t="shared" si="163"/>
        <v>2.8086257120984661</v>
      </c>
      <c r="AG56" s="153">
        <f t="shared" si="163"/>
        <v>2.8086257120984661</v>
      </c>
      <c r="AH56" s="121"/>
      <c r="AI56" s="121"/>
      <c r="AJ56" s="121"/>
      <c r="AK56" s="121"/>
    </row>
    <row r="57" spans="1:37" s="92" customFormat="1" ht="12.75" customHeight="1">
      <c r="A57" s="56"/>
      <c r="B57" s="57" t="s">
        <v>94</v>
      </c>
      <c r="C57" s="58" t="s">
        <v>91</v>
      </c>
      <c r="D57" s="192"/>
      <c r="E57" s="192"/>
      <c r="F57" s="153">
        <f>IFERROR((F48*1000)/F19,0)</f>
        <v>0</v>
      </c>
      <c r="G57" s="153">
        <f t="shared" ref="G57:Q57" si="164">IFERROR((G48*1000)/G19,0)</f>
        <v>0</v>
      </c>
      <c r="H57" s="153">
        <f t="shared" si="164"/>
        <v>0</v>
      </c>
      <c r="I57" s="153">
        <f t="shared" si="164"/>
        <v>0</v>
      </c>
      <c r="J57" s="153">
        <f t="shared" si="164"/>
        <v>0</v>
      </c>
      <c r="K57" s="153">
        <f t="shared" si="164"/>
        <v>0</v>
      </c>
      <c r="L57" s="153">
        <f t="shared" si="164"/>
        <v>0</v>
      </c>
      <c r="M57" s="153">
        <f t="shared" si="164"/>
        <v>0</v>
      </c>
      <c r="N57" s="153">
        <f t="shared" si="164"/>
        <v>0</v>
      </c>
      <c r="O57" s="153">
        <f t="shared" si="164"/>
        <v>0</v>
      </c>
      <c r="P57" s="153">
        <f t="shared" si="164"/>
        <v>0</v>
      </c>
      <c r="Q57" s="153">
        <f t="shared" si="164"/>
        <v>0</v>
      </c>
      <c r="R57" s="153">
        <f>IFERROR((R48*1000)/R19,0)</f>
        <v>0</v>
      </c>
      <c r="S57" s="60"/>
      <c r="T57" s="60"/>
      <c r="U57" s="61"/>
      <c r="V57" s="153">
        <f>IFERROR((V48*1000)/V19,0)</f>
        <v>0</v>
      </c>
      <c r="W57" s="153">
        <f t="shared" ref="W57:AG57" si="165">IFERROR((W48*1000)/W19,0)</f>
        <v>0</v>
      </c>
      <c r="X57" s="153">
        <f t="shared" si="165"/>
        <v>0</v>
      </c>
      <c r="Y57" s="153">
        <f t="shared" si="165"/>
        <v>0</v>
      </c>
      <c r="Z57" s="153">
        <f t="shared" si="165"/>
        <v>0</v>
      </c>
      <c r="AA57" s="153">
        <f t="shared" si="165"/>
        <v>0</v>
      </c>
      <c r="AB57" s="153">
        <f t="shared" si="165"/>
        <v>0</v>
      </c>
      <c r="AC57" s="153">
        <f t="shared" si="165"/>
        <v>0</v>
      </c>
      <c r="AD57" s="153">
        <f t="shared" si="165"/>
        <v>0</v>
      </c>
      <c r="AE57" s="153">
        <f t="shared" si="165"/>
        <v>0</v>
      </c>
      <c r="AF57" s="153">
        <f t="shared" si="165"/>
        <v>0</v>
      </c>
      <c r="AG57" s="153">
        <f t="shared" si="165"/>
        <v>0</v>
      </c>
      <c r="AH57" s="121"/>
      <c r="AI57" s="121"/>
      <c r="AJ57" s="121"/>
      <c r="AK57" s="121"/>
    </row>
    <row r="58" spans="1:37" s="92" customFormat="1" ht="12.75" customHeight="1">
      <c r="A58" s="56"/>
      <c r="B58" s="57"/>
      <c r="C58" s="58"/>
      <c r="D58" s="192"/>
      <c r="E58" s="192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59"/>
      <c r="S58" s="60"/>
      <c r="T58" s="60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121"/>
      <c r="AI58" s="121"/>
      <c r="AJ58" s="121"/>
      <c r="AK58" s="121"/>
    </row>
    <row r="59" spans="1:37" s="196" customFormat="1" ht="12.75" customHeight="1">
      <c r="A59" s="190">
        <v>15</v>
      </c>
      <c r="B59" s="146" t="s">
        <v>95</v>
      </c>
      <c r="C59" s="191" t="s">
        <v>101</v>
      </c>
      <c r="D59" s="192"/>
      <c r="E59" s="192"/>
      <c r="F59" s="192">
        <f>SUM(F60:F61)</f>
        <v>105108500</v>
      </c>
      <c r="G59" s="192">
        <f t="shared" ref="G59:Q59" si="166">SUM(G60:G61)</f>
        <v>102653922</v>
      </c>
      <c r="H59" s="192">
        <f t="shared" si="166"/>
        <v>128311313</v>
      </c>
      <c r="I59" s="192">
        <f t="shared" si="166"/>
        <v>122216402</v>
      </c>
      <c r="J59" s="192">
        <f t="shared" si="166"/>
        <v>0</v>
      </c>
      <c r="K59" s="192">
        <f t="shared" si="166"/>
        <v>0</v>
      </c>
      <c r="L59" s="192">
        <f t="shared" si="166"/>
        <v>0</v>
      </c>
      <c r="M59" s="192">
        <f t="shared" si="166"/>
        <v>0</v>
      </c>
      <c r="N59" s="192">
        <f t="shared" si="166"/>
        <v>0</v>
      </c>
      <c r="O59" s="192">
        <f t="shared" si="166"/>
        <v>0</v>
      </c>
      <c r="P59" s="192">
        <f t="shared" si="166"/>
        <v>0</v>
      </c>
      <c r="Q59" s="192">
        <f t="shared" si="166"/>
        <v>0</v>
      </c>
      <c r="R59" s="192">
        <f>SUM(F59:Q59)</f>
        <v>458290137</v>
      </c>
      <c r="S59" s="194"/>
      <c r="T59" s="194"/>
      <c r="U59" s="192"/>
      <c r="V59" s="192">
        <f>F59</f>
        <v>105108500</v>
      </c>
      <c r="W59" s="192">
        <f>V59+G59</f>
        <v>207762422</v>
      </c>
      <c r="X59" s="192">
        <f t="shared" ref="X59" si="167">W59+H59</f>
        <v>336073735</v>
      </c>
      <c r="Y59" s="192">
        <f t="shared" ref="Y59" si="168">X59+I59</f>
        <v>458290137</v>
      </c>
      <c r="Z59" s="192">
        <f t="shared" ref="Z59" si="169">Y59+J59</f>
        <v>458290137</v>
      </c>
      <c r="AA59" s="192">
        <f t="shared" ref="AA59" si="170">Z59+K59</f>
        <v>458290137</v>
      </c>
      <c r="AB59" s="192">
        <f t="shared" ref="AB59" si="171">AA59+L59</f>
        <v>458290137</v>
      </c>
      <c r="AC59" s="192">
        <f t="shared" ref="AC59" si="172">AB59+M59</f>
        <v>458290137</v>
      </c>
      <c r="AD59" s="192">
        <f t="shared" ref="AD59" si="173">AC59+N59</f>
        <v>458290137</v>
      </c>
      <c r="AE59" s="192">
        <f t="shared" ref="AE59" si="174">AD59+O59</f>
        <v>458290137</v>
      </c>
      <c r="AF59" s="192">
        <f t="shared" ref="AF59" si="175">AE59+P59</f>
        <v>458290137</v>
      </c>
      <c r="AG59" s="192">
        <f t="shared" ref="AG59" si="176">AF59+Q59</f>
        <v>458290137</v>
      </c>
      <c r="AH59" s="195"/>
      <c r="AI59" s="195"/>
      <c r="AJ59" s="195"/>
      <c r="AK59" s="195"/>
    </row>
    <row r="60" spans="1:37" s="92" customFormat="1" ht="12.75" customHeight="1">
      <c r="A60" s="56"/>
      <c r="B60" s="149" t="s">
        <v>96</v>
      </c>
      <c r="C60" s="58" t="s">
        <v>101</v>
      </c>
      <c r="D60" s="192"/>
      <c r="E60" s="192"/>
      <c r="F60" s="61">
        <f>'Harga BBM'!D10</f>
        <v>90856500</v>
      </c>
      <c r="G60" s="61">
        <f>'Harga BBM'!E10</f>
        <v>89516322</v>
      </c>
      <c r="H60" s="61">
        <f>'Harga BBM'!F10</f>
        <v>113345713</v>
      </c>
      <c r="I60" s="61">
        <f>'Harga BBM'!G10</f>
        <v>122216402</v>
      </c>
      <c r="J60" s="61">
        <f>'Harga BBM'!H10</f>
        <v>0</v>
      </c>
      <c r="K60" s="61">
        <f>'Harga BBM'!I10</f>
        <v>0</v>
      </c>
      <c r="L60" s="61">
        <f>'Harga BBM'!J10</f>
        <v>0</v>
      </c>
      <c r="M60" s="61">
        <f>'Harga BBM'!K10</f>
        <v>0</v>
      </c>
      <c r="N60" s="61">
        <f>'Harga BBM'!L10</f>
        <v>0</v>
      </c>
      <c r="O60" s="61">
        <f>'Harga BBM'!M10</f>
        <v>0</v>
      </c>
      <c r="P60" s="61">
        <f>'Harga BBM'!N10</f>
        <v>0</v>
      </c>
      <c r="Q60" s="61">
        <f>'Harga BBM'!O10</f>
        <v>0</v>
      </c>
      <c r="R60" s="61">
        <f>SUM(F60:Q60)</f>
        <v>415934937</v>
      </c>
      <c r="S60" s="60"/>
      <c r="T60" s="60"/>
      <c r="U60" s="61"/>
      <c r="V60" s="61">
        <f>F60</f>
        <v>90856500</v>
      </c>
      <c r="W60" s="61">
        <f>V60+G60</f>
        <v>180372822</v>
      </c>
      <c r="X60" s="61">
        <f t="shared" ref="X60:X61" si="177">W60+H60</f>
        <v>293718535</v>
      </c>
      <c r="Y60" s="61">
        <f t="shared" ref="Y60:Y61" si="178">X60+I60</f>
        <v>415934937</v>
      </c>
      <c r="Z60" s="61">
        <f t="shared" ref="Z60:Z61" si="179">Y60+J60</f>
        <v>415934937</v>
      </c>
      <c r="AA60" s="61">
        <f t="shared" ref="AA60:AA61" si="180">Z60+K60</f>
        <v>415934937</v>
      </c>
      <c r="AB60" s="61">
        <f t="shared" ref="AB60:AB61" si="181">AA60+L60</f>
        <v>415934937</v>
      </c>
      <c r="AC60" s="61">
        <f t="shared" ref="AC60:AC61" si="182">AB60+M60</f>
        <v>415934937</v>
      </c>
      <c r="AD60" s="61">
        <f t="shared" ref="AD60:AD61" si="183">AC60+N60</f>
        <v>415934937</v>
      </c>
      <c r="AE60" s="61">
        <f t="shared" ref="AE60:AE61" si="184">AD60+O60</f>
        <v>415934937</v>
      </c>
      <c r="AF60" s="61">
        <f t="shared" ref="AF60:AF61" si="185">AE60+P60</f>
        <v>415934937</v>
      </c>
      <c r="AG60" s="61">
        <f t="shared" ref="AG60:AG61" si="186">AF60+Q60</f>
        <v>415934937</v>
      </c>
      <c r="AH60" s="121"/>
      <c r="AI60" s="121"/>
      <c r="AJ60" s="121"/>
      <c r="AK60" s="121"/>
    </row>
    <row r="61" spans="1:37" s="92" customFormat="1" ht="12.75" customHeight="1">
      <c r="A61" s="56"/>
      <c r="B61" s="149" t="s">
        <v>97</v>
      </c>
      <c r="C61" s="58" t="s">
        <v>101</v>
      </c>
      <c r="D61" s="192"/>
      <c r="E61" s="192"/>
      <c r="F61" s="61">
        <f>'OA BBM'!D10</f>
        <v>14252000</v>
      </c>
      <c r="G61" s="61">
        <f>'OA BBM'!E10</f>
        <v>13137600</v>
      </c>
      <c r="H61" s="61">
        <f>'OA BBM'!F10</f>
        <v>14965600</v>
      </c>
      <c r="I61" s="61">
        <f>'OA BBM'!G10</f>
        <v>0</v>
      </c>
      <c r="J61" s="61">
        <f>'OA BBM'!H10</f>
        <v>0</v>
      </c>
      <c r="K61" s="61">
        <f>'OA BBM'!I10</f>
        <v>0</v>
      </c>
      <c r="L61" s="61">
        <f>'OA BBM'!J10</f>
        <v>0</v>
      </c>
      <c r="M61" s="61">
        <f>'OA BBM'!K10</f>
        <v>0</v>
      </c>
      <c r="N61" s="61">
        <f>'OA BBM'!L10</f>
        <v>0</v>
      </c>
      <c r="O61" s="61">
        <f>'OA BBM'!M10</f>
        <v>0</v>
      </c>
      <c r="P61" s="61">
        <f>'OA BBM'!N10</f>
        <v>0</v>
      </c>
      <c r="Q61" s="61">
        <f>'OA BBM'!O10</f>
        <v>0</v>
      </c>
      <c r="R61" s="61">
        <f>SUM(F61:Q61)</f>
        <v>42355200</v>
      </c>
      <c r="S61" s="60"/>
      <c r="T61" s="60"/>
      <c r="U61" s="61"/>
      <c r="V61" s="61">
        <f>F61</f>
        <v>14252000</v>
      </c>
      <c r="W61" s="61">
        <f>V61+G61</f>
        <v>27389600</v>
      </c>
      <c r="X61" s="61">
        <f t="shared" si="177"/>
        <v>42355200</v>
      </c>
      <c r="Y61" s="61">
        <f t="shared" si="178"/>
        <v>42355200</v>
      </c>
      <c r="Z61" s="61">
        <f t="shared" si="179"/>
        <v>42355200</v>
      </c>
      <c r="AA61" s="61">
        <f t="shared" si="180"/>
        <v>42355200</v>
      </c>
      <c r="AB61" s="61">
        <f t="shared" si="181"/>
        <v>42355200</v>
      </c>
      <c r="AC61" s="61">
        <f t="shared" si="182"/>
        <v>42355200</v>
      </c>
      <c r="AD61" s="61">
        <f t="shared" si="183"/>
        <v>42355200</v>
      </c>
      <c r="AE61" s="61">
        <f t="shared" si="184"/>
        <v>42355200</v>
      </c>
      <c r="AF61" s="61">
        <f t="shared" si="185"/>
        <v>42355200</v>
      </c>
      <c r="AG61" s="61">
        <f t="shared" si="186"/>
        <v>42355200</v>
      </c>
      <c r="AH61" s="121"/>
      <c r="AI61" s="121"/>
      <c r="AJ61" s="121"/>
      <c r="AK61" s="121"/>
    </row>
    <row r="62" spans="1:37" s="92" customFormat="1" ht="12.75" customHeight="1">
      <c r="A62" s="56"/>
      <c r="B62" s="57"/>
      <c r="C62" s="58"/>
      <c r="D62" s="192"/>
      <c r="E62" s="192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9"/>
      <c r="S62" s="60"/>
      <c r="T62" s="60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121"/>
      <c r="AI62" s="121"/>
      <c r="AJ62" s="121"/>
      <c r="AK62" s="121"/>
    </row>
    <row r="63" spans="1:37" s="196" customFormat="1" ht="12.75" customHeight="1">
      <c r="A63" s="190">
        <v>16</v>
      </c>
      <c r="B63" s="146" t="s">
        <v>98</v>
      </c>
      <c r="C63" s="191" t="s">
        <v>101</v>
      </c>
      <c r="D63" s="192"/>
      <c r="E63" s="192"/>
      <c r="F63" s="192">
        <f>SUM(F64:F65)</f>
        <v>4436250</v>
      </c>
      <c r="G63" s="192">
        <f t="shared" ref="G63:Q63" si="187">SUM(G64:G65)</f>
        <v>3194100</v>
      </c>
      <c r="H63" s="192">
        <f t="shared" si="187"/>
        <v>3346200</v>
      </c>
      <c r="I63" s="192">
        <f t="shared" si="187"/>
        <v>389400</v>
      </c>
      <c r="J63" s="192">
        <f t="shared" si="187"/>
        <v>0</v>
      </c>
      <c r="K63" s="192">
        <f t="shared" si="187"/>
        <v>0</v>
      </c>
      <c r="L63" s="192">
        <f t="shared" si="187"/>
        <v>0</v>
      </c>
      <c r="M63" s="192">
        <f t="shared" si="187"/>
        <v>0</v>
      </c>
      <c r="N63" s="192">
        <f t="shared" si="187"/>
        <v>0</v>
      </c>
      <c r="O63" s="192">
        <f t="shared" si="187"/>
        <v>0</v>
      </c>
      <c r="P63" s="192">
        <f t="shared" si="187"/>
        <v>0</v>
      </c>
      <c r="Q63" s="192">
        <f t="shared" si="187"/>
        <v>0</v>
      </c>
      <c r="R63" s="203">
        <f>SUM(F63:Q63)</f>
        <v>11365950</v>
      </c>
      <c r="S63" s="194"/>
      <c r="T63" s="194"/>
      <c r="U63" s="192"/>
      <c r="V63" s="192">
        <f>F63</f>
        <v>4436250</v>
      </c>
      <c r="W63" s="192">
        <f>V63+G63</f>
        <v>7630350</v>
      </c>
      <c r="X63" s="192">
        <f t="shared" ref="X63:X65" si="188">W63+H63</f>
        <v>10976550</v>
      </c>
      <c r="Y63" s="192">
        <f t="shared" ref="Y63:Y65" si="189">X63+I63</f>
        <v>11365950</v>
      </c>
      <c r="Z63" s="192">
        <f t="shared" ref="Z63:Z65" si="190">Y63+J63</f>
        <v>11365950</v>
      </c>
      <c r="AA63" s="192">
        <f t="shared" ref="AA63:AA65" si="191">Z63+K63</f>
        <v>11365950</v>
      </c>
      <c r="AB63" s="192">
        <f t="shared" ref="AB63:AB65" si="192">AA63+L63</f>
        <v>11365950</v>
      </c>
      <c r="AC63" s="192">
        <f t="shared" ref="AC63:AC65" si="193">AB63+M63</f>
        <v>11365950</v>
      </c>
      <c r="AD63" s="192">
        <f t="shared" ref="AD63:AD65" si="194">AC63+N63</f>
        <v>11365950</v>
      </c>
      <c r="AE63" s="192">
        <f t="shared" ref="AE63:AE65" si="195">AD63+O63</f>
        <v>11365950</v>
      </c>
      <c r="AF63" s="192">
        <f t="shared" ref="AF63:AF65" si="196">AE63+P63</f>
        <v>11365950</v>
      </c>
      <c r="AG63" s="192">
        <f t="shared" ref="AG63:AG65" si="197">AF63+Q63</f>
        <v>11365950</v>
      </c>
      <c r="AH63" s="195"/>
      <c r="AI63" s="195"/>
      <c r="AJ63" s="195"/>
      <c r="AK63" s="195"/>
    </row>
    <row r="64" spans="1:37" s="92" customFormat="1" ht="12.75" customHeight="1">
      <c r="A64" s="56"/>
      <c r="B64" s="149" t="s">
        <v>99</v>
      </c>
      <c r="C64" s="58" t="s">
        <v>101</v>
      </c>
      <c r="D64" s="192"/>
      <c r="E64" s="192"/>
      <c r="F64" s="61">
        <f>'Harga Pelumas'!D10</f>
        <v>3920000</v>
      </c>
      <c r="G64" s="61">
        <f>'Harga Pelumas'!E10</f>
        <v>2822400</v>
      </c>
      <c r="H64" s="61">
        <f>'Harga Pelumas'!F10</f>
        <v>2956800</v>
      </c>
      <c r="I64" s="61">
        <f>'Harga Pelumas'!G10</f>
        <v>0</v>
      </c>
      <c r="J64" s="61">
        <f>'Harga Pelumas'!H10</f>
        <v>0</v>
      </c>
      <c r="K64" s="61">
        <f>'Harga Pelumas'!I10</f>
        <v>0</v>
      </c>
      <c r="L64" s="61">
        <f>'Harga Pelumas'!J10</f>
        <v>0</v>
      </c>
      <c r="M64" s="61">
        <f>'Harga Pelumas'!K10</f>
        <v>0</v>
      </c>
      <c r="N64" s="61">
        <f>'Harga Pelumas'!L10</f>
        <v>0</v>
      </c>
      <c r="O64" s="61">
        <f>'Harga Pelumas'!M10</f>
        <v>0</v>
      </c>
      <c r="P64" s="61">
        <f>'Harga Pelumas'!N10</f>
        <v>0</v>
      </c>
      <c r="Q64" s="61">
        <f>'Harga Pelumas'!O10</f>
        <v>0</v>
      </c>
      <c r="R64" s="123">
        <f>SUM(F64:Q64)</f>
        <v>9699200</v>
      </c>
      <c r="S64" s="60"/>
      <c r="T64" s="60"/>
      <c r="U64" s="61"/>
      <c r="V64" s="61">
        <f t="shared" ref="V64:V65" si="198">F64</f>
        <v>3920000</v>
      </c>
      <c r="W64" s="61">
        <f>V64+G64</f>
        <v>6742400</v>
      </c>
      <c r="X64" s="61">
        <f t="shared" si="188"/>
        <v>9699200</v>
      </c>
      <c r="Y64" s="61">
        <f t="shared" si="189"/>
        <v>9699200</v>
      </c>
      <c r="Z64" s="61">
        <f t="shared" si="190"/>
        <v>9699200</v>
      </c>
      <c r="AA64" s="61">
        <f t="shared" si="191"/>
        <v>9699200</v>
      </c>
      <c r="AB64" s="61">
        <f t="shared" si="192"/>
        <v>9699200</v>
      </c>
      <c r="AC64" s="61">
        <f t="shared" si="193"/>
        <v>9699200</v>
      </c>
      <c r="AD64" s="61">
        <f t="shared" si="194"/>
        <v>9699200</v>
      </c>
      <c r="AE64" s="61">
        <f t="shared" si="195"/>
        <v>9699200</v>
      </c>
      <c r="AF64" s="61">
        <f t="shared" si="196"/>
        <v>9699200</v>
      </c>
      <c r="AG64" s="61">
        <f t="shared" si="197"/>
        <v>9699200</v>
      </c>
      <c r="AH64" s="121"/>
      <c r="AI64" s="121"/>
      <c r="AJ64" s="121"/>
      <c r="AK64" s="121"/>
    </row>
    <row r="65" spans="1:37" s="92" customFormat="1" ht="12.75" customHeight="1">
      <c r="A65" s="56"/>
      <c r="B65" s="149" t="s">
        <v>100</v>
      </c>
      <c r="C65" s="58" t="s">
        <v>101</v>
      </c>
      <c r="D65" s="192"/>
      <c r="E65" s="192"/>
      <c r="F65" s="61">
        <f>'OA Pelumas'!D10</f>
        <v>516250</v>
      </c>
      <c r="G65" s="61">
        <f>'OA Pelumas'!E10</f>
        <v>371700</v>
      </c>
      <c r="H65" s="61">
        <f>'OA Pelumas'!F10</f>
        <v>389400</v>
      </c>
      <c r="I65" s="61">
        <f>'OA Pelumas'!G10</f>
        <v>389400</v>
      </c>
      <c r="J65" s="61">
        <f>'OA Pelumas'!H10</f>
        <v>0</v>
      </c>
      <c r="K65" s="61">
        <f>'OA Pelumas'!I10</f>
        <v>0</v>
      </c>
      <c r="L65" s="61">
        <f>'OA Pelumas'!J10</f>
        <v>0</v>
      </c>
      <c r="M65" s="61">
        <f>'OA Pelumas'!K10</f>
        <v>0</v>
      </c>
      <c r="N65" s="61">
        <f>'OA Pelumas'!L10</f>
        <v>0</v>
      </c>
      <c r="O65" s="61">
        <f>'OA Pelumas'!M10</f>
        <v>0</v>
      </c>
      <c r="P65" s="61">
        <f>'OA Pelumas'!N10</f>
        <v>0</v>
      </c>
      <c r="Q65" s="61">
        <f>'OA Pelumas'!O10</f>
        <v>0</v>
      </c>
      <c r="R65" s="123">
        <f>SUM(F65:Q65)</f>
        <v>1666750</v>
      </c>
      <c r="S65" s="60"/>
      <c r="T65" s="60"/>
      <c r="U65" s="61"/>
      <c r="V65" s="61">
        <f t="shared" si="198"/>
        <v>516250</v>
      </c>
      <c r="W65" s="61">
        <f>V65+G65</f>
        <v>887950</v>
      </c>
      <c r="X65" s="61">
        <f t="shared" si="188"/>
        <v>1277350</v>
      </c>
      <c r="Y65" s="61">
        <f t="shared" si="189"/>
        <v>1666750</v>
      </c>
      <c r="Z65" s="61">
        <f t="shared" si="190"/>
        <v>1666750</v>
      </c>
      <c r="AA65" s="61">
        <f t="shared" si="191"/>
        <v>1666750</v>
      </c>
      <c r="AB65" s="61">
        <f t="shared" si="192"/>
        <v>1666750</v>
      </c>
      <c r="AC65" s="61">
        <f t="shared" si="193"/>
        <v>1666750</v>
      </c>
      <c r="AD65" s="61">
        <f t="shared" si="194"/>
        <v>1666750</v>
      </c>
      <c r="AE65" s="61">
        <f t="shared" si="195"/>
        <v>1666750</v>
      </c>
      <c r="AF65" s="61">
        <f t="shared" si="196"/>
        <v>1666750</v>
      </c>
      <c r="AG65" s="61">
        <f t="shared" si="197"/>
        <v>1666750</v>
      </c>
      <c r="AH65" s="121"/>
      <c r="AI65" s="121"/>
      <c r="AJ65" s="121"/>
      <c r="AK65" s="121"/>
    </row>
    <row r="66" spans="1:37" s="92" customFormat="1" ht="12.75" customHeight="1">
      <c r="A66" s="56"/>
      <c r="B66" s="57"/>
      <c r="C66" s="58"/>
      <c r="D66" s="192"/>
      <c r="E66" s="192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59"/>
      <c r="S66" s="60"/>
      <c r="T66" s="60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121"/>
      <c r="AI66" s="121"/>
      <c r="AJ66" s="121"/>
      <c r="AK66" s="121"/>
    </row>
    <row r="67" spans="1:37" s="399" customFormat="1" ht="12.75" customHeight="1">
      <c r="A67" s="392">
        <v>17</v>
      </c>
      <c r="B67" s="393" t="s">
        <v>53</v>
      </c>
      <c r="C67" s="394" t="s">
        <v>13</v>
      </c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400"/>
      <c r="T67" s="400"/>
      <c r="U67" s="390"/>
      <c r="V67" s="377"/>
      <c r="W67" s="377"/>
      <c r="X67" s="377"/>
      <c r="Y67" s="377"/>
      <c r="Z67" s="377"/>
      <c r="AA67" s="377"/>
      <c r="AB67" s="377"/>
      <c r="AC67" s="377"/>
      <c r="AD67" s="377"/>
      <c r="AE67" s="377"/>
      <c r="AF67" s="377"/>
      <c r="AG67" s="377"/>
      <c r="AH67" s="398"/>
      <c r="AI67" s="398"/>
      <c r="AJ67" s="398"/>
      <c r="AK67" s="398"/>
    </row>
    <row r="68" spans="1:37" s="92" customFormat="1" ht="12.75" customHeight="1">
      <c r="A68" s="56"/>
      <c r="B68" s="57"/>
      <c r="C68" s="58"/>
      <c r="D68" s="192"/>
      <c r="E68" s="192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59"/>
      <c r="S68" s="60"/>
      <c r="T68" s="60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121"/>
      <c r="AI68" s="121"/>
      <c r="AJ68" s="121"/>
      <c r="AK68" s="121"/>
    </row>
    <row r="69" spans="1:37" s="399" customFormat="1" ht="12.75" customHeight="1">
      <c r="A69" s="190">
        <f>+A67+1</f>
        <v>18</v>
      </c>
      <c r="B69" s="146" t="s">
        <v>45</v>
      </c>
      <c r="C69" s="369" t="s">
        <v>46</v>
      </c>
      <c r="D69" s="378"/>
      <c r="E69" s="381"/>
      <c r="F69" s="381">
        <f>IFERROR($F$102*F42/F27,0)</f>
        <v>3050.2005240793205</v>
      </c>
      <c r="G69" s="381">
        <f t="shared" ref="G69:R69" si="199">IFERROR($F$102*G42/G27,0)</f>
        <v>3038.9363005677114</v>
      </c>
      <c r="H69" s="381">
        <f t="shared" si="199"/>
        <v>3067.7971342541127</v>
      </c>
      <c r="I69" s="381">
        <f t="shared" si="199"/>
        <v>3215.1930903010034</v>
      </c>
      <c r="J69" s="381">
        <f t="shared" si="199"/>
        <v>0</v>
      </c>
      <c r="K69" s="381">
        <f t="shared" si="199"/>
        <v>0</v>
      </c>
      <c r="L69" s="381">
        <f t="shared" si="199"/>
        <v>0</v>
      </c>
      <c r="M69" s="381">
        <f t="shared" si="199"/>
        <v>0</v>
      </c>
      <c r="N69" s="381">
        <f t="shared" si="199"/>
        <v>0</v>
      </c>
      <c r="O69" s="381">
        <f t="shared" si="199"/>
        <v>0</v>
      </c>
      <c r="P69" s="381">
        <f t="shared" si="199"/>
        <v>0</v>
      </c>
      <c r="Q69" s="381">
        <f>IFERROR($F$102*Q42/Q27,0)</f>
        <v>0</v>
      </c>
      <c r="R69" s="381">
        <f t="shared" si="199"/>
        <v>3093.4086635713793</v>
      </c>
      <c r="S69" s="381"/>
      <c r="T69" s="381"/>
      <c r="U69" s="192"/>
      <c r="V69" s="381">
        <f>IFERROR($F$102*V42/V27,0)</f>
        <v>3050.2005240793205</v>
      </c>
      <c r="W69" s="381">
        <f t="shared" ref="W69:AF69" si="200">IFERROR($F$102*W42/W27,0)</f>
        <v>3044.7871636062669</v>
      </c>
      <c r="X69" s="381">
        <f t="shared" si="200"/>
        <v>3052.8778665111904</v>
      </c>
      <c r="Y69" s="381">
        <f t="shared" si="200"/>
        <v>3093.4086635713793</v>
      </c>
      <c r="Z69" s="381">
        <f t="shared" si="200"/>
        <v>3093.4086635713793</v>
      </c>
      <c r="AA69" s="381">
        <f t="shared" si="200"/>
        <v>3093.4086635713793</v>
      </c>
      <c r="AB69" s="381">
        <f t="shared" si="200"/>
        <v>3093.4086635713793</v>
      </c>
      <c r="AC69" s="381">
        <f t="shared" si="200"/>
        <v>3093.4086635713793</v>
      </c>
      <c r="AD69" s="381">
        <f t="shared" si="200"/>
        <v>3093.4086635713793</v>
      </c>
      <c r="AE69" s="381">
        <f t="shared" si="200"/>
        <v>3093.4086635713793</v>
      </c>
      <c r="AF69" s="381">
        <f t="shared" si="200"/>
        <v>3093.4086635713793</v>
      </c>
      <c r="AG69" s="381">
        <f>IFERROR($F$102*AG42/AG27,0)</f>
        <v>3093.4086635713793</v>
      </c>
      <c r="AH69" s="398"/>
      <c r="AI69" s="398"/>
      <c r="AJ69" s="398"/>
      <c r="AK69" s="398"/>
    </row>
    <row r="70" spans="1:37" s="92" customFormat="1" ht="12.75" customHeight="1">
      <c r="A70" s="56"/>
      <c r="B70" s="57"/>
      <c r="C70" s="58"/>
      <c r="D70" s="192"/>
      <c r="E70" s="192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0"/>
      <c r="T70" s="60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121"/>
      <c r="AI70" s="121"/>
      <c r="AJ70" s="121"/>
      <c r="AK70" s="121"/>
    </row>
    <row r="71" spans="1:37" s="399" customFormat="1" ht="12.75" customHeight="1">
      <c r="A71" s="392">
        <f>+A69+1</f>
        <v>19</v>
      </c>
      <c r="B71" s="401" t="s">
        <v>59</v>
      </c>
      <c r="C71" s="394" t="s">
        <v>13</v>
      </c>
      <c r="D71" s="379"/>
      <c r="E71" s="377"/>
      <c r="F71" s="406">
        <f>IFERROR((F27-F24)/F27,0)</f>
        <v>1</v>
      </c>
      <c r="G71" s="406">
        <f t="shared" ref="G71:Q71" si="201">IFERROR((G27-G24)/G27,0)</f>
        <v>1</v>
      </c>
      <c r="H71" s="406">
        <f t="shared" si="201"/>
        <v>1</v>
      </c>
      <c r="I71" s="406">
        <f t="shared" si="201"/>
        <v>1</v>
      </c>
      <c r="J71" s="406">
        <f t="shared" si="201"/>
        <v>0</v>
      </c>
      <c r="K71" s="406">
        <f t="shared" si="201"/>
        <v>0</v>
      </c>
      <c r="L71" s="406">
        <f t="shared" si="201"/>
        <v>0</v>
      </c>
      <c r="M71" s="406">
        <f t="shared" si="201"/>
        <v>0</v>
      </c>
      <c r="N71" s="406">
        <f t="shared" si="201"/>
        <v>0</v>
      </c>
      <c r="O71" s="406">
        <f t="shared" si="201"/>
        <v>0</v>
      </c>
      <c r="P71" s="406">
        <f t="shared" si="201"/>
        <v>0</v>
      </c>
      <c r="Q71" s="406">
        <f t="shared" si="201"/>
        <v>0</v>
      </c>
      <c r="R71" s="406">
        <f>IFERROR((R27-R24)/R27,0)</f>
        <v>1</v>
      </c>
      <c r="S71" s="400"/>
      <c r="T71" s="400"/>
      <c r="U71" s="390"/>
      <c r="V71" s="406">
        <f>IFERROR((V27-V24)/V27,0)</f>
        <v>1</v>
      </c>
      <c r="W71" s="406">
        <f t="shared" ref="W71:AG71" si="202">IFERROR((W27-W24)/W27,0)</f>
        <v>1</v>
      </c>
      <c r="X71" s="406">
        <f t="shared" si="202"/>
        <v>1</v>
      </c>
      <c r="Y71" s="406">
        <f t="shared" si="202"/>
        <v>1</v>
      </c>
      <c r="Z71" s="406">
        <f t="shared" si="202"/>
        <v>1</v>
      </c>
      <c r="AA71" s="406">
        <f t="shared" si="202"/>
        <v>1</v>
      </c>
      <c r="AB71" s="406">
        <f t="shared" si="202"/>
        <v>1</v>
      </c>
      <c r="AC71" s="406">
        <f t="shared" si="202"/>
        <v>1</v>
      </c>
      <c r="AD71" s="406">
        <f t="shared" si="202"/>
        <v>1</v>
      </c>
      <c r="AE71" s="406">
        <f t="shared" si="202"/>
        <v>1</v>
      </c>
      <c r="AF71" s="406">
        <f t="shared" si="202"/>
        <v>1</v>
      </c>
      <c r="AG71" s="406">
        <f t="shared" si="202"/>
        <v>1</v>
      </c>
      <c r="AH71" s="398"/>
      <c r="AI71" s="398"/>
      <c r="AJ71" s="398"/>
      <c r="AK71" s="398"/>
    </row>
    <row r="72" spans="1:37" s="92" customFormat="1" ht="12.75" customHeight="1">
      <c r="A72" s="56"/>
      <c r="B72" s="150"/>
      <c r="C72" s="58"/>
      <c r="D72" s="197"/>
      <c r="E72" s="380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59"/>
      <c r="S72" s="60"/>
      <c r="T72" s="60"/>
      <c r="U72" s="61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121"/>
      <c r="AI72" s="121"/>
      <c r="AJ72" s="121"/>
      <c r="AK72" s="121"/>
    </row>
    <row r="73" spans="1:37" s="196" customFormat="1" ht="12.75" customHeight="1">
      <c r="A73" s="190">
        <f>+A71+1</f>
        <v>20</v>
      </c>
      <c r="B73" s="402" t="s">
        <v>102</v>
      </c>
      <c r="C73" s="191" t="s">
        <v>13</v>
      </c>
      <c r="D73" s="197"/>
      <c r="E73" s="380"/>
      <c r="F73" s="380"/>
      <c r="G73" s="380"/>
      <c r="H73" s="380"/>
      <c r="I73" s="380"/>
      <c r="J73" s="380"/>
      <c r="K73" s="380"/>
      <c r="L73" s="380"/>
      <c r="M73" s="380"/>
      <c r="N73" s="380"/>
      <c r="O73" s="380"/>
      <c r="P73" s="380"/>
      <c r="Q73" s="380"/>
      <c r="R73" s="380"/>
      <c r="S73" s="194"/>
      <c r="T73" s="194"/>
      <c r="U73" s="192"/>
      <c r="V73" s="380"/>
      <c r="W73" s="380"/>
      <c r="X73" s="380"/>
      <c r="Y73" s="380"/>
      <c r="Z73" s="380"/>
      <c r="AA73" s="380"/>
      <c r="AB73" s="380"/>
      <c r="AC73" s="380"/>
      <c r="AD73" s="380"/>
      <c r="AE73" s="380"/>
      <c r="AF73" s="380"/>
      <c r="AG73" s="380"/>
      <c r="AH73" s="195"/>
      <c r="AI73" s="195"/>
      <c r="AJ73" s="195"/>
      <c r="AK73" s="195"/>
    </row>
    <row r="74" spans="1:37" s="92" customFormat="1" ht="12.75" customHeight="1">
      <c r="A74" s="56"/>
      <c r="B74" s="150"/>
      <c r="C74" s="58"/>
      <c r="D74" s="197"/>
      <c r="E74" s="380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0"/>
      <c r="T74" s="60"/>
      <c r="U74" s="61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121"/>
      <c r="AI74" s="121"/>
      <c r="AJ74" s="121"/>
      <c r="AK74" s="121"/>
    </row>
    <row r="75" spans="1:37" s="196" customFormat="1" ht="12.75" customHeight="1">
      <c r="A75" s="190">
        <f>+A73+1</f>
        <v>21</v>
      </c>
      <c r="B75" s="402" t="s">
        <v>103</v>
      </c>
      <c r="C75" s="191" t="s">
        <v>13</v>
      </c>
      <c r="D75" s="197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194"/>
      <c r="T75" s="194"/>
      <c r="U75" s="192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195"/>
      <c r="AI75" s="195"/>
      <c r="AJ75" s="195"/>
      <c r="AK75" s="195"/>
    </row>
    <row r="76" spans="1:37" s="92" customFormat="1" ht="12.75" customHeight="1">
      <c r="A76" s="56"/>
      <c r="B76" s="150"/>
      <c r="C76" s="58"/>
      <c r="D76" s="197"/>
      <c r="E76" s="380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59"/>
      <c r="S76" s="60"/>
      <c r="T76" s="60"/>
      <c r="U76" s="61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121"/>
      <c r="AI76" s="121"/>
      <c r="AJ76" s="121"/>
      <c r="AK76" s="121"/>
    </row>
    <row r="77" spans="1:37" s="196" customFormat="1" ht="12.75" customHeight="1">
      <c r="A77" s="190">
        <f>+A75+1</f>
        <v>22</v>
      </c>
      <c r="B77" s="402" t="s">
        <v>51</v>
      </c>
      <c r="C77" s="191" t="s">
        <v>13</v>
      </c>
      <c r="D77" s="380"/>
      <c r="E77" s="380"/>
      <c r="F77" s="405">
        <f>IFERROR((F27/(F99))/F79,0)</f>
        <v>0.39492821182174154</v>
      </c>
      <c r="G77" s="405">
        <f t="shared" ref="G77:R77" si="203">IFERROR((G27/(G99))/G79,0)</f>
        <v>0.39059697030097662</v>
      </c>
      <c r="H77" s="405">
        <f t="shared" si="203"/>
        <v>0.41232363726769838</v>
      </c>
      <c r="I77" s="405">
        <f t="shared" si="203"/>
        <v>0.40327552986512522</v>
      </c>
      <c r="J77" s="405">
        <f t="shared" si="203"/>
        <v>0</v>
      </c>
      <c r="K77" s="405">
        <f t="shared" si="203"/>
        <v>0</v>
      </c>
      <c r="L77" s="405">
        <f t="shared" si="203"/>
        <v>0</v>
      </c>
      <c r="M77" s="405">
        <f t="shared" si="203"/>
        <v>0</v>
      </c>
      <c r="N77" s="405">
        <f t="shared" si="203"/>
        <v>0</v>
      </c>
      <c r="O77" s="405">
        <f t="shared" si="203"/>
        <v>0</v>
      </c>
      <c r="P77" s="405">
        <f t="shared" si="203"/>
        <v>0</v>
      </c>
      <c r="Q77" s="405">
        <f t="shared" si="203"/>
        <v>0</v>
      </c>
      <c r="R77" s="405">
        <f t="shared" si="203"/>
        <v>3.309452551670404E-2</v>
      </c>
      <c r="S77" s="194"/>
      <c r="T77" s="194"/>
      <c r="U77" s="192"/>
      <c r="V77" s="405">
        <f>IFERROR((V27/(12*31))/V79,0)</f>
        <v>0.78985642364348307</v>
      </c>
      <c r="W77" s="405">
        <f t="shared" ref="W77:AG77" si="204">IFERROR((W27/(12*31))/W79,0)</f>
        <v>0.76032537758717111</v>
      </c>
      <c r="X77" s="405">
        <f t="shared" si="204"/>
        <v>0.78176600990324652</v>
      </c>
      <c r="Y77" s="405">
        <f t="shared" si="204"/>
        <v>0.78145782832991484</v>
      </c>
      <c r="Z77" s="405">
        <f t="shared" si="204"/>
        <v>0.78145782832991484</v>
      </c>
      <c r="AA77" s="405">
        <f t="shared" si="204"/>
        <v>0.78145782832991484</v>
      </c>
      <c r="AB77" s="405">
        <f t="shared" si="204"/>
        <v>0.78145782832991484</v>
      </c>
      <c r="AC77" s="405">
        <f t="shared" si="204"/>
        <v>0.78145782832991484</v>
      </c>
      <c r="AD77" s="405">
        <f t="shared" si="204"/>
        <v>0.78145782832991484</v>
      </c>
      <c r="AE77" s="405">
        <f t="shared" si="204"/>
        <v>0.78145782832991484</v>
      </c>
      <c r="AF77" s="405">
        <f t="shared" si="204"/>
        <v>0.78145782832991484</v>
      </c>
      <c r="AG77" s="405">
        <f t="shared" si="204"/>
        <v>0.78145782832991484</v>
      </c>
      <c r="AH77" s="195"/>
      <c r="AI77" s="195"/>
      <c r="AJ77" s="195"/>
      <c r="AK77" s="195"/>
    </row>
    <row r="78" spans="1:37" s="92" customFormat="1" ht="12.75" customHeight="1">
      <c r="A78" s="56"/>
      <c r="B78" s="57"/>
      <c r="C78" s="58"/>
      <c r="D78" s="192"/>
      <c r="E78" s="192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0"/>
      <c r="T78" s="60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121"/>
      <c r="AI78" s="121"/>
      <c r="AJ78" s="121"/>
      <c r="AK78" s="121"/>
    </row>
    <row r="79" spans="1:37" s="196" customFormat="1" ht="12.75" customHeight="1">
      <c r="A79" s="190">
        <f>+A77+1</f>
        <v>23</v>
      </c>
      <c r="B79" s="146" t="s">
        <v>106</v>
      </c>
      <c r="C79" s="191" t="s">
        <v>14</v>
      </c>
      <c r="D79" s="192"/>
      <c r="E79" s="192"/>
      <c r="F79" s="403">
        <f>BP!D10</f>
        <v>173</v>
      </c>
      <c r="G79" s="403">
        <f>BP!E10</f>
        <v>173</v>
      </c>
      <c r="H79" s="403">
        <f>BP!F10</f>
        <v>173</v>
      </c>
      <c r="I79" s="403">
        <f>BP!G10</f>
        <v>173</v>
      </c>
      <c r="J79" s="403">
        <f>BP!H10</f>
        <v>0</v>
      </c>
      <c r="K79" s="403">
        <f>BP!I10</f>
        <v>0</v>
      </c>
      <c r="L79" s="403">
        <f>BP!J10</f>
        <v>0</v>
      </c>
      <c r="M79" s="403">
        <f>BP!K10</f>
        <v>0</v>
      </c>
      <c r="N79" s="403">
        <f>BP!L10</f>
        <v>0</v>
      </c>
      <c r="O79" s="403">
        <f>BP!M10</f>
        <v>0</v>
      </c>
      <c r="P79" s="403">
        <f>BP!N10</f>
        <v>0</v>
      </c>
      <c r="Q79" s="403">
        <f>BP!O10</f>
        <v>0</v>
      </c>
      <c r="R79" s="403">
        <f>SUM(F79:Q79)</f>
        <v>692</v>
      </c>
      <c r="S79" s="403"/>
      <c r="T79" s="403"/>
      <c r="U79" s="192"/>
      <c r="V79" s="403">
        <f>F79</f>
        <v>173</v>
      </c>
      <c r="W79" s="403">
        <f>V79+G79</f>
        <v>346</v>
      </c>
      <c r="X79" s="403">
        <f t="shared" ref="X79" si="205">W79+H79</f>
        <v>519</v>
      </c>
      <c r="Y79" s="403">
        <f t="shared" ref="Y79" si="206">X79+I79</f>
        <v>692</v>
      </c>
      <c r="Z79" s="403">
        <f t="shared" ref="Z79" si="207">Y79+J79</f>
        <v>692</v>
      </c>
      <c r="AA79" s="403">
        <f t="shared" ref="AA79" si="208">Z79+K79</f>
        <v>692</v>
      </c>
      <c r="AB79" s="403">
        <f t="shared" ref="AB79" si="209">AA79+L79</f>
        <v>692</v>
      </c>
      <c r="AC79" s="403">
        <f t="shared" ref="AC79" si="210">AB79+M79</f>
        <v>692</v>
      </c>
      <c r="AD79" s="403">
        <f t="shared" ref="AD79" si="211">AC79+N79</f>
        <v>692</v>
      </c>
      <c r="AE79" s="403">
        <f t="shared" ref="AE79" si="212">AD79+O79</f>
        <v>692</v>
      </c>
      <c r="AF79" s="403">
        <f t="shared" ref="AF79" si="213">AE79+P79</f>
        <v>692</v>
      </c>
      <c r="AG79" s="403">
        <f t="shared" ref="AG79" si="214">AF79+Q79</f>
        <v>692</v>
      </c>
      <c r="AH79" s="195"/>
      <c r="AI79" s="195"/>
      <c r="AJ79" s="195"/>
      <c r="AK79" s="195"/>
    </row>
    <row r="80" spans="1:37" s="92" customFormat="1" ht="12.75" customHeight="1">
      <c r="A80" s="56"/>
      <c r="B80" s="57"/>
      <c r="C80" s="58"/>
      <c r="D80" s="192"/>
      <c r="E80" s="192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59"/>
      <c r="S80" s="60"/>
      <c r="T80" s="60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121"/>
      <c r="AI80" s="121"/>
      <c r="AJ80" s="121"/>
      <c r="AK80" s="121"/>
    </row>
    <row r="81" spans="1:37" s="196" customFormat="1" ht="12.75" customHeight="1">
      <c r="A81" s="190">
        <f>+A79+1</f>
        <v>24</v>
      </c>
      <c r="B81" s="146" t="s">
        <v>44</v>
      </c>
      <c r="C81" s="191" t="s">
        <v>13</v>
      </c>
      <c r="D81" s="381"/>
      <c r="E81" s="381"/>
      <c r="F81" s="405">
        <f>OAF!D10</f>
        <v>0.9838709677419355</v>
      </c>
      <c r="G81" s="405">
        <f>OAF!E10</f>
        <v>0.98275862068965514</v>
      </c>
      <c r="H81" s="405">
        <f>OAF!F10</f>
        <v>0.9838709677419355</v>
      </c>
      <c r="I81" s="405">
        <f>OAF!G10</f>
        <v>0.98333333333333328</v>
      </c>
      <c r="J81" s="405">
        <f>OAF!H10</f>
        <v>1</v>
      </c>
      <c r="K81" s="405">
        <f>OAF!I10</f>
        <v>1</v>
      </c>
      <c r="L81" s="405">
        <f>OAF!J10</f>
        <v>1</v>
      </c>
      <c r="M81" s="405">
        <f>OAF!K10</f>
        <v>1</v>
      </c>
      <c r="N81" s="405">
        <f>OAF!L10</f>
        <v>1</v>
      </c>
      <c r="O81" s="405">
        <f>OAF!M10</f>
        <v>1</v>
      </c>
      <c r="P81" s="405">
        <f>OAF!N10</f>
        <v>1</v>
      </c>
      <c r="Q81" s="405">
        <f>OAF!O10</f>
        <v>1</v>
      </c>
      <c r="R81" s="405">
        <f>OAF!P10</f>
        <v>0.99453551912568305</v>
      </c>
      <c r="S81" s="381"/>
      <c r="T81" s="381"/>
      <c r="U81" s="192"/>
      <c r="V81" s="405">
        <f>OAF!Q10</f>
        <v>0.9838709677419355</v>
      </c>
      <c r="W81" s="405">
        <f>OAF!R10</f>
        <v>0.98333333333333328</v>
      </c>
      <c r="X81" s="405">
        <f>OAF!S10</f>
        <v>0.98351648351648346</v>
      </c>
      <c r="Y81" s="405">
        <f>OAF!T10</f>
        <v>0.98347107438016534</v>
      </c>
      <c r="Z81" s="405">
        <f>OAF!U10</f>
        <v>0.98684210526315785</v>
      </c>
      <c r="AA81" s="405">
        <f>OAF!V10</f>
        <v>0.98901098901098905</v>
      </c>
      <c r="AB81" s="405">
        <f>OAF!W10</f>
        <v>0.99061032863849763</v>
      </c>
      <c r="AC81" s="405">
        <f>OAF!X10</f>
        <v>0.99180327868852458</v>
      </c>
      <c r="AD81" s="405">
        <f>OAF!Y10</f>
        <v>0.99270072992700731</v>
      </c>
      <c r="AE81" s="405">
        <f>OAF!Z10</f>
        <v>0.99344262295081964</v>
      </c>
      <c r="AF81" s="405">
        <f>OAF!AA10</f>
        <v>0.99402985074626871</v>
      </c>
      <c r="AG81" s="405">
        <f>OAF!AB10</f>
        <v>0.99453551912568305</v>
      </c>
      <c r="AH81" s="195"/>
      <c r="AI81" s="195"/>
      <c r="AJ81" s="195"/>
      <c r="AK81" s="195"/>
    </row>
    <row r="82" spans="1:37" s="92" customFormat="1" ht="12.75" customHeight="1">
      <c r="A82" s="56"/>
      <c r="B82" s="57"/>
      <c r="C82" s="58"/>
      <c r="D82" s="192"/>
      <c r="E82" s="192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59"/>
      <c r="S82" s="60"/>
      <c r="T82" s="60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121"/>
      <c r="AI82" s="121"/>
      <c r="AJ82" s="121"/>
      <c r="AK82" s="121"/>
    </row>
    <row r="83" spans="1:37" s="196" customFormat="1" ht="12.75" customHeight="1">
      <c r="A83" s="190">
        <f>+A81+1</f>
        <v>25</v>
      </c>
      <c r="B83" s="146" t="s">
        <v>49</v>
      </c>
      <c r="C83" s="191" t="s">
        <v>13</v>
      </c>
      <c r="D83" s="380"/>
      <c r="E83" s="380"/>
      <c r="F83" s="405">
        <f>F27/F105</f>
        <v>0.22474533106960948</v>
      </c>
      <c r="G83" s="405">
        <f t="shared" ref="G83:I83" si="215">G27/G105</f>
        <v>0.2222805127041742</v>
      </c>
      <c r="H83" s="405">
        <f t="shared" si="215"/>
        <v>0.2346447014714205</v>
      </c>
      <c r="I83" s="405">
        <f t="shared" si="215"/>
        <v>0.22949561403508772</v>
      </c>
      <c r="J83" s="405">
        <f t="shared" ref="J83:Q83" si="216">J27/J105</f>
        <v>0</v>
      </c>
      <c r="K83" s="405">
        <f t="shared" si="216"/>
        <v>0</v>
      </c>
      <c r="L83" s="405">
        <f t="shared" si="216"/>
        <v>0</v>
      </c>
      <c r="M83" s="405">
        <f t="shared" si="216"/>
        <v>0</v>
      </c>
      <c r="N83" s="405">
        <f t="shared" si="216"/>
        <v>0</v>
      </c>
      <c r="O83" s="405">
        <f t="shared" si="216"/>
        <v>0</v>
      </c>
      <c r="P83" s="405" t="e">
        <f t="shared" si="216"/>
        <v>#DIV/0!</v>
      </c>
      <c r="Q83" s="405" t="e">
        <f t="shared" si="216"/>
        <v>#DIV/0!</v>
      </c>
      <c r="R83" s="404" t="e">
        <f>R27/R105</f>
        <v>#DIV/0!</v>
      </c>
      <c r="S83" s="380"/>
      <c r="T83" s="380"/>
      <c r="U83" s="192"/>
      <c r="V83" s="404">
        <f>V27/V105</f>
        <v>0.22474533106960948</v>
      </c>
      <c r="W83" s="404">
        <f t="shared" ref="W83:AG83" si="217">W27/W105</f>
        <v>0.22355400219298241</v>
      </c>
      <c r="X83" s="404">
        <f t="shared" si="217"/>
        <v>0.22733215249662619</v>
      </c>
      <c r="Y83" s="404">
        <f t="shared" si="217"/>
        <v>0.22786854791938524</v>
      </c>
      <c r="Z83" s="404">
        <f t="shared" si="217"/>
        <v>0.18139535722530009</v>
      </c>
      <c r="AA83" s="404">
        <f t="shared" si="217"/>
        <v>0.15149502361673414</v>
      </c>
      <c r="AB83" s="404">
        <f t="shared" si="217"/>
        <v>0.1294464521044395</v>
      </c>
      <c r="AC83" s="404">
        <f t="shared" si="217"/>
        <v>0.11300038646821974</v>
      </c>
      <c r="AD83" s="404">
        <f t="shared" si="217"/>
        <v>0.10062808138045845</v>
      </c>
      <c r="AE83" s="404">
        <f t="shared" si="217"/>
        <v>9.0400309174575783E-2</v>
      </c>
      <c r="AF83" s="404">
        <f t="shared" si="217"/>
        <v>9.0400309174575783E-2</v>
      </c>
      <c r="AG83" s="404">
        <f t="shared" si="217"/>
        <v>9.0400309174575783E-2</v>
      </c>
      <c r="AH83" s="195"/>
      <c r="AI83" s="195"/>
      <c r="AJ83" s="195"/>
      <c r="AK83" s="195"/>
    </row>
    <row r="84" spans="1:37" s="92" customFormat="1" ht="12.75" customHeight="1">
      <c r="A84" s="56"/>
      <c r="B84" s="57"/>
      <c r="C84" s="58"/>
      <c r="D84" s="192"/>
      <c r="E84" s="192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59"/>
      <c r="S84" s="60"/>
      <c r="T84" s="60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121"/>
      <c r="AI84" s="121"/>
      <c r="AJ84" s="121"/>
      <c r="AK84" s="121"/>
    </row>
    <row r="85" spans="1:37" s="196" customFormat="1" ht="12.75" customHeight="1">
      <c r="A85" s="190">
        <f>+A83+1</f>
        <v>26</v>
      </c>
      <c r="B85" s="146" t="s">
        <v>50</v>
      </c>
      <c r="C85" s="191" t="s">
        <v>13</v>
      </c>
      <c r="D85" s="380"/>
      <c r="E85" s="380"/>
      <c r="F85" s="405">
        <f>F27/(F42*$F$102)</f>
        <v>3.2784729794177789E-4</v>
      </c>
      <c r="G85" s="405">
        <f t="shared" ref="G85:R85" si="218">G27/(G42*$F$102)</f>
        <v>3.2906250776404476E-4</v>
      </c>
      <c r="H85" s="405">
        <f t="shared" si="218"/>
        <v>3.2596679514244821E-4</v>
      </c>
      <c r="I85" s="405">
        <f t="shared" si="218"/>
        <v>3.1102331086012037E-4</v>
      </c>
      <c r="J85" s="405" t="e">
        <f t="shared" si="218"/>
        <v>#DIV/0!</v>
      </c>
      <c r="K85" s="405" t="e">
        <f t="shared" si="218"/>
        <v>#DIV/0!</v>
      </c>
      <c r="L85" s="405" t="e">
        <f t="shared" si="218"/>
        <v>#DIV/0!</v>
      </c>
      <c r="M85" s="405" t="e">
        <f t="shared" si="218"/>
        <v>#DIV/0!</v>
      </c>
      <c r="N85" s="405" t="e">
        <f t="shared" si="218"/>
        <v>#DIV/0!</v>
      </c>
      <c r="O85" s="405" t="e">
        <f t="shared" si="218"/>
        <v>#DIV/0!</v>
      </c>
      <c r="P85" s="405" t="e">
        <f t="shared" si="218"/>
        <v>#DIV/0!</v>
      </c>
      <c r="Q85" s="405" t="e">
        <f t="shared" si="218"/>
        <v>#DIV/0!</v>
      </c>
      <c r="R85" s="405">
        <f t="shared" si="218"/>
        <v>3.2326798970217126E-4</v>
      </c>
      <c r="S85" s="407"/>
      <c r="T85" s="407"/>
      <c r="U85" s="192"/>
      <c r="V85" s="405">
        <f>V27/(V42*$F$102)</f>
        <v>3.2784729794177789E-4</v>
      </c>
      <c r="W85" s="405">
        <f t="shared" ref="W85:AG85" si="219">W27/(W42*$F$102)</f>
        <v>3.2843018124642683E-4</v>
      </c>
      <c r="X85" s="405">
        <f t="shared" si="219"/>
        <v>3.2755977923964368E-4</v>
      </c>
      <c r="Y85" s="405">
        <f t="shared" si="219"/>
        <v>3.2326798970217126E-4</v>
      </c>
      <c r="Z85" s="405">
        <f t="shared" si="219"/>
        <v>3.2326798970217126E-4</v>
      </c>
      <c r="AA85" s="405">
        <f t="shared" si="219"/>
        <v>3.2326798970217126E-4</v>
      </c>
      <c r="AB85" s="405">
        <f t="shared" si="219"/>
        <v>3.2326798970217126E-4</v>
      </c>
      <c r="AC85" s="405">
        <f t="shared" si="219"/>
        <v>3.2326798970217126E-4</v>
      </c>
      <c r="AD85" s="405">
        <f t="shared" si="219"/>
        <v>3.2326798970217126E-4</v>
      </c>
      <c r="AE85" s="405">
        <f t="shared" si="219"/>
        <v>3.2326798970217126E-4</v>
      </c>
      <c r="AF85" s="405">
        <f t="shared" si="219"/>
        <v>3.2326798970217126E-4</v>
      </c>
      <c r="AG85" s="405">
        <f t="shared" si="219"/>
        <v>3.2326798970217126E-4</v>
      </c>
      <c r="AH85" s="195"/>
      <c r="AI85" s="195"/>
      <c r="AJ85" s="195"/>
      <c r="AK85" s="195"/>
    </row>
    <row r="86" spans="1:37" s="92" customFormat="1" ht="12.75" customHeight="1">
      <c r="A86" s="56"/>
      <c r="B86" s="57"/>
      <c r="C86" s="58"/>
      <c r="D86" s="192"/>
      <c r="E86" s="192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59"/>
      <c r="S86" s="60"/>
      <c r="T86" s="60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121"/>
      <c r="AI86" s="121"/>
      <c r="AJ86" s="121"/>
      <c r="AK86" s="121"/>
    </row>
    <row r="87" spans="1:37" s="196" customFormat="1" ht="12.75" customHeight="1">
      <c r="A87" s="190">
        <f>+A85+1</f>
        <v>27</v>
      </c>
      <c r="B87" s="146" t="s">
        <v>175</v>
      </c>
      <c r="C87" s="191" t="s">
        <v>13</v>
      </c>
      <c r="D87" s="197"/>
      <c r="E87" s="380"/>
      <c r="F87" s="404">
        <f>(F27-F24)/F27</f>
        <v>1</v>
      </c>
      <c r="G87" s="404">
        <f t="shared" ref="G87:R87" si="220">(G27-G24)/G27</f>
        <v>1</v>
      </c>
      <c r="H87" s="404">
        <f t="shared" si="220"/>
        <v>1</v>
      </c>
      <c r="I87" s="404">
        <f t="shared" si="220"/>
        <v>1</v>
      </c>
      <c r="J87" s="404" t="e">
        <f t="shared" si="220"/>
        <v>#DIV/0!</v>
      </c>
      <c r="K87" s="404" t="e">
        <f t="shared" si="220"/>
        <v>#DIV/0!</v>
      </c>
      <c r="L87" s="404" t="e">
        <f t="shared" si="220"/>
        <v>#DIV/0!</v>
      </c>
      <c r="M87" s="404" t="e">
        <f t="shared" si="220"/>
        <v>#DIV/0!</v>
      </c>
      <c r="N87" s="404" t="e">
        <f t="shared" si="220"/>
        <v>#DIV/0!</v>
      </c>
      <c r="O87" s="404" t="e">
        <f t="shared" si="220"/>
        <v>#DIV/0!</v>
      </c>
      <c r="P87" s="404" t="e">
        <f t="shared" si="220"/>
        <v>#DIV/0!</v>
      </c>
      <c r="Q87" s="404" t="e">
        <f t="shared" si="220"/>
        <v>#DIV/0!</v>
      </c>
      <c r="R87" s="404">
        <f t="shared" si="220"/>
        <v>1</v>
      </c>
      <c r="S87" s="197"/>
      <c r="T87" s="197"/>
      <c r="U87" s="192"/>
      <c r="V87" s="404">
        <f>(V27-V24)/V27</f>
        <v>1</v>
      </c>
      <c r="W87" s="404">
        <f t="shared" ref="W87:AG87" si="221">(W27-W24)/W27</f>
        <v>1</v>
      </c>
      <c r="X87" s="404">
        <f t="shared" si="221"/>
        <v>1</v>
      </c>
      <c r="Y87" s="404">
        <f t="shared" si="221"/>
        <v>1</v>
      </c>
      <c r="Z87" s="404">
        <f t="shared" si="221"/>
        <v>1</v>
      </c>
      <c r="AA87" s="404">
        <f t="shared" si="221"/>
        <v>1</v>
      </c>
      <c r="AB87" s="404">
        <f t="shared" si="221"/>
        <v>1</v>
      </c>
      <c r="AC87" s="404">
        <f t="shared" si="221"/>
        <v>1</v>
      </c>
      <c r="AD87" s="404">
        <f t="shared" si="221"/>
        <v>1</v>
      </c>
      <c r="AE87" s="404">
        <f t="shared" si="221"/>
        <v>1</v>
      </c>
      <c r="AF87" s="404">
        <f t="shared" si="221"/>
        <v>1</v>
      </c>
      <c r="AG87" s="404">
        <f t="shared" si="221"/>
        <v>1</v>
      </c>
      <c r="AH87" s="195"/>
      <c r="AI87" s="195"/>
      <c r="AJ87" s="195"/>
      <c r="AK87" s="195"/>
    </row>
    <row r="88" spans="1:37" s="92" customFormat="1" ht="12.75" customHeight="1" thickBot="1">
      <c r="A88" s="126"/>
      <c r="B88" s="127"/>
      <c r="C88" s="128"/>
      <c r="D88" s="382"/>
      <c r="E88" s="382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30"/>
      <c r="S88" s="131"/>
      <c r="T88" s="132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1"/>
      <c r="AI88" s="121"/>
      <c r="AJ88" s="121"/>
      <c r="AK88" s="121"/>
    </row>
    <row r="89" spans="1:37" s="92" customFormat="1" ht="13.5" thickTop="1">
      <c r="A89" s="133"/>
      <c r="B89" s="134"/>
      <c r="C89" s="133"/>
      <c r="D89" s="40"/>
      <c r="E89" s="40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135"/>
      <c r="T89" s="135"/>
      <c r="U89" s="37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</row>
    <row r="90" spans="1:37" s="92" customFormat="1">
      <c r="A90" s="133"/>
      <c r="B90" s="136"/>
      <c r="C90" s="137"/>
      <c r="D90" s="40"/>
      <c r="E90" s="40"/>
      <c r="F90" s="37"/>
      <c r="H90" s="38"/>
      <c r="J90" s="137"/>
      <c r="K90" s="38"/>
      <c r="L90" s="38"/>
      <c r="M90" s="137"/>
      <c r="O90" s="38"/>
      <c r="P90" s="137" t="s">
        <v>179</v>
      </c>
      <c r="Q90" s="38"/>
      <c r="R90" s="38"/>
      <c r="S90" s="38"/>
      <c r="T90" s="38"/>
      <c r="U90" s="38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</row>
    <row r="91" spans="1:37" s="92" customFormat="1" ht="12.75" customHeight="1">
      <c r="A91" s="133"/>
      <c r="B91" s="138"/>
      <c r="C91" s="139"/>
      <c r="D91" s="383"/>
      <c r="E91" s="383"/>
      <c r="F91" s="139"/>
      <c r="H91" s="38"/>
      <c r="J91" s="137"/>
      <c r="K91" s="38"/>
      <c r="L91" s="38"/>
      <c r="M91" s="137"/>
      <c r="O91" s="38"/>
      <c r="P91" s="137" t="s">
        <v>180</v>
      </c>
      <c r="Q91" s="38"/>
      <c r="R91" s="38"/>
      <c r="S91" s="38"/>
      <c r="T91" s="38"/>
      <c r="U91" s="38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</row>
    <row r="92" spans="1:37" s="92" customFormat="1">
      <c r="A92" s="133"/>
      <c r="B92" s="138"/>
      <c r="C92" s="139"/>
      <c r="D92" s="383"/>
      <c r="E92" s="383"/>
      <c r="F92" s="139"/>
      <c r="H92" s="37"/>
      <c r="J92" s="140"/>
      <c r="K92" s="37"/>
      <c r="L92" s="37"/>
      <c r="M92" s="141"/>
      <c r="O92" s="37"/>
      <c r="P92" s="140"/>
      <c r="Q92" s="142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</row>
    <row r="93" spans="1:37" s="92" customFormat="1">
      <c r="A93" s="133"/>
      <c r="B93" s="143"/>
      <c r="C93" s="144"/>
      <c r="D93" s="384"/>
      <c r="E93" s="384"/>
      <c r="F93" s="144"/>
      <c r="H93" s="37"/>
      <c r="J93" s="140"/>
      <c r="K93" s="37"/>
      <c r="L93" s="37"/>
      <c r="M93" s="141"/>
      <c r="O93" s="37"/>
      <c r="P93" s="140"/>
      <c r="Q93" s="142"/>
      <c r="R93" s="137"/>
      <c r="S93" s="137"/>
      <c r="T93" s="137"/>
      <c r="U93" s="137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</row>
    <row r="94" spans="1:37">
      <c r="A94" s="15"/>
      <c r="B94" s="53"/>
      <c r="C94" s="44"/>
      <c r="D94" s="385"/>
      <c r="E94" s="385"/>
      <c r="F94" s="44"/>
      <c r="H94" s="13"/>
      <c r="J94" s="12"/>
      <c r="K94" s="13"/>
      <c r="L94" s="13"/>
      <c r="M94" s="45"/>
      <c r="O94" s="13"/>
      <c r="P94" s="12"/>
      <c r="Q94" s="34"/>
      <c r="R94" s="176"/>
      <c r="S94" s="176"/>
      <c r="T94" s="176"/>
      <c r="U94" s="176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</row>
    <row r="95" spans="1:37">
      <c r="A95" s="15"/>
      <c r="B95" s="54"/>
      <c r="C95" s="41"/>
      <c r="D95" s="386"/>
      <c r="E95" s="386"/>
      <c r="F95" s="41"/>
      <c r="H95" s="35"/>
      <c r="J95" s="176"/>
      <c r="K95" s="35"/>
      <c r="L95" s="35"/>
      <c r="M95" s="176"/>
      <c r="O95" s="35"/>
      <c r="P95" s="176" t="s">
        <v>57</v>
      </c>
      <c r="Q95" s="35"/>
      <c r="R95" s="35"/>
      <c r="S95" s="35"/>
      <c r="T95" s="35"/>
      <c r="U95" s="35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</row>
    <row r="96" spans="1:37">
      <c r="A96" s="1"/>
      <c r="B96" s="55"/>
      <c r="C96" s="2"/>
      <c r="D96" s="387"/>
      <c r="E96" s="38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36"/>
    </row>
    <row r="97" spans="2:33">
      <c r="D97" s="96"/>
      <c r="E97" s="96"/>
    </row>
    <row r="98" spans="2:33">
      <c r="D98" s="96"/>
      <c r="E98" s="96"/>
      <c r="F98" s="30">
        <v>31</v>
      </c>
      <c r="G98" s="30">
        <v>29</v>
      </c>
      <c r="H98" s="30">
        <v>31</v>
      </c>
      <c r="I98" s="47">
        <v>30</v>
      </c>
      <c r="J98" s="47">
        <v>31</v>
      </c>
      <c r="K98" s="47">
        <v>30</v>
      </c>
      <c r="L98" s="47">
        <v>31</v>
      </c>
      <c r="M98" s="47">
        <v>31</v>
      </c>
      <c r="N98" s="47">
        <v>30</v>
      </c>
      <c r="O98" s="47">
        <v>31</v>
      </c>
      <c r="P98" s="47">
        <v>30</v>
      </c>
      <c r="Q98" s="47">
        <v>31</v>
      </c>
      <c r="R98" s="30">
        <f>SUM(F98:Q98)</f>
        <v>366</v>
      </c>
      <c r="U98" s="48"/>
      <c r="V98" s="30">
        <f t="shared" ref="V98:V105" si="222">F98</f>
        <v>31</v>
      </c>
      <c r="W98" s="30">
        <f>V98+G98</f>
        <v>60</v>
      </c>
      <c r="X98" s="30">
        <f t="shared" ref="X98" si="223">W98+H98</f>
        <v>91</v>
      </c>
      <c r="Y98" s="47">
        <f t="shared" ref="Y98" si="224">X98+I98</f>
        <v>121</v>
      </c>
      <c r="Z98" s="47">
        <f t="shared" ref="Z98" si="225">Y98+J98</f>
        <v>152</v>
      </c>
      <c r="AA98" s="47">
        <f t="shared" ref="AA98" si="226">Z98+K98</f>
        <v>182</v>
      </c>
      <c r="AB98" s="47">
        <f t="shared" ref="AB98" si="227">AA98+L98</f>
        <v>213</v>
      </c>
      <c r="AC98" s="47">
        <f t="shared" ref="AC98" si="228">AB98+M98</f>
        <v>244</v>
      </c>
      <c r="AD98" s="47">
        <f t="shared" ref="AD98" si="229">AC98+N98</f>
        <v>274</v>
      </c>
      <c r="AE98" s="47">
        <f t="shared" ref="AE98" si="230">AD98+O98</f>
        <v>305</v>
      </c>
      <c r="AF98" s="47">
        <f t="shared" ref="AF98" si="231">AE98+P98</f>
        <v>335</v>
      </c>
      <c r="AG98" s="47">
        <f t="shared" ref="AG98" si="232">AF98+Q98</f>
        <v>366</v>
      </c>
    </row>
    <row r="99" spans="2:33" ht="15">
      <c r="B99" s="158" t="s">
        <v>172</v>
      </c>
      <c r="C99" s="159"/>
      <c r="D99" s="388"/>
      <c r="E99" s="388"/>
      <c r="F99" s="160">
        <f>31*24</f>
        <v>744</v>
      </c>
      <c r="G99" s="160">
        <f>29*24</f>
        <v>696</v>
      </c>
      <c r="H99" s="160">
        <f>31*24</f>
        <v>744</v>
      </c>
      <c r="I99" s="160">
        <f>30*24</f>
        <v>720</v>
      </c>
      <c r="J99" s="160">
        <f>31*24</f>
        <v>744</v>
      </c>
      <c r="K99" s="160">
        <f>30*24</f>
        <v>720</v>
      </c>
      <c r="L99" s="160">
        <f>31*24</f>
        <v>744</v>
      </c>
      <c r="M99" s="160">
        <f>31*24</f>
        <v>744</v>
      </c>
      <c r="N99" s="160">
        <f>30*24</f>
        <v>720</v>
      </c>
      <c r="O99" s="160">
        <f>31*24</f>
        <v>744</v>
      </c>
      <c r="P99" s="160">
        <f>30*24</f>
        <v>720</v>
      </c>
      <c r="Q99" s="160">
        <f>31*24</f>
        <v>744</v>
      </c>
      <c r="R99" s="160">
        <f>SUM(F99:Q99)</f>
        <v>8784</v>
      </c>
      <c r="U99" s="388"/>
      <c r="V99" s="160">
        <f t="shared" si="222"/>
        <v>744</v>
      </c>
      <c r="W99" s="160">
        <f>V99+G99</f>
        <v>1440</v>
      </c>
      <c r="X99" s="160">
        <f t="shared" ref="X99:X101" si="233">W99+H99</f>
        <v>2184</v>
      </c>
      <c r="Y99" s="160">
        <f t="shared" ref="Y99:Y101" si="234">X99+I99</f>
        <v>2904</v>
      </c>
      <c r="Z99" s="160">
        <f t="shared" ref="Z99:Z101" si="235">Y99+J99</f>
        <v>3648</v>
      </c>
      <c r="AA99" s="160">
        <f t="shared" ref="AA99:AA101" si="236">Z99+K99</f>
        <v>4368</v>
      </c>
      <c r="AB99" s="160">
        <f t="shared" ref="AB99:AB101" si="237">AA99+L99</f>
        <v>5112</v>
      </c>
      <c r="AC99" s="160">
        <f t="shared" ref="AC99:AC101" si="238">AB99+M99</f>
        <v>5856</v>
      </c>
      <c r="AD99" s="160">
        <f t="shared" ref="AD99:AD101" si="239">AC99+N99</f>
        <v>6576</v>
      </c>
      <c r="AE99" s="160">
        <f t="shared" ref="AE99:AE101" si="240">AD99+O99</f>
        <v>7320</v>
      </c>
      <c r="AF99" s="160">
        <f t="shared" ref="AF99:AF101" si="241">AE99+P99</f>
        <v>8040</v>
      </c>
      <c r="AG99" s="160">
        <f t="shared" ref="AG99:AG101" si="242">AF99+Q99</f>
        <v>8784</v>
      </c>
    </row>
    <row r="100" spans="2:33" ht="15">
      <c r="B100" s="158" t="s">
        <v>173</v>
      </c>
      <c r="C100" s="161"/>
      <c r="D100" s="389" t="s">
        <v>104</v>
      </c>
      <c r="E100" s="389"/>
      <c r="F100" s="162">
        <v>9060</v>
      </c>
      <c r="G100" s="162">
        <v>9060</v>
      </c>
      <c r="H100" s="162">
        <v>9060</v>
      </c>
      <c r="I100" s="162">
        <v>9060</v>
      </c>
      <c r="J100" s="162">
        <v>9060</v>
      </c>
      <c r="K100" s="162">
        <v>9060</v>
      </c>
      <c r="L100" s="162">
        <v>9060</v>
      </c>
      <c r="M100" s="162">
        <v>9060</v>
      </c>
      <c r="N100" s="162">
        <v>9060</v>
      </c>
      <c r="O100" s="162">
        <v>9060</v>
      </c>
      <c r="P100" s="162">
        <v>9060</v>
      </c>
      <c r="Q100" s="162">
        <v>9060</v>
      </c>
      <c r="R100" s="160">
        <f t="shared" ref="R100:R101" si="243">SUM(F100:Q100)</f>
        <v>108720</v>
      </c>
      <c r="U100" s="389" t="s">
        <v>104</v>
      </c>
      <c r="V100" s="162">
        <f t="shared" si="222"/>
        <v>9060</v>
      </c>
      <c r="W100" s="162">
        <f>V100+G100</f>
        <v>18120</v>
      </c>
      <c r="X100" s="162">
        <f t="shared" si="233"/>
        <v>27180</v>
      </c>
      <c r="Y100" s="162">
        <f t="shared" si="234"/>
        <v>36240</v>
      </c>
      <c r="Z100" s="162">
        <f t="shared" si="235"/>
        <v>45300</v>
      </c>
      <c r="AA100" s="162">
        <f t="shared" si="236"/>
        <v>54360</v>
      </c>
      <c r="AB100" s="162">
        <f t="shared" si="237"/>
        <v>63420</v>
      </c>
      <c r="AC100" s="162">
        <f t="shared" si="238"/>
        <v>72480</v>
      </c>
      <c r="AD100" s="162">
        <f t="shared" si="239"/>
        <v>81540</v>
      </c>
      <c r="AE100" s="162">
        <f t="shared" si="240"/>
        <v>90600</v>
      </c>
      <c r="AF100" s="162">
        <f t="shared" si="241"/>
        <v>99660</v>
      </c>
      <c r="AG100" s="162">
        <f t="shared" si="242"/>
        <v>108720</v>
      </c>
    </row>
    <row r="101" spans="2:33">
      <c r="B101" s="163"/>
      <c r="C101" s="162"/>
      <c r="D101" s="389" t="s">
        <v>105</v>
      </c>
      <c r="E101" s="389"/>
      <c r="F101" s="162">
        <v>7870.72</v>
      </c>
      <c r="G101" s="162">
        <v>7870.72</v>
      </c>
      <c r="H101" s="162">
        <v>7870.72</v>
      </c>
      <c r="I101" s="162">
        <v>7870.72</v>
      </c>
      <c r="J101" s="162">
        <v>7870.72</v>
      </c>
      <c r="K101" s="162">
        <v>7870.72</v>
      </c>
      <c r="L101" s="162">
        <v>7870.72</v>
      </c>
      <c r="M101" s="162">
        <v>7870.72</v>
      </c>
      <c r="N101" s="162">
        <v>7870.72</v>
      </c>
      <c r="O101" s="162">
        <v>7870.72</v>
      </c>
      <c r="P101" s="162">
        <v>7870.72</v>
      </c>
      <c r="Q101" s="162">
        <v>7870.72</v>
      </c>
      <c r="R101" s="160">
        <f t="shared" si="243"/>
        <v>94448.639999999999</v>
      </c>
      <c r="U101" s="389" t="s">
        <v>105</v>
      </c>
      <c r="V101" s="162">
        <f t="shared" si="222"/>
        <v>7870.72</v>
      </c>
      <c r="W101" s="162">
        <f>V101+G101</f>
        <v>15741.44</v>
      </c>
      <c r="X101" s="162">
        <f t="shared" si="233"/>
        <v>23612.16</v>
      </c>
      <c r="Y101" s="162">
        <f t="shared" si="234"/>
        <v>31482.880000000001</v>
      </c>
      <c r="Z101" s="162">
        <f t="shared" si="235"/>
        <v>39353.599999999999</v>
      </c>
      <c r="AA101" s="162">
        <f t="shared" si="236"/>
        <v>47224.32</v>
      </c>
      <c r="AB101" s="162">
        <f t="shared" si="237"/>
        <v>55095.040000000001</v>
      </c>
      <c r="AC101" s="162">
        <f t="shared" si="238"/>
        <v>62965.760000000002</v>
      </c>
      <c r="AD101" s="162">
        <f t="shared" si="239"/>
        <v>70836.479999999996</v>
      </c>
      <c r="AE101" s="162">
        <f t="shared" si="240"/>
        <v>78707.199999999997</v>
      </c>
      <c r="AF101" s="162">
        <f t="shared" si="241"/>
        <v>86577.919999999998</v>
      </c>
      <c r="AG101" s="162">
        <f t="shared" si="242"/>
        <v>94448.639999999999</v>
      </c>
    </row>
    <row r="102" spans="2:33">
      <c r="B102" s="164"/>
      <c r="C102" s="165"/>
      <c r="D102" s="389" t="s">
        <v>169</v>
      </c>
      <c r="E102" s="389"/>
      <c r="F102" s="162">
        <f>(F100*0.7)+(F101*0.3)</f>
        <v>8703.2160000000003</v>
      </c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U102" s="389" t="s">
        <v>169</v>
      </c>
      <c r="V102" s="162">
        <f t="shared" si="222"/>
        <v>8703.2160000000003</v>
      </c>
      <c r="W102" s="162"/>
      <c r="X102" s="162"/>
      <c r="Y102" s="162"/>
      <c r="Z102" s="162"/>
      <c r="AA102" s="162"/>
      <c r="AB102" s="162"/>
      <c r="AC102" s="162"/>
      <c r="AD102" s="162"/>
      <c r="AE102" s="162"/>
      <c r="AF102" s="162"/>
      <c r="AG102" s="162"/>
    </row>
    <row r="103" spans="2:33">
      <c r="B103" s="408" t="s">
        <v>170</v>
      </c>
      <c r="C103" s="162"/>
      <c r="D103" s="409" t="s">
        <v>171</v>
      </c>
      <c r="E103" s="161"/>
      <c r="F103" s="161">
        <v>12</v>
      </c>
      <c r="G103" s="161">
        <v>12</v>
      </c>
      <c r="H103" s="161">
        <v>12</v>
      </c>
      <c r="I103" s="161">
        <v>12</v>
      </c>
      <c r="J103" s="161">
        <v>12</v>
      </c>
      <c r="K103" s="161">
        <v>12</v>
      </c>
      <c r="L103" s="162">
        <v>12</v>
      </c>
      <c r="M103" s="162">
        <v>12</v>
      </c>
      <c r="N103" s="162">
        <v>12</v>
      </c>
      <c r="O103" s="162">
        <v>12</v>
      </c>
      <c r="P103" s="162"/>
      <c r="Q103" s="162"/>
      <c r="R103" s="162"/>
      <c r="U103" s="409" t="s">
        <v>171</v>
      </c>
      <c r="V103" s="161">
        <f t="shared" si="222"/>
        <v>12</v>
      </c>
      <c r="W103" s="161">
        <f>V103+G103</f>
        <v>24</v>
      </c>
      <c r="X103" s="161">
        <f t="shared" ref="X103:AG103" si="244">W103+H103</f>
        <v>36</v>
      </c>
      <c r="Y103" s="161">
        <f t="shared" si="244"/>
        <v>48</v>
      </c>
      <c r="Z103" s="161">
        <f t="shared" si="244"/>
        <v>60</v>
      </c>
      <c r="AA103" s="161">
        <f t="shared" si="244"/>
        <v>72</v>
      </c>
      <c r="AB103" s="161">
        <f t="shared" si="244"/>
        <v>84</v>
      </c>
      <c r="AC103" s="161">
        <f t="shared" si="244"/>
        <v>96</v>
      </c>
      <c r="AD103" s="161">
        <f t="shared" si="244"/>
        <v>108</v>
      </c>
      <c r="AE103" s="161">
        <f t="shared" si="244"/>
        <v>120</v>
      </c>
      <c r="AF103" s="161">
        <f t="shared" si="244"/>
        <v>120</v>
      </c>
      <c r="AG103" s="161">
        <f t="shared" si="244"/>
        <v>120</v>
      </c>
    </row>
    <row r="104" spans="2:33">
      <c r="B104" s="408" t="s">
        <v>123</v>
      </c>
      <c r="C104" s="162"/>
      <c r="D104" s="161"/>
      <c r="E104" s="161"/>
      <c r="F104" s="410">
        <f>DM!D10</f>
        <v>304</v>
      </c>
      <c r="G104" s="410">
        <f>DM!E10</f>
        <v>304</v>
      </c>
      <c r="H104" s="410">
        <f>DM!F10</f>
        <v>304</v>
      </c>
      <c r="I104" s="410">
        <f>DM!G10</f>
        <v>304</v>
      </c>
      <c r="J104" s="410">
        <f>DM!H10</f>
        <v>304</v>
      </c>
      <c r="K104" s="410">
        <f>DM!I10</f>
        <v>304</v>
      </c>
      <c r="L104" s="410">
        <f>DM!J10</f>
        <v>304</v>
      </c>
      <c r="M104" s="410">
        <f>DM!K10</f>
        <v>304</v>
      </c>
      <c r="N104" s="410">
        <f>DM!L10</f>
        <v>304</v>
      </c>
      <c r="O104" s="410">
        <f>DM!M10</f>
        <v>304</v>
      </c>
      <c r="P104" s="410">
        <f>DM!N10</f>
        <v>304</v>
      </c>
      <c r="Q104" s="410">
        <f>DM!O10</f>
        <v>304</v>
      </c>
      <c r="R104" s="162"/>
      <c r="U104" s="161"/>
      <c r="V104" s="410">
        <f t="shared" si="222"/>
        <v>304</v>
      </c>
      <c r="W104" s="410">
        <f>V104+G104</f>
        <v>608</v>
      </c>
      <c r="X104" s="410">
        <f t="shared" ref="X104:AG104" si="245">W104+H104</f>
        <v>912</v>
      </c>
      <c r="Y104" s="410">
        <f t="shared" si="245"/>
        <v>1216</v>
      </c>
      <c r="Z104" s="410">
        <f t="shared" si="245"/>
        <v>1520</v>
      </c>
      <c r="AA104" s="410">
        <f t="shared" si="245"/>
        <v>1824</v>
      </c>
      <c r="AB104" s="410">
        <f t="shared" si="245"/>
        <v>2128</v>
      </c>
      <c r="AC104" s="410">
        <f t="shared" si="245"/>
        <v>2432</v>
      </c>
      <c r="AD104" s="410">
        <f t="shared" si="245"/>
        <v>2736</v>
      </c>
      <c r="AE104" s="410">
        <f t="shared" si="245"/>
        <v>3040</v>
      </c>
      <c r="AF104" s="410">
        <f t="shared" si="245"/>
        <v>3344</v>
      </c>
      <c r="AG104" s="410">
        <f t="shared" si="245"/>
        <v>3648</v>
      </c>
    </row>
    <row r="105" spans="2:33">
      <c r="B105" s="411" t="s">
        <v>174</v>
      </c>
      <c r="C105" s="162"/>
      <c r="D105" s="161"/>
      <c r="E105" s="161"/>
      <c r="F105" s="410">
        <f>F104*(F99)</f>
        <v>226176</v>
      </c>
      <c r="G105" s="410">
        <f t="shared" ref="G105:L105" si="246">G104*(G99)</f>
        <v>211584</v>
      </c>
      <c r="H105" s="410">
        <f t="shared" si="246"/>
        <v>226176</v>
      </c>
      <c r="I105" s="410">
        <f t="shared" si="246"/>
        <v>218880</v>
      </c>
      <c r="J105" s="410">
        <f t="shared" si="246"/>
        <v>226176</v>
      </c>
      <c r="K105" s="410">
        <f t="shared" si="246"/>
        <v>218880</v>
      </c>
      <c r="L105" s="410">
        <f t="shared" si="246"/>
        <v>226176</v>
      </c>
      <c r="M105" s="410">
        <f t="shared" ref="M105:O105" si="247">M104*(M99)</f>
        <v>226176</v>
      </c>
      <c r="N105" s="410">
        <f t="shared" si="247"/>
        <v>218880</v>
      </c>
      <c r="O105" s="410">
        <f t="shared" si="247"/>
        <v>226176</v>
      </c>
      <c r="P105" s="162"/>
      <c r="Q105" s="162"/>
      <c r="R105" s="162"/>
      <c r="U105" s="161"/>
      <c r="V105" s="410">
        <f t="shared" si="222"/>
        <v>226176</v>
      </c>
      <c r="W105" s="161">
        <f>V105+G105</f>
        <v>437760</v>
      </c>
      <c r="X105" s="162">
        <f t="shared" ref="X105" si="248">W105+H105</f>
        <v>663936</v>
      </c>
      <c r="Y105" s="162">
        <f t="shared" ref="Y105" si="249">X105+I105</f>
        <v>882816</v>
      </c>
      <c r="Z105" s="162">
        <f t="shared" ref="Z105" si="250">Y105+J105</f>
        <v>1108992</v>
      </c>
      <c r="AA105" s="162">
        <f t="shared" ref="AA105" si="251">Z105+K105</f>
        <v>1327872</v>
      </c>
      <c r="AB105" s="162">
        <f t="shared" ref="AB105" si="252">AA105+L105</f>
        <v>1554048</v>
      </c>
      <c r="AC105" s="162">
        <f t="shared" ref="AC105" si="253">AB105+M105</f>
        <v>1780224</v>
      </c>
      <c r="AD105" s="162">
        <f t="shared" ref="AD105" si="254">AC105+N105</f>
        <v>1999104</v>
      </c>
      <c r="AE105" s="162">
        <f t="shared" ref="AE105" si="255">AD105+O105</f>
        <v>2225280</v>
      </c>
      <c r="AF105" s="162">
        <f t="shared" ref="AF105" si="256">AE105+P105</f>
        <v>2225280</v>
      </c>
      <c r="AG105" s="162">
        <f t="shared" ref="AG105" si="257">AF105+Q105</f>
        <v>2225280</v>
      </c>
    </row>
  </sheetData>
  <mergeCells count="9">
    <mergeCell ref="V6:AG6"/>
    <mergeCell ref="A31:B31"/>
    <mergeCell ref="A46:B46"/>
    <mergeCell ref="A2:U2"/>
    <mergeCell ref="A3:U3"/>
    <mergeCell ref="A4:U4"/>
    <mergeCell ref="D6:E7"/>
    <mergeCell ref="F6:Q6"/>
    <mergeCell ref="A10:B10"/>
  </mergeCells>
  <printOptions horizontalCentered="1"/>
  <pageMargins left="0.11811023622047245" right="0.11811023622047245" top="0.19685039370078741" bottom="0.51181102362204722" header="0.11811023622047245" footer="0.51181102362204722"/>
  <pageSetup paperSize="9" scale="46" orientation="landscape" horizontalDpi="300" verticalDpi="300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1" tint="4.9989318521683403E-2"/>
  </sheetPr>
  <dimension ref="A1:AK113"/>
  <sheetViews>
    <sheetView view="pageBreakPreview" topLeftCell="A7" zoomScale="85" zoomScaleSheetLayoutView="85" workbookViewId="0">
      <pane xSplit="2" ySplit="2" topLeftCell="C15" activePane="bottomRight" state="frozen"/>
      <selection activeCell="A7" sqref="A7"/>
      <selection pane="topRight" activeCell="C7" sqref="C7"/>
      <selection pane="bottomLeft" activeCell="A9" sqref="A9"/>
      <selection pane="bottomRight" activeCell="M39" sqref="M39"/>
    </sheetView>
  </sheetViews>
  <sheetFormatPr defaultRowHeight="12.75"/>
  <cols>
    <col min="1" max="1" width="3.85546875" style="30" bestFit="1" customWidth="1"/>
    <col min="2" max="2" width="34.140625" style="48" customWidth="1"/>
    <col min="3" max="3" width="9.7109375" style="30" customWidth="1"/>
    <col min="4" max="4" width="15.7109375" style="90" customWidth="1"/>
    <col min="5" max="5" width="17.5703125" style="90" customWidth="1"/>
    <col min="6" max="9" width="15.28515625" style="30" customWidth="1"/>
    <col min="10" max="10" width="15.85546875" style="30" customWidth="1"/>
    <col min="11" max="12" width="15.28515625" style="30" customWidth="1"/>
    <col min="13" max="13" width="15.7109375" style="30" customWidth="1"/>
    <col min="14" max="14" width="15.28515625" style="30" customWidth="1"/>
    <col min="15" max="15" width="17.85546875" style="30" customWidth="1"/>
    <col min="16" max="16" width="16.28515625" style="30" customWidth="1"/>
    <col min="17" max="17" width="15" style="30" customWidth="1"/>
    <col min="18" max="18" width="20.85546875" style="30" customWidth="1"/>
    <col min="19" max="19" width="14" style="30" customWidth="1"/>
    <col min="20" max="20" width="16.140625" style="30" customWidth="1"/>
    <col min="21" max="21" width="6.85546875" style="30" customWidth="1"/>
    <col min="22" max="33" width="12.5703125" style="30" bestFit="1" customWidth="1"/>
    <col min="34" max="16384" width="9.140625" style="30"/>
  </cols>
  <sheetData>
    <row r="1" spans="1:37" ht="18.75" customHeight="1"/>
    <row r="2" spans="1:37" ht="18.75" customHeight="1">
      <c r="A2" s="476" t="s">
        <v>199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</row>
    <row r="3" spans="1:37" ht="18.75" customHeight="1">
      <c r="A3" s="477" t="s">
        <v>176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</row>
    <row r="4" spans="1:37" ht="18.75" customHeight="1">
      <c r="A4" s="477" t="s">
        <v>126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</row>
    <row r="5" spans="1:37" ht="18.75" customHeight="1">
      <c r="A5" s="154"/>
      <c r="B5" s="155"/>
      <c r="C5" s="154"/>
      <c r="D5" s="372"/>
      <c r="E5" s="372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7"/>
    </row>
    <row r="6" spans="1:37">
      <c r="A6" s="16"/>
      <c r="B6" s="49"/>
      <c r="C6" s="17"/>
      <c r="D6" s="478" t="s">
        <v>178</v>
      </c>
      <c r="E6" s="479"/>
      <c r="F6" s="472" t="s">
        <v>177</v>
      </c>
      <c r="G6" s="473"/>
      <c r="H6" s="473"/>
      <c r="I6" s="473"/>
      <c r="J6" s="473"/>
      <c r="K6" s="473"/>
      <c r="L6" s="473"/>
      <c r="M6" s="473"/>
      <c r="N6" s="473"/>
      <c r="O6" s="473"/>
      <c r="P6" s="473"/>
      <c r="Q6" s="473"/>
      <c r="R6" s="18" t="s">
        <v>0</v>
      </c>
      <c r="S6" s="19" t="s">
        <v>1</v>
      </c>
      <c r="T6" s="19" t="s">
        <v>1</v>
      </c>
      <c r="U6" s="20"/>
      <c r="V6" s="472" t="s">
        <v>69</v>
      </c>
      <c r="W6" s="473"/>
      <c r="X6" s="473"/>
      <c r="Y6" s="473"/>
      <c r="Z6" s="473"/>
      <c r="AA6" s="473"/>
      <c r="AB6" s="473"/>
      <c r="AC6" s="473"/>
      <c r="AD6" s="473"/>
      <c r="AE6" s="473"/>
      <c r="AF6" s="473"/>
      <c r="AG6" s="473"/>
    </row>
    <row r="7" spans="1:37">
      <c r="A7" s="21" t="s">
        <v>2</v>
      </c>
      <c r="B7" s="50" t="s">
        <v>3</v>
      </c>
      <c r="C7" s="22" t="s">
        <v>4</v>
      </c>
      <c r="D7" s="480"/>
      <c r="E7" s="481"/>
      <c r="F7" s="24" t="s">
        <v>5</v>
      </c>
      <c r="G7" s="24" t="s">
        <v>6</v>
      </c>
      <c r="H7" s="24" t="s">
        <v>7</v>
      </c>
      <c r="I7" s="24" t="s">
        <v>8</v>
      </c>
      <c r="J7" s="23" t="s">
        <v>9</v>
      </c>
      <c r="K7" s="24" t="s">
        <v>32</v>
      </c>
      <c r="L7" s="24" t="s">
        <v>33</v>
      </c>
      <c r="M7" s="24" t="s">
        <v>34</v>
      </c>
      <c r="N7" s="24" t="s">
        <v>35</v>
      </c>
      <c r="O7" s="24" t="s">
        <v>36</v>
      </c>
      <c r="P7" s="24" t="s">
        <v>37</v>
      </c>
      <c r="Q7" s="24" t="s">
        <v>38</v>
      </c>
      <c r="R7" s="24" t="s">
        <v>69</v>
      </c>
      <c r="S7" s="24" t="s">
        <v>10</v>
      </c>
      <c r="T7" s="24" t="s">
        <v>10</v>
      </c>
      <c r="U7" s="24" t="s">
        <v>39</v>
      </c>
      <c r="V7" s="24" t="s">
        <v>5</v>
      </c>
      <c r="W7" s="24" t="s">
        <v>6</v>
      </c>
      <c r="X7" s="24" t="s">
        <v>7</v>
      </c>
      <c r="Y7" s="24" t="s">
        <v>8</v>
      </c>
      <c r="Z7" s="23" t="s">
        <v>9</v>
      </c>
      <c r="AA7" s="24" t="s">
        <v>32</v>
      </c>
      <c r="AB7" s="24" t="s">
        <v>33</v>
      </c>
      <c r="AC7" s="24" t="s">
        <v>34</v>
      </c>
      <c r="AD7" s="24" t="s">
        <v>35</v>
      </c>
      <c r="AE7" s="24" t="s">
        <v>36</v>
      </c>
      <c r="AF7" s="24" t="s">
        <v>37</v>
      </c>
      <c r="AG7" s="24" t="s">
        <v>38</v>
      </c>
    </row>
    <row r="8" spans="1:37" ht="13.5" thickBot="1">
      <c r="A8" s="25"/>
      <c r="B8" s="51"/>
      <c r="C8" s="27"/>
      <c r="D8" s="28" t="s">
        <v>107</v>
      </c>
      <c r="E8" s="28" t="s">
        <v>108</v>
      </c>
      <c r="F8" s="28"/>
      <c r="G8" s="28"/>
      <c r="H8" s="28"/>
      <c r="I8" s="28"/>
      <c r="J8" s="29"/>
      <c r="K8" s="29"/>
      <c r="L8" s="28"/>
      <c r="M8" s="28"/>
      <c r="N8" s="28"/>
      <c r="O8" s="28"/>
      <c r="P8" s="29"/>
      <c r="Q8" s="28"/>
      <c r="R8" s="29"/>
      <c r="S8" s="28" t="s">
        <v>55</v>
      </c>
      <c r="T8" s="28" t="s">
        <v>54</v>
      </c>
      <c r="U8" s="26"/>
      <c r="V8" s="28"/>
      <c r="W8" s="28"/>
      <c r="X8" s="28"/>
      <c r="Y8" s="28"/>
      <c r="Z8" s="29"/>
      <c r="AA8" s="29"/>
      <c r="AB8" s="28"/>
      <c r="AC8" s="28"/>
      <c r="AD8" s="28"/>
      <c r="AE8" s="28"/>
      <c r="AF8" s="29"/>
      <c r="AG8" s="28"/>
    </row>
    <row r="9" spans="1:37" ht="12.75" customHeight="1" thickTop="1">
      <c r="A9" s="3"/>
      <c r="B9" s="52"/>
      <c r="C9" s="5"/>
      <c r="D9" s="373"/>
      <c r="E9" s="37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7" ht="12.75" customHeight="1">
      <c r="A10" s="474" t="s">
        <v>64</v>
      </c>
      <c r="B10" s="475"/>
      <c r="C10" s="5"/>
      <c r="D10" s="373"/>
      <c r="E10" s="37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7" s="196" customFormat="1" ht="12.75" customHeight="1">
      <c r="A11" s="190">
        <v>1</v>
      </c>
      <c r="B11" s="145" t="s">
        <v>71</v>
      </c>
      <c r="C11" s="191" t="s">
        <v>11</v>
      </c>
      <c r="D11" s="192"/>
      <c r="E11" s="192"/>
      <c r="F11" s="366">
        <f>SUM(F13:F14)</f>
        <v>317555.09999999998</v>
      </c>
      <c r="G11" s="366">
        <f t="shared" ref="G11:Q11" si="0">SUM(G13:G14)</f>
        <v>274506.12</v>
      </c>
      <c r="H11" s="366">
        <f t="shared" si="0"/>
        <v>311560.58999999991</v>
      </c>
      <c r="I11" s="366">
        <f t="shared" si="0"/>
        <v>319788.79999999993</v>
      </c>
      <c r="J11" s="366">
        <f t="shared" si="0"/>
        <v>0</v>
      </c>
      <c r="K11" s="366">
        <f t="shared" si="0"/>
        <v>0</v>
      </c>
      <c r="L11" s="366">
        <f t="shared" si="0"/>
        <v>0</v>
      </c>
      <c r="M11" s="366">
        <f t="shared" si="0"/>
        <v>0</v>
      </c>
      <c r="N11" s="366">
        <f t="shared" si="0"/>
        <v>0</v>
      </c>
      <c r="O11" s="366">
        <f t="shared" si="0"/>
        <v>0</v>
      </c>
      <c r="P11" s="366">
        <f t="shared" si="0"/>
        <v>0</v>
      </c>
      <c r="Q11" s="366">
        <f t="shared" si="0"/>
        <v>0</v>
      </c>
      <c r="R11" s="203">
        <f>SUM(F11:Q11)</f>
        <v>1223410.6099999999</v>
      </c>
      <c r="S11" s="367"/>
      <c r="T11" s="367"/>
      <c r="U11" s="368"/>
      <c r="V11" s="366">
        <f>F11</f>
        <v>317555.09999999998</v>
      </c>
      <c r="W11" s="366">
        <f>V11+G11</f>
        <v>592061.22</v>
      </c>
      <c r="X11" s="366">
        <f t="shared" ref="X11:AG11" si="1">W11+H11</f>
        <v>903621.80999999982</v>
      </c>
      <c r="Y11" s="366">
        <f t="shared" si="1"/>
        <v>1223410.6099999999</v>
      </c>
      <c r="Z11" s="366">
        <f t="shared" si="1"/>
        <v>1223410.6099999999</v>
      </c>
      <c r="AA11" s="366">
        <f t="shared" si="1"/>
        <v>1223410.6099999999</v>
      </c>
      <c r="AB11" s="366">
        <f t="shared" si="1"/>
        <v>1223410.6099999999</v>
      </c>
      <c r="AC11" s="366">
        <f t="shared" si="1"/>
        <v>1223410.6099999999</v>
      </c>
      <c r="AD11" s="366">
        <f t="shared" si="1"/>
        <v>1223410.6099999999</v>
      </c>
      <c r="AE11" s="366">
        <f t="shared" si="1"/>
        <v>1223410.6099999999</v>
      </c>
      <c r="AF11" s="366">
        <f t="shared" si="1"/>
        <v>1223410.6099999999</v>
      </c>
      <c r="AG11" s="366">
        <f t="shared" si="1"/>
        <v>1223410.6099999999</v>
      </c>
    </row>
    <row r="12" spans="1:37" s="92" customFormat="1" ht="12.75" customHeight="1">
      <c r="A12" s="56"/>
      <c r="B12" s="57" t="s">
        <v>65</v>
      </c>
      <c r="C12" s="58"/>
      <c r="D12" s="192"/>
      <c r="E12" s="192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59"/>
      <c r="S12" s="60"/>
      <c r="T12" s="60"/>
      <c r="U12" s="6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21"/>
      <c r="AI12" s="121"/>
      <c r="AJ12" s="121"/>
      <c r="AK12" s="121"/>
    </row>
    <row r="13" spans="1:37" s="92" customFormat="1" ht="12.75" customHeight="1">
      <c r="A13" s="56"/>
      <c r="B13" s="122" t="s">
        <v>66</v>
      </c>
      <c r="C13" s="58" t="s">
        <v>11</v>
      </c>
      <c r="D13" s="374"/>
      <c r="E13" s="374"/>
      <c r="F13" s="152">
        <f>PROD_HSD!D18</f>
        <v>231401.17908138782</v>
      </c>
      <c r="G13" s="152">
        <f>PROD_HSD!E18</f>
        <v>200031.55305349195</v>
      </c>
      <c r="H13" s="152">
        <f>PROD_HSD!F18</f>
        <v>227033.00271761604</v>
      </c>
      <c r="I13" s="152">
        <f>PROD_HSD!G18</f>
        <v>233028.86767374264</v>
      </c>
      <c r="J13" s="152">
        <f>PROD_HSD!H18</f>
        <v>0</v>
      </c>
      <c r="K13" s="152">
        <f>PROD_HSD!I18</f>
        <v>0</v>
      </c>
      <c r="L13" s="152">
        <f>PROD_HSD!J18</f>
        <v>0</v>
      </c>
      <c r="M13" s="152">
        <f>PROD_HSD!K18</f>
        <v>0</v>
      </c>
      <c r="N13" s="152">
        <f>PROD_HSD!L18</f>
        <v>0</v>
      </c>
      <c r="O13" s="152">
        <f>PROD_HSD!M18</f>
        <v>0</v>
      </c>
      <c r="P13" s="152">
        <f>PROD_HSD!N18</f>
        <v>0</v>
      </c>
      <c r="Q13" s="152">
        <f>PROD_HSD!O18</f>
        <v>0</v>
      </c>
      <c r="R13" s="202">
        <f>SUM(F13:Q13)</f>
        <v>891494.60252623842</v>
      </c>
      <c r="S13" s="60"/>
      <c r="T13" s="60"/>
      <c r="U13" s="61"/>
      <c r="V13" s="152">
        <f>F13</f>
        <v>231401.17908138782</v>
      </c>
      <c r="W13" s="152">
        <f>V13+G13</f>
        <v>431432.7321348798</v>
      </c>
      <c r="X13" s="152">
        <f t="shared" ref="X13:AG14" si="2">W13+H13</f>
        <v>658465.73485249584</v>
      </c>
      <c r="Y13" s="152">
        <f t="shared" si="2"/>
        <v>891494.60252623842</v>
      </c>
      <c r="Z13" s="152">
        <f t="shared" si="2"/>
        <v>891494.60252623842</v>
      </c>
      <c r="AA13" s="152">
        <f t="shared" si="2"/>
        <v>891494.60252623842</v>
      </c>
      <c r="AB13" s="152">
        <f t="shared" si="2"/>
        <v>891494.60252623842</v>
      </c>
      <c r="AC13" s="152">
        <f t="shared" si="2"/>
        <v>891494.60252623842</v>
      </c>
      <c r="AD13" s="152">
        <f t="shared" si="2"/>
        <v>891494.60252623842</v>
      </c>
      <c r="AE13" s="152">
        <f t="shared" si="2"/>
        <v>891494.60252623842</v>
      </c>
      <c r="AF13" s="152">
        <f t="shared" si="2"/>
        <v>891494.60252623842</v>
      </c>
      <c r="AG13" s="152">
        <f t="shared" si="2"/>
        <v>891494.60252623842</v>
      </c>
      <c r="AH13" s="121"/>
      <c r="AI13" s="121"/>
      <c r="AJ13" s="121"/>
      <c r="AK13" s="121"/>
    </row>
    <row r="14" spans="1:37" s="92" customFormat="1" ht="12.75" customHeight="1">
      <c r="A14" s="56"/>
      <c r="B14" s="122" t="s">
        <v>67</v>
      </c>
      <c r="C14" s="58" t="s">
        <v>11</v>
      </c>
      <c r="D14" s="374"/>
      <c r="E14" s="374"/>
      <c r="F14" s="152">
        <f>PROD_BIOFAME!D18</f>
        <v>86153.920918612144</v>
      </c>
      <c r="G14" s="152">
        <f>PROD_BIOFAME!E18</f>
        <v>74474.566946508043</v>
      </c>
      <c r="H14" s="152">
        <f>PROD_BIOFAME!F18</f>
        <v>84527.587282383873</v>
      </c>
      <c r="I14" s="152">
        <f>PROD_BIOFAME!G18</f>
        <v>86759.932326257316</v>
      </c>
      <c r="J14" s="152">
        <f>PROD_BIOFAME!H18</f>
        <v>0</v>
      </c>
      <c r="K14" s="152">
        <f>PROD_BIOFAME!I18</f>
        <v>0</v>
      </c>
      <c r="L14" s="152">
        <f>PROD_BIOFAME!J18</f>
        <v>0</v>
      </c>
      <c r="M14" s="152">
        <f>PROD_BIOFAME!K18</f>
        <v>0</v>
      </c>
      <c r="N14" s="152">
        <f>PROD_BIOFAME!L18</f>
        <v>0</v>
      </c>
      <c r="O14" s="152">
        <f>PROD_BIOFAME!M18</f>
        <v>0</v>
      </c>
      <c r="P14" s="152">
        <f>PROD_BIOFAME!N18</f>
        <v>0</v>
      </c>
      <c r="Q14" s="152">
        <f>PROD_BIOFAME!O18</f>
        <v>0</v>
      </c>
      <c r="R14" s="202">
        <f>SUM(F14:Q14)</f>
        <v>331916.00747376133</v>
      </c>
      <c r="S14" s="60"/>
      <c r="T14" s="60"/>
      <c r="U14" s="61"/>
      <c r="V14" s="152">
        <f>F14</f>
        <v>86153.920918612144</v>
      </c>
      <c r="W14" s="152">
        <f>V14+G14</f>
        <v>160628.48786512017</v>
      </c>
      <c r="X14" s="152">
        <f t="shared" si="2"/>
        <v>245156.07514750405</v>
      </c>
      <c r="Y14" s="152">
        <f t="shared" si="2"/>
        <v>331916.00747376133</v>
      </c>
      <c r="Z14" s="152">
        <f t="shared" si="2"/>
        <v>331916.00747376133</v>
      </c>
      <c r="AA14" s="152">
        <f t="shared" si="2"/>
        <v>331916.00747376133</v>
      </c>
      <c r="AB14" s="152">
        <f t="shared" si="2"/>
        <v>331916.00747376133</v>
      </c>
      <c r="AC14" s="152">
        <f t="shared" si="2"/>
        <v>331916.00747376133</v>
      </c>
      <c r="AD14" s="152">
        <f t="shared" si="2"/>
        <v>331916.00747376133</v>
      </c>
      <c r="AE14" s="152">
        <f t="shared" si="2"/>
        <v>331916.00747376133</v>
      </c>
      <c r="AF14" s="152">
        <f t="shared" si="2"/>
        <v>331916.00747376133</v>
      </c>
      <c r="AG14" s="152">
        <f t="shared" si="2"/>
        <v>331916.00747376133</v>
      </c>
      <c r="AH14" s="121"/>
      <c r="AI14" s="121"/>
      <c r="AJ14" s="121"/>
      <c r="AK14" s="121"/>
    </row>
    <row r="15" spans="1:37" s="92" customFormat="1" ht="12.75" customHeight="1">
      <c r="A15" s="56"/>
      <c r="B15" s="122"/>
      <c r="C15" s="58"/>
      <c r="D15" s="374"/>
      <c r="E15" s="374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59"/>
      <c r="S15" s="60"/>
      <c r="T15" s="60"/>
      <c r="U15" s="61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21"/>
      <c r="AI15" s="121"/>
      <c r="AJ15" s="121"/>
      <c r="AK15" s="121"/>
    </row>
    <row r="16" spans="1:37" s="371" customFormat="1" ht="12.75" customHeight="1">
      <c r="A16" s="190">
        <v>2</v>
      </c>
      <c r="B16" s="146" t="s">
        <v>12</v>
      </c>
      <c r="C16" s="191" t="s">
        <v>11</v>
      </c>
      <c r="D16" s="192"/>
      <c r="E16" s="192"/>
      <c r="F16" s="370">
        <f>PS!D18+PS!D30</f>
        <v>3564.4174999999996</v>
      </c>
      <c r="G16" s="370">
        <f>PS!E18+PS!E30</f>
        <v>4240.8400000000011</v>
      </c>
      <c r="H16" s="370">
        <f>PS!F18+PS!F30</f>
        <v>3508.6200000000003</v>
      </c>
      <c r="I16" s="370">
        <f>PS!G18+PS!G30</f>
        <v>3606.8249999999998</v>
      </c>
      <c r="J16" s="370">
        <f>PS!H18+PS!H30</f>
        <v>0</v>
      </c>
      <c r="K16" s="370">
        <f>PS!I18+PS!I30</f>
        <v>0</v>
      </c>
      <c r="L16" s="370">
        <f>PS!J18+PS!J30</f>
        <v>0</v>
      </c>
      <c r="M16" s="370">
        <f>PS!K18+PS!K30</f>
        <v>0</v>
      </c>
      <c r="N16" s="370">
        <f>PS!L18+PS!L30</f>
        <v>0</v>
      </c>
      <c r="O16" s="370">
        <f>PS!M18+PS!M30</f>
        <v>0</v>
      </c>
      <c r="P16" s="370">
        <f>PS!N18+PS!N30</f>
        <v>0</v>
      </c>
      <c r="Q16" s="370">
        <f>PS!O18+PS!O30</f>
        <v>0</v>
      </c>
      <c r="R16" s="203">
        <f>SUM(F16:Q16)</f>
        <v>14920.702499999999</v>
      </c>
      <c r="S16" s="194"/>
      <c r="T16" s="194"/>
      <c r="U16" s="192"/>
      <c r="V16" s="370">
        <f>F16</f>
        <v>3564.4174999999996</v>
      </c>
      <c r="W16" s="370">
        <f>V16+G16</f>
        <v>7805.2575000000006</v>
      </c>
      <c r="X16" s="370">
        <f t="shared" ref="X16:AG16" si="3">W16+H16</f>
        <v>11313.877500000001</v>
      </c>
      <c r="Y16" s="370">
        <f t="shared" si="3"/>
        <v>14920.702499999999</v>
      </c>
      <c r="Z16" s="370">
        <f t="shared" si="3"/>
        <v>14920.702499999999</v>
      </c>
      <c r="AA16" s="370">
        <f t="shared" si="3"/>
        <v>14920.702499999999</v>
      </c>
      <c r="AB16" s="370">
        <f t="shared" si="3"/>
        <v>14920.702499999999</v>
      </c>
      <c r="AC16" s="370">
        <f t="shared" si="3"/>
        <v>14920.702499999999</v>
      </c>
      <c r="AD16" s="370">
        <f t="shared" si="3"/>
        <v>14920.702499999999</v>
      </c>
      <c r="AE16" s="370">
        <f t="shared" si="3"/>
        <v>14920.702499999999</v>
      </c>
      <c r="AF16" s="370">
        <f t="shared" si="3"/>
        <v>14920.702499999999</v>
      </c>
      <c r="AG16" s="370">
        <f t="shared" si="3"/>
        <v>14920.702499999999</v>
      </c>
      <c r="AH16" s="39"/>
      <c r="AI16" s="39"/>
      <c r="AJ16" s="39"/>
      <c r="AK16" s="39"/>
    </row>
    <row r="17" spans="1:37" s="172" customFormat="1" ht="12.75" customHeight="1">
      <c r="A17" s="166"/>
      <c r="B17" s="173" t="s">
        <v>68</v>
      </c>
      <c r="C17" s="167" t="s">
        <v>13</v>
      </c>
      <c r="D17" s="375"/>
      <c r="E17" s="379"/>
      <c r="F17" s="174">
        <f>IFERROR(F16/F27*100,0)</f>
        <v>0.86027823989925001</v>
      </c>
      <c r="G17" s="174">
        <f t="shared" ref="G17:Q17" si="4">IFERROR(G16/G11*100,0)</f>
        <v>1.544898161104751</v>
      </c>
      <c r="H17" s="174">
        <f t="shared" si="4"/>
        <v>1.1261437141327795</v>
      </c>
      <c r="I17" s="174">
        <f t="shared" si="4"/>
        <v>1.1278772114595634</v>
      </c>
      <c r="J17" s="174">
        <f t="shared" si="4"/>
        <v>0</v>
      </c>
      <c r="K17" s="174">
        <f t="shared" si="4"/>
        <v>0</v>
      </c>
      <c r="L17" s="174">
        <f t="shared" si="4"/>
        <v>0</v>
      </c>
      <c r="M17" s="174">
        <f t="shared" si="4"/>
        <v>0</v>
      </c>
      <c r="N17" s="174">
        <f t="shared" si="4"/>
        <v>0</v>
      </c>
      <c r="O17" s="174">
        <f t="shared" si="4"/>
        <v>0</v>
      </c>
      <c r="P17" s="174">
        <f t="shared" si="4"/>
        <v>0</v>
      </c>
      <c r="Q17" s="174">
        <f t="shared" si="4"/>
        <v>0</v>
      </c>
      <c r="R17" s="168">
        <f>+R16/R27*100</f>
        <v>0.9315840195434627</v>
      </c>
      <c r="S17" s="169"/>
      <c r="T17" s="169"/>
      <c r="U17" s="170"/>
      <c r="V17" s="174">
        <f>IFERROR(V16/V27*100,0)</f>
        <v>0.86027823989925001</v>
      </c>
      <c r="W17" s="174">
        <f t="shared" ref="W17:AG17" si="5">IFERROR(W16/W27*100,0)</f>
        <v>0.99013139859710686</v>
      </c>
      <c r="X17" s="174">
        <f t="shared" si="5"/>
        <v>0.95282475975885583</v>
      </c>
      <c r="Y17" s="174">
        <f t="shared" si="5"/>
        <v>0.9315840195434627</v>
      </c>
      <c r="Z17" s="174">
        <f t="shared" si="5"/>
        <v>0.9315840195434627</v>
      </c>
      <c r="AA17" s="174">
        <f t="shared" si="5"/>
        <v>0.9315840195434627</v>
      </c>
      <c r="AB17" s="174">
        <f t="shared" si="5"/>
        <v>0.9315840195434627</v>
      </c>
      <c r="AC17" s="174">
        <f t="shared" si="5"/>
        <v>0.9315840195434627</v>
      </c>
      <c r="AD17" s="174">
        <f t="shared" si="5"/>
        <v>0.9315840195434627</v>
      </c>
      <c r="AE17" s="174">
        <f t="shared" si="5"/>
        <v>0.9315840195434627</v>
      </c>
      <c r="AF17" s="174">
        <f t="shared" si="5"/>
        <v>0.9315840195434627</v>
      </c>
      <c r="AG17" s="174">
        <f t="shared" si="5"/>
        <v>0.9315840195434627</v>
      </c>
      <c r="AH17" s="171"/>
      <c r="AI17" s="171"/>
      <c r="AJ17" s="171"/>
      <c r="AK17" s="171"/>
    </row>
    <row r="18" spans="1:37" s="92" customFormat="1" ht="12.75" customHeight="1">
      <c r="A18" s="56"/>
      <c r="B18" s="57"/>
      <c r="C18" s="58"/>
      <c r="D18" s="192"/>
      <c r="E18" s="192"/>
      <c r="F18" s="15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59"/>
      <c r="S18" s="60"/>
      <c r="T18" s="60"/>
      <c r="U18" s="61"/>
      <c r="V18" s="15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121"/>
      <c r="AI18" s="121"/>
      <c r="AJ18" s="121"/>
      <c r="AK18" s="121"/>
    </row>
    <row r="19" spans="1:37" s="196" customFormat="1" ht="12.75" customHeight="1">
      <c r="A19" s="190">
        <v>3</v>
      </c>
      <c r="B19" s="145" t="s">
        <v>70</v>
      </c>
      <c r="C19" s="191" t="s">
        <v>11</v>
      </c>
      <c r="D19" s="192"/>
      <c r="E19" s="192"/>
      <c r="F19" s="193">
        <f>SUM(F21:F22)</f>
        <v>96778</v>
      </c>
      <c r="G19" s="193">
        <f t="shared" ref="G19:Q19" si="6">SUM(G21:G22)</f>
        <v>99466</v>
      </c>
      <c r="H19" s="193">
        <f t="shared" si="6"/>
        <v>87538</v>
      </c>
      <c r="I19" s="193">
        <f t="shared" si="6"/>
        <v>94456</v>
      </c>
      <c r="J19" s="193">
        <f t="shared" si="6"/>
        <v>0</v>
      </c>
      <c r="K19" s="193">
        <f t="shared" si="6"/>
        <v>0</v>
      </c>
      <c r="L19" s="193">
        <f t="shared" si="6"/>
        <v>0</v>
      </c>
      <c r="M19" s="193">
        <f t="shared" si="6"/>
        <v>0</v>
      </c>
      <c r="N19" s="193">
        <f t="shared" si="6"/>
        <v>0</v>
      </c>
      <c r="O19" s="193">
        <f t="shared" si="6"/>
        <v>0</v>
      </c>
      <c r="P19" s="193">
        <f t="shared" si="6"/>
        <v>0</v>
      </c>
      <c r="Q19" s="193">
        <f t="shared" si="6"/>
        <v>0</v>
      </c>
      <c r="R19" s="203">
        <f>SUM(F19:Q19)</f>
        <v>378238</v>
      </c>
      <c r="S19" s="194"/>
      <c r="T19" s="194"/>
      <c r="U19" s="192"/>
      <c r="V19" s="193">
        <f>F19</f>
        <v>96778</v>
      </c>
      <c r="W19" s="193">
        <f>V19+G19</f>
        <v>196244</v>
      </c>
      <c r="X19" s="193">
        <f t="shared" ref="X19:AG19" si="7">W19+H19</f>
        <v>283782</v>
      </c>
      <c r="Y19" s="193">
        <f t="shared" si="7"/>
        <v>378238</v>
      </c>
      <c r="Z19" s="193">
        <f t="shared" si="7"/>
        <v>378238</v>
      </c>
      <c r="AA19" s="193">
        <f t="shared" si="7"/>
        <v>378238</v>
      </c>
      <c r="AB19" s="193">
        <f t="shared" si="7"/>
        <v>378238</v>
      </c>
      <c r="AC19" s="193">
        <f t="shared" si="7"/>
        <v>378238</v>
      </c>
      <c r="AD19" s="193">
        <f t="shared" si="7"/>
        <v>378238</v>
      </c>
      <c r="AE19" s="193">
        <f t="shared" si="7"/>
        <v>378238</v>
      </c>
      <c r="AF19" s="193">
        <f t="shared" si="7"/>
        <v>378238</v>
      </c>
      <c r="AG19" s="193">
        <f t="shared" si="7"/>
        <v>378238</v>
      </c>
      <c r="AH19" s="195"/>
      <c r="AI19" s="195"/>
      <c r="AJ19" s="195"/>
      <c r="AK19" s="195"/>
    </row>
    <row r="20" spans="1:37" s="92" customFormat="1" ht="12.75" customHeight="1">
      <c r="A20" s="56"/>
      <c r="B20" s="122" t="s">
        <v>72</v>
      </c>
      <c r="C20" s="124"/>
      <c r="D20" s="192"/>
      <c r="E20" s="192"/>
      <c r="F20" s="15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59"/>
      <c r="S20" s="60"/>
      <c r="T20" s="60"/>
      <c r="U20" s="61"/>
      <c r="V20" s="15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121"/>
      <c r="AI20" s="121"/>
      <c r="AJ20" s="121"/>
      <c r="AK20" s="121"/>
    </row>
    <row r="21" spans="1:37" s="92" customFormat="1" ht="12.75" customHeight="1">
      <c r="A21" s="56"/>
      <c r="B21" s="122" t="s">
        <v>66</v>
      </c>
      <c r="C21" s="58" t="s">
        <v>11</v>
      </c>
      <c r="D21" s="192"/>
      <c r="E21" s="192"/>
      <c r="F21" s="151">
        <f>PROD_HSD!D30</f>
        <v>70521.756095677731</v>
      </c>
      <c r="G21" s="151">
        <f>PROD_HSD!E30</f>
        <v>72480.491349404634</v>
      </c>
      <c r="H21" s="151">
        <f>PROD_HSD!F30</f>
        <v>63788.603660991517</v>
      </c>
      <c r="I21" s="151">
        <f>PROD_HSD!G30</f>
        <v>68829.723633194895</v>
      </c>
      <c r="J21" s="151">
        <f>PROD_HSD!H30</f>
        <v>0</v>
      </c>
      <c r="K21" s="151">
        <f>PROD_HSD!I30</f>
        <v>0</v>
      </c>
      <c r="L21" s="151">
        <f>PROD_HSD!J30</f>
        <v>0</v>
      </c>
      <c r="M21" s="151">
        <f>PROD_HSD!K30</f>
        <v>0</v>
      </c>
      <c r="N21" s="151">
        <f>PROD_HSD!L30</f>
        <v>0</v>
      </c>
      <c r="O21" s="151">
        <f>PROD_HSD!M30</f>
        <v>0</v>
      </c>
      <c r="P21" s="151">
        <f>PROD_HSD!N30</f>
        <v>0</v>
      </c>
      <c r="Q21" s="151">
        <f>PROD_HSD!O30</f>
        <v>0</v>
      </c>
      <c r="R21" s="202">
        <f>SUM(F21:Q21)</f>
        <v>275620.57473926875</v>
      </c>
      <c r="S21" s="60"/>
      <c r="T21" s="60"/>
      <c r="U21" s="61"/>
      <c r="V21" s="15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121"/>
      <c r="AI21" s="121"/>
      <c r="AJ21" s="121"/>
      <c r="AK21" s="121"/>
    </row>
    <row r="22" spans="1:37" s="92" customFormat="1" ht="12.75" customHeight="1">
      <c r="A22" s="56"/>
      <c r="B22" s="122" t="s">
        <v>67</v>
      </c>
      <c r="C22" s="58" t="s">
        <v>11</v>
      </c>
      <c r="D22" s="192"/>
      <c r="E22" s="192"/>
      <c r="F22" s="151">
        <f>PROD_BIOFAME!D30</f>
        <v>26256.243904322266</v>
      </c>
      <c r="G22" s="151">
        <f>PROD_BIOFAME!E30</f>
        <v>26985.508650595366</v>
      </c>
      <c r="H22" s="151">
        <f>PROD_BIOFAME!F30</f>
        <v>23749.396339008475</v>
      </c>
      <c r="I22" s="151">
        <f>PROD_BIOFAME!G30</f>
        <v>25626.276366805097</v>
      </c>
      <c r="J22" s="151">
        <f>PROD_BIOFAME!H30</f>
        <v>0</v>
      </c>
      <c r="K22" s="151">
        <f>PROD_BIOFAME!I30</f>
        <v>0</v>
      </c>
      <c r="L22" s="151">
        <f>PROD_BIOFAME!J30</f>
        <v>0</v>
      </c>
      <c r="M22" s="151">
        <f>PROD_BIOFAME!K30</f>
        <v>0</v>
      </c>
      <c r="N22" s="151">
        <f>PROD_BIOFAME!L30</f>
        <v>0</v>
      </c>
      <c r="O22" s="151">
        <f>PROD_BIOFAME!M30</f>
        <v>0</v>
      </c>
      <c r="P22" s="151">
        <f>PROD_BIOFAME!N30</f>
        <v>0</v>
      </c>
      <c r="Q22" s="151">
        <f>PROD_BIOFAME!O30</f>
        <v>0</v>
      </c>
      <c r="R22" s="202">
        <f>SUM(F22:Q22)</f>
        <v>102617.42526073122</v>
      </c>
      <c r="S22" s="60"/>
      <c r="T22" s="60"/>
      <c r="U22" s="61"/>
      <c r="V22" s="15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121"/>
      <c r="AI22" s="121"/>
      <c r="AJ22" s="121"/>
      <c r="AK22" s="121"/>
    </row>
    <row r="23" spans="1:37" s="92" customFormat="1" ht="12.75" customHeight="1">
      <c r="A23" s="56"/>
      <c r="B23" s="125"/>
      <c r="C23" s="124"/>
      <c r="D23" s="192"/>
      <c r="E23" s="192"/>
      <c r="F23" s="15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59"/>
      <c r="S23" s="60"/>
      <c r="T23" s="60"/>
      <c r="U23" s="61"/>
      <c r="V23" s="15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121"/>
      <c r="AI23" s="121"/>
      <c r="AJ23" s="121"/>
      <c r="AK23" s="121"/>
    </row>
    <row r="24" spans="1:37" s="196" customFormat="1" ht="12.75" customHeight="1">
      <c r="A24" s="190">
        <v>4</v>
      </c>
      <c r="B24" s="145" t="s">
        <v>73</v>
      </c>
      <c r="C24" s="391"/>
      <c r="D24" s="192"/>
      <c r="E24" s="192"/>
      <c r="F24" s="193">
        <v>0</v>
      </c>
      <c r="G24" s="193">
        <v>0</v>
      </c>
      <c r="H24" s="193">
        <v>0</v>
      </c>
      <c r="I24" s="193">
        <v>0</v>
      </c>
      <c r="J24" s="193">
        <v>0</v>
      </c>
      <c r="K24" s="193">
        <v>0</v>
      </c>
      <c r="L24" s="193">
        <v>0</v>
      </c>
      <c r="M24" s="193">
        <v>0</v>
      </c>
      <c r="N24" s="193">
        <v>0</v>
      </c>
      <c r="O24" s="193">
        <v>0</v>
      </c>
      <c r="P24" s="193">
        <v>0</v>
      </c>
      <c r="Q24" s="193">
        <v>0</v>
      </c>
      <c r="R24" s="203">
        <f>SUM(F24:Q24)</f>
        <v>0</v>
      </c>
      <c r="S24" s="194"/>
      <c r="T24" s="194"/>
      <c r="U24" s="192"/>
      <c r="V24" s="193">
        <v>0</v>
      </c>
      <c r="W24" s="193">
        <v>0</v>
      </c>
      <c r="X24" s="193">
        <v>0</v>
      </c>
      <c r="Y24" s="193">
        <v>0</v>
      </c>
      <c r="Z24" s="193">
        <v>0</v>
      </c>
      <c r="AA24" s="193">
        <v>0</v>
      </c>
      <c r="AB24" s="193">
        <v>0</v>
      </c>
      <c r="AC24" s="193">
        <v>0</v>
      </c>
      <c r="AD24" s="193">
        <v>0</v>
      </c>
      <c r="AE24" s="193">
        <v>0</v>
      </c>
      <c r="AF24" s="193">
        <v>0</v>
      </c>
      <c r="AG24" s="193">
        <v>0</v>
      </c>
      <c r="AH24" s="195"/>
      <c r="AI24" s="195"/>
      <c r="AJ24" s="195"/>
      <c r="AK24" s="195"/>
    </row>
    <row r="25" spans="1:37" s="92" customFormat="1" ht="12.75" customHeight="1">
      <c r="A25" s="56"/>
      <c r="B25" s="125" t="s">
        <v>74</v>
      </c>
      <c r="C25" s="58" t="s">
        <v>11</v>
      </c>
      <c r="D25" s="192"/>
      <c r="E25" s="192"/>
      <c r="F25" s="15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202"/>
      <c r="S25" s="60"/>
      <c r="T25" s="60"/>
      <c r="U25" s="61"/>
      <c r="V25" s="15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121"/>
      <c r="AI25" s="121"/>
      <c r="AJ25" s="121"/>
      <c r="AK25" s="121"/>
    </row>
    <row r="26" spans="1:37" s="92" customFormat="1" ht="12.75" customHeight="1">
      <c r="A26" s="56"/>
      <c r="B26" s="122"/>
      <c r="C26" s="124"/>
      <c r="D26" s="192"/>
      <c r="E26" s="192"/>
      <c r="F26" s="15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59"/>
      <c r="S26" s="60"/>
      <c r="T26" s="60"/>
      <c r="U26" s="61"/>
      <c r="V26" s="15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121"/>
      <c r="AI26" s="121"/>
      <c r="AJ26" s="121"/>
      <c r="AK26" s="121"/>
    </row>
    <row r="27" spans="1:37" s="196" customFormat="1" ht="12.75" customHeight="1">
      <c r="A27" s="190">
        <v>5</v>
      </c>
      <c r="B27" s="147" t="s">
        <v>75</v>
      </c>
      <c r="C27" s="191" t="s">
        <v>11</v>
      </c>
      <c r="D27" s="192"/>
      <c r="E27" s="192"/>
      <c r="F27" s="193">
        <f>SUM(F11,F19,F24)</f>
        <v>414333.1</v>
      </c>
      <c r="G27" s="193">
        <f t="shared" ref="G27:Q27" si="8">SUM(G11,G19,G24)</f>
        <v>373972.12</v>
      </c>
      <c r="H27" s="193">
        <f t="shared" si="8"/>
        <v>399098.58999999991</v>
      </c>
      <c r="I27" s="193">
        <f t="shared" si="8"/>
        <v>414244.79999999993</v>
      </c>
      <c r="J27" s="193">
        <f t="shared" si="8"/>
        <v>0</v>
      </c>
      <c r="K27" s="193">
        <f t="shared" si="8"/>
        <v>0</v>
      </c>
      <c r="L27" s="193">
        <f t="shared" si="8"/>
        <v>0</v>
      </c>
      <c r="M27" s="193">
        <f t="shared" si="8"/>
        <v>0</v>
      </c>
      <c r="N27" s="193">
        <f t="shared" si="8"/>
        <v>0</v>
      </c>
      <c r="O27" s="193">
        <f t="shared" si="8"/>
        <v>0</v>
      </c>
      <c r="P27" s="193">
        <f t="shared" si="8"/>
        <v>0</v>
      </c>
      <c r="Q27" s="193">
        <f t="shared" si="8"/>
        <v>0</v>
      </c>
      <c r="R27" s="203">
        <f>SUM(F27:Q27)</f>
        <v>1601648.6099999999</v>
      </c>
      <c r="S27" s="194"/>
      <c r="T27" s="194"/>
      <c r="U27" s="192"/>
      <c r="V27" s="193">
        <f>F27</f>
        <v>414333.1</v>
      </c>
      <c r="W27" s="193">
        <f>V27+G27</f>
        <v>788305.22</v>
      </c>
      <c r="X27" s="193">
        <f t="shared" ref="X27:AG27" si="9">W27+H27</f>
        <v>1187403.8099999998</v>
      </c>
      <c r="Y27" s="193">
        <f t="shared" si="9"/>
        <v>1601648.6099999999</v>
      </c>
      <c r="Z27" s="193">
        <f t="shared" si="9"/>
        <v>1601648.6099999999</v>
      </c>
      <c r="AA27" s="193">
        <f t="shared" si="9"/>
        <v>1601648.6099999999</v>
      </c>
      <c r="AB27" s="193">
        <f t="shared" si="9"/>
        <v>1601648.6099999999</v>
      </c>
      <c r="AC27" s="193">
        <f t="shared" si="9"/>
        <v>1601648.6099999999</v>
      </c>
      <c r="AD27" s="193">
        <f t="shared" si="9"/>
        <v>1601648.6099999999</v>
      </c>
      <c r="AE27" s="193">
        <f t="shared" si="9"/>
        <v>1601648.6099999999</v>
      </c>
      <c r="AF27" s="193">
        <f t="shared" si="9"/>
        <v>1601648.6099999999</v>
      </c>
      <c r="AG27" s="193">
        <f t="shared" si="9"/>
        <v>1601648.6099999999</v>
      </c>
      <c r="AH27" s="195"/>
      <c r="AI27" s="195"/>
      <c r="AJ27" s="195"/>
      <c r="AK27" s="195"/>
    </row>
    <row r="28" spans="1:37" s="92" customFormat="1" ht="12.75" customHeight="1">
      <c r="A28" s="56"/>
      <c r="B28" s="147"/>
      <c r="C28" s="124"/>
      <c r="D28" s="192"/>
      <c r="E28" s="192"/>
      <c r="F28" s="15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59"/>
      <c r="S28" s="60"/>
      <c r="T28" s="60"/>
      <c r="U28" s="61"/>
      <c r="V28" s="15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121"/>
      <c r="AI28" s="121"/>
      <c r="AJ28" s="121"/>
      <c r="AK28" s="121"/>
    </row>
    <row r="29" spans="1:37" s="196" customFormat="1" ht="12.75" customHeight="1">
      <c r="A29" s="190">
        <v>6</v>
      </c>
      <c r="B29" s="145" t="s">
        <v>76</v>
      </c>
      <c r="C29" s="191" t="s">
        <v>11</v>
      </c>
      <c r="D29" s="192"/>
      <c r="E29" s="192"/>
      <c r="F29" s="193">
        <f>F27-F16</f>
        <v>410768.6825</v>
      </c>
      <c r="G29" s="193">
        <f t="shared" ref="G29:Q29" si="10">G27-G16</f>
        <v>369731.27999999997</v>
      </c>
      <c r="H29" s="193">
        <f t="shared" si="10"/>
        <v>395589.96999999991</v>
      </c>
      <c r="I29" s="193">
        <f t="shared" si="10"/>
        <v>410637.97499999992</v>
      </c>
      <c r="J29" s="193">
        <f t="shared" si="10"/>
        <v>0</v>
      </c>
      <c r="K29" s="193">
        <f t="shared" si="10"/>
        <v>0</v>
      </c>
      <c r="L29" s="193">
        <f t="shared" si="10"/>
        <v>0</v>
      </c>
      <c r="M29" s="193">
        <f t="shared" si="10"/>
        <v>0</v>
      </c>
      <c r="N29" s="193">
        <f t="shared" si="10"/>
        <v>0</v>
      </c>
      <c r="O29" s="193">
        <f t="shared" si="10"/>
        <v>0</v>
      </c>
      <c r="P29" s="193">
        <f t="shared" si="10"/>
        <v>0</v>
      </c>
      <c r="Q29" s="193">
        <f t="shared" si="10"/>
        <v>0</v>
      </c>
      <c r="R29" s="203">
        <f>SUM(F29:Q29)</f>
        <v>1586727.9074999997</v>
      </c>
      <c r="S29" s="194"/>
      <c r="T29" s="194"/>
      <c r="U29" s="192"/>
      <c r="V29" s="193">
        <f>V27-V16</f>
        <v>410768.6825</v>
      </c>
      <c r="W29" s="193">
        <f t="shared" ref="W29:AG29" si="11">W27-W16</f>
        <v>780499.96250000002</v>
      </c>
      <c r="X29" s="193">
        <f t="shared" si="11"/>
        <v>1176089.9324999999</v>
      </c>
      <c r="Y29" s="193">
        <f t="shared" si="11"/>
        <v>1586727.9075</v>
      </c>
      <c r="Z29" s="193">
        <f t="shared" si="11"/>
        <v>1586727.9075</v>
      </c>
      <c r="AA29" s="193">
        <f t="shared" si="11"/>
        <v>1586727.9075</v>
      </c>
      <c r="AB29" s="193">
        <f t="shared" si="11"/>
        <v>1586727.9075</v>
      </c>
      <c r="AC29" s="193">
        <f t="shared" si="11"/>
        <v>1586727.9075</v>
      </c>
      <c r="AD29" s="193">
        <f t="shared" si="11"/>
        <v>1586727.9075</v>
      </c>
      <c r="AE29" s="193">
        <f t="shared" si="11"/>
        <v>1586727.9075</v>
      </c>
      <c r="AF29" s="193">
        <f t="shared" si="11"/>
        <v>1586727.9075</v>
      </c>
      <c r="AG29" s="193">
        <f t="shared" si="11"/>
        <v>1586727.9075</v>
      </c>
      <c r="AH29" s="195"/>
      <c r="AI29" s="195"/>
      <c r="AJ29" s="195"/>
      <c r="AK29" s="195"/>
    </row>
    <row r="30" spans="1:37" s="92" customFormat="1" ht="12.75" customHeight="1">
      <c r="A30" s="56"/>
      <c r="B30" s="122"/>
      <c r="C30" s="58"/>
      <c r="D30" s="192"/>
      <c r="E30" s="192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59"/>
      <c r="S30" s="60"/>
      <c r="T30" s="60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121"/>
      <c r="AI30" s="121"/>
      <c r="AJ30" s="121"/>
      <c r="AK30" s="121"/>
    </row>
    <row r="31" spans="1:37" s="92" customFormat="1" ht="12.75" customHeight="1">
      <c r="A31" s="474" t="s">
        <v>77</v>
      </c>
      <c r="B31" s="475"/>
      <c r="C31" s="58"/>
      <c r="D31" s="192"/>
      <c r="E31" s="192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59"/>
      <c r="S31" s="60"/>
      <c r="T31" s="60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121"/>
      <c r="AI31" s="121"/>
      <c r="AJ31" s="121"/>
      <c r="AK31" s="121"/>
    </row>
    <row r="32" spans="1:37" s="196" customFormat="1" ht="12.75" customHeight="1">
      <c r="A32" s="190">
        <v>7</v>
      </c>
      <c r="B32" s="145" t="s">
        <v>80</v>
      </c>
      <c r="C32" s="191" t="s">
        <v>78</v>
      </c>
      <c r="D32" s="192"/>
      <c r="E32" s="192"/>
      <c r="F32" s="197">
        <f>SUM(F34:F35)</f>
        <v>102402</v>
      </c>
      <c r="G32" s="197">
        <f t="shared" ref="G32:Q32" si="12">SUM(G34:G35)</f>
        <v>90222.287599999996</v>
      </c>
      <c r="H32" s="197">
        <f t="shared" si="12"/>
        <v>99518</v>
      </c>
      <c r="I32" s="197">
        <f t="shared" si="12"/>
        <v>102357.99999999999</v>
      </c>
      <c r="J32" s="197">
        <f t="shared" si="12"/>
        <v>0</v>
      </c>
      <c r="K32" s="197">
        <f t="shared" si="12"/>
        <v>0</v>
      </c>
      <c r="L32" s="197">
        <f t="shared" si="12"/>
        <v>0</v>
      </c>
      <c r="M32" s="197">
        <f t="shared" si="12"/>
        <v>0</v>
      </c>
      <c r="N32" s="197">
        <f t="shared" si="12"/>
        <v>0</v>
      </c>
      <c r="O32" s="197">
        <f t="shared" si="12"/>
        <v>0</v>
      </c>
      <c r="P32" s="197">
        <f t="shared" si="12"/>
        <v>0</v>
      </c>
      <c r="Q32" s="197">
        <f t="shared" si="12"/>
        <v>0</v>
      </c>
      <c r="R32" s="197">
        <f>SUM(F32:Q32)</f>
        <v>394500.28759999998</v>
      </c>
      <c r="S32" s="194"/>
      <c r="T32" s="194"/>
      <c r="U32" s="192"/>
      <c r="V32" s="197">
        <f>F32</f>
        <v>102402</v>
      </c>
      <c r="W32" s="197">
        <f>V32+G32</f>
        <v>192624.28759999998</v>
      </c>
      <c r="X32" s="197">
        <f t="shared" ref="X32:AG32" si="13">W32+H32</f>
        <v>292142.28759999998</v>
      </c>
      <c r="Y32" s="197">
        <f t="shared" si="13"/>
        <v>394500.28759999998</v>
      </c>
      <c r="Z32" s="197">
        <f t="shared" si="13"/>
        <v>394500.28759999998</v>
      </c>
      <c r="AA32" s="197">
        <f t="shared" si="13"/>
        <v>394500.28759999998</v>
      </c>
      <c r="AB32" s="197">
        <f t="shared" si="13"/>
        <v>394500.28759999998</v>
      </c>
      <c r="AC32" s="197">
        <f t="shared" si="13"/>
        <v>394500.28759999998</v>
      </c>
      <c r="AD32" s="197">
        <f t="shared" si="13"/>
        <v>394500.28759999998</v>
      </c>
      <c r="AE32" s="197">
        <f t="shared" si="13"/>
        <v>394500.28759999998</v>
      </c>
      <c r="AF32" s="197">
        <f t="shared" si="13"/>
        <v>394500.28759999998</v>
      </c>
      <c r="AG32" s="197">
        <f t="shared" si="13"/>
        <v>394500.28759999998</v>
      </c>
      <c r="AH32" s="195"/>
      <c r="AI32" s="195"/>
      <c r="AJ32" s="195"/>
      <c r="AK32" s="195"/>
    </row>
    <row r="33" spans="1:37" s="92" customFormat="1" ht="12.75" customHeight="1">
      <c r="A33" s="56"/>
      <c r="B33" s="57" t="s">
        <v>79</v>
      </c>
      <c r="C33" s="58"/>
      <c r="D33" s="192"/>
      <c r="E33" s="192"/>
      <c r="F33" s="62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59"/>
      <c r="S33" s="60"/>
      <c r="T33" s="60"/>
      <c r="U33" s="61"/>
      <c r="V33" s="62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121"/>
      <c r="AI33" s="121"/>
      <c r="AJ33" s="121"/>
      <c r="AK33" s="121"/>
    </row>
    <row r="34" spans="1:37" s="92" customFormat="1" ht="12.75" customHeight="1">
      <c r="A34" s="56"/>
      <c r="B34" s="122" t="s">
        <v>66</v>
      </c>
      <c r="C34" s="58" t="s">
        <v>78</v>
      </c>
      <c r="D34" s="192"/>
      <c r="E34" s="192"/>
      <c r="F34" s="62">
        <f>BBMHSD!D18</f>
        <v>71681.399999999994</v>
      </c>
      <c r="G34" s="62">
        <f>BBMHSD!E18</f>
        <v>63155.601320000002</v>
      </c>
      <c r="H34" s="62">
        <f>BBMHSD!F18</f>
        <v>69662.599999999991</v>
      </c>
      <c r="I34" s="62">
        <f>BBMHSD!G18</f>
        <v>71650.599999999991</v>
      </c>
      <c r="J34" s="62">
        <f>BBMHSD!H18</f>
        <v>0</v>
      </c>
      <c r="K34" s="62">
        <f>BBMHSD!I18</f>
        <v>0</v>
      </c>
      <c r="L34" s="62">
        <f>BBMHSD!J18</f>
        <v>0</v>
      </c>
      <c r="M34" s="62">
        <f>BBMHSD!K18</f>
        <v>0</v>
      </c>
      <c r="N34" s="62">
        <f>BBMHSD!L18</f>
        <v>0</v>
      </c>
      <c r="O34" s="62">
        <f>BBMHSD!M18</f>
        <v>0</v>
      </c>
      <c r="P34" s="62">
        <f>BBMHSD!N18</f>
        <v>0</v>
      </c>
      <c r="Q34" s="62">
        <f>BBMHSD!O18</f>
        <v>0</v>
      </c>
      <c r="R34" s="62">
        <f>SUM(F34:Q34)</f>
        <v>276150.20131999993</v>
      </c>
      <c r="S34" s="60"/>
      <c r="T34" s="60"/>
      <c r="U34" s="61"/>
      <c r="V34" s="62">
        <f>F34</f>
        <v>71681.399999999994</v>
      </c>
      <c r="W34" s="62">
        <f>V34+G34</f>
        <v>134837.00131999998</v>
      </c>
      <c r="X34" s="62">
        <f t="shared" ref="X34:AG35" si="14">W34+H34</f>
        <v>204499.60131999996</v>
      </c>
      <c r="Y34" s="62">
        <f t="shared" si="14"/>
        <v>276150.20131999993</v>
      </c>
      <c r="Z34" s="62">
        <f t="shared" si="14"/>
        <v>276150.20131999993</v>
      </c>
      <c r="AA34" s="62">
        <f t="shared" si="14"/>
        <v>276150.20131999993</v>
      </c>
      <c r="AB34" s="62">
        <f t="shared" si="14"/>
        <v>276150.20131999993</v>
      </c>
      <c r="AC34" s="62">
        <f t="shared" si="14"/>
        <v>276150.20131999993</v>
      </c>
      <c r="AD34" s="62">
        <f t="shared" si="14"/>
        <v>276150.20131999993</v>
      </c>
      <c r="AE34" s="62">
        <f t="shared" si="14"/>
        <v>276150.20131999993</v>
      </c>
      <c r="AF34" s="62">
        <f t="shared" si="14"/>
        <v>276150.20131999993</v>
      </c>
      <c r="AG34" s="62">
        <f t="shared" si="14"/>
        <v>276150.20131999993</v>
      </c>
      <c r="AH34" s="121"/>
      <c r="AI34" s="121"/>
      <c r="AJ34" s="121"/>
      <c r="AK34" s="121"/>
    </row>
    <row r="35" spans="1:37" s="92" customFormat="1" ht="12.75" customHeight="1">
      <c r="A35" s="56"/>
      <c r="B35" s="122" t="s">
        <v>67</v>
      </c>
      <c r="C35" s="58" t="s">
        <v>78</v>
      </c>
      <c r="D35" s="192"/>
      <c r="E35" s="192"/>
      <c r="F35" s="62">
        <f>BBMBIOFAME!D18</f>
        <v>30720.6</v>
      </c>
      <c r="G35" s="62">
        <f>BBMBIOFAME!E18</f>
        <v>27066.686279999998</v>
      </c>
      <c r="H35" s="62">
        <f>BBMBIOFAME!F18</f>
        <v>29855.4</v>
      </c>
      <c r="I35" s="62">
        <f>BBMBIOFAME!G18</f>
        <v>30707.399999999998</v>
      </c>
      <c r="J35" s="62">
        <f>BBMBIOFAME!H18</f>
        <v>0</v>
      </c>
      <c r="K35" s="62">
        <f>BBMBIOFAME!I18</f>
        <v>0</v>
      </c>
      <c r="L35" s="62">
        <f>BBMBIOFAME!J18</f>
        <v>0</v>
      </c>
      <c r="M35" s="62">
        <f>BBMBIOFAME!K18</f>
        <v>0</v>
      </c>
      <c r="N35" s="62">
        <f>BBMBIOFAME!L18</f>
        <v>0</v>
      </c>
      <c r="O35" s="62">
        <f>BBMBIOFAME!M18</f>
        <v>0</v>
      </c>
      <c r="P35" s="62">
        <f>BBMBIOFAME!N18</f>
        <v>0</v>
      </c>
      <c r="Q35" s="62">
        <f>BBMBIOFAME!O18</f>
        <v>0</v>
      </c>
      <c r="R35" s="62">
        <f>SUM(F35:Q35)</f>
        <v>118350.08627999999</v>
      </c>
      <c r="S35" s="60"/>
      <c r="T35" s="60"/>
      <c r="U35" s="61"/>
      <c r="V35" s="62">
        <f>F35</f>
        <v>30720.6</v>
      </c>
      <c r="W35" s="62">
        <f>V35+G35</f>
        <v>57787.28628</v>
      </c>
      <c r="X35" s="62">
        <f t="shared" si="14"/>
        <v>87642.686279999994</v>
      </c>
      <c r="Y35" s="62">
        <f t="shared" si="14"/>
        <v>118350.08627999999</v>
      </c>
      <c r="Z35" s="62">
        <f t="shared" si="14"/>
        <v>118350.08627999999</v>
      </c>
      <c r="AA35" s="62">
        <f t="shared" si="14"/>
        <v>118350.08627999999</v>
      </c>
      <c r="AB35" s="62">
        <f t="shared" si="14"/>
        <v>118350.08627999999</v>
      </c>
      <c r="AC35" s="62">
        <f t="shared" si="14"/>
        <v>118350.08627999999</v>
      </c>
      <c r="AD35" s="62">
        <f t="shared" si="14"/>
        <v>118350.08627999999</v>
      </c>
      <c r="AE35" s="62">
        <f t="shared" si="14"/>
        <v>118350.08627999999</v>
      </c>
      <c r="AF35" s="62">
        <f t="shared" si="14"/>
        <v>118350.08627999999</v>
      </c>
      <c r="AG35" s="62">
        <f t="shared" si="14"/>
        <v>118350.08627999999</v>
      </c>
      <c r="AH35" s="121"/>
      <c r="AI35" s="121"/>
      <c r="AJ35" s="121"/>
      <c r="AK35" s="121"/>
    </row>
    <row r="36" spans="1:37" s="92" customFormat="1" ht="12.75" customHeight="1">
      <c r="A36" s="56"/>
      <c r="B36" s="122"/>
      <c r="C36" s="58"/>
      <c r="D36" s="192"/>
      <c r="E36" s="192"/>
      <c r="F36" s="62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59"/>
      <c r="S36" s="60"/>
      <c r="T36" s="60"/>
      <c r="U36" s="61"/>
      <c r="V36" s="62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121"/>
      <c r="AI36" s="121"/>
      <c r="AJ36" s="121"/>
      <c r="AK36" s="121"/>
    </row>
    <row r="37" spans="1:37" s="196" customFormat="1" ht="12.75" customHeight="1">
      <c r="A37" s="190">
        <v>8</v>
      </c>
      <c r="B37" s="145" t="s">
        <v>81</v>
      </c>
      <c r="C37" s="191" t="s">
        <v>78</v>
      </c>
      <c r="D37" s="192"/>
      <c r="E37" s="192"/>
      <c r="F37" s="197">
        <f>SUM(F39:F40)</f>
        <v>27205</v>
      </c>
      <c r="G37" s="197">
        <f t="shared" ref="G37:Q37" si="15">SUM(G39:G40)</f>
        <v>27950</v>
      </c>
      <c r="H37" s="197">
        <f t="shared" si="15"/>
        <v>24599</v>
      </c>
      <c r="I37" s="197">
        <f t="shared" si="15"/>
        <v>26545</v>
      </c>
      <c r="J37" s="197">
        <f t="shared" si="15"/>
        <v>0</v>
      </c>
      <c r="K37" s="197">
        <f t="shared" si="15"/>
        <v>0</v>
      </c>
      <c r="L37" s="197">
        <f t="shared" si="15"/>
        <v>0</v>
      </c>
      <c r="M37" s="197">
        <f t="shared" si="15"/>
        <v>0</v>
      </c>
      <c r="N37" s="197">
        <f t="shared" si="15"/>
        <v>0</v>
      </c>
      <c r="O37" s="197">
        <f t="shared" si="15"/>
        <v>0</v>
      </c>
      <c r="P37" s="197">
        <f t="shared" si="15"/>
        <v>0</v>
      </c>
      <c r="Q37" s="197">
        <f t="shared" si="15"/>
        <v>0</v>
      </c>
      <c r="R37" s="203">
        <f>SUM(F37:Q37)</f>
        <v>106299</v>
      </c>
      <c r="S37" s="194"/>
      <c r="T37" s="194"/>
      <c r="U37" s="192"/>
      <c r="V37" s="197">
        <f>F37</f>
        <v>27205</v>
      </c>
      <c r="W37" s="197">
        <f>V37+G37</f>
        <v>55155</v>
      </c>
      <c r="X37" s="197">
        <f t="shared" ref="X37:AG37" si="16">W37+H37</f>
        <v>79754</v>
      </c>
      <c r="Y37" s="197">
        <f t="shared" si="16"/>
        <v>106299</v>
      </c>
      <c r="Z37" s="197">
        <f t="shared" si="16"/>
        <v>106299</v>
      </c>
      <c r="AA37" s="197">
        <f t="shared" si="16"/>
        <v>106299</v>
      </c>
      <c r="AB37" s="197">
        <f t="shared" si="16"/>
        <v>106299</v>
      </c>
      <c r="AC37" s="197">
        <f t="shared" si="16"/>
        <v>106299</v>
      </c>
      <c r="AD37" s="197">
        <f t="shared" si="16"/>
        <v>106299</v>
      </c>
      <c r="AE37" s="197">
        <f t="shared" si="16"/>
        <v>106299</v>
      </c>
      <c r="AF37" s="197">
        <f t="shared" si="16"/>
        <v>106299</v>
      </c>
      <c r="AG37" s="197">
        <f t="shared" si="16"/>
        <v>106299</v>
      </c>
      <c r="AH37" s="195"/>
      <c r="AI37" s="195"/>
      <c r="AJ37" s="195"/>
      <c r="AK37" s="195"/>
    </row>
    <row r="38" spans="1:37" s="92" customFormat="1" ht="12.75" customHeight="1">
      <c r="A38" s="56"/>
      <c r="B38" s="122" t="s">
        <v>82</v>
      </c>
      <c r="C38" s="124"/>
      <c r="D38" s="192"/>
      <c r="E38" s="19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59"/>
      <c r="S38" s="60"/>
      <c r="T38" s="60"/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121"/>
      <c r="AI38" s="121"/>
      <c r="AJ38" s="121"/>
      <c r="AK38" s="121"/>
    </row>
    <row r="39" spans="1:37" s="92" customFormat="1" ht="12.75" customHeight="1">
      <c r="A39" s="56"/>
      <c r="B39" s="122" t="s">
        <v>66</v>
      </c>
      <c r="C39" s="58" t="s">
        <v>78</v>
      </c>
      <c r="D39" s="192"/>
      <c r="E39" s="192"/>
      <c r="F39" s="62">
        <f>BBMHSD!D30</f>
        <v>19043.5</v>
      </c>
      <c r="G39" s="62">
        <f>BBMHSD!E30</f>
        <v>19565</v>
      </c>
      <c r="H39" s="62">
        <f>BBMHSD!F30</f>
        <v>17219.3</v>
      </c>
      <c r="I39" s="62">
        <f>BBMHSD!G30</f>
        <v>18581.5</v>
      </c>
      <c r="J39" s="62">
        <f>BBMHSD!H30</f>
        <v>0</v>
      </c>
      <c r="K39" s="62">
        <f>BBMHSD!I30</f>
        <v>0</v>
      </c>
      <c r="L39" s="62">
        <f>BBMHSD!J30</f>
        <v>0</v>
      </c>
      <c r="M39" s="62">
        <f>BBMHSD!K30</f>
        <v>0</v>
      </c>
      <c r="N39" s="62">
        <f>BBMHSD!L30</f>
        <v>0</v>
      </c>
      <c r="O39" s="62">
        <f>BBMHSD!M30</f>
        <v>0</v>
      </c>
      <c r="P39" s="62">
        <f>BBMHSD!N30</f>
        <v>0</v>
      </c>
      <c r="Q39" s="62">
        <f>BBMHSD!O30</f>
        <v>0</v>
      </c>
      <c r="R39" s="202">
        <f>SUM(F39:Q39)</f>
        <v>74409.3</v>
      </c>
      <c r="S39" s="60"/>
      <c r="T39" s="60"/>
      <c r="U39" s="61"/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62">
        <v>0</v>
      </c>
      <c r="AF39" s="62">
        <v>0</v>
      </c>
      <c r="AG39" s="62">
        <v>0</v>
      </c>
      <c r="AH39" s="121"/>
      <c r="AI39" s="121"/>
      <c r="AJ39" s="121"/>
      <c r="AK39" s="121"/>
    </row>
    <row r="40" spans="1:37" s="92" customFormat="1" ht="12.75" customHeight="1">
      <c r="A40" s="56"/>
      <c r="B40" s="122" t="s">
        <v>67</v>
      </c>
      <c r="C40" s="58" t="s">
        <v>78</v>
      </c>
      <c r="D40" s="192"/>
      <c r="E40" s="192"/>
      <c r="F40" s="62">
        <f>BBMBIOFAME!D30</f>
        <v>8161.5</v>
      </c>
      <c r="G40" s="62">
        <f>BBMBIOFAME!E30</f>
        <v>8385</v>
      </c>
      <c r="H40" s="62">
        <f>BBMBIOFAME!F30</f>
        <v>7379.7</v>
      </c>
      <c r="I40" s="62">
        <f>BBMBIOFAME!G30</f>
        <v>7963.5</v>
      </c>
      <c r="J40" s="62">
        <f>BBMBIOFAME!H30</f>
        <v>0</v>
      </c>
      <c r="K40" s="62">
        <f>BBMBIOFAME!I30</f>
        <v>0</v>
      </c>
      <c r="L40" s="62">
        <f>BBMBIOFAME!J30</f>
        <v>0</v>
      </c>
      <c r="M40" s="62">
        <f>BBMBIOFAME!K30</f>
        <v>0</v>
      </c>
      <c r="N40" s="62">
        <f>BBMBIOFAME!L30</f>
        <v>0</v>
      </c>
      <c r="O40" s="62">
        <f>BBMBIOFAME!M30</f>
        <v>0</v>
      </c>
      <c r="P40" s="62">
        <f>BBMBIOFAME!N30</f>
        <v>0</v>
      </c>
      <c r="Q40" s="62">
        <f>BBMBIOFAME!O30</f>
        <v>0</v>
      </c>
      <c r="R40" s="202">
        <f>SUM(F40:Q40)</f>
        <v>31889.7</v>
      </c>
      <c r="S40" s="60"/>
      <c r="T40" s="60"/>
      <c r="U40" s="61"/>
      <c r="V40" s="62">
        <v>0</v>
      </c>
      <c r="W40" s="62">
        <v>0</v>
      </c>
      <c r="X40" s="62">
        <v>0</v>
      </c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62">
        <v>0</v>
      </c>
      <c r="AE40" s="62">
        <v>0</v>
      </c>
      <c r="AF40" s="62">
        <v>0</v>
      </c>
      <c r="AG40" s="62">
        <v>0</v>
      </c>
      <c r="AH40" s="121"/>
      <c r="AI40" s="121"/>
      <c r="AJ40" s="121"/>
      <c r="AK40" s="121"/>
    </row>
    <row r="41" spans="1:37" s="92" customFormat="1" ht="12.75" customHeight="1">
      <c r="A41" s="56"/>
      <c r="B41" s="57"/>
      <c r="C41" s="58"/>
      <c r="D41" s="192"/>
      <c r="E41" s="192"/>
      <c r="F41" s="62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59"/>
      <c r="S41" s="60"/>
      <c r="T41" s="60"/>
      <c r="U41" s="61"/>
      <c r="V41" s="62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121"/>
      <c r="AI41" s="121"/>
      <c r="AJ41" s="121"/>
      <c r="AK41" s="121"/>
    </row>
    <row r="42" spans="1:37" s="196" customFormat="1" ht="12.75" customHeight="1">
      <c r="A42" s="190">
        <v>9</v>
      </c>
      <c r="B42" s="146" t="s">
        <v>83</v>
      </c>
      <c r="C42" s="191" t="s">
        <v>78</v>
      </c>
      <c r="D42" s="192"/>
      <c r="E42" s="192"/>
      <c r="F42" s="197">
        <f>F32+F37</f>
        <v>129607</v>
      </c>
      <c r="G42" s="197">
        <f t="shared" ref="G42:Q42" si="17">G32+G37</f>
        <v>118172.2876</v>
      </c>
      <c r="H42" s="197">
        <f t="shared" si="17"/>
        <v>124117</v>
      </c>
      <c r="I42" s="197">
        <f t="shared" si="17"/>
        <v>128902.99999999999</v>
      </c>
      <c r="J42" s="197">
        <f t="shared" si="17"/>
        <v>0</v>
      </c>
      <c r="K42" s="197">
        <f t="shared" si="17"/>
        <v>0</v>
      </c>
      <c r="L42" s="197">
        <f t="shared" si="17"/>
        <v>0</v>
      </c>
      <c r="M42" s="197">
        <f t="shared" si="17"/>
        <v>0</v>
      </c>
      <c r="N42" s="197">
        <f t="shared" si="17"/>
        <v>0</v>
      </c>
      <c r="O42" s="197">
        <f t="shared" si="17"/>
        <v>0</v>
      </c>
      <c r="P42" s="197">
        <f t="shared" si="17"/>
        <v>0</v>
      </c>
      <c r="Q42" s="197">
        <f t="shared" si="17"/>
        <v>0</v>
      </c>
      <c r="R42" s="203">
        <f>SUM(F42:Q42)</f>
        <v>500799.28759999998</v>
      </c>
      <c r="S42" s="194"/>
      <c r="T42" s="194"/>
      <c r="U42" s="192"/>
      <c r="V42" s="197">
        <f>F42</f>
        <v>129607</v>
      </c>
      <c r="W42" s="197">
        <f>V42+G42</f>
        <v>247779.28759999998</v>
      </c>
      <c r="X42" s="197">
        <f t="shared" ref="X42:AG44" si="18">W42+H42</f>
        <v>371896.28759999998</v>
      </c>
      <c r="Y42" s="197">
        <f t="shared" si="18"/>
        <v>500799.28759999998</v>
      </c>
      <c r="Z42" s="197">
        <f t="shared" si="18"/>
        <v>500799.28759999998</v>
      </c>
      <c r="AA42" s="197">
        <f t="shared" si="18"/>
        <v>500799.28759999998</v>
      </c>
      <c r="AB42" s="197">
        <f t="shared" si="18"/>
        <v>500799.28759999998</v>
      </c>
      <c r="AC42" s="197">
        <f t="shared" si="18"/>
        <v>500799.28759999998</v>
      </c>
      <c r="AD42" s="197">
        <f t="shared" si="18"/>
        <v>500799.28759999998</v>
      </c>
      <c r="AE42" s="197">
        <f t="shared" si="18"/>
        <v>500799.28759999998</v>
      </c>
      <c r="AF42" s="197">
        <f t="shared" si="18"/>
        <v>500799.28759999998</v>
      </c>
      <c r="AG42" s="197">
        <f t="shared" si="18"/>
        <v>500799.28759999998</v>
      </c>
      <c r="AH42" s="195"/>
      <c r="AI42" s="195"/>
      <c r="AJ42" s="195"/>
      <c r="AK42" s="195"/>
    </row>
    <row r="43" spans="1:37" s="92" customFormat="1" ht="12.75" customHeight="1">
      <c r="A43" s="56"/>
      <c r="B43" s="122" t="s">
        <v>66</v>
      </c>
      <c r="C43" s="58" t="s">
        <v>78</v>
      </c>
      <c r="D43" s="192"/>
      <c r="E43" s="192"/>
      <c r="F43" s="62">
        <f>F34+F39</f>
        <v>90724.9</v>
      </c>
      <c r="G43" s="62">
        <f>G34+G39</f>
        <v>82720.601320000002</v>
      </c>
      <c r="H43" s="62">
        <f t="shared" ref="H43:Q43" si="19">H34+H39</f>
        <v>86881.9</v>
      </c>
      <c r="I43" s="62">
        <f t="shared" si="19"/>
        <v>90232.099999999991</v>
      </c>
      <c r="J43" s="62">
        <f t="shared" si="19"/>
        <v>0</v>
      </c>
      <c r="K43" s="62">
        <f t="shared" si="19"/>
        <v>0</v>
      </c>
      <c r="L43" s="62">
        <f t="shared" si="19"/>
        <v>0</v>
      </c>
      <c r="M43" s="62">
        <f t="shared" si="19"/>
        <v>0</v>
      </c>
      <c r="N43" s="62">
        <f t="shared" si="19"/>
        <v>0</v>
      </c>
      <c r="O43" s="62">
        <f t="shared" si="19"/>
        <v>0</v>
      </c>
      <c r="P43" s="62">
        <f t="shared" si="19"/>
        <v>0</v>
      </c>
      <c r="Q43" s="62">
        <f t="shared" si="19"/>
        <v>0</v>
      </c>
      <c r="R43" s="202">
        <f>SUM(F43:Q43)</f>
        <v>350559.50131999998</v>
      </c>
      <c r="S43" s="60"/>
      <c r="T43" s="60"/>
      <c r="U43" s="61"/>
      <c r="V43" s="62">
        <f>F43</f>
        <v>90724.9</v>
      </c>
      <c r="W43" s="62">
        <f>V43+G43</f>
        <v>173445.50131999998</v>
      </c>
      <c r="X43" s="62">
        <f t="shared" si="18"/>
        <v>260327.40131999998</v>
      </c>
      <c r="Y43" s="62">
        <f t="shared" si="18"/>
        <v>350559.50131999998</v>
      </c>
      <c r="Z43" s="62">
        <f t="shared" si="18"/>
        <v>350559.50131999998</v>
      </c>
      <c r="AA43" s="62">
        <f t="shared" si="18"/>
        <v>350559.50131999998</v>
      </c>
      <c r="AB43" s="62">
        <f t="shared" si="18"/>
        <v>350559.50131999998</v>
      </c>
      <c r="AC43" s="62">
        <f t="shared" si="18"/>
        <v>350559.50131999998</v>
      </c>
      <c r="AD43" s="62">
        <f t="shared" si="18"/>
        <v>350559.50131999998</v>
      </c>
      <c r="AE43" s="62">
        <f t="shared" si="18"/>
        <v>350559.50131999998</v>
      </c>
      <c r="AF43" s="62">
        <f t="shared" si="18"/>
        <v>350559.50131999998</v>
      </c>
      <c r="AG43" s="62">
        <f t="shared" si="18"/>
        <v>350559.50131999998</v>
      </c>
      <c r="AH43" s="121"/>
      <c r="AI43" s="121"/>
      <c r="AJ43" s="121"/>
      <c r="AK43" s="121"/>
    </row>
    <row r="44" spans="1:37" s="92" customFormat="1" ht="12.75" customHeight="1">
      <c r="A44" s="56"/>
      <c r="B44" s="122" t="s">
        <v>67</v>
      </c>
      <c r="C44" s="58" t="s">
        <v>78</v>
      </c>
      <c r="D44" s="192"/>
      <c r="E44" s="192"/>
      <c r="F44" s="62">
        <f>F35+F40</f>
        <v>38882.1</v>
      </c>
      <c r="G44" s="62">
        <f>G35+G40</f>
        <v>35451.686279999994</v>
      </c>
      <c r="H44" s="62">
        <f t="shared" ref="H44:Q44" si="20">H35+H40</f>
        <v>37235.1</v>
      </c>
      <c r="I44" s="62">
        <f t="shared" si="20"/>
        <v>38670.899999999994</v>
      </c>
      <c r="J44" s="62">
        <f t="shared" si="20"/>
        <v>0</v>
      </c>
      <c r="K44" s="62">
        <f t="shared" si="20"/>
        <v>0</v>
      </c>
      <c r="L44" s="62">
        <f t="shared" si="20"/>
        <v>0</v>
      </c>
      <c r="M44" s="62">
        <f t="shared" si="20"/>
        <v>0</v>
      </c>
      <c r="N44" s="62">
        <f t="shared" si="20"/>
        <v>0</v>
      </c>
      <c r="O44" s="62">
        <f t="shared" si="20"/>
        <v>0</v>
      </c>
      <c r="P44" s="62">
        <f t="shared" si="20"/>
        <v>0</v>
      </c>
      <c r="Q44" s="62">
        <f t="shared" si="20"/>
        <v>0</v>
      </c>
      <c r="R44" s="202">
        <f>SUM(F44:Q44)</f>
        <v>150239.78628</v>
      </c>
      <c r="S44" s="60"/>
      <c r="T44" s="60"/>
      <c r="U44" s="61"/>
      <c r="V44" s="62">
        <f>F44</f>
        <v>38882.1</v>
      </c>
      <c r="W44" s="62">
        <f>V44+G44</f>
        <v>74333.78628</v>
      </c>
      <c r="X44" s="62">
        <f t="shared" si="18"/>
        <v>111568.88628000001</v>
      </c>
      <c r="Y44" s="62">
        <f t="shared" si="18"/>
        <v>150239.78628</v>
      </c>
      <c r="Z44" s="62">
        <f t="shared" si="18"/>
        <v>150239.78628</v>
      </c>
      <c r="AA44" s="62">
        <f t="shared" si="18"/>
        <v>150239.78628</v>
      </c>
      <c r="AB44" s="62">
        <f t="shared" si="18"/>
        <v>150239.78628</v>
      </c>
      <c r="AC44" s="62">
        <f t="shared" si="18"/>
        <v>150239.78628</v>
      </c>
      <c r="AD44" s="62">
        <f t="shared" si="18"/>
        <v>150239.78628</v>
      </c>
      <c r="AE44" s="62">
        <f t="shared" si="18"/>
        <v>150239.78628</v>
      </c>
      <c r="AF44" s="62">
        <f t="shared" si="18"/>
        <v>150239.78628</v>
      </c>
      <c r="AG44" s="62">
        <f t="shared" si="18"/>
        <v>150239.78628</v>
      </c>
      <c r="AH44" s="121"/>
      <c r="AI44" s="121"/>
      <c r="AJ44" s="121"/>
      <c r="AK44" s="121"/>
    </row>
    <row r="45" spans="1:37" s="92" customFormat="1" ht="12.75" customHeight="1">
      <c r="A45" s="56"/>
      <c r="B45" s="57"/>
      <c r="C45" s="58"/>
      <c r="D45" s="192"/>
      <c r="E45" s="192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59"/>
      <c r="S45" s="60"/>
      <c r="T45" s="60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121"/>
      <c r="AI45" s="121"/>
      <c r="AJ45" s="121"/>
      <c r="AK45" s="121"/>
    </row>
    <row r="46" spans="1:37" s="92" customFormat="1" ht="12.75" customHeight="1">
      <c r="A46" s="474" t="s">
        <v>84</v>
      </c>
      <c r="B46" s="475"/>
      <c r="C46" s="58"/>
      <c r="D46" s="192"/>
      <c r="E46" s="192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59"/>
      <c r="S46" s="60"/>
      <c r="T46" s="60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121"/>
      <c r="AI46" s="121"/>
      <c r="AJ46" s="121"/>
      <c r="AK46" s="121"/>
    </row>
    <row r="47" spans="1:37" s="92" customFormat="1" ht="12.75" customHeight="1">
      <c r="A47" s="56">
        <v>10</v>
      </c>
      <c r="B47" s="57" t="s">
        <v>85</v>
      </c>
      <c r="C47" s="58" t="s">
        <v>78</v>
      </c>
      <c r="D47" s="192"/>
      <c r="E47" s="192"/>
      <c r="F47" s="61">
        <f>Pelumas!D18</f>
        <v>605</v>
      </c>
      <c r="G47" s="61">
        <f>Pelumas!E18</f>
        <v>607</v>
      </c>
      <c r="H47" s="61">
        <f>Pelumas!F18</f>
        <v>928</v>
      </c>
      <c r="I47" s="61">
        <f>Pelumas!G18</f>
        <v>607</v>
      </c>
      <c r="J47" s="61">
        <f>Pelumas!H18</f>
        <v>0</v>
      </c>
      <c r="K47" s="61">
        <f>Pelumas!I18</f>
        <v>0</v>
      </c>
      <c r="L47" s="61">
        <f>Pelumas!J18</f>
        <v>0</v>
      </c>
      <c r="M47" s="61">
        <f>Pelumas!K18</f>
        <v>0</v>
      </c>
      <c r="N47" s="61">
        <f>Pelumas!L18</f>
        <v>0</v>
      </c>
      <c r="O47" s="61">
        <f>Pelumas!M18</f>
        <v>0</v>
      </c>
      <c r="P47" s="61">
        <f>Pelumas!N18</f>
        <v>0</v>
      </c>
      <c r="Q47" s="61">
        <f>Pelumas!O18</f>
        <v>0</v>
      </c>
      <c r="R47" s="202">
        <f>SUM(F47:Q47)</f>
        <v>2747</v>
      </c>
      <c r="S47" s="60"/>
      <c r="T47" s="60"/>
      <c r="U47" s="61"/>
      <c r="V47" s="61">
        <f>F47</f>
        <v>605</v>
      </c>
      <c r="W47" s="61">
        <f>V47+G47</f>
        <v>1212</v>
      </c>
      <c r="X47" s="61">
        <f t="shared" ref="X47:AG48" si="21">W47+H47</f>
        <v>2140</v>
      </c>
      <c r="Y47" s="61">
        <f t="shared" si="21"/>
        <v>2747</v>
      </c>
      <c r="Z47" s="61">
        <f t="shared" si="21"/>
        <v>2747</v>
      </c>
      <c r="AA47" s="61">
        <f t="shared" si="21"/>
        <v>2747</v>
      </c>
      <c r="AB47" s="61">
        <f t="shared" si="21"/>
        <v>2747</v>
      </c>
      <c r="AC47" s="61">
        <f t="shared" si="21"/>
        <v>2747</v>
      </c>
      <c r="AD47" s="61">
        <f t="shared" si="21"/>
        <v>2747</v>
      </c>
      <c r="AE47" s="61">
        <f t="shared" si="21"/>
        <v>2747</v>
      </c>
      <c r="AF47" s="61">
        <f t="shared" si="21"/>
        <v>2747</v>
      </c>
      <c r="AG47" s="61">
        <f t="shared" si="21"/>
        <v>2747</v>
      </c>
      <c r="AH47" s="121"/>
      <c r="AI47" s="121"/>
      <c r="AJ47" s="121"/>
      <c r="AK47" s="121"/>
    </row>
    <row r="48" spans="1:37" s="92" customFormat="1" ht="12.75" customHeight="1">
      <c r="A48" s="56">
        <f>+A47+1</f>
        <v>11</v>
      </c>
      <c r="B48" s="57" t="s">
        <v>86</v>
      </c>
      <c r="C48" s="58" t="s">
        <v>78</v>
      </c>
      <c r="D48" s="192"/>
      <c r="E48" s="192"/>
      <c r="F48" s="61">
        <f>Pelumas!D30</f>
        <v>57</v>
      </c>
      <c r="G48" s="61">
        <f>Pelumas!E30</f>
        <v>104</v>
      </c>
      <c r="H48" s="61">
        <f>Pelumas!F30</f>
        <v>57</v>
      </c>
      <c r="I48" s="61">
        <f>Pelumas!G30</f>
        <v>57</v>
      </c>
      <c r="J48" s="61">
        <f>Pelumas!H30</f>
        <v>0</v>
      </c>
      <c r="K48" s="61">
        <f>Pelumas!I30</f>
        <v>0</v>
      </c>
      <c r="L48" s="61">
        <f>Pelumas!J30</f>
        <v>0</v>
      </c>
      <c r="M48" s="61">
        <f>Pelumas!K30</f>
        <v>0</v>
      </c>
      <c r="N48" s="61">
        <f>Pelumas!L30</f>
        <v>0</v>
      </c>
      <c r="O48" s="61">
        <f>Pelumas!M30</f>
        <v>0</v>
      </c>
      <c r="P48" s="61">
        <f>Pelumas!N30</f>
        <v>0</v>
      </c>
      <c r="Q48" s="61">
        <f>Pelumas!O30</f>
        <v>0</v>
      </c>
      <c r="R48" s="202">
        <f>SUM(F48:Q48)</f>
        <v>275</v>
      </c>
      <c r="S48" s="60"/>
      <c r="T48" s="60"/>
      <c r="U48" s="61"/>
      <c r="V48" s="61">
        <f>F48</f>
        <v>57</v>
      </c>
      <c r="W48" s="61">
        <f>V48+G48</f>
        <v>161</v>
      </c>
      <c r="X48" s="61">
        <f t="shared" si="21"/>
        <v>218</v>
      </c>
      <c r="Y48" s="61">
        <f t="shared" si="21"/>
        <v>275</v>
      </c>
      <c r="Z48" s="61">
        <f t="shared" si="21"/>
        <v>275</v>
      </c>
      <c r="AA48" s="61">
        <f t="shared" si="21"/>
        <v>275</v>
      </c>
      <c r="AB48" s="61">
        <f t="shared" si="21"/>
        <v>275</v>
      </c>
      <c r="AC48" s="61">
        <f t="shared" si="21"/>
        <v>275</v>
      </c>
      <c r="AD48" s="61">
        <f t="shared" si="21"/>
        <v>275</v>
      </c>
      <c r="AE48" s="61">
        <f t="shared" si="21"/>
        <v>275</v>
      </c>
      <c r="AF48" s="61">
        <f t="shared" si="21"/>
        <v>275</v>
      </c>
      <c r="AG48" s="61">
        <f t="shared" si="21"/>
        <v>275</v>
      </c>
      <c r="AH48" s="121"/>
      <c r="AI48" s="121"/>
      <c r="AJ48" s="121"/>
      <c r="AK48" s="121"/>
    </row>
    <row r="49" spans="1:37" s="196" customFormat="1" ht="12.75" customHeight="1">
      <c r="A49" s="190">
        <f>+A48+1</f>
        <v>12</v>
      </c>
      <c r="B49" s="146" t="s">
        <v>87</v>
      </c>
      <c r="C49" s="191" t="s">
        <v>78</v>
      </c>
      <c r="D49" s="192"/>
      <c r="E49" s="192"/>
      <c r="F49" s="192">
        <f>SUM(F47:F48)</f>
        <v>662</v>
      </c>
      <c r="G49" s="192">
        <f t="shared" ref="G49:Q49" si="22">SUM(G47:G48)</f>
        <v>711</v>
      </c>
      <c r="H49" s="192">
        <f t="shared" si="22"/>
        <v>985</v>
      </c>
      <c r="I49" s="192">
        <f t="shared" si="22"/>
        <v>664</v>
      </c>
      <c r="J49" s="192">
        <f t="shared" si="22"/>
        <v>0</v>
      </c>
      <c r="K49" s="192">
        <f t="shared" si="22"/>
        <v>0</v>
      </c>
      <c r="L49" s="192">
        <f t="shared" si="22"/>
        <v>0</v>
      </c>
      <c r="M49" s="192">
        <f t="shared" si="22"/>
        <v>0</v>
      </c>
      <c r="N49" s="192">
        <f t="shared" si="22"/>
        <v>0</v>
      </c>
      <c r="O49" s="192">
        <f t="shared" si="22"/>
        <v>0</v>
      </c>
      <c r="P49" s="192">
        <f t="shared" si="22"/>
        <v>0</v>
      </c>
      <c r="Q49" s="192">
        <f t="shared" si="22"/>
        <v>0</v>
      </c>
      <c r="R49" s="203">
        <f>SUM(F49:Q49)</f>
        <v>3022</v>
      </c>
      <c r="S49" s="194"/>
      <c r="T49" s="194"/>
      <c r="U49" s="192"/>
      <c r="V49" s="192">
        <f>F49</f>
        <v>662</v>
      </c>
      <c r="W49" s="192">
        <f>V49+G49</f>
        <v>1373</v>
      </c>
      <c r="X49" s="192">
        <f t="shared" ref="X49:AG49" si="23">W49+H49</f>
        <v>2358</v>
      </c>
      <c r="Y49" s="192">
        <f t="shared" si="23"/>
        <v>3022</v>
      </c>
      <c r="Z49" s="192">
        <f t="shared" si="23"/>
        <v>3022</v>
      </c>
      <c r="AA49" s="192">
        <f t="shared" si="23"/>
        <v>3022</v>
      </c>
      <c r="AB49" s="192">
        <f t="shared" si="23"/>
        <v>3022</v>
      </c>
      <c r="AC49" s="192">
        <f t="shared" si="23"/>
        <v>3022</v>
      </c>
      <c r="AD49" s="192">
        <f t="shared" si="23"/>
        <v>3022</v>
      </c>
      <c r="AE49" s="192">
        <f t="shared" si="23"/>
        <v>3022</v>
      </c>
      <c r="AF49" s="192">
        <f t="shared" si="23"/>
        <v>3022</v>
      </c>
      <c r="AG49" s="192">
        <f t="shared" si="23"/>
        <v>3022</v>
      </c>
      <c r="AH49" s="195"/>
      <c r="AI49" s="195"/>
      <c r="AJ49" s="195"/>
      <c r="AK49" s="195"/>
    </row>
    <row r="50" spans="1:37" s="92" customFormat="1" ht="12.75" customHeight="1">
      <c r="A50" s="56"/>
      <c r="B50" s="57"/>
      <c r="C50" s="58"/>
      <c r="D50" s="192"/>
      <c r="E50" s="192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59"/>
      <c r="S50" s="60"/>
      <c r="T50" s="60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121"/>
      <c r="AI50" s="121"/>
      <c r="AJ50" s="121"/>
      <c r="AK50" s="121"/>
    </row>
    <row r="51" spans="1:37" s="196" customFormat="1" ht="12.75" customHeight="1">
      <c r="A51" s="392">
        <v>13</v>
      </c>
      <c r="B51" s="393" t="s">
        <v>88</v>
      </c>
      <c r="C51" s="394" t="s">
        <v>91</v>
      </c>
      <c r="D51" s="376"/>
      <c r="E51" s="390"/>
      <c r="F51" s="395">
        <f>IFERROR(F42/F27,0)</f>
        <v>0.31280870391479709</v>
      </c>
      <c r="G51" s="395">
        <f t="shared" ref="G51:Q51" si="24">IFERROR(G42/G27,0)</f>
        <v>0.31599223920756447</v>
      </c>
      <c r="H51" s="395">
        <f t="shared" si="24"/>
        <v>0.31099333124679801</v>
      </c>
      <c r="I51" s="395">
        <f t="shared" si="24"/>
        <v>0.31117590371683607</v>
      </c>
      <c r="J51" s="395">
        <f t="shared" si="24"/>
        <v>0</v>
      </c>
      <c r="K51" s="395">
        <f t="shared" si="24"/>
        <v>0</v>
      </c>
      <c r="L51" s="395">
        <f t="shared" si="24"/>
        <v>0</v>
      </c>
      <c r="M51" s="395">
        <f t="shared" si="24"/>
        <v>0</v>
      </c>
      <c r="N51" s="395">
        <f t="shared" si="24"/>
        <v>0</v>
      </c>
      <c r="O51" s="395">
        <f t="shared" si="24"/>
        <v>0</v>
      </c>
      <c r="P51" s="395">
        <f t="shared" si="24"/>
        <v>0</v>
      </c>
      <c r="Q51" s="395">
        <f t="shared" si="24"/>
        <v>0</v>
      </c>
      <c r="R51" s="395">
        <f>IFERROR(R42/R27,0)</f>
        <v>0.31267737784257188</v>
      </c>
      <c r="S51" s="396"/>
      <c r="T51" s="396"/>
      <c r="U51" s="390"/>
      <c r="V51" s="395">
        <f>IFERROR(V42/V27,0)</f>
        <v>0.31280870391479709</v>
      </c>
      <c r="W51" s="395">
        <f t="shared" ref="W51:AG51" si="25">IFERROR(W42/W27,0)</f>
        <v>0.3143189735569682</v>
      </c>
      <c r="X51" s="395">
        <f t="shared" si="25"/>
        <v>0.31320119109269157</v>
      </c>
      <c r="Y51" s="395">
        <f t="shared" si="25"/>
        <v>0.31267737784257188</v>
      </c>
      <c r="Z51" s="395">
        <f t="shared" si="25"/>
        <v>0.31267737784257188</v>
      </c>
      <c r="AA51" s="395">
        <f t="shared" si="25"/>
        <v>0.31267737784257188</v>
      </c>
      <c r="AB51" s="395">
        <f t="shared" si="25"/>
        <v>0.31267737784257188</v>
      </c>
      <c r="AC51" s="395">
        <f t="shared" si="25"/>
        <v>0.31267737784257188</v>
      </c>
      <c r="AD51" s="395">
        <f t="shared" si="25"/>
        <v>0.31267737784257188</v>
      </c>
      <c r="AE51" s="395">
        <f t="shared" si="25"/>
        <v>0.31267737784257188</v>
      </c>
      <c r="AF51" s="395">
        <f t="shared" si="25"/>
        <v>0.31267737784257188</v>
      </c>
      <c r="AG51" s="395">
        <f t="shared" si="25"/>
        <v>0.31267737784257188</v>
      </c>
      <c r="AH51" s="195"/>
      <c r="AI51" s="195"/>
      <c r="AJ51" s="195"/>
      <c r="AK51" s="195"/>
    </row>
    <row r="52" spans="1:37" s="92" customFormat="1" ht="12.75" customHeight="1">
      <c r="A52" s="56"/>
      <c r="B52" s="57" t="s">
        <v>89</v>
      </c>
      <c r="C52" s="58" t="s">
        <v>91</v>
      </c>
      <c r="D52" s="192"/>
      <c r="E52" s="192"/>
      <c r="F52" s="153">
        <f>IFERROR(F32/F11,0)</f>
        <v>0.32247002173795986</v>
      </c>
      <c r="G52" s="153">
        <f t="shared" ref="G52:Q52" si="26">IFERROR(G32/G11,0)</f>
        <v>0.32867131559762675</v>
      </c>
      <c r="H52" s="153">
        <f t="shared" si="26"/>
        <v>0.31941780569872469</v>
      </c>
      <c r="I52" s="153">
        <f t="shared" si="26"/>
        <v>0.32008000280184923</v>
      </c>
      <c r="J52" s="153">
        <f t="shared" si="26"/>
        <v>0</v>
      </c>
      <c r="K52" s="153">
        <f t="shared" si="26"/>
        <v>0</v>
      </c>
      <c r="L52" s="153">
        <f t="shared" si="26"/>
        <v>0</v>
      </c>
      <c r="M52" s="153">
        <f t="shared" si="26"/>
        <v>0</v>
      </c>
      <c r="N52" s="153">
        <f t="shared" si="26"/>
        <v>0</v>
      </c>
      <c r="O52" s="153">
        <f t="shared" si="26"/>
        <v>0</v>
      </c>
      <c r="P52" s="153">
        <f t="shared" si="26"/>
        <v>0</v>
      </c>
      <c r="Q52" s="153">
        <f t="shared" si="26"/>
        <v>0</v>
      </c>
      <c r="R52" s="153">
        <f>IFERROR(R32/R11,0)</f>
        <v>0.32245942970855879</v>
      </c>
      <c r="S52" s="61"/>
      <c r="T52" s="61"/>
      <c r="U52" s="61"/>
      <c r="V52" s="153">
        <f>IFERROR(V32/V11,0)</f>
        <v>0.32247002173795986</v>
      </c>
      <c r="W52" s="153">
        <f t="shared" ref="W52:AG52" si="27">IFERROR(W32/W11,0)</f>
        <v>0.32534521953658779</v>
      </c>
      <c r="X52" s="153">
        <f t="shared" si="27"/>
        <v>0.32330150110033318</v>
      </c>
      <c r="Y52" s="153">
        <f t="shared" si="27"/>
        <v>0.32245942970855879</v>
      </c>
      <c r="Z52" s="153">
        <f t="shared" si="27"/>
        <v>0.32245942970855879</v>
      </c>
      <c r="AA52" s="153">
        <f t="shared" si="27"/>
        <v>0.32245942970855879</v>
      </c>
      <c r="AB52" s="153">
        <f t="shared" si="27"/>
        <v>0.32245942970855879</v>
      </c>
      <c r="AC52" s="153">
        <f t="shared" si="27"/>
        <v>0.32245942970855879</v>
      </c>
      <c r="AD52" s="153">
        <f t="shared" si="27"/>
        <v>0.32245942970855879</v>
      </c>
      <c r="AE52" s="153">
        <f t="shared" si="27"/>
        <v>0.32245942970855879</v>
      </c>
      <c r="AF52" s="153">
        <f t="shared" si="27"/>
        <v>0.32245942970855879</v>
      </c>
      <c r="AG52" s="153">
        <f t="shared" si="27"/>
        <v>0.32245942970855879</v>
      </c>
      <c r="AH52" s="121"/>
      <c r="AI52" s="121"/>
      <c r="AJ52" s="121"/>
      <c r="AK52" s="121"/>
    </row>
    <row r="53" spans="1:37" s="92" customFormat="1" ht="12.75" customHeight="1">
      <c r="A53" s="56"/>
      <c r="B53" s="57" t="s">
        <v>90</v>
      </c>
      <c r="C53" s="58" t="s">
        <v>91</v>
      </c>
      <c r="D53" s="192"/>
      <c r="E53" s="192"/>
      <c r="F53" s="412">
        <f>IFERROR(F37/F19,0)</f>
        <v>0.28110727644712641</v>
      </c>
      <c r="G53" s="412">
        <f t="shared" ref="G53:Q53" si="28">IFERROR(G37/G19,0)</f>
        <v>0.28100054289908111</v>
      </c>
      <c r="H53" s="412">
        <f t="shared" si="28"/>
        <v>0.28100939020768123</v>
      </c>
      <c r="I53" s="412">
        <f t="shared" si="28"/>
        <v>0.28103032099601932</v>
      </c>
      <c r="J53" s="412">
        <f t="shared" si="28"/>
        <v>0</v>
      </c>
      <c r="K53" s="412">
        <f t="shared" si="28"/>
        <v>0</v>
      </c>
      <c r="L53" s="412">
        <f t="shared" si="28"/>
        <v>0</v>
      </c>
      <c r="M53" s="412">
        <f t="shared" si="28"/>
        <v>0</v>
      </c>
      <c r="N53" s="412">
        <f t="shared" si="28"/>
        <v>0</v>
      </c>
      <c r="O53" s="412">
        <f t="shared" si="28"/>
        <v>0</v>
      </c>
      <c r="P53" s="412">
        <f t="shared" si="28"/>
        <v>0</v>
      </c>
      <c r="Q53" s="412">
        <f t="shared" si="28"/>
        <v>0</v>
      </c>
      <c r="R53" s="412">
        <f>IFERROR(R37/R19,0)</f>
        <v>0.28103733628033145</v>
      </c>
      <c r="S53" s="148"/>
      <c r="T53" s="148"/>
      <c r="U53" s="61"/>
      <c r="V53" s="148">
        <f>IFERROR(V37/V19,0)</f>
        <v>0.28110727644712641</v>
      </c>
      <c r="W53" s="148">
        <f t="shared" ref="W53:AG53" si="29">IFERROR(W37/W19,0)</f>
        <v>0.28105317869590918</v>
      </c>
      <c r="X53" s="148">
        <f t="shared" si="29"/>
        <v>0.28103967129698149</v>
      </c>
      <c r="Y53" s="148">
        <f t="shared" si="29"/>
        <v>0.28103733628033145</v>
      </c>
      <c r="Z53" s="148">
        <f t="shared" si="29"/>
        <v>0.28103733628033145</v>
      </c>
      <c r="AA53" s="148">
        <f t="shared" si="29"/>
        <v>0.28103733628033145</v>
      </c>
      <c r="AB53" s="148">
        <f t="shared" si="29"/>
        <v>0.28103733628033145</v>
      </c>
      <c r="AC53" s="148">
        <f t="shared" si="29"/>
        <v>0.28103733628033145</v>
      </c>
      <c r="AD53" s="148">
        <f t="shared" si="29"/>
        <v>0.28103733628033145</v>
      </c>
      <c r="AE53" s="148">
        <f t="shared" si="29"/>
        <v>0.28103733628033145</v>
      </c>
      <c r="AF53" s="148">
        <f t="shared" si="29"/>
        <v>0.28103733628033145</v>
      </c>
      <c r="AG53" s="148">
        <f t="shared" si="29"/>
        <v>0.28103733628033145</v>
      </c>
      <c r="AH53" s="121"/>
      <c r="AI53" s="121"/>
      <c r="AJ53" s="121"/>
      <c r="AK53" s="121"/>
    </row>
    <row r="54" spans="1:37" s="92" customFormat="1" ht="12.75" customHeight="1">
      <c r="A54" s="56"/>
      <c r="B54" s="57"/>
      <c r="C54" s="58"/>
      <c r="D54" s="192"/>
      <c r="E54" s="192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60"/>
      <c r="T54" s="60"/>
      <c r="U54" s="61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21"/>
      <c r="AI54" s="121"/>
      <c r="AJ54" s="121"/>
      <c r="AK54" s="121"/>
    </row>
    <row r="55" spans="1:37" s="196" customFormat="1" ht="12.75" customHeight="1">
      <c r="A55" s="190">
        <v>14</v>
      </c>
      <c r="B55" s="146" t="s">
        <v>92</v>
      </c>
      <c r="C55" s="191" t="s">
        <v>91</v>
      </c>
      <c r="D55" s="192"/>
      <c r="E55" s="192"/>
      <c r="F55" s="397">
        <f>IFERROR((F49*1000)/F27,0)</f>
        <v>1.5977482851358003</v>
      </c>
      <c r="G55" s="397">
        <f t="shared" ref="G55:Q55" si="30">IFERROR((G49*1000)/G27,0)</f>
        <v>1.9012112453730508</v>
      </c>
      <c r="H55" s="397">
        <f t="shared" si="30"/>
        <v>2.4680618390558591</v>
      </c>
      <c r="I55" s="397">
        <f t="shared" si="30"/>
        <v>1.602916922554007</v>
      </c>
      <c r="J55" s="397">
        <f t="shared" si="30"/>
        <v>0</v>
      </c>
      <c r="K55" s="397">
        <f t="shared" si="30"/>
        <v>0</v>
      </c>
      <c r="L55" s="397">
        <f t="shared" si="30"/>
        <v>0</v>
      </c>
      <c r="M55" s="397">
        <f t="shared" si="30"/>
        <v>0</v>
      </c>
      <c r="N55" s="397">
        <f t="shared" si="30"/>
        <v>0</v>
      </c>
      <c r="O55" s="397">
        <f t="shared" si="30"/>
        <v>0</v>
      </c>
      <c r="P55" s="397">
        <f t="shared" si="30"/>
        <v>0</v>
      </c>
      <c r="Q55" s="397">
        <f t="shared" si="30"/>
        <v>0</v>
      </c>
      <c r="R55" s="397">
        <f>IFERROR((R49*1000)/R27,0)</f>
        <v>1.8868058706085351</v>
      </c>
      <c r="S55" s="194"/>
      <c r="T55" s="194"/>
      <c r="U55" s="192"/>
      <c r="V55" s="397">
        <f>IFERROR((V49*1000)/V27,0)</f>
        <v>1.5977482851358003</v>
      </c>
      <c r="W55" s="397">
        <f t="shared" ref="W55:AG55" si="31">IFERROR((W49*1000)/W27,0)</f>
        <v>1.7417111610652534</v>
      </c>
      <c r="X55" s="397">
        <f t="shared" si="31"/>
        <v>1.9858450681575632</v>
      </c>
      <c r="Y55" s="397">
        <f t="shared" si="31"/>
        <v>1.8868058706085351</v>
      </c>
      <c r="Z55" s="397">
        <f t="shared" si="31"/>
        <v>1.8868058706085351</v>
      </c>
      <c r="AA55" s="397">
        <f t="shared" si="31"/>
        <v>1.8868058706085351</v>
      </c>
      <c r="AB55" s="397">
        <f t="shared" si="31"/>
        <v>1.8868058706085351</v>
      </c>
      <c r="AC55" s="397">
        <f t="shared" si="31"/>
        <v>1.8868058706085351</v>
      </c>
      <c r="AD55" s="397">
        <f t="shared" si="31"/>
        <v>1.8868058706085351</v>
      </c>
      <c r="AE55" s="397">
        <f t="shared" si="31"/>
        <v>1.8868058706085351</v>
      </c>
      <c r="AF55" s="397">
        <f t="shared" si="31"/>
        <v>1.8868058706085351</v>
      </c>
      <c r="AG55" s="397">
        <f t="shared" si="31"/>
        <v>1.8868058706085351</v>
      </c>
      <c r="AH55" s="195"/>
      <c r="AI55" s="195"/>
      <c r="AJ55" s="195"/>
      <c r="AK55" s="195"/>
    </row>
    <row r="56" spans="1:37" s="92" customFormat="1" ht="12.75" customHeight="1">
      <c r="A56" s="56"/>
      <c r="B56" s="57" t="s">
        <v>93</v>
      </c>
      <c r="C56" s="58" t="s">
        <v>91</v>
      </c>
      <c r="D56" s="192"/>
      <c r="E56" s="192"/>
      <c r="F56" s="153">
        <f>IFERROR((F47*1000)/F27,0)</f>
        <v>1.4601778134549233</v>
      </c>
      <c r="G56" s="153">
        <f t="shared" ref="G56:Q56" si="32">IFERROR((G47*1000)/G27,0)</f>
        <v>1.6231156483001996</v>
      </c>
      <c r="H56" s="153">
        <f t="shared" si="32"/>
        <v>2.3252399864404438</v>
      </c>
      <c r="I56" s="153">
        <f t="shared" si="32"/>
        <v>1.4653171264913889</v>
      </c>
      <c r="J56" s="153">
        <f t="shared" si="32"/>
        <v>0</v>
      </c>
      <c r="K56" s="153">
        <f t="shared" si="32"/>
        <v>0</v>
      </c>
      <c r="L56" s="153">
        <f t="shared" si="32"/>
        <v>0</v>
      </c>
      <c r="M56" s="153">
        <f t="shared" si="32"/>
        <v>0</v>
      </c>
      <c r="N56" s="153">
        <f t="shared" si="32"/>
        <v>0</v>
      </c>
      <c r="O56" s="153">
        <f t="shared" si="32"/>
        <v>0</v>
      </c>
      <c r="P56" s="153">
        <f t="shared" si="32"/>
        <v>0</v>
      </c>
      <c r="Q56" s="153">
        <f t="shared" si="32"/>
        <v>0</v>
      </c>
      <c r="R56" s="153">
        <f>IFERROR((R47*1000)/R27,0)</f>
        <v>1.7151077850965077</v>
      </c>
      <c r="S56" s="60"/>
      <c r="T56" s="60"/>
      <c r="U56" s="61"/>
      <c r="V56" s="153">
        <f>IFERROR((V47*1000)/V27,0)</f>
        <v>1.4601778134549233</v>
      </c>
      <c r="W56" s="153">
        <f t="shared" ref="W56:AG56" si="33">IFERROR((W47*1000)/W27,0)</f>
        <v>1.5374755478594955</v>
      </c>
      <c r="X56" s="153">
        <f t="shared" si="33"/>
        <v>1.8022512493033018</v>
      </c>
      <c r="Y56" s="153">
        <f t="shared" si="33"/>
        <v>1.7151077850965077</v>
      </c>
      <c r="Z56" s="153">
        <f t="shared" si="33"/>
        <v>1.7151077850965077</v>
      </c>
      <c r="AA56" s="153">
        <f t="shared" si="33"/>
        <v>1.7151077850965077</v>
      </c>
      <c r="AB56" s="153">
        <f t="shared" si="33"/>
        <v>1.7151077850965077</v>
      </c>
      <c r="AC56" s="153">
        <f t="shared" si="33"/>
        <v>1.7151077850965077</v>
      </c>
      <c r="AD56" s="153">
        <f t="shared" si="33"/>
        <v>1.7151077850965077</v>
      </c>
      <c r="AE56" s="153">
        <f t="shared" si="33"/>
        <v>1.7151077850965077</v>
      </c>
      <c r="AF56" s="153">
        <f t="shared" si="33"/>
        <v>1.7151077850965077</v>
      </c>
      <c r="AG56" s="153">
        <f t="shared" si="33"/>
        <v>1.7151077850965077</v>
      </c>
      <c r="AH56" s="121"/>
      <c r="AI56" s="121"/>
      <c r="AJ56" s="121"/>
      <c r="AK56" s="121"/>
    </row>
    <row r="57" spans="1:37" s="92" customFormat="1" ht="12.75" customHeight="1">
      <c r="A57" s="56"/>
      <c r="B57" s="57" t="s">
        <v>94</v>
      </c>
      <c r="C57" s="58" t="s">
        <v>91</v>
      </c>
      <c r="D57" s="192"/>
      <c r="E57" s="192"/>
      <c r="F57" s="153">
        <f>IFERROR((F48*1000)/F19,0)</f>
        <v>0.58897683357787922</v>
      </c>
      <c r="G57" s="153">
        <f t="shared" ref="G57:Q57" si="34">IFERROR((G48*1000)/G19,0)</f>
        <v>1.0455834154384414</v>
      </c>
      <c r="H57" s="153">
        <f t="shared" si="34"/>
        <v>0.65114578811487578</v>
      </c>
      <c r="I57" s="153">
        <f t="shared" si="34"/>
        <v>0.60345557719996612</v>
      </c>
      <c r="J57" s="153">
        <f t="shared" si="34"/>
        <v>0</v>
      </c>
      <c r="K57" s="153">
        <f t="shared" si="34"/>
        <v>0</v>
      </c>
      <c r="L57" s="153">
        <f t="shared" si="34"/>
        <v>0</v>
      </c>
      <c r="M57" s="153">
        <f t="shared" si="34"/>
        <v>0</v>
      </c>
      <c r="N57" s="153">
        <f t="shared" si="34"/>
        <v>0</v>
      </c>
      <c r="O57" s="153">
        <f t="shared" si="34"/>
        <v>0</v>
      </c>
      <c r="P57" s="153">
        <f t="shared" si="34"/>
        <v>0</v>
      </c>
      <c r="Q57" s="153">
        <f t="shared" si="34"/>
        <v>0</v>
      </c>
      <c r="R57" s="153">
        <f>IFERROR((R48*1000)/R19,0)</f>
        <v>0.72705545185835374</v>
      </c>
      <c r="S57" s="60"/>
      <c r="T57" s="60"/>
      <c r="U57" s="61"/>
      <c r="V57" s="153">
        <f>IFERROR((V48*1000)/V19,0)</f>
        <v>0.58897683357787922</v>
      </c>
      <c r="W57" s="153">
        <f t="shared" ref="W57:AG57" si="35">IFERROR((W48*1000)/W19,0)</f>
        <v>0.82040724811968768</v>
      </c>
      <c r="X57" s="153">
        <f t="shared" si="35"/>
        <v>0.76819530484667808</v>
      </c>
      <c r="Y57" s="153">
        <f t="shared" si="35"/>
        <v>0.72705545185835374</v>
      </c>
      <c r="Z57" s="153">
        <f t="shared" si="35"/>
        <v>0.72705545185835374</v>
      </c>
      <c r="AA57" s="153">
        <f t="shared" si="35"/>
        <v>0.72705545185835374</v>
      </c>
      <c r="AB57" s="153">
        <f t="shared" si="35"/>
        <v>0.72705545185835374</v>
      </c>
      <c r="AC57" s="153">
        <f t="shared" si="35"/>
        <v>0.72705545185835374</v>
      </c>
      <c r="AD57" s="153">
        <f t="shared" si="35"/>
        <v>0.72705545185835374</v>
      </c>
      <c r="AE57" s="153">
        <f t="shared" si="35"/>
        <v>0.72705545185835374</v>
      </c>
      <c r="AF57" s="153">
        <f t="shared" si="35"/>
        <v>0.72705545185835374</v>
      </c>
      <c r="AG57" s="153">
        <f t="shared" si="35"/>
        <v>0.72705545185835374</v>
      </c>
      <c r="AH57" s="121"/>
      <c r="AI57" s="121"/>
      <c r="AJ57" s="121"/>
      <c r="AK57" s="121"/>
    </row>
    <row r="58" spans="1:37" s="92" customFormat="1" ht="12.75" customHeight="1">
      <c r="A58" s="56"/>
      <c r="B58" s="57"/>
      <c r="C58" s="58"/>
      <c r="D58" s="192"/>
      <c r="E58" s="192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59"/>
      <c r="S58" s="60"/>
      <c r="T58" s="60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121"/>
      <c r="AI58" s="121"/>
      <c r="AJ58" s="121"/>
      <c r="AK58" s="121"/>
    </row>
    <row r="59" spans="1:37" s="196" customFormat="1" ht="12.75" customHeight="1">
      <c r="A59" s="190">
        <v>15</v>
      </c>
      <c r="B59" s="146" t="s">
        <v>95</v>
      </c>
      <c r="C59" s="191" t="s">
        <v>101</v>
      </c>
      <c r="D59" s="192"/>
      <c r="E59" s="192"/>
      <c r="F59" s="192">
        <f>SUM(F60:F61)</f>
        <v>827628850</v>
      </c>
      <c r="G59" s="192">
        <f t="shared" ref="G59:Q59" si="36">SUM(G60:G61)</f>
        <v>793384277.7076</v>
      </c>
      <c r="H59" s="192">
        <f t="shared" si="36"/>
        <v>912999153</v>
      </c>
      <c r="I59" s="192">
        <f t="shared" si="36"/>
        <v>848955158</v>
      </c>
      <c r="J59" s="192">
        <f t="shared" si="36"/>
        <v>0</v>
      </c>
      <c r="K59" s="192">
        <f t="shared" si="36"/>
        <v>0</v>
      </c>
      <c r="L59" s="192">
        <f t="shared" si="36"/>
        <v>0</v>
      </c>
      <c r="M59" s="192">
        <f t="shared" si="36"/>
        <v>0</v>
      </c>
      <c r="N59" s="192">
        <f t="shared" si="36"/>
        <v>0</v>
      </c>
      <c r="O59" s="192">
        <f t="shared" si="36"/>
        <v>0</v>
      </c>
      <c r="P59" s="192">
        <f t="shared" si="36"/>
        <v>0</v>
      </c>
      <c r="Q59" s="192">
        <f t="shared" si="36"/>
        <v>0</v>
      </c>
      <c r="R59" s="192">
        <f>SUM(F59:Q59)</f>
        <v>3382967438.7076001</v>
      </c>
      <c r="S59" s="194"/>
      <c r="T59" s="194"/>
      <c r="U59" s="192"/>
      <c r="V59" s="192">
        <f>F59</f>
        <v>827628850</v>
      </c>
      <c r="W59" s="192">
        <f>V59+G59</f>
        <v>1621013127.7076001</v>
      </c>
      <c r="X59" s="192">
        <f t="shared" ref="X59:AG61" si="37">W59+H59</f>
        <v>2534012280.7076001</v>
      </c>
      <c r="Y59" s="192">
        <f t="shared" si="37"/>
        <v>3382967438.7076001</v>
      </c>
      <c r="Z59" s="192">
        <f t="shared" si="37"/>
        <v>3382967438.7076001</v>
      </c>
      <c r="AA59" s="192">
        <f t="shared" si="37"/>
        <v>3382967438.7076001</v>
      </c>
      <c r="AB59" s="192">
        <f t="shared" si="37"/>
        <v>3382967438.7076001</v>
      </c>
      <c r="AC59" s="192">
        <f t="shared" si="37"/>
        <v>3382967438.7076001</v>
      </c>
      <c r="AD59" s="192">
        <f t="shared" si="37"/>
        <v>3382967438.7076001</v>
      </c>
      <c r="AE59" s="192">
        <f t="shared" si="37"/>
        <v>3382967438.7076001</v>
      </c>
      <c r="AF59" s="192">
        <f t="shared" si="37"/>
        <v>3382967438.7076001</v>
      </c>
      <c r="AG59" s="192">
        <f t="shared" si="37"/>
        <v>3382967438.7076001</v>
      </c>
      <c r="AH59" s="195"/>
      <c r="AI59" s="195"/>
      <c r="AJ59" s="195"/>
      <c r="AK59" s="195"/>
    </row>
    <row r="60" spans="1:37" s="92" customFormat="1" ht="12.75" customHeight="1">
      <c r="A60" s="56"/>
      <c r="B60" s="149" t="s">
        <v>96</v>
      </c>
      <c r="C60" s="58" t="s">
        <v>101</v>
      </c>
      <c r="D60" s="192"/>
      <c r="E60" s="192"/>
      <c r="F60" s="61">
        <f>'Harga BBM'!D18+'Harga BBM'!D30</f>
        <v>660995700</v>
      </c>
      <c r="G60" s="61">
        <f>'Harga BBM'!E18+'Harga BBM'!E30</f>
        <v>644157139.7076</v>
      </c>
      <c r="H60" s="61">
        <f>'Harga BBM'!F18+'Harga BBM'!F30</f>
        <v>752024903</v>
      </c>
      <c r="I60" s="61">
        <f>'Harga BBM'!G18+'Harga BBM'!G30</f>
        <v>848955158</v>
      </c>
      <c r="J60" s="61">
        <f>'Harga BBM'!H18+'Harga BBM'!H30</f>
        <v>0</v>
      </c>
      <c r="K60" s="61">
        <f>'Harga BBM'!I18+'Harga BBM'!I30</f>
        <v>0</v>
      </c>
      <c r="L60" s="61">
        <f>'Harga BBM'!J18+'Harga BBM'!J30</f>
        <v>0</v>
      </c>
      <c r="M60" s="61">
        <f>'Harga BBM'!K18+'Harga BBM'!K30</f>
        <v>0</v>
      </c>
      <c r="N60" s="61">
        <f>'Harga BBM'!L18+'Harga BBM'!L30</f>
        <v>0</v>
      </c>
      <c r="O60" s="61">
        <f>'Harga BBM'!M18+'Harga BBM'!M30</f>
        <v>0</v>
      </c>
      <c r="P60" s="61">
        <f>'Harga BBM'!N18+'Harga BBM'!N30</f>
        <v>0</v>
      </c>
      <c r="Q60" s="61">
        <f>'Harga BBM'!O18+'Harga BBM'!O30</f>
        <v>0</v>
      </c>
      <c r="R60" s="61">
        <f>SUM(F60:Q60)</f>
        <v>2906132900.7076001</v>
      </c>
      <c r="S60" s="60"/>
      <c r="T60" s="60"/>
      <c r="U60" s="61"/>
      <c r="V60" s="61">
        <f>F60</f>
        <v>660995700</v>
      </c>
      <c r="W60" s="61">
        <f>V60+G60</f>
        <v>1305152839.7076001</v>
      </c>
      <c r="X60" s="61">
        <f t="shared" si="37"/>
        <v>2057177742.7076001</v>
      </c>
      <c r="Y60" s="61">
        <f t="shared" si="37"/>
        <v>2906132900.7076001</v>
      </c>
      <c r="Z60" s="61">
        <f t="shared" si="37"/>
        <v>2906132900.7076001</v>
      </c>
      <c r="AA60" s="61">
        <f t="shared" si="37"/>
        <v>2906132900.7076001</v>
      </c>
      <c r="AB60" s="61">
        <f t="shared" si="37"/>
        <v>2906132900.7076001</v>
      </c>
      <c r="AC60" s="61">
        <f t="shared" si="37"/>
        <v>2906132900.7076001</v>
      </c>
      <c r="AD60" s="61">
        <f t="shared" si="37"/>
        <v>2906132900.7076001</v>
      </c>
      <c r="AE60" s="61">
        <f t="shared" si="37"/>
        <v>2906132900.7076001</v>
      </c>
      <c r="AF60" s="61">
        <f t="shared" si="37"/>
        <v>2906132900.7076001</v>
      </c>
      <c r="AG60" s="61">
        <f t="shared" si="37"/>
        <v>2906132900.7076001</v>
      </c>
      <c r="AH60" s="121"/>
      <c r="AI60" s="121"/>
      <c r="AJ60" s="121"/>
      <c r="AK60" s="121"/>
    </row>
    <row r="61" spans="1:37" s="92" customFormat="1" ht="12.75" customHeight="1">
      <c r="A61" s="56"/>
      <c r="B61" s="149" t="s">
        <v>97</v>
      </c>
      <c r="C61" s="58" t="s">
        <v>101</v>
      </c>
      <c r="D61" s="192"/>
      <c r="E61" s="192"/>
      <c r="F61" s="61">
        <f>'OA BBM'!D18+'OA BBM'!D30</f>
        <v>166633150</v>
      </c>
      <c r="G61" s="61">
        <f>'OA BBM'!E18+'OA BBM'!E30</f>
        <v>149227138.00000003</v>
      </c>
      <c r="H61" s="61">
        <f>'OA BBM'!F18+'OA BBM'!F30</f>
        <v>160974250</v>
      </c>
      <c r="I61" s="61">
        <f>'OA BBM'!G18+'OA BBM'!G30</f>
        <v>0</v>
      </c>
      <c r="J61" s="61">
        <f>'OA BBM'!H18+'OA BBM'!H30</f>
        <v>0</v>
      </c>
      <c r="K61" s="61">
        <f>'OA BBM'!I18+'OA BBM'!I30</f>
        <v>0</v>
      </c>
      <c r="L61" s="61">
        <f>'OA BBM'!J18+'OA BBM'!J30</f>
        <v>0</v>
      </c>
      <c r="M61" s="61">
        <f>'OA BBM'!K18+'OA BBM'!K30</f>
        <v>0</v>
      </c>
      <c r="N61" s="61">
        <f>'OA BBM'!L18+'OA BBM'!L30</f>
        <v>0</v>
      </c>
      <c r="O61" s="61">
        <f>'OA BBM'!M18+'OA BBM'!M30</f>
        <v>0</v>
      </c>
      <c r="P61" s="61">
        <f>'OA BBM'!N18+'OA BBM'!N30</f>
        <v>0</v>
      </c>
      <c r="Q61" s="61">
        <f>'OA BBM'!O18+'OA BBM'!O30</f>
        <v>0</v>
      </c>
      <c r="R61" s="61">
        <f>SUM(F61:Q61)</f>
        <v>476834538</v>
      </c>
      <c r="S61" s="60"/>
      <c r="T61" s="60"/>
      <c r="U61" s="61"/>
      <c r="V61" s="61">
        <f>F61</f>
        <v>166633150</v>
      </c>
      <c r="W61" s="61">
        <f>V61+G61</f>
        <v>315860288</v>
      </c>
      <c r="X61" s="61">
        <f t="shared" si="37"/>
        <v>476834538</v>
      </c>
      <c r="Y61" s="61">
        <f t="shared" si="37"/>
        <v>476834538</v>
      </c>
      <c r="Z61" s="61">
        <f t="shared" si="37"/>
        <v>476834538</v>
      </c>
      <c r="AA61" s="61">
        <f t="shared" si="37"/>
        <v>476834538</v>
      </c>
      <c r="AB61" s="61">
        <f t="shared" si="37"/>
        <v>476834538</v>
      </c>
      <c r="AC61" s="61">
        <f t="shared" si="37"/>
        <v>476834538</v>
      </c>
      <c r="AD61" s="61">
        <f t="shared" si="37"/>
        <v>476834538</v>
      </c>
      <c r="AE61" s="61">
        <f t="shared" si="37"/>
        <v>476834538</v>
      </c>
      <c r="AF61" s="61">
        <f t="shared" si="37"/>
        <v>476834538</v>
      </c>
      <c r="AG61" s="61">
        <f t="shared" si="37"/>
        <v>476834538</v>
      </c>
      <c r="AH61" s="121"/>
      <c r="AI61" s="121"/>
      <c r="AJ61" s="121"/>
      <c r="AK61" s="121"/>
    </row>
    <row r="62" spans="1:37" s="92" customFormat="1" ht="12.75" customHeight="1">
      <c r="A62" s="56"/>
      <c r="B62" s="57"/>
      <c r="C62" s="58"/>
      <c r="D62" s="192"/>
      <c r="E62" s="192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9"/>
      <c r="S62" s="60"/>
      <c r="T62" s="60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121"/>
      <c r="AI62" s="121"/>
      <c r="AJ62" s="121"/>
      <c r="AK62" s="121"/>
    </row>
    <row r="63" spans="1:37" s="196" customFormat="1" ht="12.75" customHeight="1">
      <c r="A63" s="190">
        <v>16</v>
      </c>
      <c r="B63" s="146" t="s">
        <v>98</v>
      </c>
      <c r="C63" s="191" t="s">
        <v>101</v>
      </c>
      <c r="D63" s="192"/>
      <c r="E63" s="192"/>
      <c r="F63" s="192">
        <f>SUM(F64:F65)</f>
        <v>17514050</v>
      </c>
      <c r="G63" s="192">
        <f t="shared" ref="G63:Q63" si="38">SUM(G64:G65)</f>
        <v>31852800</v>
      </c>
      <c r="H63" s="192">
        <f t="shared" si="38"/>
        <v>44128000</v>
      </c>
      <c r="I63" s="192">
        <f t="shared" si="38"/>
        <v>0</v>
      </c>
      <c r="J63" s="192">
        <f t="shared" si="38"/>
        <v>0</v>
      </c>
      <c r="K63" s="192">
        <f t="shared" si="38"/>
        <v>0</v>
      </c>
      <c r="L63" s="192">
        <f t="shared" si="38"/>
        <v>0</v>
      </c>
      <c r="M63" s="192">
        <f t="shared" si="38"/>
        <v>0</v>
      </c>
      <c r="N63" s="192">
        <f t="shared" si="38"/>
        <v>0</v>
      </c>
      <c r="O63" s="192">
        <f t="shared" si="38"/>
        <v>0</v>
      </c>
      <c r="P63" s="192">
        <f t="shared" si="38"/>
        <v>0</v>
      </c>
      <c r="Q63" s="192">
        <f t="shared" si="38"/>
        <v>0</v>
      </c>
      <c r="R63" s="203">
        <f>SUM(F63:Q63)</f>
        <v>93494850</v>
      </c>
      <c r="S63" s="194"/>
      <c r="T63" s="194"/>
      <c r="U63" s="192"/>
      <c r="V63" s="192">
        <f>F63</f>
        <v>17514050</v>
      </c>
      <c r="W63" s="192">
        <f>V63+G63</f>
        <v>49366850</v>
      </c>
      <c r="X63" s="192">
        <f t="shared" ref="X63:AG65" si="39">W63+H63</f>
        <v>93494850</v>
      </c>
      <c r="Y63" s="192">
        <f t="shared" si="39"/>
        <v>93494850</v>
      </c>
      <c r="Z63" s="192">
        <f t="shared" si="39"/>
        <v>93494850</v>
      </c>
      <c r="AA63" s="192">
        <f t="shared" si="39"/>
        <v>93494850</v>
      </c>
      <c r="AB63" s="192">
        <f t="shared" si="39"/>
        <v>93494850</v>
      </c>
      <c r="AC63" s="192">
        <f t="shared" si="39"/>
        <v>93494850</v>
      </c>
      <c r="AD63" s="192">
        <f t="shared" si="39"/>
        <v>93494850</v>
      </c>
      <c r="AE63" s="192">
        <f t="shared" si="39"/>
        <v>93494850</v>
      </c>
      <c r="AF63" s="192">
        <f t="shared" si="39"/>
        <v>93494850</v>
      </c>
      <c r="AG63" s="192">
        <f t="shared" si="39"/>
        <v>93494850</v>
      </c>
      <c r="AH63" s="195"/>
      <c r="AI63" s="195"/>
      <c r="AJ63" s="195"/>
      <c r="AK63" s="195"/>
    </row>
    <row r="64" spans="1:37" s="92" customFormat="1" ht="12.75" customHeight="1">
      <c r="A64" s="56"/>
      <c r="B64" s="149" t="s">
        <v>99</v>
      </c>
      <c r="C64" s="58" t="s">
        <v>101</v>
      </c>
      <c r="D64" s="192"/>
      <c r="E64" s="192"/>
      <c r="F64" s="61">
        <f>'Harga Pelumas'!D18+'Harga Pelumas'!D30</f>
        <v>14828800</v>
      </c>
      <c r="G64" s="61">
        <f>'Harga Pelumas'!E18+'Harga Pelumas'!E30</f>
        <v>15926400</v>
      </c>
      <c r="H64" s="61">
        <f>'Harga Pelumas'!F18+'Harga Pelumas'!F30</f>
        <v>22064000</v>
      </c>
      <c r="I64" s="61">
        <f>'Harga Pelumas'!G18+'Harga Pelumas'!G30</f>
        <v>0</v>
      </c>
      <c r="J64" s="61">
        <f>'Harga Pelumas'!H18+'Harga Pelumas'!H30</f>
        <v>0</v>
      </c>
      <c r="K64" s="61">
        <f>'Harga Pelumas'!I18+'Harga Pelumas'!I30</f>
        <v>0</v>
      </c>
      <c r="L64" s="61">
        <f>'Harga Pelumas'!J18+'Harga Pelumas'!J30</f>
        <v>0</v>
      </c>
      <c r="M64" s="61">
        <f>'Harga Pelumas'!K18+'Harga Pelumas'!K30</f>
        <v>0</v>
      </c>
      <c r="N64" s="61">
        <f>'Harga Pelumas'!L18+'Harga Pelumas'!L30</f>
        <v>0</v>
      </c>
      <c r="O64" s="61">
        <f>'Harga Pelumas'!M18+'Harga Pelumas'!M30</f>
        <v>0</v>
      </c>
      <c r="P64" s="61">
        <f>'Harga Pelumas'!N18+'Harga Pelumas'!N30</f>
        <v>0</v>
      </c>
      <c r="Q64" s="61">
        <f>'Harga Pelumas'!O18+'Harga Pelumas'!O30</f>
        <v>0</v>
      </c>
      <c r="R64" s="202">
        <f>SUM(F64:Q64)</f>
        <v>52819200</v>
      </c>
      <c r="S64" s="60"/>
      <c r="T64" s="60"/>
      <c r="U64" s="61"/>
      <c r="V64" s="61">
        <f t="shared" ref="V64:V65" si="40">F64</f>
        <v>14828800</v>
      </c>
      <c r="W64" s="61">
        <f>V64+G64</f>
        <v>30755200</v>
      </c>
      <c r="X64" s="61">
        <f t="shared" si="39"/>
        <v>52819200</v>
      </c>
      <c r="Y64" s="61">
        <f t="shared" si="39"/>
        <v>52819200</v>
      </c>
      <c r="Z64" s="61">
        <f t="shared" si="39"/>
        <v>52819200</v>
      </c>
      <c r="AA64" s="61">
        <f t="shared" si="39"/>
        <v>52819200</v>
      </c>
      <c r="AB64" s="61">
        <f t="shared" si="39"/>
        <v>52819200</v>
      </c>
      <c r="AC64" s="61">
        <f t="shared" si="39"/>
        <v>52819200</v>
      </c>
      <c r="AD64" s="61">
        <f t="shared" si="39"/>
        <v>52819200</v>
      </c>
      <c r="AE64" s="61">
        <f t="shared" si="39"/>
        <v>52819200</v>
      </c>
      <c r="AF64" s="61">
        <f t="shared" si="39"/>
        <v>52819200</v>
      </c>
      <c r="AG64" s="61">
        <f t="shared" si="39"/>
        <v>52819200</v>
      </c>
      <c r="AH64" s="121"/>
      <c r="AI64" s="121"/>
      <c r="AJ64" s="121"/>
      <c r="AK64" s="121"/>
    </row>
    <row r="65" spans="1:37" s="92" customFormat="1" ht="12.75" customHeight="1">
      <c r="A65" s="56"/>
      <c r="B65" s="149" t="s">
        <v>100</v>
      </c>
      <c r="C65" s="58" t="s">
        <v>101</v>
      </c>
      <c r="D65" s="192"/>
      <c r="E65" s="192"/>
      <c r="F65" s="61">
        <f>'OA Pelumas'!D18+'OA Pelumas'!D30</f>
        <v>2685250</v>
      </c>
      <c r="G65" s="61">
        <f>'Harga Pelumas'!E18+'Harga Pelumas'!E30</f>
        <v>15926400</v>
      </c>
      <c r="H65" s="61">
        <f>'Harga Pelumas'!F18+'Harga Pelumas'!F30</f>
        <v>22064000</v>
      </c>
      <c r="I65" s="61">
        <f>'Harga Pelumas'!G18+'Harga Pelumas'!G30</f>
        <v>0</v>
      </c>
      <c r="J65" s="61">
        <f>'Harga Pelumas'!H18+'Harga Pelumas'!H30</f>
        <v>0</v>
      </c>
      <c r="K65" s="61">
        <f>'Harga Pelumas'!I18+'Harga Pelumas'!I30</f>
        <v>0</v>
      </c>
      <c r="L65" s="61">
        <f>'Harga Pelumas'!J18+'Harga Pelumas'!J30</f>
        <v>0</v>
      </c>
      <c r="M65" s="61">
        <f>'Harga Pelumas'!K18+'Harga Pelumas'!K30</f>
        <v>0</v>
      </c>
      <c r="N65" s="61">
        <f>'Harga Pelumas'!L18+'Harga Pelumas'!L30</f>
        <v>0</v>
      </c>
      <c r="O65" s="61">
        <f>'Harga Pelumas'!M18+'Harga Pelumas'!M30</f>
        <v>0</v>
      </c>
      <c r="P65" s="61">
        <f>'Harga Pelumas'!N18+'Harga Pelumas'!N30</f>
        <v>0</v>
      </c>
      <c r="Q65" s="61">
        <f>'Harga Pelumas'!O18+'Harga Pelumas'!O30</f>
        <v>0</v>
      </c>
      <c r="R65" s="202">
        <f>SUM(F65:Q65)</f>
        <v>40675650</v>
      </c>
      <c r="S65" s="60"/>
      <c r="T65" s="60"/>
      <c r="U65" s="61"/>
      <c r="V65" s="61">
        <f t="shared" si="40"/>
        <v>2685250</v>
      </c>
      <c r="W65" s="61">
        <f>V65+G65</f>
        <v>18611650</v>
      </c>
      <c r="X65" s="61">
        <f t="shared" si="39"/>
        <v>40675650</v>
      </c>
      <c r="Y65" s="61">
        <f t="shared" si="39"/>
        <v>40675650</v>
      </c>
      <c r="Z65" s="61">
        <f t="shared" si="39"/>
        <v>40675650</v>
      </c>
      <c r="AA65" s="61">
        <f t="shared" si="39"/>
        <v>40675650</v>
      </c>
      <c r="AB65" s="61">
        <f t="shared" si="39"/>
        <v>40675650</v>
      </c>
      <c r="AC65" s="61">
        <f t="shared" si="39"/>
        <v>40675650</v>
      </c>
      <c r="AD65" s="61">
        <f t="shared" si="39"/>
        <v>40675650</v>
      </c>
      <c r="AE65" s="61">
        <f t="shared" si="39"/>
        <v>40675650</v>
      </c>
      <c r="AF65" s="61">
        <f t="shared" si="39"/>
        <v>40675650</v>
      </c>
      <c r="AG65" s="61">
        <f t="shared" si="39"/>
        <v>40675650</v>
      </c>
      <c r="AH65" s="121"/>
      <c r="AI65" s="121"/>
      <c r="AJ65" s="121"/>
      <c r="AK65" s="121"/>
    </row>
    <row r="66" spans="1:37" s="92" customFormat="1" ht="12.75" customHeight="1">
      <c r="A66" s="56"/>
      <c r="B66" s="57"/>
      <c r="C66" s="58"/>
      <c r="D66" s="192"/>
      <c r="E66" s="192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59"/>
      <c r="S66" s="60"/>
      <c r="T66" s="60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121"/>
      <c r="AI66" s="121"/>
      <c r="AJ66" s="121"/>
      <c r="AK66" s="121"/>
    </row>
    <row r="67" spans="1:37" s="399" customFormat="1" ht="12.75" customHeight="1">
      <c r="A67" s="392">
        <v>17</v>
      </c>
      <c r="B67" s="393" t="s">
        <v>53</v>
      </c>
      <c r="C67" s="394" t="s">
        <v>13</v>
      </c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400"/>
      <c r="T67" s="400"/>
      <c r="U67" s="390"/>
      <c r="V67" s="377"/>
      <c r="W67" s="377"/>
      <c r="X67" s="377"/>
      <c r="Y67" s="377"/>
      <c r="Z67" s="377"/>
      <c r="AA67" s="377"/>
      <c r="AB67" s="377"/>
      <c r="AC67" s="377"/>
      <c r="AD67" s="377"/>
      <c r="AE67" s="377"/>
      <c r="AF67" s="377"/>
      <c r="AG67" s="377"/>
      <c r="AH67" s="398"/>
      <c r="AI67" s="398"/>
      <c r="AJ67" s="398"/>
      <c r="AK67" s="398"/>
    </row>
    <row r="68" spans="1:37" s="92" customFormat="1" ht="12.75" customHeight="1">
      <c r="A68" s="56"/>
      <c r="B68" s="57"/>
      <c r="C68" s="58"/>
      <c r="D68" s="192"/>
      <c r="E68" s="192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59"/>
      <c r="S68" s="60"/>
      <c r="T68" s="60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121"/>
      <c r="AI68" s="121"/>
      <c r="AJ68" s="121"/>
      <c r="AK68" s="121"/>
    </row>
    <row r="69" spans="1:37" s="399" customFormat="1" ht="12.75" customHeight="1">
      <c r="A69" s="190">
        <f>+A67+1</f>
        <v>18</v>
      </c>
      <c r="B69" s="146" t="s">
        <v>45</v>
      </c>
      <c r="C69" s="369" t="s">
        <v>46</v>
      </c>
      <c r="D69" s="378"/>
      <c r="E69" s="381"/>
      <c r="F69" s="381">
        <f>IFERROR($F$102*F42/F27,0)</f>
        <v>2722.4417168505247</v>
      </c>
      <c r="G69" s="381">
        <f t="shared" ref="G69:R69" si="41">IFERROR($F$102*G42/G27,0)</f>
        <v>2750.1487121471023</v>
      </c>
      <c r="H69" s="381">
        <f t="shared" si="41"/>
        <v>2706.6421364004327</v>
      </c>
      <c r="I69" s="381">
        <f t="shared" si="41"/>
        <v>2708.2311040428272</v>
      </c>
      <c r="J69" s="381">
        <f t="shared" si="41"/>
        <v>0</v>
      </c>
      <c r="K69" s="381">
        <f t="shared" si="41"/>
        <v>0</v>
      </c>
      <c r="L69" s="381">
        <f t="shared" si="41"/>
        <v>0</v>
      </c>
      <c r="M69" s="381">
        <f t="shared" si="41"/>
        <v>0</v>
      </c>
      <c r="N69" s="381">
        <f t="shared" si="41"/>
        <v>0</v>
      </c>
      <c r="O69" s="381">
        <f t="shared" si="41"/>
        <v>0</v>
      </c>
      <c r="P69" s="381">
        <f t="shared" si="41"/>
        <v>0</v>
      </c>
      <c r="Q69" s="381">
        <f>IFERROR($F$102*Q42/Q27,0)</f>
        <v>0</v>
      </c>
      <c r="R69" s="381">
        <f t="shared" si="41"/>
        <v>2721.2987576775167</v>
      </c>
      <c r="S69" s="381"/>
      <c r="T69" s="381"/>
      <c r="U69" s="192"/>
      <c r="V69" s="381">
        <f>IFERROR($F$102*V42/V27,0)</f>
        <v>2722.4417168505247</v>
      </c>
      <c r="W69" s="381">
        <f t="shared" ref="W69:AF69" si="42">IFERROR($F$102*W42/W27,0)</f>
        <v>2735.5859197645823</v>
      </c>
      <c r="X69" s="381">
        <f t="shared" si="42"/>
        <v>2725.8576175369708</v>
      </c>
      <c r="Y69" s="381">
        <f t="shared" si="42"/>
        <v>2721.2987576775167</v>
      </c>
      <c r="Z69" s="381">
        <f t="shared" si="42"/>
        <v>2721.2987576775167</v>
      </c>
      <c r="AA69" s="381">
        <f t="shared" si="42"/>
        <v>2721.2987576775167</v>
      </c>
      <c r="AB69" s="381">
        <f t="shared" si="42"/>
        <v>2721.2987576775167</v>
      </c>
      <c r="AC69" s="381">
        <f t="shared" si="42"/>
        <v>2721.2987576775167</v>
      </c>
      <c r="AD69" s="381">
        <f t="shared" si="42"/>
        <v>2721.2987576775167</v>
      </c>
      <c r="AE69" s="381">
        <f t="shared" si="42"/>
        <v>2721.2987576775167</v>
      </c>
      <c r="AF69" s="381">
        <f t="shared" si="42"/>
        <v>2721.2987576775167</v>
      </c>
      <c r="AG69" s="381">
        <f>IFERROR($F$102*AG42/AG27,0)</f>
        <v>2721.2987576775167</v>
      </c>
      <c r="AH69" s="398"/>
      <c r="AI69" s="398"/>
      <c r="AJ69" s="398"/>
      <c r="AK69" s="398"/>
    </row>
    <row r="70" spans="1:37" s="92" customFormat="1" ht="12.75" customHeight="1">
      <c r="A70" s="56"/>
      <c r="B70" s="57"/>
      <c r="C70" s="58"/>
      <c r="D70" s="192"/>
      <c r="E70" s="192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0"/>
      <c r="T70" s="60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121"/>
      <c r="AI70" s="121"/>
      <c r="AJ70" s="121"/>
      <c r="AK70" s="121"/>
    </row>
    <row r="71" spans="1:37" s="399" customFormat="1" ht="12.75" customHeight="1">
      <c r="A71" s="392">
        <f>+A69+1</f>
        <v>19</v>
      </c>
      <c r="B71" s="401" t="s">
        <v>59</v>
      </c>
      <c r="C71" s="394" t="s">
        <v>13</v>
      </c>
      <c r="D71" s="379"/>
      <c r="E71" s="377"/>
      <c r="F71" s="406">
        <f>IFERROR((F27-F24)/F27,0)</f>
        <v>1</v>
      </c>
      <c r="G71" s="406">
        <f t="shared" ref="G71:Q71" si="43">IFERROR((G27-G24)/G27,0)</f>
        <v>1</v>
      </c>
      <c r="H71" s="406">
        <f t="shared" si="43"/>
        <v>1</v>
      </c>
      <c r="I71" s="406">
        <f t="shared" si="43"/>
        <v>1</v>
      </c>
      <c r="J71" s="406">
        <f t="shared" si="43"/>
        <v>0</v>
      </c>
      <c r="K71" s="406">
        <f t="shared" si="43"/>
        <v>0</v>
      </c>
      <c r="L71" s="406">
        <f t="shared" si="43"/>
        <v>0</v>
      </c>
      <c r="M71" s="406">
        <f t="shared" si="43"/>
        <v>0</v>
      </c>
      <c r="N71" s="406">
        <f t="shared" si="43"/>
        <v>0</v>
      </c>
      <c r="O71" s="406">
        <f t="shared" si="43"/>
        <v>0</v>
      </c>
      <c r="P71" s="406">
        <f t="shared" si="43"/>
        <v>0</v>
      </c>
      <c r="Q71" s="406">
        <f t="shared" si="43"/>
        <v>0</v>
      </c>
      <c r="R71" s="406">
        <f>IFERROR((R27-R24)/R27,0)</f>
        <v>1</v>
      </c>
      <c r="S71" s="400"/>
      <c r="T71" s="400"/>
      <c r="U71" s="390"/>
      <c r="V71" s="406">
        <f>IFERROR((V27-V24)/V27,0)</f>
        <v>1</v>
      </c>
      <c r="W71" s="406">
        <f t="shared" ref="W71:AG71" si="44">IFERROR((W27-W24)/W27,0)</f>
        <v>1</v>
      </c>
      <c r="X71" s="406">
        <f t="shared" si="44"/>
        <v>1</v>
      </c>
      <c r="Y71" s="406">
        <f t="shared" si="44"/>
        <v>1</v>
      </c>
      <c r="Z71" s="406">
        <f t="shared" si="44"/>
        <v>1</v>
      </c>
      <c r="AA71" s="406">
        <f t="shared" si="44"/>
        <v>1</v>
      </c>
      <c r="AB71" s="406">
        <f t="shared" si="44"/>
        <v>1</v>
      </c>
      <c r="AC71" s="406">
        <f t="shared" si="44"/>
        <v>1</v>
      </c>
      <c r="AD71" s="406">
        <f t="shared" si="44"/>
        <v>1</v>
      </c>
      <c r="AE71" s="406">
        <f t="shared" si="44"/>
        <v>1</v>
      </c>
      <c r="AF71" s="406">
        <f t="shared" si="44"/>
        <v>1</v>
      </c>
      <c r="AG71" s="406">
        <f t="shared" si="44"/>
        <v>1</v>
      </c>
      <c r="AH71" s="398"/>
      <c r="AI71" s="398"/>
      <c r="AJ71" s="398"/>
      <c r="AK71" s="398"/>
    </row>
    <row r="72" spans="1:37" s="92" customFormat="1" ht="12.75" customHeight="1">
      <c r="A72" s="56"/>
      <c r="B72" s="150"/>
      <c r="C72" s="58"/>
      <c r="D72" s="197"/>
      <c r="E72" s="380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59"/>
      <c r="S72" s="60"/>
      <c r="T72" s="60"/>
      <c r="U72" s="61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121"/>
      <c r="AI72" s="121"/>
      <c r="AJ72" s="121"/>
      <c r="AK72" s="121"/>
    </row>
    <row r="73" spans="1:37" s="196" customFormat="1" ht="12.75" customHeight="1">
      <c r="A73" s="190">
        <f>+A71+1</f>
        <v>20</v>
      </c>
      <c r="B73" s="402" t="s">
        <v>102</v>
      </c>
      <c r="C73" s="191" t="s">
        <v>13</v>
      </c>
      <c r="D73" s="197"/>
      <c r="E73" s="380"/>
      <c r="F73" s="380"/>
      <c r="G73" s="380"/>
      <c r="H73" s="380"/>
      <c r="I73" s="380"/>
      <c r="J73" s="380"/>
      <c r="K73" s="380"/>
      <c r="L73" s="380"/>
      <c r="M73" s="380"/>
      <c r="N73" s="380"/>
      <c r="O73" s="380"/>
      <c r="P73" s="380"/>
      <c r="Q73" s="380"/>
      <c r="R73" s="380"/>
      <c r="S73" s="194"/>
      <c r="T73" s="194"/>
      <c r="U73" s="192"/>
      <c r="V73" s="380"/>
      <c r="W73" s="380"/>
      <c r="X73" s="380"/>
      <c r="Y73" s="380"/>
      <c r="Z73" s="380"/>
      <c r="AA73" s="380"/>
      <c r="AB73" s="380"/>
      <c r="AC73" s="380"/>
      <c r="AD73" s="380"/>
      <c r="AE73" s="380"/>
      <c r="AF73" s="380"/>
      <c r="AG73" s="380"/>
      <c r="AH73" s="195"/>
      <c r="AI73" s="195"/>
      <c r="AJ73" s="195"/>
      <c r="AK73" s="195"/>
    </row>
    <row r="74" spans="1:37" s="92" customFormat="1" ht="12.75" customHeight="1">
      <c r="A74" s="56"/>
      <c r="B74" s="150"/>
      <c r="C74" s="58"/>
      <c r="D74" s="197"/>
      <c r="E74" s="380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0"/>
      <c r="T74" s="60"/>
      <c r="U74" s="61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121"/>
      <c r="AI74" s="121"/>
      <c r="AJ74" s="121"/>
      <c r="AK74" s="121"/>
    </row>
    <row r="75" spans="1:37" s="196" customFormat="1" ht="12.75" customHeight="1">
      <c r="A75" s="190">
        <f>+A73+1</f>
        <v>21</v>
      </c>
      <c r="B75" s="402" t="s">
        <v>103</v>
      </c>
      <c r="C75" s="191" t="s">
        <v>13</v>
      </c>
      <c r="D75" s="197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194"/>
      <c r="T75" s="194"/>
      <c r="U75" s="192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195"/>
      <c r="AI75" s="195"/>
      <c r="AJ75" s="195"/>
      <c r="AK75" s="195"/>
    </row>
    <row r="76" spans="1:37" s="92" customFormat="1" ht="12.75" customHeight="1">
      <c r="A76" s="56"/>
      <c r="B76" s="150"/>
      <c r="C76" s="58"/>
      <c r="D76" s="197"/>
      <c r="E76" s="380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59"/>
      <c r="S76" s="60"/>
      <c r="T76" s="60"/>
      <c r="U76" s="61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121"/>
      <c r="AI76" s="121"/>
      <c r="AJ76" s="121"/>
      <c r="AK76" s="121"/>
    </row>
    <row r="77" spans="1:37" s="196" customFormat="1" ht="12.75" customHeight="1">
      <c r="A77" s="190">
        <f>+A75+1</f>
        <v>22</v>
      </c>
      <c r="B77" s="402" t="s">
        <v>51</v>
      </c>
      <c r="C77" s="191" t="s">
        <v>13</v>
      </c>
      <c r="D77" s="380"/>
      <c r="E77" s="380"/>
      <c r="F77" s="405">
        <f>IFERROR((F27/F99)/F79,0)</f>
        <v>0.4465490869823171</v>
      </c>
      <c r="G77" s="405">
        <f t="shared" ref="G77:R77" si="45">IFERROR((G27/G113)/G79,0)</f>
        <v>0.16197226227208952</v>
      </c>
      <c r="H77" s="405">
        <f t="shared" si="45"/>
        <v>0.14935687250716542</v>
      </c>
      <c r="I77" s="405">
        <f t="shared" si="45"/>
        <v>0.16189363629802928</v>
      </c>
      <c r="J77" s="405">
        <f t="shared" si="45"/>
        <v>0</v>
      </c>
      <c r="K77" s="405">
        <f t="shared" si="45"/>
        <v>0</v>
      </c>
      <c r="L77" s="405">
        <f t="shared" si="45"/>
        <v>0</v>
      </c>
      <c r="M77" s="405">
        <f t="shared" si="45"/>
        <v>0</v>
      </c>
      <c r="N77" s="405">
        <f t="shared" si="45"/>
        <v>0</v>
      </c>
      <c r="O77" s="405">
        <f t="shared" si="45"/>
        <v>0</v>
      </c>
      <c r="P77" s="405">
        <f t="shared" si="45"/>
        <v>0</v>
      </c>
      <c r="Q77" s="405">
        <f t="shared" si="45"/>
        <v>0</v>
      </c>
      <c r="R77" s="405">
        <f t="shared" si="45"/>
        <v>1.2783140057799798E-3</v>
      </c>
      <c r="S77" s="194"/>
      <c r="T77" s="194"/>
      <c r="U77" s="192"/>
      <c r="V77" s="405">
        <f>IFERROR((V27/(V99))/V79,0)</f>
        <v>0.4465490869823171</v>
      </c>
      <c r="W77" s="405">
        <f t="shared" ref="W77:AG77" si="46">IFERROR((W27/(W99))/W79,0)</f>
        <v>0.22313091468153218</v>
      </c>
      <c r="X77" s="405">
        <f t="shared" si="46"/>
        <v>0.14892957099809231</v>
      </c>
      <c r="Y77" s="405">
        <f t="shared" si="46"/>
        <v>0.11406575471410282</v>
      </c>
      <c r="Z77" s="405">
        <f t="shared" si="46"/>
        <v>9.080234421320027E-2</v>
      </c>
      <c r="AA77" s="405">
        <f t="shared" si="46"/>
        <v>7.5834924837398024E-2</v>
      </c>
      <c r="AB77" s="405">
        <f t="shared" si="46"/>
        <v>6.4797916997213351E-2</v>
      </c>
      <c r="AC77" s="405">
        <f t="shared" si="46"/>
        <v>5.6565394755764102E-2</v>
      </c>
      <c r="AD77" s="405">
        <f t="shared" si="46"/>
        <v>5.0372103359147595E-2</v>
      </c>
      <c r="AE77" s="405">
        <f t="shared" si="46"/>
        <v>4.5252315804611282E-2</v>
      </c>
      <c r="AF77" s="405">
        <f t="shared" si="46"/>
        <v>4.1199869613153563E-2</v>
      </c>
      <c r="AG77" s="405">
        <f t="shared" si="46"/>
        <v>3.7710263170509406E-2</v>
      </c>
      <c r="AH77" s="195"/>
      <c r="AI77" s="195"/>
      <c r="AJ77" s="195"/>
      <c r="AK77" s="195"/>
    </row>
    <row r="78" spans="1:37" s="92" customFormat="1" ht="12.75" customHeight="1">
      <c r="A78" s="56"/>
      <c r="B78" s="57"/>
      <c r="C78" s="58"/>
      <c r="D78" s="192"/>
      <c r="E78" s="192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0"/>
      <c r="T78" s="60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121"/>
      <c r="AI78" s="121"/>
      <c r="AJ78" s="121"/>
      <c r="AK78" s="121"/>
    </row>
    <row r="79" spans="1:37" s="196" customFormat="1" ht="12.75" customHeight="1">
      <c r="A79" s="190">
        <f>+A77+1</f>
        <v>23</v>
      </c>
      <c r="B79" s="146" t="s">
        <v>106</v>
      </c>
      <c r="C79" s="191" t="s">
        <v>14</v>
      </c>
      <c r="D79" s="192"/>
      <c r="E79" s="192"/>
      <c r="F79" s="403">
        <f>BP!D18</f>
        <v>1247.1178291291453</v>
      </c>
      <c r="G79" s="403">
        <f>BP!E18</f>
        <v>1206.303658148363</v>
      </c>
      <c r="H79" s="403">
        <f>BP!F18</f>
        <v>1197.1836916884429</v>
      </c>
      <c r="I79" s="403">
        <f>BP!G18</f>
        <v>1184.604931888447</v>
      </c>
      <c r="J79" s="403">
        <f>BP!H18</f>
        <v>0</v>
      </c>
      <c r="K79" s="403">
        <f>BP!I18</f>
        <v>0</v>
      </c>
      <c r="L79" s="403">
        <f>BP!J18</f>
        <v>0</v>
      </c>
      <c r="M79" s="403">
        <f>BP!K18</f>
        <v>0</v>
      </c>
      <c r="N79" s="403">
        <f>BP!L18</f>
        <v>0</v>
      </c>
      <c r="O79" s="403">
        <f>BP!M18</f>
        <v>0</v>
      </c>
      <c r="P79" s="403">
        <f>BP!N18</f>
        <v>0</v>
      </c>
      <c r="Q79" s="403">
        <f>BP!O18</f>
        <v>0</v>
      </c>
      <c r="R79" s="403">
        <f>SUM(F79:Q79)</f>
        <v>4835.2101108543984</v>
      </c>
      <c r="S79" s="403"/>
      <c r="T79" s="403"/>
      <c r="U79" s="192"/>
      <c r="V79" s="403">
        <f>F79</f>
        <v>1247.1178291291453</v>
      </c>
      <c r="W79" s="403">
        <f>V79+G79</f>
        <v>2453.4214872775083</v>
      </c>
      <c r="X79" s="403">
        <f t="shared" ref="X79:AG79" si="47">W79+H79</f>
        <v>3650.6051789659514</v>
      </c>
      <c r="Y79" s="403">
        <f t="shared" si="47"/>
        <v>4835.2101108543984</v>
      </c>
      <c r="Z79" s="403">
        <f t="shared" si="47"/>
        <v>4835.2101108543984</v>
      </c>
      <c r="AA79" s="403">
        <f t="shared" si="47"/>
        <v>4835.2101108543984</v>
      </c>
      <c r="AB79" s="403">
        <f t="shared" si="47"/>
        <v>4835.2101108543984</v>
      </c>
      <c r="AC79" s="403">
        <f t="shared" si="47"/>
        <v>4835.2101108543984</v>
      </c>
      <c r="AD79" s="403">
        <f t="shared" si="47"/>
        <v>4835.2101108543984</v>
      </c>
      <c r="AE79" s="403">
        <f t="shared" si="47"/>
        <v>4835.2101108543984</v>
      </c>
      <c r="AF79" s="403">
        <f t="shared" si="47"/>
        <v>4835.2101108543984</v>
      </c>
      <c r="AG79" s="403">
        <f t="shared" si="47"/>
        <v>4835.2101108543984</v>
      </c>
      <c r="AH79" s="195"/>
      <c r="AI79" s="195"/>
      <c r="AJ79" s="195"/>
      <c r="AK79" s="195"/>
    </row>
    <row r="80" spans="1:37" s="92" customFormat="1" ht="12.75" customHeight="1">
      <c r="A80" s="56"/>
      <c r="B80" s="57"/>
      <c r="C80" s="58"/>
      <c r="D80" s="192"/>
      <c r="E80" s="192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59"/>
      <c r="S80" s="60"/>
      <c r="T80" s="60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121"/>
      <c r="AI80" s="121"/>
      <c r="AJ80" s="121"/>
      <c r="AK80" s="121"/>
    </row>
    <row r="81" spans="1:37" s="196" customFormat="1" ht="12.75" customHeight="1">
      <c r="A81" s="190">
        <f>+A79+1</f>
        <v>24</v>
      </c>
      <c r="B81" s="146" t="s">
        <v>44</v>
      </c>
      <c r="C81" s="191" t="s">
        <v>13</v>
      </c>
      <c r="D81" s="381"/>
      <c r="E81" s="381"/>
      <c r="F81" s="405">
        <f>(F99-('JAM HAR'!D18+'JAM HAR'!D30+'JAM GGN'!D18+'JAM GGN'!D30))/F99</f>
        <v>0.92473118279569888</v>
      </c>
      <c r="G81" s="405">
        <f>(G99-('JAM HAR'!E18+'JAM HAR'!E30+'JAM GGN'!E18+'JAM GGN'!E30))/G99</f>
        <v>0.92241379310344829</v>
      </c>
      <c r="H81" s="405">
        <f>(H99-('JAM HAR'!F18+'JAM HAR'!F30+'JAM GGN'!F18+'JAM GGN'!F30))/H99</f>
        <v>0.66666666666666663</v>
      </c>
      <c r="I81" s="405">
        <f>(I99-('JAM HAR'!G18+'JAM HAR'!G30+'JAM GGN'!G18+'JAM GGN'!G30))/I99</f>
        <v>0.72222222222222221</v>
      </c>
      <c r="J81" s="405">
        <f>(J99-('JAM HAR'!H18+'JAM HAR'!H30+'JAM GGN'!H18+'JAM GGN'!H30))/J99</f>
        <v>1</v>
      </c>
      <c r="K81" s="405">
        <f>(K99-('JAM HAR'!I18+'JAM HAR'!I30+'JAM GGN'!I18+'JAM GGN'!I30))/K99</f>
        <v>1</v>
      </c>
      <c r="L81" s="405">
        <f>(L99-('JAM HAR'!J18+'JAM HAR'!J30+'JAM GGN'!J18+'JAM GGN'!J30))/L99</f>
        <v>1</v>
      </c>
      <c r="M81" s="405">
        <f>(M99-('JAM HAR'!K18+'JAM HAR'!K30+'JAM GGN'!K18+'JAM GGN'!K30))/M99</f>
        <v>1</v>
      </c>
      <c r="N81" s="405">
        <f>(N99-('JAM HAR'!L18+'JAM HAR'!L30+'JAM GGN'!L18+'JAM GGN'!L30))/N99</f>
        <v>1</v>
      </c>
      <c r="O81" s="405">
        <f>(O99-('JAM HAR'!M18+'JAM HAR'!M30+'JAM GGN'!M18+'JAM GGN'!M30))/O99</f>
        <v>1</v>
      </c>
      <c r="P81" s="405">
        <f>(P99-('JAM HAR'!N18+'JAM HAR'!N30+'JAM GGN'!N18+'JAM GGN'!N30))/P99</f>
        <v>1</v>
      </c>
      <c r="Q81" s="405">
        <f>(Q99-('JAM HAR'!O18+'JAM HAR'!O30+'JAM GGN'!O18+'JAM GGN'!O30))/Q99</f>
        <v>1</v>
      </c>
      <c r="R81" s="405">
        <f>(R99-('JAM HAR'!P18+'JAM HAR'!P30+'JAM GGN'!P18+'JAM GGN'!P30))/R99</f>
        <v>0.93647540983606559</v>
      </c>
      <c r="S81" s="381"/>
      <c r="T81" s="381"/>
      <c r="U81" s="192"/>
      <c r="V81" s="405">
        <f>(V99-('JAM HAR'!Q18+'JAM HAR'!Q30+'JAM GGN'!Q18+'JAM GGN'!Q30))/V99</f>
        <v>0.92473118279569888</v>
      </c>
      <c r="W81" s="405">
        <f>(W99-('JAM HAR'!R18+'JAM HAR'!R30+'JAM GGN'!R18+'JAM GGN'!R30))/W99</f>
        <v>0.92361111111111116</v>
      </c>
      <c r="X81" s="405">
        <f>(X99-('JAM HAR'!S18+'JAM HAR'!S30+'JAM GGN'!S18+'JAM GGN'!S30))/X99</f>
        <v>0.83608058608058611</v>
      </c>
      <c r="Y81" s="405">
        <f>(Y99-('JAM HAR'!T18+'JAM HAR'!T30+'JAM GGN'!T18+'JAM GGN'!T30))/Y99</f>
        <v>0.80785123966942152</v>
      </c>
      <c r="Z81" s="405">
        <f>(Z99-('JAM HAR'!U18+'JAM HAR'!U30+'JAM GGN'!U18+'JAM GGN'!U30))/Z99</f>
        <v>0.84703947368421051</v>
      </c>
      <c r="AA81" s="405">
        <f>(AA99-('JAM HAR'!V18+'JAM HAR'!V30+'JAM GGN'!V18+'JAM GGN'!V30))/AA99</f>
        <v>0.87225274725274726</v>
      </c>
      <c r="AB81" s="405">
        <f>(AB99-('JAM HAR'!W18+'JAM HAR'!W30+'JAM GGN'!W18+'JAM GGN'!W30))/AB99</f>
        <v>0.89084507042253525</v>
      </c>
      <c r="AC81" s="405">
        <f>(AC99-('JAM HAR'!X18+'JAM HAR'!X30+'JAM GGN'!X18+'JAM GGN'!X30))/AC99</f>
        <v>0.90471311475409832</v>
      </c>
      <c r="AD81" s="405">
        <f>(AD99-('JAM HAR'!Y18+'JAM HAR'!Y30+'JAM GGN'!Y18+'JAM GGN'!Y30))/AD99</f>
        <v>0.91514598540145986</v>
      </c>
      <c r="AE81" s="405">
        <f>(AE99-('JAM HAR'!Z18+'JAM HAR'!Z30+'JAM GGN'!Z18+'JAM GGN'!Z30))/AE99</f>
        <v>0.92377049180327864</v>
      </c>
      <c r="AF81" s="405">
        <f>(AF99-('JAM HAR'!AA18+'JAM HAR'!AA30+'JAM GGN'!AA18+'JAM GGN'!AA30))/AF99</f>
        <v>0.93059701492537317</v>
      </c>
      <c r="AG81" s="405">
        <f>(AG99-('JAM HAR'!AB18+'JAM HAR'!AB30+'JAM GGN'!AB18+'JAM GGN'!AB30))/AG99</f>
        <v>0.93647540983606559</v>
      </c>
      <c r="AH81" s="195"/>
      <c r="AI81" s="195"/>
      <c r="AJ81" s="195"/>
      <c r="AK81" s="195"/>
    </row>
    <row r="82" spans="1:37" s="92" customFormat="1" ht="12.75" customHeight="1">
      <c r="A82" s="56"/>
      <c r="B82" s="57"/>
      <c r="C82" s="58"/>
      <c r="D82" s="192"/>
      <c r="E82" s="192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59"/>
      <c r="S82" s="60"/>
      <c r="T82" s="60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121"/>
      <c r="AI82" s="121"/>
      <c r="AJ82" s="121"/>
      <c r="AK82" s="121"/>
    </row>
    <row r="83" spans="1:37" s="196" customFormat="1" ht="12.75" customHeight="1">
      <c r="A83" s="190">
        <f>+A81+1</f>
        <v>25</v>
      </c>
      <c r="B83" s="146" t="s">
        <v>49</v>
      </c>
      <c r="C83" s="191" t="s">
        <v>13</v>
      </c>
      <c r="D83" s="380"/>
      <c r="E83" s="380"/>
      <c r="F83" s="405">
        <f>F27/F112</f>
        <v>0.15538485713085637</v>
      </c>
      <c r="G83" s="405">
        <f t="shared" ref="G83:J83" si="48">G27/G112</f>
        <v>0.14992083269191298</v>
      </c>
      <c r="H83" s="405">
        <f t="shared" si="48"/>
        <v>0.14967155022921463</v>
      </c>
      <c r="I83" s="405">
        <f t="shared" si="48"/>
        <v>0.16053013392857141</v>
      </c>
      <c r="J83" s="405">
        <f t="shared" si="48"/>
        <v>0</v>
      </c>
      <c r="K83" s="405">
        <f t="shared" ref="K83:Q83" si="49">K27/K112</f>
        <v>0</v>
      </c>
      <c r="L83" s="405">
        <f t="shared" si="49"/>
        <v>0</v>
      </c>
      <c r="M83" s="405">
        <f t="shared" si="49"/>
        <v>0</v>
      </c>
      <c r="N83" s="405">
        <f t="shared" si="49"/>
        <v>0</v>
      </c>
      <c r="O83" s="405">
        <f t="shared" si="49"/>
        <v>0</v>
      </c>
      <c r="P83" s="405">
        <f t="shared" si="49"/>
        <v>0</v>
      </c>
      <c r="Q83" s="405">
        <f t="shared" si="49"/>
        <v>0</v>
      </c>
      <c r="R83" s="405">
        <f>R27/R112</f>
        <v>5.0875291787116993E-2</v>
      </c>
      <c r="S83" s="380"/>
      <c r="T83" s="380"/>
      <c r="U83" s="192"/>
      <c r="V83" s="404">
        <f t="shared" ref="V83:AG83" si="50">V27/V112</f>
        <v>0.15538485713085637</v>
      </c>
      <c r="W83" s="404">
        <f t="shared" si="50"/>
        <v>0.15274391198536705</v>
      </c>
      <c r="X83" s="404">
        <f t="shared" si="50"/>
        <v>0.1516972832552492</v>
      </c>
      <c r="Y83" s="404">
        <f t="shared" si="50"/>
        <v>0.15388724623210595</v>
      </c>
      <c r="Z83" s="404">
        <f t="shared" si="50"/>
        <v>0.12250234732950539</v>
      </c>
      <c r="AA83" s="404">
        <f t="shared" si="50"/>
        <v>0.10230965271475176</v>
      </c>
      <c r="AB83" s="404">
        <f t="shared" si="50"/>
        <v>8.7419515465186948E-2</v>
      </c>
      <c r="AC83" s="404">
        <f t="shared" si="50"/>
        <v>7.6312937680675486E-2</v>
      </c>
      <c r="AD83" s="404">
        <f t="shared" si="50"/>
        <v>6.7957506547754815E-2</v>
      </c>
      <c r="AE83" s="404">
        <f t="shared" si="50"/>
        <v>6.105035014454039E-2</v>
      </c>
      <c r="AF83" s="404">
        <f t="shared" si="50"/>
        <v>5.5583154609208416E-2</v>
      </c>
      <c r="AG83" s="404">
        <f t="shared" si="50"/>
        <v>5.0875291787116993E-2</v>
      </c>
      <c r="AH83" s="195"/>
      <c r="AI83" s="195"/>
      <c r="AJ83" s="195"/>
      <c r="AK83" s="195"/>
    </row>
    <row r="84" spans="1:37" s="92" customFormat="1" ht="12.75" customHeight="1">
      <c r="A84" s="56"/>
      <c r="B84" s="57"/>
      <c r="C84" s="58"/>
      <c r="D84" s="192"/>
      <c r="E84" s="192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59"/>
      <c r="S84" s="60"/>
      <c r="T84" s="60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121"/>
      <c r="AI84" s="121"/>
      <c r="AJ84" s="121"/>
      <c r="AK84" s="121"/>
    </row>
    <row r="85" spans="1:37" s="196" customFormat="1" ht="12.75" customHeight="1">
      <c r="A85" s="190">
        <f>+A83+1</f>
        <v>26</v>
      </c>
      <c r="B85" s="146" t="s">
        <v>50</v>
      </c>
      <c r="C85" s="191" t="s">
        <v>13</v>
      </c>
      <c r="D85" s="380"/>
      <c r="E85" s="380"/>
      <c r="F85" s="405">
        <f>F27/(F42*$F$102)</f>
        <v>3.6731732173016246E-4</v>
      </c>
      <c r="G85" s="405">
        <f t="shared" ref="G85:R85" si="51">G27/(G42*$F$102)</f>
        <v>3.6361670028355584E-4</v>
      </c>
      <c r="H85" s="405">
        <f t="shared" si="51"/>
        <v>3.6946147647353984E-4</v>
      </c>
      <c r="I85" s="405">
        <f t="shared" si="51"/>
        <v>3.6924470681516344E-4</v>
      </c>
      <c r="J85" s="405" t="e">
        <f t="shared" si="51"/>
        <v>#DIV/0!</v>
      </c>
      <c r="K85" s="405" t="e">
        <f t="shared" si="51"/>
        <v>#DIV/0!</v>
      </c>
      <c r="L85" s="405" t="e">
        <f t="shared" si="51"/>
        <v>#DIV/0!</v>
      </c>
      <c r="M85" s="405" t="e">
        <f t="shared" si="51"/>
        <v>#DIV/0!</v>
      </c>
      <c r="N85" s="405" t="e">
        <f t="shared" si="51"/>
        <v>#DIV/0!</v>
      </c>
      <c r="O85" s="405" t="e">
        <f t="shared" si="51"/>
        <v>#DIV/0!</v>
      </c>
      <c r="P85" s="405" t="e">
        <f t="shared" si="51"/>
        <v>#DIV/0!</v>
      </c>
      <c r="Q85" s="405" t="e">
        <f t="shared" si="51"/>
        <v>#DIV/0!</v>
      </c>
      <c r="R85" s="405">
        <f t="shared" si="51"/>
        <v>3.6747159685379292E-4</v>
      </c>
      <c r="S85" s="407"/>
      <c r="T85" s="407"/>
      <c r="U85" s="192"/>
      <c r="V85" s="405">
        <f>V27/(V42*$F$102)</f>
        <v>3.6731732173016246E-4</v>
      </c>
      <c r="W85" s="405">
        <f t="shared" ref="W85:AG85" si="52">W27/(W42*$F$102)</f>
        <v>3.6555240059360207E-4</v>
      </c>
      <c r="X85" s="405">
        <f t="shared" si="52"/>
        <v>3.6685701907775343E-4</v>
      </c>
      <c r="Y85" s="405">
        <f t="shared" si="52"/>
        <v>3.6747159685379292E-4</v>
      </c>
      <c r="Z85" s="405">
        <f t="shared" si="52"/>
        <v>3.6747159685379292E-4</v>
      </c>
      <c r="AA85" s="405">
        <f t="shared" si="52"/>
        <v>3.6747159685379292E-4</v>
      </c>
      <c r="AB85" s="405">
        <f t="shared" si="52"/>
        <v>3.6747159685379292E-4</v>
      </c>
      <c r="AC85" s="405">
        <f t="shared" si="52"/>
        <v>3.6747159685379292E-4</v>
      </c>
      <c r="AD85" s="405">
        <f t="shared" si="52"/>
        <v>3.6747159685379292E-4</v>
      </c>
      <c r="AE85" s="405">
        <f t="shared" si="52"/>
        <v>3.6747159685379292E-4</v>
      </c>
      <c r="AF85" s="405">
        <f t="shared" si="52"/>
        <v>3.6747159685379292E-4</v>
      </c>
      <c r="AG85" s="405">
        <f t="shared" si="52"/>
        <v>3.6747159685379292E-4</v>
      </c>
      <c r="AH85" s="195"/>
      <c r="AI85" s="195"/>
      <c r="AJ85" s="195"/>
      <c r="AK85" s="195"/>
    </row>
    <row r="86" spans="1:37" s="92" customFormat="1" ht="12.75" customHeight="1">
      <c r="A86" s="56"/>
      <c r="B86" s="57"/>
      <c r="C86" s="58"/>
      <c r="D86" s="192"/>
      <c r="E86" s="192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59"/>
      <c r="S86" s="60"/>
      <c r="T86" s="60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121"/>
      <c r="AI86" s="121"/>
      <c r="AJ86" s="121"/>
      <c r="AK86" s="121"/>
    </row>
    <row r="87" spans="1:37" s="196" customFormat="1" ht="12.75" customHeight="1">
      <c r="A87" s="190">
        <f>+A85+1</f>
        <v>27</v>
      </c>
      <c r="B87" s="146" t="s">
        <v>175</v>
      </c>
      <c r="C87" s="191" t="s">
        <v>13</v>
      </c>
      <c r="D87" s="197"/>
      <c r="E87" s="380"/>
      <c r="F87" s="404">
        <f>(F27-F24)/F27</f>
        <v>1</v>
      </c>
      <c r="G87" s="404">
        <f t="shared" ref="G87:R87" si="53">(G27-G24)/G27</f>
        <v>1</v>
      </c>
      <c r="H87" s="404">
        <f t="shared" si="53"/>
        <v>1</v>
      </c>
      <c r="I87" s="404">
        <f t="shared" si="53"/>
        <v>1</v>
      </c>
      <c r="J87" s="404" t="e">
        <f t="shared" si="53"/>
        <v>#DIV/0!</v>
      </c>
      <c r="K87" s="404" t="e">
        <f t="shared" si="53"/>
        <v>#DIV/0!</v>
      </c>
      <c r="L87" s="404" t="e">
        <f t="shared" si="53"/>
        <v>#DIV/0!</v>
      </c>
      <c r="M87" s="404" t="e">
        <f t="shared" si="53"/>
        <v>#DIV/0!</v>
      </c>
      <c r="N87" s="404" t="e">
        <f t="shared" si="53"/>
        <v>#DIV/0!</v>
      </c>
      <c r="O87" s="404" t="e">
        <f t="shared" si="53"/>
        <v>#DIV/0!</v>
      </c>
      <c r="P87" s="404" t="e">
        <f t="shared" si="53"/>
        <v>#DIV/0!</v>
      </c>
      <c r="Q87" s="404" t="e">
        <f t="shared" si="53"/>
        <v>#DIV/0!</v>
      </c>
      <c r="R87" s="404">
        <f t="shared" si="53"/>
        <v>1</v>
      </c>
      <c r="S87" s="197"/>
      <c r="T87" s="197"/>
      <c r="U87" s="192"/>
      <c r="V87" s="404">
        <f>(V27-V24)/V27</f>
        <v>1</v>
      </c>
      <c r="W87" s="404">
        <f t="shared" ref="W87:AG87" si="54">(W27-W24)/W27</f>
        <v>1</v>
      </c>
      <c r="X87" s="404">
        <f t="shared" si="54"/>
        <v>1</v>
      </c>
      <c r="Y87" s="404">
        <f t="shared" si="54"/>
        <v>1</v>
      </c>
      <c r="Z87" s="404">
        <f t="shared" si="54"/>
        <v>1</v>
      </c>
      <c r="AA87" s="404">
        <f t="shared" si="54"/>
        <v>1</v>
      </c>
      <c r="AB87" s="404">
        <f t="shared" si="54"/>
        <v>1</v>
      </c>
      <c r="AC87" s="404">
        <f t="shared" si="54"/>
        <v>1</v>
      </c>
      <c r="AD87" s="404">
        <f t="shared" si="54"/>
        <v>1</v>
      </c>
      <c r="AE87" s="404">
        <f t="shared" si="54"/>
        <v>1</v>
      </c>
      <c r="AF87" s="404">
        <f t="shared" si="54"/>
        <v>1</v>
      </c>
      <c r="AG87" s="404">
        <f t="shared" si="54"/>
        <v>1</v>
      </c>
      <c r="AH87" s="195"/>
      <c r="AI87" s="195"/>
      <c r="AJ87" s="195"/>
      <c r="AK87" s="195"/>
    </row>
    <row r="88" spans="1:37" s="92" customFormat="1" ht="12.75" customHeight="1" thickBot="1">
      <c r="A88" s="126"/>
      <c r="B88" s="127"/>
      <c r="C88" s="128"/>
      <c r="D88" s="382"/>
      <c r="E88" s="382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30"/>
      <c r="S88" s="131"/>
      <c r="T88" s="132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1"/>
      <c r="AI88" s="121"/>
      <c r="AJ88" s="121"/>
      <c r="AK88" s="121"/>
    </row>
    <row r="89" spans="1:37" s="92" customFormat="1" ht="13.5" thickTop="1">
      <c r="A89" s="133"/>
      <c r="B89" s="134"/>
      <c r="C89" s="133"/>
      <c r="D89" s="40"/>
      <c r="E89" s="40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135"/>
      <c r="T89" s="135"/>
      <c r="U89" s="37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</row>
    <row r="90" spans="1:37" s="92" customFormat="1">
      <c r="A90" s="133"/>
      <c r="B90" s="136"/>
      <c r="C90" s="137"/>
      <c r="D90" s="40"/>
      <c r="E90" s="40"/>
      <c r="F90" s="37"/>
      <c r="H90" s="38"/>
      <c r="J90" s="137"/>
      <c r="K90" s="38"/>
      <c r="L90" s="38"/>
      <c r="M90" s="137"/>
      <c r="O90" s="38"/>
      <c r="P90" s="137" t="s">
        <v>179</v>
      </c>
      <c r="Q90" s="38"/>
      <c r="R90" s="38"/>
      <c r="S90" s="38"/>
      <c r="T90" s="38"/>
      <c r="U90" s="38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</row>
    <row r="91" spans="1:37" s="92" customFormat="1" ht="12.75" customHeight="1">
      <c r="A91" s="133"/>
      <c r="B91" s="138"/>
      <c r="C91" s="139"/>
      <c r="D91" s="383"/>
      <c r="E91" s="383"/>
      <c r="F91" s="139"/>
      <c r="H91" s="38"/>
      <c r="J91" s="137"/>
      <c r="K91" s="38"/>
      <c r="L91" s="38"/>
      <c r="M91" s="137"/>
      <c r="O91" s="38"/>
      <c r="P91" s="137" t="s">
        <v>180</v>
      </c>
      <c r="Q91" s="38"/>
      <c r="R91" s="38"/>
      <c r="S91" s="38"/>
      <c r="T91" s="38"/>
      <c r="U91" s="38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</row>
    <row r="92" spans="1:37" s="92" customFormat="1">
      <c r="A92" s="133"/>
      <c r="B92" s="138"/>
      <c r="C92" s="139"/>
      <c r="D92" s="383"/>
      <c r="E92" s="383"/>
      <c r="F92" s="139"/>
      <c r="H92" s="37"/>
      <c r="J92" s="140"/>
      <c r="K92" s="37"/>
      <c r="L92" s="37"/>
      <c r="M92" s="141"/>
      <c r="O92" s="37"/>
      <c r="P92" s="140"/>
      <c r="Q92" s="142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</row>
    <row r="93" spans="1:37" s="92" customFormat="1">
      <c r="A93" s="133"/>
      <c r="B93" s="143"/>
      <c r="C93" s="144"/>
      <c r="D93" s="384"/>
      <c r="E93" s="384"/>
      <c r="F93" s="144"/>
      <c r="H93" s="37"/>
      <c r="J93" s="140"/>
      <c r="K93" s="37"/>
      <c r="L93" s="37"/>
      <c r="M93" s="141"/>
      <c r="O93" s="37"/>
      <c r="P93" s="140"/>
      <c r="Q93" s="142"/>
      <c r="R93" s="137"/>
      <c r="S93" s="137"/>
      <c r="T93" s="137"/>
      <c r="U93" s="137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</row>
    <row r="94" spans="1:37">
      <c r="A94" s="15"/>
      <c r="B94" s="53"/>
      <c r="C94" s="44"/>
      <c r="D94" s="385"/>
      <c r="E94" s="385"/>
      <c r="F94" s="44"/>
      <c r="H94" s="13"/>
      <c r="J94" s="12"/>
      <c r="K94" s="13"/>
      <c r="L94" s="13"/>
      <c r="M94" s="45"/>
      <c r="O94" s="13"/>
      <c r="P94" s="12"/>
      <c r="Q94" s="34"/>
      <c r="R94" s="176"/>
      <c r="S94" s="176"/>
      <c r="T94" s="176"/>
      <c r="U94" s="176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</row>
    <row r="95" spans="1:37">
      <c r="A95" s="15"/>
      <c r="B95" s="54"/>
      <c r="C95" s="41"/>
      <c r="D95" s="386"/>
      <c r="E95" s="386"/>
      <c r="F95" s="41"/>
      <c r="H95" s="35"/>
      <c r="J95" s="176"/>
      <c r="K95" s="35"/>
      <c r="L95" s="35"/>
      <c r="M95" s="176"/>
      <c r="O95" s="35"/>
      <c r="P95" s="176" t="s">
        <v>57</v>
      </c>
      <c r="Q95" s="35"/>
      <c r="R95" s="35"/>
      <c r="S95" s="35"/>
      <c r="T95" s="35"/>
      <c r="U95" s="35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</row>
    <row r="96" spans="1:37">
      <c r="A96" s="1"/>
      <c r="B96" s="55"/>
      <c r="C96" s="2"/>
      <c r="D96" s="387"/>
      <c r="E96" s="38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36"/>
    </row>
    <row r="97" spans="2:33">
      <c r="D97" s="96"/>
      <c r="E97" s="96"/>
    </row>
    <row r="98" spans="2:33">
      <c r="D98" s="96"/>
      <c r="E98" s="96"/>
      <c r="F98" s="30">
        <v>31</v>
      </c>
      <c r="G98" s="30">
        <v>29</v>
      </c>
      <c r="H98" s="30">
        <v>31</v>
      </c>
      <c r="I98" s="47">
        <v>30</v>
      </c>
      <c r="J98" s="47">
        <v>31</v>
      </c>
      <c r="K98" s="47">
        <v>30</v>
      </c>
      <c r="L98" s="47">
        <v>31</v>
      </c>
      <c r="M98" s="47">
        <v>31</v>
      </c>
      <c r="N98" s="47">
        <v>30</v>
      </c>
      <c r="O98" s="47">
        <v>31</v>
      </c>
      <c r="P98" s="47">
        <v>30</v>
      </c>
      <c r="Q98" s="47">
        <v>31</v>
      </c>
      <c r="R98" s="30">
        <f>SUM(F98:Q98)</f>
        <v>366</v>
      </c>
      <c r="U98" s="48"/>
      <c r="V98" s="30">
        <f t="shared" ref="V98:V112" si="55">F98</f>
        <v>31</v>
      </c>
      <c r="W98" s="30">
        <f>V98+G98</f>
        <v>60</v>
      </c>
      <c r="X98" s="30">
        <f t="shared" ref="X98:AG101" si="56">W98+H98</f>
        <v>91</v>
      </c>
      <c r="Y98" s="47">
        <f t="shared" si="56"/>
        <v>121</v>
      </c>
      <c r="Z98" s="47">
        <f t="shared" si="56"/>
        <v>152</v>
      </c>
      <c r="AA98" s="47">
        <f t="shared" si="56"/>
        <v>182</v>
      </c>
      <c r="AB98" s="47">
        <f t="shared" si="56"/>
        <v>213</v>
      </c>
      <c r="AC98" s="47">
        <f t="shared" si="56"/>
        <v>244</v>
      </c>
      <c r="AD98" s="47">
        <f t="shared" si="56"/>
        <v>274</v>
      </c>
      <c r="AE98" s="47">
        <f t="shared" si="56"/>
        <v>305</v>
      </c>
      <c r="AF98" s="47">
        <f t="shared" si="56"/>
        <v>335</v>
      </c>
      <c r="AG98" s="47">
        <f t="shared" si="56"/>
        <v>366</v>
      </c>
    </row>
    <row r="99" spans="2:33" ht="15">
      <c r="B99" s="158" t="s">
        <v>172</v>
      </c>
      <c r="C99" s="159"/>
      <c r="D99" s="388"/>
      <c r="E99" s="388"/>
      <c r="F99" s="160">
        <f>31*24</f>
        <v>744</v>
      </c>
      <c r="G99" s="160">
        <f>29*24</f>
        <v>696</v>
      </c>
      <c r="H99" s="160">
        <f>31*24</f>
        <v>744</v>
      </c>
      <c r="I99" s="160">
        <f>30*24</f>
        <v>720</v>
      </c>
      <c r="J99" s="160">
        <f>31*24</f>
        <v>744</v>
      </c>
      <c r="K99" s="160">
        <f>30*24</f>
        <v>720</v>
      </c>
      <c r="L99" s="160">
        <f>31*24</f>
        <v>744</v>
      </c>
      <c r="M99" s="160">
        <f>31*24</f>
        <v>744</v>
      </c>
      <c r="N99" s="160">
        <f>30*24</f>
        <v>720</v>
      </c>
      <c r="O99" s="160">
        <f>31*24</f>
        <v>744</v>
      </c>
      <c r="P99" s="160">
        <f>30*24</f>
        <v>720</v>
      </c>
      <c r="Q99" s="160">
        <f>31*24</f>
        <v>744</v>
      </c>
      <c r="R99" s="160">
        <f>SUM(F99:Q99)</f>
        <v>8784</v>
      </c>
      <c r="U99" s="388"/>
      <c r="V99" s="160">
        <f t="shared" si="55"/>
        <v>744</v>
      </c>
      <c r="W99" s="160">
        <f>V99+G99</f>
        <v>1440</v>
      </c>
      <c r="X99" s="160">
        <f t="shared" si="56"/>
        <v>2184</v>
      </c>
      <c r="Y99" s="160">
        <f t="shared" si="56"/>
        <v>2904</v>
      </c>
      <c r="Z99" s="160">
        <f t="shared" si="56"/>
        <v>3648</v>
      </c>
      <c r="AA99" s="160">
        <f t="shared" si="56"/>
        <v>4368</v>
      </c>
      <c r="AB99" s="160">
        <f t="shared" si="56"/>
        <v>5112</v>
      </c>
      <c r="AC99" s="160">
        <f t="shared" si="56"/>
        <v>5856</v>
      </c>
      <c r="AD99" s="160">
        <f t="shared" si="56"/>
        <v>6576</v>
      </c>
      <c r="AE99" s="160">
        <f t="shared" si="56"/>
        <v>7320</v>
      </c>
      <c r="AF99" s="160">
        <f t="shared" si="56"/>
        <v>8040</v>
      </c>
      <c r="AG99" s="160">
        <f t="shared" si="56"/>
        <v>8784</v>
      </c>
    </row>
    <row r="100" spans="2:33" ht="15">
      <c r="B100" s="158" t="s">
        <v>173</v>
      </c>
      <c r="C100" s="161"/>
      <c r="D100" s="389" t="s">
        <v>104</v>
      </c>
      <c r="E100" s="389"/>
      <c r="F100" s="162">
        <v>9060</v>
      </c>
      <c r="G100" s="162">
        <v>9060</v>
      </c>
      <c r="H100" s="162">
        <v>9060</v>
      </c>
      <c r="I100" s="162">
        <v>9060</v>
      </c>
      <c r="J100" s="162">
        <v>9060</v>
      </c>
      <c r="K100" s="162">
        <v>9060</v>
      </c>
      <c r="L100" s="162">
        <v>9060</v>
      </c>
      <c r="M100" s="162">
        <v>9060</v>
      </c>
      <c r="N100" s="162">
        <v>9060</v>
      </c>
      <c r="O100" s="162">
        <v>9060</v>
      </c>
      <c r="P100" s="162">
        <v>9060</v>
      </c>
      <c r="Q100" s="162">
        <v>9060</v>
      </c>
      <c r="R100" s="160">
        <f t="shared" ref="R100:R101" si="57">SUM(F100:Q100)</f>
        <v>108720</v>
      </c>
      <c r="U100" s="389" t="s">
        <v>104</v>
      </c>
      <c r="V100" s="162">
        <f t="shared" si="55"/>
        <v>9060</v>
      </c>
      <c r="W100" s="162">
        <f>V100+G100</f>
        <v>18120</v>
      </c>
      <c r="X100" s="162">
        <f t="shared" si="56"/>
        <v>27180</v>
      </c>
      <c r="Y100" s="162">
        <f t="shared" si="56"/>
        <v>36240</v>
      </c>
      <c r="Z100" s="162">
        <f t="shared" si="56"/>
        <v>45300</v>
      </c>
      <c r="AA100" s="162">
        <f t="shared" si="56"/>
        <v>54360</v>
      </c>
      <c r="AB100" s="162">
        <f t="shared" si="56"/>
        <v>63420</v>
      </c>
      <c r="AC100" s="162">
        <f t="shared" si="56"/>
        <v>72480</v>
      </c>
      <c r="AD100" s="162">
        <f t="shared" si="56"/>
        <v>81540</v>
      </c>
      <c r="AE100" s="162">
        <f t="shared" si="56"/>
        <v>90600</v>
      </c>
      <c r="AF100" s="162">
        <f t="shared" si="56"/>
        <v>99660</v>
      </c>
      <c r="AG100" s="162">
        <f t="shared" si="56"/>
        <v>108720</v>
      </c>
    </row>
    <row r="101" spans="2:33">
      <c r="B101" s="163"/>
      <c r="C101" s="162"/>
      <c r="D101" s="389" t="s">
        <v>105</v>
      </c>
      <c r="E101" s="389"/>
      <c r="F101" s="162">
        <v>7870.72</v>
      </c>
      <c r="G101" s="162">
        <v>7870.72</v>
      </c>
      <c r="H101" s="162">
        <v>7870.72</v>
      </c>
      <c r="I101" s="162">
        <v>7870.72</v>
      </c>
      <c r="J101" s="162">
        <v>7870.72</v>
      </c>
      <c r="K101" s="162">
        <v>7870.72</v>
      </c>
      <c r="L101" s="162">
        <v>7870.72</v>
      </c>
      <c r="M101" s="162">
        <v>7870.72</v>
      </c>
      <c r="N101" s="162">
        <v>7870.72</v>
      </c>
      <c r="O101" s="162">
        <v>7870.72</v>
      </c>
      <c r="P101" s="162">
        <v>7870.72</v>
      </c>
      <c r="Q101" s="162">
        <v>7870.72</v>
      </c>
      <c r="R101" s="160">
        <f t="shared" si="57"/>
        <v>94448.639999999999</v>
      </c>
      <c r="U101" s="389" t="s">
        <v>105</v>
      </c>
      <c r="V101" s="162">
        <f t="shared" si="55"/>
        <v>7870.72</v>
      </c>
      <c r="W101" s="162">
        <f>V101+G101</f>
        <v>15741.44</v>
      </c>
      <c r="X101" s="162">
        <f t="shared" si="56"/>
        <v>23612.16</v>
      </c>
      <c r="Y101" s="162">
        <f t="shared" si="56"/>
        <v>31482.880000000001</v>
      </c>
      <c r="Z101" s="162">
        <f t="shared" si="56"/>
        <v>39353.599999999999</v>
      </c>
      <c r="AA101" s="162">
        <f t="shared" si="56"/>
        <v>47224.32</v>
      </c>
      <c r="AB101" s="162">
        <f t="shared" si="56"/>
        <v>55095.040000000001</v>
      </c>
      <c r="AC101" s="162">
        <f t="shared" si="56"/>
        <v>62965.760000000002</v>
      </c>
      <c r="AD101" s="162">
        <f t="shared" si="56"/>
        <v>70836.479999999996</v>
      </c>
      <c r="AE101" s="162">
        <f t="shared" si="56"/>
        <v>78707.199999999997</v>
      </c>
      <c r="AF101" s="162">
        <f t="shared" si="56"/>
        <v>86577.919999999998</v>
      </c>
      <c r="AG101" s="162">
        <f t="shared" si="56"/>
        <v>94448.639999999999</v>
      </c>
    </row>
    <row r="102" spans="2:33">
      <c r="B102" s="164"/>
      <c r="C102" s="165"/>
      <c r="D102" s="389" t="s">
        <v>169</v>
      </c>
      <c r="E102" s="389"/>
      <c r="F102" s="162">
        <f>(F100*0.7)+(F101*0.3)</f>
        <v>8703.2160000000003</v>
      </c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U102" s="389" t="s">
        <v>169</v>
      </c>
      <c r="V102" s="162">
        <f t="shared" si="55"/>
        <v>8703.2160000000003</v>
      </c>
      <c r="W102" s="162"/>
      <c r="X102" s="162"/>
      <c r="Y102" s="162"/>
      <c r="Z102" s="162"/>
      <c r="AA102" s="162"/>
      <c r="AB102" s="162"/>
      <c r="AC102" s="162"/>
      <c r="AD102" s="162"/>
      <c r="AE102" s="162"/>
      <c r="AF102" s="162"/>
      <c r="AG102" s="162"/>
    </row>
    <row r="103" spans="2:33">
      <c r="B103" s="408" t="s">
        <v>170</v>
      </c>
      <c r="C103" s="162"/>
      <c r="D103" s="409" t="s">
        <v>182</v>
      </c>
      <c r="E103" s="161"/>
      <c r="F103" s="161">
        <v>24</v>
      </c>
      <c r="G103" s="161">
        <v>24</v>
      </c>
      <c r="H103" s="161">
        <v>24</v>
      </c>
      <c r="I103" s="161">
        <v>24</v>
      </c>
      <c r="J103" s="161">
        <v>24</v>
      </c>
      <c r="K103" s="161">
        <v>24</v>
      </c>
      <c r="L103" s="161">
        <v>24</v>
      </c>
      <c r="M103" s="161">
        <v>24</v>
      </c>
      <c r="N103" s="161">
        <v>24</v>
      </c>
      <c r="O103" s="161">
        <v>24</v>
      </c>
      <c r="P103" s="162"/>
      <c r="Q103" s="162"/>
      <c r="R103" s="162"/>
      <c r="U103" s="409" t="s">
        <v>171</v>
      </c>
      <c r="V103" s="161">
        <f t="shared" si="55"/>
        <v>24</v>
      </c>
      <c r="W103" s="161">
        <f t="shared" ref="W103:W109" si="58">V103+G103</f>
        <v>48</v>
      </c>
      <c r="X103" s="161">
        <f t="shared" ref="X103:AG112" si="59">W103+H103</f>
        <v>72</v>
      </c>
      <c r="Y103" s="161">
        <f t="shared" si="59"/>
        <v>96</v>
      </c>
      <c r="Z103" s="161">
        <f t="shared" si="59"/>
        <v>120</v>
      </c>
      <c r="AA103" s="161">
        <f t="shared" si="59"/>
        <v>144</v>
      </c>
      <c r="AB103" s="161">
        <f t="shared" si="59"/>
        <v>168</v>
      </c>
      <c r="AC103" s="161">
        <f t="shared" si="59"/>
        <v>192</v>
      </c>
      <c r="AD103" s="161">
        <f t="shared" si="59"/>
        <v>216</v>
      </c>
      <c r="AE103" s="161">
        <f t="shared" si="59"/>
        <v>240</v>
      </c>
      <c r="AF103" s="161">
        <f t="shared" si="59"/>
        <v>240</v>
      </c>
      <c r="AG103" s="161">
        <f t="shared" si="59"/>
        <v>240</v>
      </c>
    </row>
    <row r="104" spans="2:33">
      <c r="B104" s="408"/>
      <c r="C104" s="162"/>
      <c r="D104" s="409" t="s">
        <v>183</v>
      </c>
      <c r="E104" s="161"/>
      <c r="F104" s="161">
        <v>6</v>
      </c>
      <c r="G104" s="161">
        <v>6</v>
      </c>
      <c r="H104" s="161">
        <v>12</v>
      </c>
      <c r="I104" s="161">
        <v>12</v>
      </c>
      <c r="J104" s="161">
        <v>12</v>
      </c>
      <c r="K104" s="161">
        <v>12</v>
      </c>
      <c r="L104" s="161">
        <v>12</v>
      </c>
      <c r="M104" s="161">
        <v>12</v>
      </c>
      <c r="N104" s="161">
        <v>12</v>
      </c>
      <c r="O104" s="161">
        <v>12</v>
      </c>
      <c r="P104" s="162"/>
      <c r="Q104" s="162"/>
      <c r="R104" s="162"/>
      <c r="U104" s="409"/>
      <c r="V104" s="161">
        <f t="shared" si="55"/>
        <v>6</v>
      </c>
      <c r="W104" s="161">
        <f t="shared" si="58"/>
        <v>12</v>
      </c>
      <c r="X104" s="161">
        <f t="shared" si="59"/>
        <v>24</v>
      </c>
      <c r="Y104" s="161">
        <f t="shared" si="59"/>
        <v>36</v>
      </c>
      <c r="Z104" s="161">
        <f t="shared" si="59"/>
        <v>48</v>
      </c>
      <c r="AA104" s="161">
        <f t="shared" si="59"/>
        <v>60</v>
      </c>
      <c r="AB104" s="161">
        <f t="shared" si="59"/>
        <v>72</v>
      </c>
      <c r="AC104" s="161">
        <f t="shared" si="59"/>
        <v>84</v>
      </c>
      <c r="AD104" s="161">
        <f t="shared" si="59"/>
        <v>96</v>
      </c>
      <c r="AE104" s="161">
        <f t="shared" si="59"/>
        <v>108</v>
      </c>
      <c r="AF104" s="161">
        <f t="shared" si="59"/>
        <v>108</v>
      </c>
      <c r="AG104" s="161">
        <f t="shared" si="59"/>
        <v>108</v>
      </c>
    </row>
    <row r="105" spans="2:33">
      <c r="B105" s="408"/>
      <c r="C105" s="162"/>
      <c r="D105" s="409" t="s">
        <v>184</v>
      </c>
      <c r="E105" s="161"/>
      <c r="F105" s="161">
        <v>6</v>
      </c>
      <c r="G105" s="161">
        <v>6</v>
      </c>
      <c r="H105" s="161">
        <v>6</v>
      </c>
      <c r="I105" s="161">
        <v>6</v>
      </c>
      <c r="J105" s="161">
        <v>6</v>
      </c>
      <c r="K105" s="161">
        <v>6</v>
      </c>
      <c r="L105" s="161">
        <v>6</v>
      </c>
      <c r="M105" s="161">
        <v>6</v>
      </c>
      <c r="N105" s="161">
        <v>6</v>
      </c>
      <c r="O105" s="161">
        <v>6</v>
      </c>
      <c r="P105" s="162"/>
      <c r="Q105" s="162"/>
      <c r="R105" s="162"/>
      <c r="U105" s="409"/>
      <c r="V105" s="161">
        <f t="shared" si="55"/>
        <v>6</v>
      </c>
      <c r="W105" s="161">
        <f t="shared" si="58"/>
        <v>12</v>
      </c>
      <c r="X105" s="161">
        <f t="shared" si="59"/>
        <v>18</v>
      </c>
      <c r="Y105" s="161">
        <f t="shared" si="59"/>
        <v>24</v>
      </c>
      <c r="Z105" s="161">
        <f t="shared" si="59"/>
        <v>30</v>
      </c>
      <c r="AA105" s="161">
        <f t="shared" si="59"/>
        <v>36</v>
      </c>
      <c r="AB105" s="161">
        <f t="shared" si="59"/>
        <v>42</v>
      </c>
      <c r="AC105" s="161">
        <f t="shared" si="59"/>
        <v>48</v>
      </c>
      <c r="AD105" s="161">
        <f t="shared" si="59"/>
        <v>54</v>
      </c>
      <c r="AE105" s="161">
        <f t="shared" si="59"/>
        <v>60</v>
      </c>
      <c r="AF105" s="161">
        <f t="shared" si="59"/>
        <v>60</v>
      </c>
      <c r="AG105" s="161">
        <f t="shared" si="59"/>
        <v>60</v>
      </c>
    </row>
    <row r="106" spans="2:33">
      <c r="B106" s="408"/>
      <c r="C106" s="162"/>
      <c r="D106" s="409" t="s">
        <v>185</v>
      </c>
      <c r="E106" s="161"/>
      <c r="F106" s="161">
        <v>12</v>
      </c>
      <c r="G106" s="161">
        <v>12</v>
      </c>
      <c r="H106" s="161">
        <v>12</v>
      </c>
      <c r="I106" s="161">
        <v>12</v>
      </c>
      <c r="J106" s="161">
        <v>12</v>
      </c>
      <c r="K106" s="161">
        <v>12</v>
      </c>
      <c r="L106" s="161">
        <v>12</v>
      </c>
      <c r="M106" s="161">
        <v>12</v>
      </c>
      <c r="N106" s="161">
        <v>12</v>
      </c>
      <c r="O106" s="161">
        <v>12</v>
      </c>
      <c r="P106" s="162"/>
      <c r="Q106" s="162"/>
      <c r="R106" s="162"/>
      <c r="U106" s="409"/>
      <c r="V106" s="161">
        <f t="shared" si="55"/>
        <v>12</v>
      </c>
      <c r="W106" s="161">
        <f t="shared" si="58"/>
        <v>24</v>
      </c>
      <c r="X106" s="161">
        <f t="shared" si="59"/>
        <v>36</v>
      </c>
      <c r="Y106" s="161">
        <f t="shared" si="59"/>
        <v>48</v>
      </c>
      <c r="Z106" s="161">
        <f t="shared" si="59"/>
        <v>60</v>
      </c>
      <c r="AA106" s="161">
        <f t="shared" si="59"/>
        <v>72</v>
      </c>
      <c r="AB106" s="161">
        <f t="shared" si="59"/>
        <v>84</v>
      </c>
      <c r="AC106" s="161">
        <f t="shared" si="59"/>
        <v>96</v>
      </c>
      <c r="AD106" s="161">
        <f t="shared" si="59"/>
        <v>108</v>
      </c>
      <c r="AE106" s="161">
        <f t="shared" si="59"/>
        <v>120</v>
      </c>
      <c r="AF106" s="161">
        <f t="shared" si="59"/>
        <v>120</v>
      </c>
      <c r="AG106" s="161">
        <f t="shared" si="59"/>
        <v>120</v>
      </c>
    </row>
    <row r="107" spans="2:33">
      <c r="B107" s="408"/>
      <c r="C107" s="162"/>
      <c r="D107" s="409" t="s">
        <v>186</v>
      </c>
      <c r="E107" s="161"/>
      <c r="F107" s="161">
        <v>6</v>
      </c>
      <c r="G107" s="161">
        <v>6</v>
      </c>
      <c r="H107" s="161">
        <v>6</v>
      </c>
      <c r="I107" s="161">
        <v>6</v>
      </c>
      <c r="J107" s="161">
        <v>6</v>
      </c>
      <c r="K107" s="161">
        <v>6</v>
      </c>
      <c r="L107" s="161">
        <v>6</v>
      </c>
      <c r="M107" s="161">
        <v>6</v>
      </c>
      <c r="N107" s="161">
        <v>6</v>
      </c>
      <c r="O107" s="161">
        <v>6</v>
      </c>
      <c r="P107" s="162"/>
      <c r="Q107" s="162"/>
      <c r="R107" s="162"/>
      <c r="U107" s="409"/>
      <c r="V107" s="161">
        <f t="shared" si="55"/>
        <v>6</v>
      </c>
      <c r="W107" s="161">
        <f t="shared" si="58"/>
        <v>12</v>
      </c>
      <c r="X107" s="161">
        <f t="shared" si="59"/>
        <v>18</v>
      </c>
      <c r="Y107" s="161">
        <f t="shared" si="59"/>
        <v>24</v>
      </c>
      <c r="Z107" s="161">
        <f t="shared" si="59"/>
        <v>30</v>
      </c>
      <c r="AA107" s="161">
        <f t="shared" si="59"/>
        <v>36</v>
      </c>
      <c r="AB107" s="161">
        <f t="shared" si="59"/>
        <v>42</v>
      </c>
      <c r="AC107" s="161">
        <f t="shared" si="59"/>
        <v>48</v>
      </c>
      <c r="AD107" s="161">
        <f t="shared" si="59"/>
        <v>54</v>
      </c>
      <c r="AE107" s="161">
        <f t="shared" si="59"/>
        <v>60</v>
      </c>
      <c r="AF107" s="161">
        <f t="shared" si="59"/>
        <v>60</v>
      </c>
      <c r="AG107" s="161">
        <f t="shared" si="59"/>
        <v>60</v>
      </c>
    </row>
    <row r="108" spans="2:33">
      <c r="B108" s="408"/>
      <c r="C108" s="162"/>
      <c r="D108" s="409" t="s">
        <v>187</v>
      </c>
      <c r="E108" s="161"/>
      <c r="F108" s="161">
        <v>6</v>
      </c>
      <c r="G108" s="161">
        <v>6</v>
      </c>
      <c r="H108" s="161">
        <v>6</v>
      </c>
      <c r="I108" s="161">
        <v>6</v>
      </c>
      <c r="J108" s="161">
        <v>6</v>
      </c>
      <c r="K108" s="161">
        <v>6</v>
      </c>
      <c r="L108" s="161">
        <v>6</v>
      </c>
      <c r="M108" s="161">
        <v>6</v>
      </c>
      <c r="N108" s="161">
        <v>6</v>
      </c>
      <c r="O108" s="161">
        <v>6</v>
      </c>
      <c r="P108" s="162"/>
      <c r="Q108" s="162"/>
      <c r="R108" s="162"/>
      <c r="U108" s="409"/>
      <c r="V108" s="161">
        <f t="shared" si="55"/>
        <v>6</v>
      </c>
      <c r="W108" s="161">
        <f t="shared" si="58"/>
        <v>12</v>
      </c>
      <c r="X108" s="161">
        <f t="shared" si="59"/>
        <v>18</v>
      </c>
      <c r="Y108" s="161">
        <f t="shared" si="59"/>
        <v>24</v>
      </c>
      <c r="Z108" s="161">
        <f t="shared" si="59"/>
        <v>30</v>
      </c>
      <c r="AA108" s="161">
        <f t="shared" si="59"/>
        <v>36</v>
      </c>
      <c r="AB108" s="161">
        <f t="shared" si="59"/>
        <v>42</v>
      </c>
      <c r="AC108" s="161">
        <f t="shared" si="59"/>
        <v>48</v>
      </c>
      <c r="AD108" s="161">
        <f t="shared" si="59"/>
        <v>54</v>
      </c>
      <c r="AE108" s="161">
        <f t="shared" si="59"/>
        <v>60</v>
      </c>
      <c r="AF108" s="161">
        <f t="shared" si="59"/>
        <v>60</v>
      </c>
      <c r="AG108" s="161">
        <f t="shared" si="59"/>
        <v>60</v>
      </c>
    </row>
    <row r="109" spans="2:33">
      <c r="B109" s="408"/>
      <c r="C109" s="162"/>
      <c r="D109" s="413" t="s">
        <v>188</v>
      </c>
      <c r="E109" s="161"/>
      <c r="F109" s="161">
        <v>6</v>
      </c>
      <c r="G109" s="161">
        <v>6</v>
      </c>
      <c r="H109" s="161">
        <v>6</v>
      </c>
      <c r="I109" s="161">
        <v>6</v>
      </c>
      <c r="J109" s="161">
        <v>6</v>
      </c>
      <c r="K109" s="161">
        <v>6</v>
      </c>
      <c r="L109" s="161">
        <v>6</v>
      </c>
      <c r="M109" s="161">
        <v>6</v>
      </c>
      <c r="N109" s="161">
        <v>6</v>
      </c>
      <c r="O109" s="161">
        <v>6</v>
      </c>
      <c r="P109" s="162"/>
      <c r="Q109" s="162"/>
      <c r="R109" s="162"/>
      <c r="U109" s="409"/>
      <c r="V109" s="161">
        <f t="shared" si="55"/>
        <v>6</v>
      </c>
      <c r="W109" s="161">
        <f t="shared" si="58"/>
        <v>12</v>
      </c>
      <c r="X109" s="161">
        <f t="shared" si="59"/>
        <v>18</v>
      </c>
      <c r="Y109" s="161">
        <f t="shared" si="59"/>
        <v>24</v>
      </c>
      <c r="Z109" s="161">
        <f t="shared" si="59"/>
        <v>30</v>
      </c>
      <c r="AA109" s="161">
        <f t="shared" si="59"/>
        <v>36</v>
      </c>
      <c r="AB109" s="161">
        <f t="shared" si="59"/>
        <v>42</v>
      </c>
      <c r="AC109" s="161">
        <f t="shared" si="59"/>
        <v>48</v>
      </c>
      <c r="AD109" s="161">
        <f t="shared" si="59"/>
        <v>54</v>
      </c>
      <c r="AE109" s="161">
        <f t="shared" si="59"/>
        <v>60</v>
      </c>
      <c r="AF109" s="161">
        <f t="shared" si="59"/>
        <v>60</v>
      </c>
      <c r="AG109" s="161">
        <f t="shared" si="59"/>
        <v>60</v>
      </c>
    </row>
    <row r="110" spans="2:33">
      <c r="B110" s="408" t="s">
        <v>189</v>
      </c>
      <c r="C110" s="162"/>
      <c r="D110" s="409"/>
      <c r="E110" s="161"/>
      <c r="F110" s="161">
        <f>SUM(F103:F109)</f>
        <v>66</v>
      </c>
      <c r="G110" s="161">
        <f>SUM(G103:G109)</f>
        <v>66</v>
      </c>
      <c r="H110" s="161">
        <f t="shared" ref="H110:Q110" si="60">SUM(H103:H109)</f>
        <v>72</v>
      </c>
      <c r="I110" s="161">
        <f t="shared" si="60"/>
        <v>72</v>
      </c>
      <c r="J110" s="161">
        <f t="shared" si="60"/>
        <v>72</v>
      </c>
      <c r="K110" s="161">
        <f t="shared" si="60"/>
        <v>72</v>
      </c>
      <c r="L110" s="161">
        <f t="shared" si="60"/>
        <v>72</v>
      </c>
      <c r="M110" s="161">
        <f t="shared" ref="M110:O110" si="61">SUM(M103:M109)</f>
        <v>72</v>
      </c>
      <c r="N110" s="161">
        <f t="shared" si="61"/>
        <v>72</v>
      </c>
      <c r="O110" s="161">
        <f t="shared" si="61"/>
        <v>72</v>
      </c>
      <c r="P110" s="161">
        <f t="shared" si="60"/>
        <v>0</v>
      </c>
      <c r="Q110" s="161">
        <f t="shared" si="60"/>
        <v>0</v>
      </c>
      <c r="R110" s="162">
        <f>SUM(F110:Q110)</f>
        <v>708</v>
      </c>
      <c r="U110" s="409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  <c r="AG110" s="161"/>
    </row>
    <row r="111" spans="2:33">
      <c r="B111" s="408" t="s">
        <v>123</v>
      </c>
      <c r="C111" s="162"/>
      <c r="D111" s="161"/>
      <c r="E111" s="161"/>
      <c r="F111" s="410">
        <f>DM!D18+DM!D30</f>
        <v>3584</v>
      </c>
      <c r="G111" s="410">
        <f>DM!E18+DM!E30</f>
        <v>3584</v>
      </c>
      <c r="H111" s="410">
        <f>DM!F18+DM!F30</f>
        <v>3584</v>
      </c>
      <c r="I111" s="410">
        <f>DM!G18+DM!G30</f>
        <v>3584</v>
      </c>
      <c r="J111" s="410">
        <f>DM!H18+DM!H30</f>
        <v>3584</v>
      </c>
      <c r="K111" s="410">
        <f>DM!I18+DM!I30</f>
        <v>3584</v>
      </c>
      <c r="L111" s="410">
        <f>DM!J18+DM!J30</f>
        <v>3584</v>
      </c>
      <c r="M111" s="410">
        <f>DM!K18+DM!K30</f>
        <v>3584</v>
      </c>
      <c r="N111" s="410">
        <f>DM!L18+DM!L30</f>
        <v>3584</v>
      </c>
      <c r="O111" s="410">
        <f>DM!M18+DM!M30</f>
        <v>3584</v>
      </c>
      <c r="P111" s="410">
        <f>DM!N18+DM!N30</f>
        <v>3584</v>
      </c>
      <c r="Q111" s="410">
        <f>DM!O18+DM!O30</f>
        <v>3584</v>
      </c>
      <c r="R111" s="414">
        <f>SUM(F111:Q111)</f>
        <v>43008</v>
      </c>
      <c r="U111" s="161"/>
      <c r="V111" s="410">
        <f t="shared" si="55"/>
        <v>3584</v>
      </c>
      <c r="W111" s="410">
        <f>V111+G111</f>
        <v>7168</v>
      </c>
      <c r="X111" s="410">
        <f t="shared" si="59"/>
        <v>10752</v>
      </c>
      <c r="Y111" s="410">
        <f t="shared" si="59"/>
        <v>14336</v>
      </c>
      <c r="Z111" s="410">
        <f t="shared" si="59"/>
        <v>17920</v>
      </c>
      <c r="AA111" s="410">
        <f t="shared" si="59"/>
        <v>21504</v>
      </c>
      <c r="AB111" s="410">
        <f t="shared" si="59"/>
        <v>25088</v>
      </c>
      <c r="AC111" s="410">
        <f t="shared" si="59"/>
        <v>28672</v>
      </c>
      <c r="AD111" s="410">
        <f t="shared" si="59"/>
        <v>32256</v>
      </c>
      <c r="AE111" s="410">
        <f t="shared" si="59"/>
        <v>35840</v>
      </c>
      <c r="AF111" s="410">
        <f t="shared" si="59"/>
        <v>39424</v>
      </c>
      <c r="AG111" s="410">
        <f t="shared" si="59"/>
        <v>43008</v>
      </c>
    </row>
    <row r="112" spans="2:33">
      <c r="B112" s="411" t="s">
        <v>174</v>
      </c>
      <c r="C112" s="162"/>
      <c r="D112" s="161"/>
      <c r="E112" s="161"/>
      <c r="F112" s="410">
        <f>F111*(F99)</f>
        <v>2666496</v>
      </c>
      <c r="G112" s="410">
        <f t="shared" ref="G112:Q112" si="62">G111*(G99)</f>
        <v>2494464</v>
      </c>
      <c r="H112" s="410">
        <f t="shared" si="62"/>
        <v>2666496</v>
      </c>
      <c r="I112" s="410">
        <f t="shared" si="62"/>
        <v>2580480</v>
      </c>
      <c r="J112" s="410">
        <f t="shared" si="62"/>
        <v>2666496</v>
      </c>
      <c r="K112" s="410">
        <f t="shared" si="62"/>
        <v>2580480</v>
      </c>
      <c r="L112" s="410">
        <f t="shared" si="62"/>
        <v>2666496</v>
      </c>
      <c r="M112" s="410">
        <f t="shared" ref="M112:O112" si="63">M111*(M99)</f>
        <v>2666496</v>
      </c>
      <c r="N112" s="410">
        <f t="shared" si="63"/>
        <v>2580480</v>
      </c>
      <c r="O112" s="410">
        <f t="shared" si="63"/>
        <v>2666496</v>
      </c>
      <c r="P112" s="410">
        <f t="shared" si="62"/>
        <v>2580480</v>
      </c>
      <c r="Q112" s="410">
        <f t="shared" si="62"/>
        <v>2666496</v>
      </c>
      <c r="R112" s="414">
        <f>SUM(F112:Q112)</f>
        <v>31481856</v>
      </c>
      <c r="U112" s="161"/>
      <c r="V112" s="410">
        <f t="shared" si="55"/>
        <v>2666496</v>
      </c>
      <c r="W112" s="161">
        <f>V112+G112</f>
        <v>5160960</v>
      </c>
      <c r="X112" s="162">
        <f t="shared" si="59"/>
        <v>7827456</v>
      </c>
      <c r="Y112" s="162">
        <f t="shared" si="59"/>
        <v>10407936</v>
      </c>
      <c r="Z112" s="162">
        <f t="shared" si="59"/>
        <v>13074432</v>
      </c>
      <c r="AA112" s="162">
        <f t="shared" si="59"/>
        <v>15654912</v>
      </c>
      <c r="AB112" s="162">
        <f t="shared" si="59"/>
        <v>18321408</v>
      </c>
      <c r="AC112" s="162">
        <f t="shared" si="59"/>
        <v>20987904</v>
      </c>
      <c r="AD112" s="162">
        <f t="shared" si="59"/>
        <v>23568384</v>
      </c>
      <c r="AE112" s="162">
        <f t="shared" si="59"/>
        <v>26234880</v>
      </c>
      <c r="AF112" s="162">
        <f t="shared" si="59"/>
        <v>28815360</v>
      </c>
      <c r="AG112" s="162">
        <f t="shared" si="59"/>
        <v>31481856</v>
      </c>
    </row>
    <row r="113" spans="2:18">
      <c r="B113" s="415" t="s">
        <v>190</v>
      </c>
      <c r="F113" s="30">
        <f>F110*F98</f>
        <v>2046</v>
      </c>
      <c r="G113" s="30">
        <f t="shared" ref="G113:R113" si="64">G110*G98</f>
        <v>1914</v>
      </c>
      <c r="H113" s="30">
        <f t="shared" si="64"/>
        <v>2232</v>
      </c>
      <c r="I113" s="30">
        <f t="shared" si="64"/>
        <v>2160</v>
      </c>
      <c r="J113" s="30">
        <f t="shared" si="64"/>
        <v>2232</v>
      </c>
      <c r="K113" s="30">
        <f t="shared" si="64"/>
        <v>2160</v>
      </c>
      <c r="L113" s="30">
        <f t="shared" si="64"/>
        <v>2232</v>
      </c>
      <c r="M113" s="30">
        <f t="shared" ref="M113:O113" si="65">M110*M98</f>
        <v>2232</v>
      </c>
      <c r="N113" s="30">
        <f t="shared" si="65"/>
        <v>2160</v>
      </c>
      <c r="O113" s="30">
        <f t="shared" si="65"/>
        <v>2232</v>
      </c>
      <c r="P113" s="30">
        <f t="shared" si="64"/>
        <v>0</v>
      </c>
      <c r="Q113" s="30">
        <f t="shared" si="64"/>
        <v>0</v>
      </c>
      <c r="R113" s="30">
        <f t="shared" si="64"/>
        <v>259128</v>
      </c>
    </row>
  </sheetData>
  <mergeCells count="9">
    <mergeCell ref="V6:AG6"/>
    <mergeCell ref="A10:B10"/>
    <mergeCell ref="A31:B31"/>
    <mergeCell ref="A46:B46"/>
    <mergeCell ref="A2:U2"/>
    <mergeCell ref="A3:U3"/>
    <mergeCell ref="A4:U4"/>
    <mergeCell ref="D6:E7"/>
    <mergeCell ref="F6:Q6"/>
  </mergeCells>
  <printOptions horizontalCentered="1"/>
  <pageMargins left="0.11811023622047245" right="0.11811023622047245" top="0.19685039370078741" bottom="0.51181102362204722" header="0.11811023622047245" footer="0.51181102362204722"/>
  <pageSetup paperSize="9" scale="45" orientation="landscape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961E-6053-42AE-B0D2-92E9B46F39FF}">
  <dimension ref="K1:V1"/>
  <sheetViews>
    <sheetView workbookViewId="0">
      <selection activeCell="M17" sqref="M17"/>
    </sheetView>
  </sheetViews>
  <sheetFormatPr defaultRowHeight="12.75"/>
  <sheetData>
    <row r="1" spans="11:22">
      <c r="K1" t="s">
        <v>18</v>
      </c>
      <c r="L1" t="s">
        <v>145</v>
      </c>
      <c r="M1" t="s">
        <v>20</v>
      </c>
      <c r="N1" t="s">
        <v>21</v>
      </c>
      <c r="O1" t="s">
        <v>9</v>
      </c>
      <c r="P1" t="s">
        <v>22</v>
      </c>
      <c r="Q1" t="s">
        <v>23</v>
      </c>
      <c r="R1" t="s">
        <v>146</v>
      </c>
      <c r="S1" t="s">
        <v>25</v>
      </c>
      <c r="T1" t="s">
        <v>26</v>
      </c>
      <c r="U1" t="s">
        <v>147</v>
      </c>
      <c r="V1" t="s">
        <v>28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>
    <tabColor theme="1" tint="4.9989318521683403E-2"/>
  </sheetPr>
  <dimension ref="A1:AK114"/>
  <sheetViews>
    <sheetView view="pageBreakPreview" topLeftCell="A6" zoomScale="85" zoomScaleSheetLayoutView="85" workbookViewId="0">
      <pane xSplit="2" ySplit="3" topLeftCell="C66" activePane="bottomRight" state="frozen"/>
      <selection activeCell="A6" sqref="A6"/>
      <selection pane="topRight" activeCell="C6" sqref="C6"/>
      <selection pane="bottomLeft" activeCell="A9" sqref="A9"/>
      <selection pane="bottomRight" activeCell="F82" sqref="F82"/>
    </sheetView>
  </sheetViews>
  <sheetFormatPr defaultRowHeight="12.75"/>
  <cols>
    <col min="1" max="1" width="3.85546875" style="30" bestFit="1" customWidth="1"/>
    <col min="2" max="2" width="34.140625" style="48" customWidth="1"/>
    <col min="3" max="3" width="9.7109375" style="30" customWidth="1"/>
    <col min="4" max="4" width="15.7109375" style="90" customWidth="1"/>
    <col min="5" max="5" width="17.5703125" style="90" customWidth="1"/>
    <col min="6" max="9" width="15.28515625" style="30" customWidth="1"/>
    <col min="10" max="10" width="15.85546875" style="30" customWidth="1"/>
    <col min="11" max="12" width="15.28515625" style="30" customWidth="1"/>
    <col min="13" max="13" width="15.7109375" style="30" customWidth="1"/>
    <col min="14" max="14" width="15.28515625" style="30" customWidth="1"/>
    <col min="15" max="15" width="17.85546875" style="30" customWidth="1"/>
    <col min="16" max="16" width="16.28515625" style="30" customWidth="1"/>
    <col min="17" max="17" width="15" style="30" customWidth="1"/>
    <col min="18" max="18" width="20.85546875" style="30" customWidth="1"/>
    <col min="19" max="19" width="14" style="30" customWidth="1"/>
    <col min="20" max="20" width="16.140625" style="30" customWidth="1"/>
    <col min="21" max="21" width="6.85546875" style="30" customWidth="1"/>
    <col min="22" max="33" width="14.28515625" style="30" bestFit="1" customWidth="1"/>
    <col min="34" max="16384" width="9.140625" style="30"/>
  </cols>
  <sheetData>
    <row r="1" spans="1:37" ht="18.75" customHeight="1"/>
    <row r="2" spans="1:37" ht="18.75" customHeight="1">
      <c r="A2" s="476" t="s">
        <v>200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  <c r="T2" s="476"/>
      <c r="U2" s="476"/>
    </row>
    <row r="3" spans="1:37" ht="18.75" customHeight="1">
      <c r="A3" s="477" t="s">
        <v>176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</row>
    <row r="4" spans="1:37" ht="18.75" customHeight="1">
      <c r="A4" s="477" t="s">
        <v>126</v>
      </c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  <c r="T4" s="476"/>
      <c r="U4" s="476"/>
    </row>
    <row r="5" spans="1:37" ht="18.75" customHeight="1">
      <c r="A5" s="154"/>
      <c r="B5" s="155"/>
      <c r="C5" s="154"/>
      <c r="D5" s="372"/>
      <c r="E5" s="372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7"/>
    </row>
    <row r="6" spans="1:37">
      <c r="A6" s="16"/>
      <c r="B6" s="49"/>
      <c r="C6" s="17"/>
      <c r="D6" s="478" t="s">
        <v>178</v>
      </c>
      <c r="E6" s="479"/>
      <c r="F6" s="472" t="s">
        <v>177</v>
      </c>
      <c r="G6" s="473"/>
      <c r="H6" s="473"/>
      <c r="I6" s="473"/>
      <c r="J6" s="473"/>
      <c r="K6" s="473"/>
      <c r="L6" s="473"/>
      <c r="M6" s="473"/>
      <c r="N6" s="473"/>
      <c r="O6" s="473"/>
      <c r="P6" s="473"/>
      <c r="Q6" s="473"/>
      <c r="R6" s="18" t="s">
        <v>0</v>
      </c>
      <c r="S6" s="19" t="s">
        <v>1</v>
      </c>
      <c r="T6" s="19" t="s">
        <v>1</v>
      </c>
      <c r="U6" s="20"/>
      <c r="V6" s="472" t="s">
        <v>69</v>
      </c>
      <c r="W6" s="473"/>
      <c r="X6" s="473"/>
      <c r="Y6" s="473"/>
      <c r="Z6" s="473"/>
      <c r="AA6" s="473"/>
      <c r="AB6" s="473"/>
      <c r="AC6" s="473"/>
      <c r="AD6" s="473"/>
      <c r="AE6" s="473"/>
      <c r="AF6" s="473"/>
      <c r="AG6" s="473"/>
    </row>
    <row r="7" spans="1:37">
      <c r="A7" s="21" t="s">
        <v>2</v>
      </c>
      <c r="B7" s="50" t="s">
        <v>3</v>
      </c>
      <c r="C7" s="22" t="s">
        <v>4</v>
      </c>
      <c r="D7" s="480"/>
      <c r="E7" s="481"/>
      <c r="F7" s="24" t="s">
        <v>5</v>
      </c>
      <c r="G7" s="24" t="s">
        <v>6</v>
      </c>
      <c r="H7" s="24" t="s">
        <v>7</v>
      </c>
      <c r="I7" s="24" t="s">
        <v>8</v>
      </c>
      <c r="J7" s="23" t="s">
        <v>9</v>
      </c>
      <c r="K7" s="24" t="s">
        <v>32</v>
      </c>
      <c r="L7" s="24" t="s">
        <v>33</v>
      </c>
      <c r="M7" s="24" t="s">
        <v>34</v>
      </c>
      <c r="N7" s="24" t="s">
        <v>35</v>
      </c>
      <c r="O7" s="24" t="s">
        <v>36</v>
      </c>
      <c r="P7" s="24" t="s">
        <v>37</v>
      </c>
      <c r="Q7" s="24" t="s">
        <v>38</v>
      </c>
      <c r="R7" s="24" t="s">
        <v>69</v>
      </c>
      <c r="S7" s="24" t="s">
        <v>10</v>
      </c>
      <c r="T7" s="24" t="s">
        <v>10</v>
      </c>
      <c r="U7" s="24" t="s">
        <v>39</v>
      </c>
      <c r="V7" s="24" t="s">
        <v>5</v>
      </c>
      <c r="W7" s="24" t="s">
        <v>6</v>
      </c>
      <c r="X7" s="24" t="s">
        <v>7</v>
      </c>
      <c r="Y7" s="24" t="s">
        <v>8</v>
      </c>
      <c r="Z7" s="23" t="s">
        <v>9</v>
      </c>
      <c r="AA7" s="24" t="s">
        <v>32</v>
      </c>
      <c r="AB7" s="24" t="s">
        <v>33</v>
      </c>
      <c r="AC7" s="24" t="s">
        <v>34</v>
      </c>
      <c r="AD7" s="24" t="s">
        <v>35</v>
      </c>
      <c r="AE7" s="24" t="s">
        <v>36</v>
      </c>
      <c r="AF7" s="24" t="s">
        <v>37</v>
      </c>
      <c r="AG7" s="24" t="s">
        <v>38</v>
      </c>
    </row>
    <row r="8" spans="1:37" ht="13.5" thickBot="1">
      <c r="A8" s="25"/>
      <c r="B8" s="51"/>
      <c r="C8" s="27"/>
      <c r="D8" s="28" t="s">
        <v>107</v>
      </c>
      <c r="E8" s="28" t="s">
        <v>108</v>
      </c>
      <c r="F8" s="28"/>
      <c r="G8" s="28"/>
      <c r="H8" s="28"/>
      <c r="I8" s="28"/>
      <c r="J8" s="29"/>
      <c r="K8" s="29"/>
      <c r="L8" s="28"/>
      <c r="M8" s="28"/>
      <c r="N8" s="28"/>
      <c r="O8" s="28"/>
      <c r="P8" s="29"/>
      <c r="Q8" s="28"/>
      <c r="R8" s="29"/>
      <c r="S8" s="28" t="s">
        <v>55</v>
      </c>
      <c r="T8" s="28" t="s">
        <v>54</v>
      </c>
      <c r="U8" s="26"/>
      <c r="V8" s="28"/>
      <c r="W8" s="28"/>
      <c r="X8" s="28"/>
      <c r="Y8" s="28"/>
      <c r="Z8" s="29"/>
      <c r="AA8" s="29"/>
      <c r="AB8" s="28"/>
      <c r="AC8" s="28"/>
      <c r="AD8" s="28"/>
      <c r="AE8" s="28"/>
      <c r="AF8" s="29"/>
      <c r="AG8" s="28"/>
    </row>
    <row r="9" spans="1:37" ht="12.75" customHeight="1" thickTop="1">
      <c r="A9" s="3"/>
      <c r="B9" s="52"/>
      <c r="C9" s="5"/>
      <c r="D9" s="373"/>
      <c r="E9" s="37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7" ht="12.75" customHeight="1">
      <c r="A10" s="474" t="s">
        <v>64</v>
      </c>
      <c r="B10" s="475"/>
      <c r="C10" s="5"/>
      <c r="D10" s="373"/>
      <c r="E10" s="373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7" s="196" customFormat="1" ht="12.75" customHeight="1">
      <c r="A11" s="190">
        <v>1</v>
      </c>
      <c r="B11" s="145" t="s">
        <v>71</v>
      </c>
      <c r="C11" s="191" t="s">
        <v>11</v>
      </c>
      <c r="D11" s="192"/>
      <c r="E11" s="192"/>
      <c r="F11" s="366">
        <f>SUM(F13:F14)</f>
        <v>462216.7</v>
      </c>
      <c r="G11" s="366">
        <f t="shared" ref="G11:Q11" si="0">SUM(G13:G14)</f>
        <v>434167.84</v>
      </c>
      <c r="H11" s="366">
        <f t="shared" si="0"/>
        <v>559373.22</v>
      </c>
      <c r="I11" s="366">
        <f t="shared" si="0"/>
        <v>508353.33999999997</v>
      </c>
      <c r="J11" s="366">
        <f t="shared" si="0"/>
        <v>0</v>
      </c>
      <c r="K11" s="366">
        <f t="shared" si="0"/>
        <v>0</v>
      </c>
      <c r="L11" s="366">
        <f t="shared" si="0"/>
        <v>0</v>
      </c>
      <c r="M11" s="366">
        <f t="shared" si="0"/>
        <v>0</v>
      </c>
      <c r="N11" s="366">
        <f t="shared" si="0"/>
        <v>0</v>
      </c>
      <c r="O11" s="366">
        <f t="shared" si="0"/>
        <v>0</v>
      </c>
      <c r="P11" s="366">
        <f t="shared" si="0"/>
        <v>0</v>
      </c>
      <c r="Q11" s="366">
        <f t="shared" si="0"/>
        <v>0</v>
      </c>
      <c r="R11" s="203">
        <f>SUM(F11:Q11)</f>
        <v>1964111.1</v>
      </c>
      <c r="S11" s="367"/>
      <c r="T11" s="367"/>
      <c r="U11" s="368"/>
      <c r="V11" s="366">
        <f>F11</f>
        <v>462216.7</v>
      </c>
      <c r="W11" s="366">
        <f>V11+G11</f>
        <v>896384.54</v>
      </c>
      <c r="X11" s="366">
        <f t="shared" ref="X11:AG11" si="1">W11+H11</f>
        <v>1455757.76</v>
      </c>
      <c r="Y11" s="366">
        <f t="shared" si="1"/>
        <v>1964111.1</v>
      </c>
      <c r="Z11" s="366">
        <f t="shared" si="1"/>
        <v>1964111.1</v>
      </c>
      <c r="AA11" s="366">
        <f t="shared" si="1"/>
        <v>1964111.1</v>
      </c>
      <c r="AB11" s="366">
        <f t="shared" si="1"/>
        <v>1964111.1</v>
      </c>
      <c r="AC11" s="366">
        <f t="shared" si="1"/>
        <v>1964111.1</v>
      </c>
      <c r="AD11" s="366">
        <f t="shared" si="1"/>
        <v>1964111.1</v>
      </c>
      <c r="AE11" s="366">
        <f t="shared" si="1"/>
        <v>1964111.1</v>
      </c>
      <c r="AF11" s="366">
        <f t="shared" si="1"/>
        <v>1964111.1</v>
      </c>
      <c r="AG11" s="366">
        <f t="shared" si="1"/>
        <v>1964111.1</v>
      </c>
    </row>
    <row r="12" spans="1:37" s="92" customFormat="1" ht="12.75" customHeight="1">
      <c r="A12" s="56"/>
      <c r="B12" s="57" t="s">
        <v>65</v>
      </c>
      <c r="C12" s="58"/>
      <c r="D12" s="192"/>
      <c r="E12" s="192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59"/>
      <c r="S12" s="60"/>
      <c r="T12" s="60"/>
      <c r="U12" s="6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21"/>
      <c r="AI12" s="121"/>
      <c r="AJ12" s="121"/>
      <c r="AK12" s="121"/>
    </row>
    <row r="13" spans="1:37" s="92" customFormat="1" ht="12.75" customHeight="1">
      <c r="A13" s="56"/>
      <c r="B13" s="122" t="s">
        <v>66</v>
      </c>
      <c r="C13" s="58" t="s">
        <v>11</v>
      </c>
      <c r="D13" s="374"/>
      <c r="E13" s="374"/>
      <c r="F13" s="152">
        <f>PROD_HSD!D27</f>
        <v>336815.53019021935</v>
      </c>
      <c r="G13" s="152">
        <f>PROD_HSD!E27</f>
        <v>316376.43386996258</v>
      </c>
      <c r="H13" s="152">
        <f>PROD_HSD!F27</f>
        <v>407613.11235295091</v>
      </c>
      <c r="I13" s="152">
        <f>PROD_HSD!G27</f>
        <v>370435.12217552681</v>
      </c>
      <c r="J13" s="152">
        <f>PROD_HSD!H27</f>
        <v>0</v>
      </c>
      <c r="K13" s="152">
        <f>PROD_HSD!I27</f>
        <v>0</v>
      </c>
      <c r="L13" s="152">
        <f>PROD_HSD!J27</f>
        <v>0</v>
      </c>
      <c r="M13" s="152">
        <f>PROD_HSD!K27</f>
        <v>0</v>
      </c>
      <c r="N13" s="152">
        <f>PROD_HSD!L27</f>
        <v>0</v>
      </c>
      <c r="O13" s="152">
        <f>PROD_HSD!M27</f>
        <v>0</v>
      </c>
      <c r="P13" s="152">
        <f>PROD_HSD!N27</f>
        <v>0</v>
      </c>
      <c r="Q13" s="152">
        <f>PROD_HSD!O27</f>
        <v>0</v>
      </c>
      <c r="R13" s="202">
        <f>SUM(F13:Q13)</f>
        <v>1431240.1985886598</v>
      </c>
      <c r="S13" s="60"/>
      <c r="T13" s="60"/>
      <c r="U13" s="61"/>
      <c r="V13" s="152">
        <f>F13</f>
        <v>336815.53019021935</v>
      </c>
      <c r="W13" s="152">
        <f>V13+G13</f>
        <v>653191.96406018198</v>
      </c>
      <c r="X13" s="152">
        <f t="shared" ref="X13:AG14" si="2">W13+H13</f>
        <v>1060805.0764131329</v>
      </c>
      <c r="Y13" s="152">
        <f t="shared" si="2"/>
        <v>1431240.1985886598</v>
      </c>
      <c r="Z13" s="152">
        <f t="shared" si="2"/>
        <v>1431240.1985886598</v>
      </c>
      <c r="AA13" s="152">
        <f t="shared" si="2"/>
        <v>1431240.1985886598</v>
      </c>
      <c r="AB13" s="152">
        <f t="shared" si="2"/>
        <v>1431240.1985886598</v>
      </c>
      <c r="AC13" s="152">
        <f t="shared" si="2"/>
        <v>1431240.1985886598</v>
      </c>
      <c r="AD13" s="152">
        <f t="shared" si="2"/>
        <v>1431240.1985886598</v>
      </c>
      <c r="AE13" s="152">
        <f t="shared" si="2"/>
        <v>1431240.1985886598</v>
      </c>
      <c r="AF13" s="152">
        <f t="shared" si="2"/>
        <v>1431240.1985886598</v>
      </c>
      <c r="AG13" s="152">
        <f t="shared" si="2"/>
        <v>1431240.1985886598</v>
      </c>
      <c r="AH13" s="121"/>
      <c r="AI13" s="121"/>
      <c r="AJ13" s="121"/>
      <c r="AK13" s="121"/>
    </row>
    <row r="14" spans="1:37" s="92" customFormat="1" ht="12.75" customHeight="1">
      <c r="A14" s="56"/>
      <c r="B14" s="122" t="s">
        <v>67</v>
      </c>
      <c r="C14" s="58" t="s">
        <v>11</v>
      </c>
      <c r="D14" s="374"/>
      <c r="E14" s="374"/>
      <c r="F14" s="152">
        <f>PROD_BIOFAME!D27</f>
        <v>125401.16980978067</v>
      </c>
      <c r="G14" s="152">
        <f>PROD_BIOFAME!E27</f>
        <v>117791.40613003745</v>
      </c>
      <c r="H14" s="152">
        <f>PROD_BIOFAME!F27</f>
        <v>151760.10764704912</v>
      </c>
      <c r="I14" s="152">
        <f>PROD_BIOFAME!G27</f>
        <v>137918.21782447316</v>
      </c>
      <c r="J14" s="152">
        <f>PROD_BIOFAME!H27</f>
        <v>0</v>
      </c>
      <c r="K14" s="152">
        <f>PROD_BIOFAME!I27</f>
        <v>0</v>
      </c>
      <c r="L14" s="152">
        <f>PROD_BIOFAME!J27</f>
        <v>0</v>
      </c>
      <c r="M14" s="152">
        <f>PROD_BIOFAME!K27</f>
        <v>0</v>
      </c>
      <c r="N14" s="152">
        <f>PROD_BIOFAME!L27</f>
        <v>0</v>
      </c>
      <c r="O14" s="152">
        <f>PROD_BIOFAME!M27</f>
        <v>0</v>
      </c>
      <c r="P14" s="152">
        <f>PROD_BIOFAME!N27</f>
        <v>0</v>
      </c>
      <c r="Q14" s="152">
        <f>PROD_BIOFAME!O27</f>
        <v>0</v>
      </c>
      <c r="R14" s="202">
        <f>SUM(F14:Q14)</f>
        <v>532870.90141134034</v>
      </c>
      <c r="S14" s="60"/>
      <c r="T14" s="60"/>
      <c r="U14" s="61"/>
      <c r="V14" s="152">
        <f>F14</f>
        <v>125401.16980978067</v>
      </c>
      <c r="W14" s="152">
        <f>V14+G14</f>
        <v>243192.57593981811</v>
      </c>
      <c r="X14" s="152">
        <f t="shared" si="2"/>
        <v>394952.68358686724</v>
      </c>
      <c r="Y14" s="152">
        <f t="shared" si="2"/>
        <v>532870.90141134034</v>
      </c>
      <c r="Z14" s="152">
        <f t="shared" si="2"/>
        <v>532870.90141134034</v>
      </c>
      <c r="AA14" s="152">
        <f t="shared" si="2"/>
        <v>532870.90141134034</v>
      </c>
      <c r="AB14" s="152">
        <f t="shared" si="2"/>
        <v>532870.90141134034</v>
      </c>
      <c r="AC14" s="152">
        <f t="shared" si="2"/>
        <v>532870.90141134034</v>
      </c>
      <c r="AD14" s="152">
        <f t="shared" si="2"/>
        <v>532870.90141134034</v>
      </c>
      <c r="AE14" s="152">
        <f t="shared" si="2"/>
        <v>532870.90141134034</v>
      </c>
      <c r="AF14" s="152">
        <f t="shared" si="2"/>
        <v>532870.90141134034</v>
      </c>
      <c r="AG14" s="152">
        <f t="shared" si="2"/>
        <v>532870.90141134034</v>
      </c>
      <c r="AH14" s="121"/>
      <c r="AI14" s="121"/>
      <c r="AJ14" s="121"/>
      <c r="AK14" s="121"/>
    </row>
    <row r="15" spans="1:37" s="92" customFormat="1" ht="12.75" customHeight="1">
      <c r="A15" s="56"/>
      <c r="B15" s="122"/>
      <c r="C15" s="58"/>
      <c r="D15" s="374"/>
      <c r="E15" s="374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59"/>
      <c r="S15" s="60"/>
      <c r="T15" s="60"/>
      <c r="U15" s="61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21"/>
      <c r="AI15" s="121"/>
      <c r="AJ15" s="121"/>
      <c r="AK15" s="121"/>
    </row>
    <row r="16" spans="1:37" s="371" customFormat="1" ht="12.75" customHeight="1">
      <c r="A16" s="190">
        <v>2</v>
      </c>
      <c r="B16" s="146" t="s">
        <v>12</v>
      </c>
      <c r="C16" s="191" t="s">
        <v>11</v>
      </c>
      <c r="D16" s="192"/>
      <c r="E16" s="192"/>
      <c r="F16" s="370">
        <f>PS!D27+PS!D29</f>
        <v>2993.7200000000003</v>
      </c>
      <c r="G16" s="370">
        <f>PS!E27+PS!E29</f>
        <v>3067.24</v>
      </c>
      <c r="H16" s="370">
        <f>PS!F27+PS!F29</f>
        <v>2863.74</v>
      </c>
      <c r="I16" s="370">
        <f>PS!G27+PS!G29</f>
        <v>2462.9499999999998</v>
      </c>
      <c r="J16" s="370">
        <f>PS!H27+PS!H29</f>
        <v>0</v>
      </c>
      <c r="K16" s="370">
        <f>PS!I27+PS!I29</f>
        <v>0</v>
      </c>
      <c r="L16" s="370">
        <f>PS!J27+PS!J29</f>
        <v>0</v>
      </c>
      <c r="M16" s="370">
        <f>PS!K27+PS!K29</f>
        <v>0</v>
      </c>
      <c r="N16" s="370">
        <f>PS!L27+PS!L29</f>
        <v>0</v>
      </c>
      <c r="O16" s="370">
        <f>PS!M27+PS!M29</f>
        <v>0</v>
      </c>
      <c r="P16" s="370">
        <f>PS!N27+PS!N29</f>
        <v>0</v>
      </c>
      <c r="Q16" s="370">
        <f>PS!O27+PS!O29</f>
        <v>0</v>
      </c>
      <c r="R16" s="203">
        <f>SUM(F16:Q16)</f>
        <v>11387.650000000001</v>
      </c>
      <c r="S16" s="194"/>
      <c r="T16" s="194"/>
      <c r="U16" s="192"/>
      <c r="V16" s="370">
        <f>F16</f>
        <v>2993.7200000000003</v>
      </c>
      <c r="W16" s="370">
        <f>V16+G16</f>
        <v>6060.96</v>
      </c>
      <c r="X16" s="370">
        <f t="shared" ref="X16:AG16" si="3">W16+H16</f>
        <v>8924.7000000000007</v>
      </c>
      <c r="Y16" s="370">
        <f t="shared" si="3"/>
        <v>11387.650000000001</v>
      </c>
      <c r="Z16" s="370">
        <f t="shared" si="3"/>
        <v>11387.650000000001</v>
      </c>
      <c r="AA16" s="370">
        <f t="shared" si="3"/>
        <v>11387.650000000001</v>
      </c>
      <c r="AB16" s="370">
        <f t="shared" si="3"/>
        <v>11387.650000000001</v>
      </c>
      <c r="AC16" s="370">
        <f t="shared" si="3"/>
        <v>11387.650000000001</v>
      </c>
      <c r="AD16" s="370">
        <f t="shared" si="3"/>
        <v>11387.650000000001</v>
      </c>
      <c r="AE16" s="370">
        <f t="shared" si="3"/>
        <v>11387.650000000001</v>
      </c>
      <c r="AF16" s="370">
        <f t="shared" si="3"/>
        <v>11387.650000000001</v>
      </c>
      <c r="AG16" s="370">
        <f t="shared" si="3"/>
        <v>11387.650000000001</v>
      </c>
      <c r="AH16" s="39"/>
      <c r="AI16" s="39"/>
      <c r="AJ16" s="39"/>
      <c r="AK16" s="39"/>
    </row>
    <row r="17" spans="1:37" s="172" customFormat="1" ht="12.75" customHeight="1">
      <c r="A17" s="166"/>
      <c r="B17" s="173" t="s">
        <v>68</v>
      </c>
      <c r="C17" s="167" t="s">
        <v>13</v>
      </c>
      <c r="D17" s="375"/>
      <c r="E17" s="379"/>
      <c r="F17" s="416">
        <f>IFERROR(F16/(F11+F19),0)</f>
        <v>4.5680074987026354E-3</v>
      </c>
      <c r="G17" s="416">
        <f t="shared" ref="G17:R17" si="4">IFERROR(G16/(G11+G19),0)</f>
        <v>5.2489430034377785E-3</v>
      </c>
      <c r="H17" s="416">
        <f t="shared" si="4"/>
        <v>4.2836678622236567E-3</v>
      </c>
      <c r="I17" s="416">
        <f t="shared" si="4"/>
        <v>4.6051138480921782E-3</v>
      </c>
      <c r="J17" s="416">
        <f t="shared" si="4"/>
        <v>0</v>
      </c>
      <c r="K17" s="416">
        <f t="shared" si="4"/>
        <v>0</v>
      </c>
      <c r="L17" s="416">
        <f t="shared" si="4"/>
        <v>0</v>
      </c>
      <c r="M17" s="416">
        <f t="shared" si="4"/>
        <v>0</v>
      </c>
      <c r="N17" s="416">
        <f t="shared" si="4"/>
        <v>0</v>
      </c>
      <c r="O17" s="416">
        <f t="shared" si="4"/>
        <v>0</v>
      </c>
      <c r="P17" s="416">
        <f t="shared" si="4"/>
        <v>0</v>
      </c>
      <c r="Q17" s="416">
        <f t="shared" si="4"/>
        <v>0</v>
      </c>
      <c r="R17" s="417">
        <f t="shared" si="4"/>
        <v>4.6611952289145765E-3</v>
      </c>
      <c r="S17" s="169"/>
      <c r="T17" s="169"/>
      <c r="U17" s="170"/>
      <c r="V17" s="416">
        <f t="shared" ref="V17" si="5">IFERROR(V16/(V11+V19),0)</f>
        <v>4.5680074987026354E-3</v>
      </c>
      <c r="W17" s="416">
        <f t="shared" ref="W17" si="6">IFERROR(W16/(W11+W19),0)</f>
        <v>4.8889728002731968E-3</v>
      </c>
      <c r="X17" s="416">
        <f t="shared" ref="X17" si="7">IFERROR(X16/(X11+X19),0)</f>
        <v>4.6769133133040481E-3</v>
      </c>
      <c r="Y17" s="416">
        <f t="shared" ref="Y17" si="8">IFERROR(Y16/(Y11+Y19),0)</f>
        <v>4.6611952289145765E-3</v>
      </c>
      <c r="Z17" s="416">
        <f t="shared" ref="Z17" si="9">IFERROR(Z16/(Z11+Z19),0)</f>
        <v>4.6611952289145765E-3</v>
      </c>
      <c r="AA17" s="416">
        <f t="shared" ref="AA17" si="10">IFERROR(AA16/(AA11+AA19),0)</f>
        <v>4.6611952289145765E-3</v>
      </c>
      <c r="AB17" s="416">
        <f t="shared" ref="AB17" si="11">IFERROR(AB16/(AB11+AB19),0)</f>
        <v>4.6611952289145765E-3</v>
      </c>
      <c r="AC17" s="416">
        <f t="shared" ref="AC17" si="12">IFERROR(AC16/(AC11+AC19),0)</f>
        <v>4.6611952289145765E-3</v>
      </c>
      <c r="AD17" s="416">
        <f t="shared" ref="AD17" si="13">IFERROR(AD16/(AD11+AD19),0)</f>
        <v>4.6611952289145765E-3</v>
      </c>
      <c r="AE17" s="416">
        <f t="shared" ref="AE17" si="14">IFERROR(AE16/(AE11+AE19),0)</f>
        <v>4.6611952289145765E-3</v>
      </c>
      <c r="AF17" s="416">
        <f t="shared" ref="AF17" si="15">IFERROR(AF16/(AF11+AF19),0)</f>
        <v>4.6611952289145765E-3</v>
      </c>
      <c r="AG17" s="416">
        <f t="shared" ref="AG17" si="16">IFERROR(AG16/(AG11+AG19),0)</f>
        <v>4.6611952289145765E-3</v>
      </c>
      <c r="AH17" s="171"/>
      <c r="AI17" s="171"/>
      <c r="AJ17" s="171"/>
      <c r="AK17" s="171"/>
    </row>
    <row r="18" spans="1:37" s="92" customFormat="1" ht="12.75" customHeight="1">
      <c r="A18" s="56"/>
      <c r="B18" s="57"/>
      <c r="C18" s="58"/>
      <c r="D18" s="192"/>
      <c r="E18" s="192"/>
      <c r="F18" s="15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59"/>
      <c r="S18" s="60"/>
      <c r="T18" s="60"/>
      <c r="U18" s="61"/>
      <c r="V18" s="15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121"/>
      <c r="AI18" s="121"/>
      <c r="AJ18" s="121"/>
      <c r="AK18" s="121"/>
    </row>
    <row r="19" spans="1:37" s="196" customFormat="1" ht="12.75" customHeight="1">
      <c r="A19" s="190">
        <v>3</v>
      </c>
      <c r="B19" s="145" t="s">
        <v>70</v>
      </c>
      <c r="C19" s="191" t="s">
        <v>11</v>
      </c>
      <c r="D19" s="192"/>
      <c r="E19" s="192"/>
      <c r="F19" s="193">
        <f>SUM(F21:F22)</f>
        <v>193150</v>
      </c>
      <c r="G19" s="193">
        <f t="shared" ref="G19:Q19" si="17">SUM(G21:G22)</f>
        <v>150186</v>
      </c>
      <c r="H19" s="193">
        <f t="shared" si="17"/>
        <v>109151.99999999999</v>
      </c>
      <c r="I19" s="193">
        <f t="shared" si="17"/>
        <v>26476</v>
      </c>
      <c r="J19" s="193">
        <f t="shared" si="17"/>
        <v>0</v>
      </c>
      <c r="K19" s="193">
        <f t="shared" si="17"/>
        <v>0</v>
      </c>
      <c r="L19" s="193">
        <f t="shared" si="17"/>
        <v>0</v>
      </c>
      <c r="M19" s="193">
        <f t="shared" si="17"/>
        <v>0</v>
      </c>
      <c r="N19" s="193">
        <f t="shared" si="17"/>
        <v>0</v>
      </c>
      <c r="O19" s="193">
        <f t="shared" si="17"/>
        <v>0</v>
      </c>
      <c r="P19" s="193">
        <f t="shared" si="17"/>
        <v>0</v>
      </c>
      <c r="Q19" s="193">
        <f t="shared" si="17"/>
        <v>0</v>
      </c>
      <c r="R19" s="203">
        <f>SUM(F19:Q19)</f>
        <v>478964</v>
      </c>
      <c r="S19" s="194"/>
      <c r="T19" s="194"/>
      <c r="U19" s="192"/>
      <c r="V19" s="193">
        <f>F19</f>
        <v>193150</v>
      </c>
      <c r="W19" s="193">
        <f>V19+G19</f>
        <v>343336</v>
      </c>
      <c r="X19" s="193">
        <f t="shared" ref="X19:AG19" si="18">W19+H19</f>
        <v>452488</v>
      </c>
      <c r="Y19" s="193">
        <f t="shared" si="18"/>
        <v>478964</v>
      </c>
      <c r="Z19" s="193">
        <f t="shared" si="18"/>
        <v>478964</v>
      </c>
      <c r="AA19" s="193">
        <f t="shared" si="18"/>
        <v>478964</v>
      </c>
      <c r="AB19" s="193">
        <f t="shared" si="18"/>
        <v>478964</v>
      </c>
      <c r="AC19" s="193">
        <f t="shared" si="18"/>
        <v>478964</v>
      </c>
      <c r="AD19" s="193">
        <f t="shared" si="18"/>
        <v>478964</v>
      </c>
      <c r="AE19" s="193">
        <f t="shared" si="18"/>
        <v>478964</v>
      </c>
      <c r="AF19" s="193">
        <f t="shared" si="18"/>
        <v>478964</v>
      </c>
      <c r="AG19" s="193">
        <f t="shared" si="18"/>
        <v>478964</v>
      </c>
      <c r="AH19" s="195"/>
      <c r="AI19" s="195"/>
      <c r="AJ19" s="195"/>
      <c r="AK19" s="195"/>
    </row>
    <row r="20" spans="1:37" s="92" customFormat="1" ht="12.75" customHeight="1">
      <c r="A20" s="56"/>
      <c r="B20" s="122" t="s">
        <v>72</v>
      </c>
      <c r="C20" s="124"/>
      <c r="D20" s="192"/>
      <c r="E20" s="192"/>
      <c r="F20" s="15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59"/>
      <c r="S20" s="60"/>
      <c r="T20" s="60"/>
      <c r="U20" s="61"/>
      <c r="V20" s="15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121"/>
      <c r="AI20" s="121"/>
      <c r="AJ20" s="121"/>
      <c r="AK20" s="121"/>
    </row>
    <row r="21" spans="1:37" s="92" customFormat="1" ht="12.75" customHeight="1">
      <c r="A21" s="56"/>
      <c r="B21" s="122" t="s">
        <v>66</v>
      </c>
      <c r="C21" s="58" t="s">
        <v>11</v>
      </c>
      <c r="D21" s="192"/>
      <c r="E21" s="192"/>
      <c r="F21" s="151">
        <f>PROD_HSD!D29</f>
        <v>140747.6615540738</v>
      </c>
      <c r="G21" s="151">
        <f>PROD_HSD!E29</f>
        <v>109439.96012508479</v>
      </c>
      <c r="H21" s="151">
        <f>PROD_HSD!F29</f>
        <v>79538.642267410105</v>
      </c>
      <c r="I21" s="151">
        <f>PROD_HSD!G29</f>
        <v>19292.959292289193</v>
      </c>
      <c r="J21" s="151">
        <f>PROD_HSD!H29</f>
        <v>0</v>
      </c>
      <c r="K21" s="151">
        <f>PROD_HSD!I29</f>
        <v>0</v>
      </c>
      <c r="L21" s="151">
        <f>PROD_HSD!J29</f>
        <v>0</v>
      </c>
      <c r="M21" s="151">
        <f>PROD_HSD!K29</f>
        <v>0</v>
      </c>
      <c r="N21" s="151">
        <f>PROD_HSD!L29</f>
        <v>0</v>
      </c>
      <c r="O21" s="151">
        <f>PROD_HSD!M29</f>
        <v>0</v>
      </c>
      <c r="P21" s="151">
        <f>PROD_HSD!N29</f>
        <v>0</v>
      </c>
      <c r="Q21" s="151">
        <f>PROD_HSD!O29</f>
        <v>0</v>
      </c>
      <c r="R21" s="202">
        <f>SUM(F21:Q21)</f>
        <v>349019.22323885793</v>
      </c>
      <c r="S21" s="60"/>
      <c r="T21" s="60"/>
      <c r="U21" s="61"/>
      <c r="V21" s="15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121"/>
      <c r="AI21" s="121"/>
      <c r="AJ21" s="121"/>
      <c r="AK21" s="121"/>
    </row>
    <row r="22" spans="1:37" s="92" customFormat="1" ht="12.75" customHeight="1">
      <c r="A22" s="56"/>
      <c r="B22" s="122" t="s">
        <v>67</v>
      </c>
      <c r="C22" s="58" t="s">
        <v>11</v>
      </c>
      <c r="D22" s="192"/>
      <c r="E22" s="192"/>
      <c r="F22" s="151">
        <f>PROD_BIOFAME!D29</f>
        <v>52402.338445926194</v>
      </c>
      <c r="G22" s="151">
        <f>PROD_BIOFAME!E29</f>
        <v>40746.039874915201</v>
      </c>
      <c r="H22" s="151">
        <f>PROD_BIOFAME!F29</f>
        <v>29613.357732589884</v>
      </c>
      <c r="I22" s="151">
        <f>PROD_BIOFAME!G29</f>
        <v>7183.0407077108048</v>
      </c>
      <c r="J22" s="151">
        <f>PROD_BIOFAME!H29</f>
        <v>0</v>
      </c>
      <c r="K22" s="151">
        <f>PROD_BIOFAME!I29</f>
        <v>0</v>
      </c>
      <c r="L22" s="151">
        <f>PROD_BIOFAME!J29</f>
        <v>0</v>
      </c>
      <c r="M22" s="151">
        <f>PROD_BIOFAME!K29</f>
        <v>0</v>
      </c>
      <c r="N22" s="151">
        <f>PROD_BIOFAME!L29</f>
        <v>0</v>
      </c>
      <c r="O22" s="151">
        <f>PROD_BIOFAME!M29</f>
        <v>0</v>
      </c>
      <c r="P22" s="151">
        <f>PROD_BIOFAME!N29</f>
        <v>0</v>
      </c>
      <c r="Q22" s="151">
        <f>PROD_BIOFAME!O29</f>
        <v>0</v>
      </c>
      <c r="R22" s="202">
        <f>SUM(F22:Q22)</f>
        <v>129944.77676114209</v>
      </c>
      <c r="S22" s="60"/>
      <c r="T22" s="60"/>
      <c r="U22" s="61"/>
      <c r="V22" s="15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121"/>
      <c r="AI22" s="121"/>
      <c r="AJ22" s="121"/>
      <c r="AK22" s="121"/>
    </row>
    <row r="23" spans="1:37" s="92" customFormat="1" ht="12.75" customHeight="1">
      <c r="A23" s="56"/>
      <c r="B23" s="125"/>
      <c r="C23" s="124"/>
      <c r="D23" s="192"/>
      <c r="E23" s="192"/>
      <c r="F23" s="15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59"/>
      <c r="S23" s="60"/>
      <c r="T23" s="60"/>
      <c r="U23" s="61"/>
      <c r="V23" s="15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121"/>
      <c r="AI23" s="121"/>
      <c r="AJ23" s="121"/>
      <c r="AK23" s="121"/>
    </row>
    <row r="24" spans="1:37" s="196" customFormat="1" ht="12.75" customHeight="1">
      <c r="A24" s="190">
        <v>4</v>
      </c>
      <c r="B24" s="145" t="s">
        <v>73</v>
      </c>
      <c r="C24" s="391"/>
      <c r="D24" s="192"/>
      <c r="E24" s="192"/>
      <c r="F24" s="193">
        <f>Produksi_NET!D35</f>
        <v>1601807.08</v>
      </c>
      <c r="G24" s="193">
        <f>Produksi_NET!E35</f>
        <v>1365076.35</v>
      </c>
      <c r="H24" s="193">
        <f>Produksi_NET!F35</f>
        <v>1633921.87</v>
      </c>
      <c r="I24" s="193">
        <f>Produksi_NET!G35</f>
        <v>1586480.01</v>
      </c>
      <c r="J24" s="193">
        <f>Produksi_NET!H35</f>
        <v>0</v>
      </c>
      <c r="K24" s="193">
        <f>Produksi_NET!I35</f>
        <v>0</v>
      </c>
      <c r="L24" s="193">
        <f>Produksi_NET!J35</f>
        <v>0</v>
      </c>
      <c r="M24" s="193">
        <f>Produksi_NET!K35</f>
        <v>0</v>
      </c>
      <c r="N24" s="193">
        <f>Produksi_NET!L35</f>
        <v>0</v>
      </c>
      <c r="O24" s="193">
        <f>Produksi_NET!M35</f>
        <v>0</v>
      </c>
      <c r="P24" s="193">
        <f>Produksi_NET!N35</f>
        <v>0</v>
      </c>
      <c r="Q24" s="193">
        <f>Produksi_NET!O35</f>
        <v>0</v>
      </c>
      <c r="R24" s="203">
        <f>SUM(F24:Q24)</f>
        <v>6187285.3100000005</v>
      </c>
      <c r="S24" s="194"/>
      <c r="T24" s="194"/>
      <c r="U24" s="192"/>
      <c r="V24" s="193">
        <f>F24</f>
        <v>1601807.08</v>
      </c>
      <c r="W24" s="193">
        <f>V24+G24</f>
        <v>2966883.43</v>
      </c>
      <c r="X24" s="193">
        <f t="shared" ref="X24:AG24" si="19">W24+H24</f>
        <v>4600805.3000000007</v>
      </c>
      <c r="Y24" s="193">
        <f t="shared" si="19"/>
        <v>6187285.3100000005</v>
      </c>
      <c r="Z24" s="193">
        <f t="shared" si="19"/>
        <v>6187285.3100000005</v>
      </c>
      <c r="AA24" s="193">
        <f t="shared" si="19"/>
        <v>6187285.3100000005</v>
      </c>
      <c r="AB24" s="193">
        <f t="shared" si="19"/>
        <v>6187285.3100000005</v>
      </c>
      <c r="AC24" s="193">
        <f t="shared" si="19"/>
        <v>6187285.3100000005</v>
      </c>
      <c r="AD24" s="193">
        <f t="shared" si="19"/>
        <v>6187285.3100000005</v>
      </c>
      <c r="AE24" s="193">
        <f t="shared" si="19"/>
        <v>6187285.3100000005</v>
      </c>
      <c r="AF24" s="193">
        <f t="shared" si="19"/>
        <v>6187285.3100000005</v>
      </c>
      <c r="AG24" s="193">
        <f t="shared" si="19"/>
        <v>6187285.3100000005</v>
      </c>
      <c r="AH24" s="195"/>
      <c r="AI24" s="195"/>
      <c r="AJ24" s="195"/>
      <c r="AK24" s="195"/>
    </row>
    <row r="25" spans="1:37" s="92" customFormat="1" ht="12.75" customHeight="1">
      <c r="A25" s="56"/>
      <c r="B25" s="125" t="s">
        <v>74</v>
      </c>
      <c r="C25" s="58" t="s">
        <v>11</v>
      </c>
      <c r="D25" s="192"/>
      <c r="E25" s="192"/>
      <c r="F25" s="15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202"/>
      <c r="S25" s="60"/>
      <c r="T25" s="60"/>
      <c r="U25" s="61"/>
      <c r="V25" s="15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121"/>
      <c r="AI25" s="121"/>
      <c r="AJ25" s="121"/>
      <c r="AK25" s="121"/>
    </row>
    <row r="26" spans="1:37" s="92" customFormat="1" ht="12.75" customHeight="1">
      <c r="A26" s="56"/>
      <c r="B26" s="122"/>
      <c r="C26" s="124"/>
      <c r="D26" s="192"/>
      <c r="E26" s="192"/>
      <c r="F26" s="15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59"/>
      <c r="S26" s="60"/>
      <c r="T26" s="60"/>
      <c r="U26" s="61"/>
      <c r="V26" s="15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121"/>
      <c r="AI26" s="121"/>
      <c r="AJ26" s="121"/>
      <c r="AK26" s="121"/>
    </row>
    <row r="27" spans="1:37" s="196" customFormat="1" ht="12.75" customHeight="1">
      <c r="A27" s="190">
        <v>5</v>
      </c>
      <c r="B27" s="147" t="s">
        <v>75</v>
      </c>
      <c r="C27" s="191" t="s">
        <v>11</v>
      </c>
      <c r="D27" s="192"/>
      <c r="E27" s="192"/>
      <c r="F27" s="193">
        <f>SUM(F11,F19,F24)</f>
        <v>2257173.7800000003</v>
      </c>
      <c r="G27" s="193">
        <f t="shared" ref="G27:Q27" si="20">SUM(G11,G19,G24)</f>
        <v>1949430.1900000002</v>
      </c>
      <c r="H27" s="193">
        <f t="shared" si="20"/>
        <v>2302447.09</v>
      </c>
      <c r="I27" s="193">
        <f t="shared" si="20"/>
        <v>2121309.35</v>
      </c>
      <c r="J27" s="193">
        <f t="shared" si="20"/>
        <v>0</v>
      </c>
      <c r="K27" s="193">
        <f t="shared" si="20"/>
        <v>0</v>
      </c>
      <c r="L27" s="193">
        <f t="shared" si="20"/>
        <v>0</v>
      </c>
      <c r="M27" s="193">
        <f t="shared" si="20"/>
        <v>0</v>
      </c>
      <c r="N27" s="193">
        <f t="shared" si="20"/>
        <v>0</v>
      </c>
      <c r="O27" s="193">
        <f t="shared" si="20"/>
        <v>0</v>
      </c>
      <c r="P27" s="193">
        <f t="shared" si="20"/>
        <v>0</v>
      </c>
      <c r="Q27" s="193">
        <f t="shared" si="20"/>
        <v>0</v>
      </c>
      <c r="R27" s="203">
        <f>SUM(F27:Q27)</f>
        <v>8630360.4100000001</v>
      </c>
      <c r="S27" s="194"/>
      <c r="T27" s="194"/>
      <c r="U27" s="192"/>
      <c r="V27" s="193">
        <f>F27</f>
        <v>2257173.7800000003</v>
      </c>
      <c r="W27" s="193">
        <f>V27+G27</f>
        <v>4206603.9700000007</v>
      </c>
      <c r="X27" s="193">
        <f t="shared" ref="X27:AG27" si="21">W27+H27</f>
        <v>6509051.0600000005</v>
      </c>
      <c r="Y27" s="193">
        <f t="shared" si="21"/>
        <v>8630360.4100000001</v>
      </c>
      <c r="Z27" s="193">
        <f t="shared" si="21"/>
        <v>8630360.4100000001</v>
      </c>
      <c r="AA27" s="193">
        <f t="shared" si="21"/>
        <v>8630360.4100000001</v>
      </c>
      <c r="AB27" s="193">
        <f t="shared" si="21"/>
        <v>8630360.4100000001</v>
      </c>
      <c r="AC27" s="193">
        <f t="shared" si="21"/>
        <v>8630360.4100000001</v>
      </c>
      <c r="AD27" s="193">
        <f t="shared" si="21"/>
        <v>8630360.4100000001</v>
      </c>
      <c r="AE27" s="193">
        <f t="shared" si="21"/>
        <v>8630360.4100000001</v>
      </c>
      <c r="AF27" s="193">
        <f t="shared" si="21"/>
        <v>8630360.4100000001</v>
      </c>
      <c r="AG27" s="193">
        <f t="shared" si="21"/>
        <v>8630360.4100000001</v>
      </c>
      <c r="AH27" s="195"/>
      <c r="AI27" s="195"/>
      <c r="AJ27" s="195"/>
      <c r="AK27" s="195"/>
    </row>
    <row r="28" spans="1:37" s="92" customFormat="1" ht="12.75" customHeight="1">
      <c r="A28" s="56"/>
      <c r="B28" s="147"/>
      <c r="C28" s="124"/>
      <c r="D28" s="192"/>
      <c r="E28" s="192"/>
      <c r="F28" s="15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59"/>
      <c r="S28" s="60"/>
      <c r="T28" s="60"/>
      <c r="U28" s="61"/>
      <c r="V28" s="15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121"/>
      <c r="AI28" s="121"/>
      <c r="AJ28" s="121"/>
      <c r="AK28" s="121"/>
    </row>
    <row r="29" spans="1:37" s="196" customFormat="1" ht="12.75" customHeight="1">
      <c r="A29" s="190">
        <v>6</v>
      </c>
      <c r="B29" s="145" t="s">
        <v>76</v>
      </c>
      <c r="C29" s="191" t="s">
        <v>11</v>
      </c>
      <c r="D29" s="192"/>
      <c r="E29" s="192"/>
      <c r="F29" s="193">
        <f>F27-F16</f>
        <v>2254180.06</v>
      </c>
      <c r="G29" s="193">
        <f t="shared" ref="G29:Q29" si="22">G27-G16</f>
        <v>1946362.9500000002</v>
      </c>
      <c r="H29" s="193">
        <f t="shared" si="22"/>
        <v>2299583.3499999996</v>
      </c>
      <c r="I29" s="193">
        <f t="shared" si="22"/>
        <v>2118846.4</v>
      </c>
      <c r="J29" s="193">
        <f t="shared" si="22"/>
        <v>0</v>
      </c>
      <c r="K29" s="193">
        <f t="shared" si="22"/>
        <v>0</v>
      </c>
      <c r="L29" s="193">
        <f t="shared" si="22"/>
        <v>0</v>
      </c>
      <c r="M29" s="193">
        <f t="shared" si="22"/>
        <v>0</v>
      </c>
      <c r="N29" s="193">
        <f t="shared" si="22"/>
        <v>0</v>
      </c>
      <c r="O29" s="193">
        <f t="shared" si="22"/>
        <v>0</v>
      </c>
      <c r="P29" s="193">
        <f t="shared" si="22"/>
        <v>0</v>
      </c>
      <c r="Q29" s="193">
        <f t="shared" si="22"/>
        <v>0</v>
      </c>
      <c r="R29" s="203">
        <f>SUM(F29:Q29)</f>
        <v>8618972.7599999998</v>
      </c>
      <c r="S29" s="194"/>
      <c r="T29" s="194"/>
      <c r="U29" s="192"/>
      <c r="V29" s="193">
        <f>V27-V16</f>
        <v>2254180.06</v>
      </c>
      <c r="W29" s="193">
        <f t="shared" ref="W29:AG29" si="23">W27-W16</f>
        <v>4200543.0100000007</v>
      </c>
      <c r="X29" s="193">
        <f t="shared" si="23"/>
        <v>6500126.3600000003</v>
      </c>
      <c r="Y29" s="193">
        <f t="shared" si="23"/>
        <v>8618972.7599999998</v>
      </c>
      <c r="Z29" s="193">
        <f t="shared" si="23"/>
        <v>8618972.7599999998</v>
      </c>
      <c r="AA29" s="193">
        <f t="shared" si="23"/>
        <v>8618972.7599999998</v>
      </c>
      <c r="AB29" s="193">
        <f t="shared" si="23"/>
        <v>8618972.7599999998</v>
      </c>
      <c r="AC29" s="193">
        <f t="shared" si="23"/>
        <v>8618972.7599999998</v>
      </c>
      <c r="AD29" s="193">
        <f t="shared" si="23"/>
        <v>8618972.7599999998</v>
      </c>
      <c r="AE29" s="193">
        <f t="shared" si="23"/>
        <v>8618972.7599999998</v>
      </c>
      <c r="AF29" s="193">
        <f t="shared" si="23"/>
        <v>8618972.7599999998</v>
      </c>
      <c r="AG29" s="193">
        <f t="shared" si="23"/>
        <v>8618972.7599999998</v>
      </c>
      <c r="AH29" s="195"/>
      <c r="AI29" s="195"/>
      <c r="AJ29" s="195"/>
      <c r="AK29" s="195"/>
    </row>
    <row r="30" spans="1:37" s="92" customFormat="1" ht="12.75" customHeight="1">
      <c r="A30" s="56"/>
      <c r="B30" s="122"/>
      <c r="C30" s="58"/>
      <c r="D30" s="192"/>
      <c r="E30" s="192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59"/>
      <c r="S30" s="60"/>
      <c r="T30" s="60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121"/>
      <c r="AI30" s="121"/>
      <c r="AJ30" s="121"/>
      <c r="AK30" s="121"/>
    </row>
    <row r="31" spans="1:37" s="92" customFormat="1" ht="12.75" customHeight="1">
      <c r="A31" s="474" t="s">
        <v>77</v>
      </c>
      <c r="B31" s="475"/>
      <c r="C31" s="58"/>
      <c r="D31" s="192"/>
      <c r="E31" s="192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59"/>
      <c r="S31" s="60"/>
      <c r="T31" s="60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121"/>
      <c r="AI31" s="121"/>
      <c r="AJ31" s="121"/>
      <c r="AK31" s="121"/>
    </row>
    <row r="32" spans="1:37" s="196" customFormat="1" ht="12.75" customHeight="1">
      <c r="A32" s="190">
        <v>7</v>
      </c>
      <c r="B32" s="145" t="s">
        <v>80</v>
      </c>
      <c r="C32" s="191" t="s">
        <v>78</v>
      </c>
      <c r="D32" s="192"/>
      <c r="E32" s="192"/>
      <c r="F32" s="197">
        <f>SUM(F34:F35)</f>
        <v>155050</v>
      </c>
      <c r="G32" s="197">
        <f t="shared" ref="G32:Q32" si="24">SUM(G34:G35)</f>
        <v>144232</v>
      </c>
      <c r="H32" s="197">
        <f t="shared" si="24"/>
        <v>180165</v>
      </c>
      <c r="I32" s="197">
        <f t="shared" si="24"/>
        <v>164349</v>
      </c>
      <c r="J32" s="197">
        <f t="shared" si="24"/>
        <v>0</v>
      </c>
      <c r="K32" s="197">
        <f t="shared" si="24"/>
        <v>0</v>
      </c>
      <c r="L32" s="197">
        <f t="shared" si="24"/>
        <v>0</v>
      </c>
      <c r="M32" s="197">
        <f t="shared" si="24"/>
        <v>0</v>
      </c>
      <c r="N32" s="197">
        <f t="shared" si="24"/>
        <v>0</v>
      </c>
      <c r="O32" s="197">
        <f t="shared" si="24"/>
        <v>0</v>
      </c>
      <c r="P32" s="197">
        <f t="shared" si="24"/>
        <v>0</v>
      </c>
      <c r="Q32" s="197">
        <f t="shared" si="24"/>
        <v>0</v>
      </c>
      <c r="R32" s="197">
        <f>SUM(F32:Q32)</f>
        <v>643796</v>
      </c>
      <c r="S32" s="194"/>
      <c r="T32" s="194"/>
      <c r="U32" s="192"/>
      <c r="V32" s="197">
        <f>F32</f>
        <v>155050</v>
      </c>
      <c r="W32" s="197">
        <f>V32+G32</f>
        <v>299282</v>
      </c>
      <c r="X32" s="197">
        <f t="shared" ref="X32:AG32" si="25">W32+H32</f>
        <v>479447</v>
      </c>
      <c r="Y32" s="197">
        <f t="shared" si="25"/>
        <v>643796</v>
      </c>
      <c r="Z32" s="197">
        <f t="shared" si="25"/>
        <v>643796</v>
      </c>
      <c r="AA32" s="197">
        <f t="shared" si="25"/>
        <v>643796</v>
      </c>
      <c r="AB32" s="197">
        <f t="shared" si="25"/>
        <v>643796</v>
      </c>
      <c r="AC32" s="197">
        <f t="shared" si="25"/>
        <v>643796</v>
      </c>
      <c r="AD32" s="197">
        <f t="shared" si="25"/>
        <v>643796</v>
      </c>
      <c r="AE32" s="197">
        <f t="shared" si="25"/>
        <v>643796</v>
      </c>
      <c r="AF32" s="197">
        <f t="shared" si="25"/>
        <v>643796</v>
      </c>
      <c r="AG32" s="197">
        <f t="shared" si="25"/>
        <v>643796</v>
      </c>
      <c r="AH32" s="195"/>
      <c r="AI32" s="195"/>
      <c r="AJ32" s="195"/>
      <c r="AK32" s="195"/>
    </row>
    <row r="33" spans="1:37" s="92" customFormat="1" ht="12.75" customHeight="1">
      <c r="A33" s="56"/>
      <c r="B33" s="57" t="s">
        <v>79</v>
      </c>
      <c r="C33" s="58"/>
      <c r="D33" s="192"/>
      <c r="E33" s="192"/>
      <c r="F33" s="62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59"/>
      <c r="S33" s="60"/>
      <c r="T33" s="60"/>
      <c r="U33" s="61"/>
      <c r="V33" s="62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121"/>
      <c r="AI33" s="121"/>
      <c r="AJ33" s="121"/>
      <c r="AK33" s="121"/>
    </row>
    <row r="34" spans="1:37" s="92" customFormat="1" ht="12.75" customHeight="1">
      <c r="A34" s="56"/>
      <c r="B34" s="122" t="s">
        <v>66</v>
      </c>
      <c r="C34" s="58" t="s">
        <v>78</v>
      </c>
      <c r="D34" s="192"/>
      <c r="E34" s="192"/>
      <c r="F34" s="62">
        <f>BBMHSD!D27</f>
        <v>108535</v>
      </c>
      <c r="G34" s="62">
        <f>BBMHSD!E27</f>
        <v>100962.40000000001</v>
      </c>
      <c r="H34" s="62">
        <f>BBMHSD!F27</f>
        <v>126115.49999999999</v>
      </c>
      <c r="I34" s="62">
        <f>BBMHSD!G27</f>
        <v>115044.29999999999</v>
      </c>
      <c r="J34" s="62">
        <f>BBMHSD!H27</f>
        <v>0</v>
      </c>
      <c r="K34" s="62">
        <f>BBMHSD!I27</f>
        <v>0</v>
      </c>
      <c r="L34" s="62">
        <f>BBMHSD!J27</f>
        <v>0</v>
      </c>
      <c r="M34" s="62">
        <f>BBMHSD!K27</f>
        <v>0</v>
      </c>
      <c r="N34" s="62">
        <f>BBMHSD!L27</f>
        <v>0</v>
      </c>
      <c r="O34" s="62">
        <f>BBMHSD!M27</f>
        <v>0</v>
      </c>
      <c r="P34" s="62">
        <f>BBMHSD!N27</f>
        <v>0</v>
      </c>
      <c r="Q34" s="62">
        <f>BBMHSD!O27</f>
        <v>0</v>
      </c>
      <c r="R34" s="62">
        <f>SUM(F34:Q34)</f>
        <v>450657.2</v>
      </c>
      <c r="S34" s="60"/>
      <c r="T34" s="60"/>
      <c r="U34" s="61"/>
      <c r="V34" s="62">
        <f>F34</f>
        <v>108535</v>
      </c>
      <c r="W34" s="62">
        <f>V34+G34</f>
        <v>209497.40000000002</v>
      </c>
      <c r="X34" s="62">
        <f t="shared" ref="X34:AG35" si="26">W34+H34</f>
        <v>335612.9</v>
      </c>
      <c r="Y34" s="62">
        <f t="shared" si="26"/>
        <v>450657.2</v>
      </c>
      <c r="Z34" s="62">
        <f t="shared" si="26"/>
        <v>450657.2</v>
      </c>
      <c r="AA34" s="62">
        <f t="shared" si="26"/>
        <v>450657.2</v>
      </c>
      <c r="AB34" s="62">
        <f t="shared" si="26"/>
        <v>450657.2</v>
      </c>
      <c r="AC34" s="62">
        <f t="shared" si="26"/>
        <v>450657.2</v>
      </c>
      <c r="AD34" s="62">
        <f t="shared" si="26"/>
        <v>450657.2</v>
      </c>
      <c r="AE34" s="62">
        <f t="shared" si="26"/>
        <v>450657.2</v>
      </c>
      <c r="AF34" s="62">
        <f t="shared" si="26"/>
        <v>450657.2</v>
      </c>
      <c r="AG34" s="62">
        <f t="shared" si="26"/>
        <v>450657.2</v>
      </c>
      <c r="AH34" s="121"/>
      <c r="AI34" s="121"/>
      <c r="AJ34" s="121"/>
      <c r="AK34" s="121"/>
    </row>
    <row r="35" spans="1:37" s="92" customFormat="1" ht="12.75" customHeight="1">
      <c r="A35" s="56"/>
      <c r="B35" s="122" t="s">
        <v>67</v>
      </c>
      <c r="C35" s="58" t="s">
        <v>78</v>
      </c>
      <c r="D35" s="192"/>
      <c r="E35" s="192"/>
      <c r="F35" s="62">
        <f>BBMBIOFAME!D27</f>
        <v>46515</v>
      </c>
      <c r="G35" s="62">
        <f>BBMBIOFAME!E27</f>
        <v>43269.599999999999</v>
      </c>
      <c r="H35" s="62">
        <f>BBMBIOFAME!F27</f>
        <v>54049.5</v>
      </c>
      <c r="I35" s="62">
        <f>BBMBIOFAME!G27</f>
        <v>49304.7</v>
      </c>
      <c r="J35" s="62">
        <f>BBMBIOFAME!H27</f>
        <v>0</v>
      </c>
      <c r="K35" s="62">
        <f>BBMBIOFAME!I27</f>
        <v>0</v>
      </c>
      <c r="L35" s="62">
        <f>BBMBIOFAME!J27</f>
        <v>0</v>
      </c>
      <c r="M35" s="62">
        <f>BBMBIOFAME!K27</f>
        <v>0</v>
      </c>
      <c r="N35" s="62">
        <f>BBMBIOFAME!L27</f>
        <v>0</v>
      </c>
      <c r="O35" s="62">
        <f>BBMBIOFAME!M27</f>
        <v>0</v>
      </c>
      <c r="P35" s="62">
        <f>BBMBIOFAME!N27</f>
        <v>0</v>
      </c>
      <c r="Q35" s="62">
        <f>BBMBIOFAME!O27</f>
        <v>0</v>
      </c>
      <c r="R35" s="62">
        <f>SUM(F35:Q35)</f>
        <v>193138.8</v>
      </c>
      <c r="S35" s="60"/>
      <c r="T35" s="60"/>
      <c r="U35" s="61"/>
      <c r="V35" s="62">
        <f>F35</f>
        <v>46515</v>
      </c>
      <c r="W35" s="62">
        <f>V35+G35</f>
        <v>89784.6</v>
      </c>
      <c r="X35" s="62">
        <f t="shared" si="26"/>
        <v>143834.1</v>
      </c>
      <c r="Y35" s="62">
        <f t="shared" si="26"/>
        <v>193138.8</v>
      </c>
      <c r="Z35" s="62">
        <f t="shared" si="26"/>
        <v>193138.8</v>
      </c>
      <c r="AA35" s="62">
        <f t="shared" si="26"/>
        <v>193138.8</v>
      </c>
      <c r="AB35" s="62">
        <f t="shared" si="26"/>
        <v>193138.8</v>
      </c>
      <c r="AC35" s="62">
        <f t="shared" si="26"/>
        <v>193138.8</v>
      </c>
      <c r="AD35" s="62">
        <f t="shared" si="26"/>
        <v>193138.8</v>
      </c>
      <c r="AE35" s="62">
        <f t="shared" si="26"/>
        <v>193138.8</v>
      </c>
      <c r="AF35" s="62">
        <f t="shared" si="26"/>
        <v>193138.8</v>
      </c>
      <c r="AG35" s="62">
        <f t="shared" si="26"/>
        <v>193138.8</v>
      </c>
      <c r="AH35" s="121"/>
      <c r="AI35" s="121"/>
      <c r="AJ35" s="121"/>
      <c r="AK35" s="121"/>
    </row>
    <row r="36" spans="1:37" s="92" customFormat="1" ht="12.75" customHeight="1">
      <c r="A36" s="56"/>
      <c r="B36" s="122"/>
      <c r="C36" s="58"/>
      <c r="D36" s="192"/>
      <c r="E36" s="192"/>
      <c r="F36" s="62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59"/>
      <c r="S36" s="60"/>
      <c r="T36" s="60"/>
      <c r="U36" s="61"/>
      <c r="V36" s="62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121"/>
      <c r="AI36" s="121"/>
      <c r="AJ36" s="121"/>
      <c r="AK36" s="121"/>
    </row>
    <row r="37" spans="1:37" s="196" customFormat="1" ht="12.75" customHeight="1">
      <c r="A37" s="190">
        <v>8</v>
      </c>
      <c r="B37" s="145" t="s">
        <v>81</v>
      </c>
      <c r="C37" s="191" t="s">
        <v>78</v>
      </c>
      <c r="D37" s="192"/>
      <c r="E37" s="192"/>
      <c r="F37" s="197">
        <f>SUM(F39:F40)</f>
        <v>60520</v>
      </c>
      <c r="G37" s="197">
        <f t="shared" ref="G37:Q37" si="27">SUM(G39:G40)</f>
        <v>46825</v>
      </c>
      <c r="H37" s="197">
        <f t="shared" si="27"/>
        <v>33710</v>
      </c>
      <c r="I37" s="197">
        <f t="shared" si="27"/>
        <v>8205</v>
      </c>
      <c r="J37" s="197">
        <f t="shared" si="27"/>
        <v>0</v>
      </c>
      <c r="K37" s="197">
        <f t="shared" si="27"/>
        <v>0</v>
      </c>
      <c r="L37" s="197">
        <f t="shared" si="27"/>
        <v>0</v>
      </c>
      <c r="M37" s="197">
        <f t="shared" si="27"/>
        <v>0</v>
      </c>
      <c r="N37" s="197">
        <f t="shared" si="27"/>
        <v>0</v>
      </c>
      <c r="O37" s="197">
        <f t="shared" si="27"/>
        <v>0</v>
      </c>
      <c r="P37" s="197">
        <f t="shared" si="27"/>
        <v>0</v>
      </c>
      <c r="Q37" s="197">
        <f t="shared" si="27"/>
        <v>0</v>
      </c>
      <c r="R37" s="203">
        <f>SUM(F37:Q37)</f>
        <v>149260</v>
      </c>
      <c r="S37" s="194"/>
      <c r="T37" s="194"/>
      <c r="U37" s="192"/>
      <c r="V37" s="197">
        <f>F37</f>
        <v>60520</v>
      </c>
      <c r="W37" s="197">
        <f>V37+G37</f>
        <v>107345</v>
      </c>
      <c r="X37" s="197">
        <f t="shared" ref="X37:AG37" si="28">W37+H37</f>
        <v>141055</v>
      </c>
      <c r="Y37" s="197">
        <f t="shared" si="28"/>
        <v>149260</v>
      </c>
      <c r="Z37" s="197">
        <f t="shared" si="28"/>
        <v>149260</v>
      </c>
      <c r="AA37" s="197">
        <f t="shared" si="28"/>
        <v>149260</v>
      </c>
      <c r="AB37" s="197">
        <f t="shared" si="28"/>
        <v>149260</v>
      </c>
      <c r="AC37" s="197">
        <f t="shared" si="28"/>
        <v>149260</v>
      </c>
      <c r="AD37" s="197">
        <f t="shared" si="28"/>
        <v>149260</v>
      </c>
      <c r="AE37" s="197">
        <f t="shared" si="28"/>
        <v>149260</v>
      </c>
      <c r="AF37" s="197">
        <f t="shared" si="28"/>
        <v>149260</v>
      </c>
      <c r="AG37" s="197">
        <f t="shared" si="28"/>
        <v>149260</v>
      </c>
      <c r="AH37" s="195"/>
      <c r="AI37" s="195"/>
      <c r="AJ37" s="195"/>
      <c r="AK37" s="195"/>
    </row>
    <row r="38" spans="1:37" s="92" customFormat="1" ht="12.75" customHeight="1">
      <c r="A38" s="56"/>
      <c r="B38" s="122" t="s">
        <v>82</v>
      </c>
      <c r="C38" s="124"/>
      <c r="D38" s="192"/>
      <c r="E38" s="19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59"/>
      <c r="S38" s="60"/>
      <c r="T38" s="60"/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121"/>
      <c r="AI38" s="121"/>
      <c r="AJ38" s="121"/>
      <c r="AK38" s="121"/>
    </row>
    <row r="39" spans="1:37" s="92" customFormat="1" ht="12.75" customHeight="1">
      <c r="A39" s="56"/>
      <c r="B39" s="122" t="s">
        <v>66</v>
      </c>
      <c r="C39" s="58" t="s">
        <v>78</v>
      </c>
      <c r="D39" s="192"/>
      <c r="E39" s="192"/>
      <c r="F39" s="62">
        <f>BBMHSD!D29</f>
        <v>42364</v>
      </c>
      <c r="G39" s="62">
        <f>BBMHSD!E29</f>
        <v>32777.5</v>
      </c>
      <c r="H39" s="62">
        <f>BBMHSD!F29</f>
        <v>23597</v>
      </c>
      <c r="I39" s="62">
        <f>BBMHSD!G29</f>
        <v>5743.5</v>
      </c>
      <c r="J39" s="62">
        <f>BBMHSD!H29</f>
        <v>0</v>
      </c>
      <c r="K39" s="62">
        <f>BBMHSD!I29</f>
        <v>0</v>
      </c>
      <c r="L39" s="62">
        <f>BBMHSD!J29</f>
        <v>0</v>
      </c>
      <c r="M39" s="62">
        <f>BBMHSD!K29</f>
        <v>0</v>
      </c>
      <c r="N39" s="62">
        <f>BBMHSD!L29</f>
        <v>0</v>
      </c>
      <c r="O39" s="62">
        <f>BBMHSD!M29</f>
        <v>0</v>
      </c>
      <c r="P39" s="62">
        <f>BBMHSD!N29</f>
        <v>0</v>
      </c>
      <c r="Q39" s="62">
        <f>BBMHSD!O29</f>
        <v>0</v>
      </c>
      <c r="R39" s="202">
        <f>SUM(F39:Q39)</f>
        <v>104482</v>
      </c>
      <c r="S39" s="60"/>
      <c r="T39" s="60"/>
      <c r="U39" s="61"/>
      <c r="V39" s="62">
        <v>0</v>
      </c>
      <c r="W39" s="62">
        <v>0</v>
      </c>
      <c r="X39" s="62">
        <v>0</v>
      </c>
      <c r="Y39" s="62">
        <v>0</v>
      </c>
      <c r="Z39" s="62">
        <v>0</v>
      </c>
      <c r="AA39" s="62">
        <v>0</v>
      </c>
      <c r="AB39" s="62">
        <v>0</v>
      </c>
      <c r="AC39" s="62">
        <v>0</v>
      </c>
      <c r="AD39" s="62">
        <v>0</v>
      </c>
      <c r="AE39" s="62">
        <v>0</v>
      </c>
      <c r="AF39" s="62">
        <v>0</v>
      </c>
      <c r="AG39" s="62">
        <v>0</v>
      </c>
      <c r="AH39" s="121"/>
      <c r="AI39" s="121"/>
      <c r="AJ39" s="121"/>
      <c r="AK39" s="121"/>
    </row>
    <row r="40" spans="1:37" s="92" customFormat="1" ht="12.75" customHeight="1">
      <c r="A40" s="56"/>
      <c r="B40" s="122" t="s">
        <v>67</v>
      </c>
      <c r="C40" s="58" t="s">
        <v>78</v>
      </c>
      <c r="D40" s="192"/>
      <c r="E40" s="192"/>
      <c r="F40" s="62">
        <f>BBMBIOFAME!D29</f>
        <v>18156</v>
      </c>
      <c r="G40" s="62">
        <f>BBMBIOFAME!E29</f>
        <v>14047.5</v>
      </c>
      <c r="H40" s="62">
        <f>BBMBIOFAME!F29</f>
        <v>10113</v>
      </c>
      <c r="I40" s="62">
        <f>BBMBIOFAME!G29</f>
        <v>2461.5</v>
      </c>
      <c r="J40" s="62">
        <f>BBMBIOFAME!H29</f>
        <v>0</v>
      </c>
      <c r="K40" s="62">
        <f>BBMBIOFAME!I29</f>
        <v>0</v>
      </c>
      <c r="L40" s="62">
        <f>BBMBIOFAME!J29</f>
        <v>0</v>
      </c>
      <c r="M40" s="62">
        <f>BBMBIOFAME!K29</f>
        <v>0</v>
      </c>
      <c r="N40" s="62">
        <f>BBMBIOFAME!L29</f>
        <v>0</v>
      </c>
      <c r="O40" s="62">
        <f>BBMBIOFAME!M29</f>
        <v>0</v>
      </c>
      <c r="P40" s="62">
        <f>BBMBIOFAME!N29</f>
        <v>0</v>
      </c>
      <c r="Q40" s="62">
        <f>BBMBIOFAME!O29</f>
        <v>0</v>
      </c>
      <c r="R40" s="202">
        <f>SUM(F40:Q40)</f>
        <v>44778</v>
      </c>
      <c r="S40" s="60"/>
      <c r="T40" s="60"/>
      <c r="U40" s="61"/>
      <c r="V40" s="62">
        <v>0</v>
      </c>
      <c r="W40" s="62">
        <v>0</v>
      </c>
      <c r="X40" s="62">
        <v>0</v>
      </c>
      <c r="Y40" s="62">
        <v>0</v>
      </c>
      <c r="Z40" s="62">
        <v>0</v>
      </c>
      <c r="AA40" s="62">
        <v>0</v>
      </c>
      <c r="AB40" s="62">
        <v>0</v>
      </c>
      <c r="AC40" s="62">
        <v>0</v>
      </c>
      <c r="AD40" s="62">
        <v>0</v>
      </c>
      <c r="AE40" s="62">
        <v>0</v>
      </c>
      <c r="AF40" s="62">
        <v>0</v>
      </c>
      <c r="AG40" s="62">
        <v>0</v>
      </c>
      <c r="AH40" s="121"/>
      <c r="AI40" s="121"/>
      <c r="AJ40" s="121"/>
      <c r="AK40" s="121"/>
    </row>
    <row r="41" spans="1:37" s="92" customFormat="1" ht="12.75" customHeight="1">
      <c r="A41" s="56"/>
      <c r="B41" s="57"/>
      <c r="C41" s="58"/>
      <c r="D41" s="192"/>
      <c r="E41" s="192"/>
      <c r="F41" s="62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59"/>
      <c r="S41" s="60"/>
      <c r="T41" s="60"/>
      <c r="U41" s="61"/>
      <c r="V41" s="62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121"/>
      <c r="AI41" s="121"/>
      <c r="AJ41" s="121"/>
      <c r="AK41" s="121"/>
    </row>
    <row r="42" spans="1:37" s="196" customFormat="1" ht="12.75" customHeight="1">
      <c r="A42" s="190">
        <v>9</v>
      </c>
      <c r="B42" s="146" t="s">
        <v>83</v>
      </c>
      <c r="C42" s="191" t="s">
        <v>78</v>
      </c>
      <c r="D42" s="192"/>
      <c r="E42" s="192"/>
      <c r="F42" s="197">
        <f>F32+F37</f>
        <v>215570</v>
      </c>
      <c r="G42" s="197">
        <f t="shared" ref="G42:Q42" si="29">G32+G37</f>
        <v>191057</v>
      </c>
      <c r="H42" s="197">
        <f t="shared" si="29"/>
        <v>213875</v>
      </c>
      <c r="I42" s="197">
        <f t="shared" si="29"/>
        <v>172554</v>
      </c>
      <c r="J42" s="197">
        <f t="shared" si="29"/>
        <v>0</v>
      </c>
      <c r="K42" s="197">
        <f t="shared" si="29"/>
        <v>0</v>
      </c>
      <c r="L42" s="197">
        <f t="shared" si="29"/>
        <v>0</v>
      </c>
      <c r="M42" s="197">
        <f t="shared" si="29"/>
        <v>0</v>
      </c>
      <c r="N42" s="197">
        <f t="shared" si="29"/>
        <v>0</v>
      </c>
      <c r="O42" s="197">
        <f t="shared" si="29"/>
        <v>0</v>
      </c>
      <c r="P42" s="197">
        <f t="shared" si="29"/>
        <v>0</v>
      </c>
      <c r="Q42" s="197">
        <f t="shared" si="29"/>
        <v>0</v>
      </c>
      <c r="R42" s="203">
        <f>SUM(F42:Q42)</f>
        <v>793056</v>
      </c>
      <c r="S42" s="194"/>
      <c r="T42" s="194"/>
      <c r="U42" s="192"/>
      <c r="V42" s="197">
        <f>F42</f>
        <v>215570</v>
      </c>
      <c r="W42" s="197">
        <f>V42+G42</f>
        <v>406627</v>
      </c>
      <c r="X42" s="197">
        <f t="shared" ref="X42:AG44" si="30">W42+H42</f>
        <v>620502</v>
      </c>
      <c r="Y42" s="197">
        <f t="shared" si="30"/>
        <v>793056</v>
      </c>
      <c r="Z42" s="197">
        <f t="shared" si="30"/>
        <v>793056</v>
      </c>
      <c r="AA42" s="197">
        <f t="shared" si="30"/>
        <v>793056</v>
      </c>
      <c r="AB42" s="197">
        <f t="shared" si="30"/>
        <v>793056</v>
      </c>
      <c r="AC42" s="197">
        <f t="shared" si="30"/>
        <v>793056</v>
      </c>
      <c r="AD42" s="197">
        <f t="shared" si="30"/>
        <v>793056</v>
      </c>
      <c r="AE42" s="197">
        <f t="shared" si="30"/>
        <v>793056</v>
      </c>
      <c r="AF42" s="197">
        <f t="shared" si="30"/>
        <v>793056</v>
      </c>
      <c r="AG42" s="197">
        <f t="shared" si="30"/>
        <v>793056</v>
      </c>
      <c r="AH42" s="195"/>
      <c r="AI42" s="195"/>
      <c r="AJ42" s="195"/>
      <c r="AK42" s="195"/>
    </row>
    <row r="43" spans="1:37" s="92" customFormat="1" ht="12.75" customHeight="1">
      <c r="A43" s="56"/>
      <c r="B43" s="122" t="s">
        <v>66</v>
      </c>
      <c r="C43" s="58" t="s">
        <v>78</v>
      </c>
      <c r="D43" s="192"/>
      <c r="E43" s="192"/>
      <c r="F43" s="62">
        <f>F34+F39</f>
        <v>150899</v>
      </c>
      <c r="G43" s="62">
        <f>G34+G39</f>
        <v>133739.90000000002</v>
      </c>
      <c r="H43" s="62">
        <f t="shared" ref="H43:Q43" si="31">H34+H39</f>
        <v>149712.5</v>
      </c>
      <c r="I43" s="62">
        <f t="shared" si="31"/>
        <v>120787.79999999999</v>
      </c>
      <c r="J43" s="62">
        <f t="shared" si="31"/>
        <v>0</v>
      </c>
      <c r="K43" s="62">
        <f t="shared" si="31"/>
        <v>0</v>
      </c>
      <c r="L43" s="62">
        <f t="shared" si="31"/>
        <v>0</v>
      </c>
      <c r="M43" s="62">
        <f t="shared" si="31"/>
        <v>0</v>
      </c>
      <c r="N43" s="62">
        <f t="shared" si="31"/>
        <v>0</v>
      </c>
      <c r="O43" s="62">
        <f t="shared" si="31"/>
        <v>0</v>
      </c>
      <c r="P43" s="62">
        <f t="shared" si="31"/>
        <v>0</v>
      </c>
      <c r="Q43" s="62">
        <f t="shared" si="31"/>
        <v>0</v>
      </c>
      <c r="R43" s="202">
        <f>SUM(F43:Q43)</f>
        <v>555139.19999999995</v>
      </c>
      <c r="S43" s="60"/>
      <c r="T43" s="60"/>
      <c r="U43" s="61"/>
      <c r="V43" s="62">
        <f>F43</f>
        <v>150899</v>
      </c>
      <c r="W43" s="62">
        <f>V43+G43</f>
        <v>284638.90000000002</v>
      </c>
      <c r="X43" s="62">
        <f t="shared" si="30"/>
        <v>434351.4</v>
      </c>
      <c r="Y43" s="62">
        <f t="shared" si="30"/>
        <v>555139.19999999995</v>
      </c>
      <c r="Z43" s="62">
        <f t="shared" si="30"/>
        <v>555139.19999999995</v>
      </c>
      <c r="AA43" s="62">
        <f t="shared" si="30"/>
        <v>555139.19999999995</v>
      </c>
      <c r="AB43" s="62">
        <f t="shared" si="30"/>
        <v>555139.19999999995</v>
      </c>
      <c r="AC43" s="62">
        <f t="shared" si="30"/>
        <v>555139.19999999995</v>
      </c>
      <c r="AD43" s="62">
        <f t="shared" si="30"/>
        <v>555139.19999999995</v>
      </c>
      <c r="AE43" s="62">
        <f t="shared" si="30"/>
        <v>555139.19999999995</v>
      </c>
      <c r="AF43" s="62">
        <f t="shared" si="30"/>
        <v>555139.19999999995</v>
      </c>
      <c r="AG43" s="62">
        <f t="shared" si="30"/>
        <v>555139.19999999995</v>
      </c>
      <c r="AH43" s="121"/>
      <c r="AI43" s="121"/>
      <c r="AJ43" s="121"/>
      <c r="AK43" s="121"/>
    </row>
    <row r="44" spans="1:37" s="92" customFormat="1" ht="12.75" customHeight="1">
      <c r="A44" s="56"/>
      <c r="B44" s="122" t="s">
        <v>67</v>
      </c>
      <c r="C44" s="58" t="s">
        <v>78</v>
      </c>
      <c r="D44" s="192"/>
      <c r="E44" s="192"/>
      <c r="F44" s="62">
        <f>F35+F40</f>
        <v>64671</v>
      </c>
      <c r="G44" s="62">
        <f>G35+G40</f>
        <v>57317.1</v>
      </c>
      <c r="H44" s="62">
        <f t="shared" ref="H44:Q44" si="32">H35+H40</f>
        <v>64162.5</v>
      </c>
      <c r="I44" s="62">
        <f t="shared" si="32"/>
        <v>51766.2</v>
      </c>
      <c r="J44" s="62">
        <f t="shared" si="32"/>
        <v>0</v>
      </c>
      <c r="K44" s="62">
        <f t="shared" si="32"/>
        <v>0</v>
      </c>
      <c r="L44" s="62">
        <f t="shared" si="32"/>
        <v>0</v>
      </c>
      <c r="M44" s="62">
        <f t="shared" si="32"/>
        <v>0</v>
      </c>
      <c r="N44" s="62">
        <f t="shared" si="32"/>
        <v>0</v>
      </c>
      <c r="O44" s="62">
        <f t="shared" si="32"/>
        <v>0</v>
      </c>
      <c r="P44" s="62">
        <f t="shared" si="32"/>
        <v>0</v>
      </c>
      <c r="Q44" s="62">
        <f t="shared" si="32"/>
        <v>0</v>
      </c>
      <c r="R44" s="202">
        <f>SUM(F44:Q44)</f>
        <v>237916.79999999999</v>
      </c>
      <c r="S44" s="60"/>
      <c r="T44" s="60"/>
      <c r="U44" s="61"/>
      <c r="V44" s="62">
        <f>F44</f>
        <v>64671</v>
      </c>
      <c r="W44" s="62">
        <f>V44+G44</f>
        <v>121988.1</v>
      </c>
      <c r="X44" s="62">
        <f t="shared" si="30"/>
        <v>186150.6</v>
      </c>
      <c r="Y44" s="62">
        <f t="shared" si="30"/>
        <v>237916.79999999999</v>
      </c>
      <c r="Z44" s="62">
        <f t="shared" si="30"/>
        <v>237916.79999999999</v>
      </c>
      <c r="AA44" s="62">
        <f t="shared" si="30"/>
        <v>237916.79999999999</v>
      </c>
      <c r="AB44" s="62">
        <f t="shared" si="30"/>
        <v>237916.79999999999</v>
      </c>
      <c r="AC44" s="62">
        <f t="shared" si="30"/>
        <v>237916.79999999999</v>
      </c>
      <c r="AD44" s="62">
        <f t="shared" si="30"/>
        <v>237916.79999999999</v>
      </c>
      <c r="AE44" s="62">
        <f t="shared" si="30"/>
        <v>237916.79999999999</v>
      </c>
      <c r="AF44" s="62">
        <f t="shared" si="30"/>
        <v>237916.79999999999</v>
      </c>
      <c r="AG44" s="62">
        <f t="shared" si="30"/>
        <v>237916.79999999999</v>
      </c>
      <c r="AH44" s="121"/>
      <c r="AI44" s="121"/>
      <c r="AJ44" s="121"/>
      <c r="AK44" s="121"/>
    </row>
    <row r="45" spans="1:37" s="92" customFormat="1" ht="12.75" customHeight="1">
      <c r="A45" s="56"/>
      <c r="B45" s="57"/>
      <c r="C45" s="58"/>
      <c r="D45" s="192"/>
      <c r="E45" s="192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59"/>
      <c r="S45" s="60"/>
      <c r="T45" s="60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121"/>
      <c r="AI45" s="121"/>
      <c r="AJ45" s="121"/>
      <c r="AK45" s="121"/>
    </row>
    <row r="46" spans="1:37" s="92" customFormat="1" ht="12.75" customHeight="1">
      <c r="A46" s="474" t="s">
        <v>84</v>
      </c>
      <c r="B46" s="475"/>
      <c r="C46" s="58"/>
      <c r="D46" s="192"/>
      <c r="E46" s="192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59"/>
      <c r="S46" s="60"/>
      <c r="T46" s="60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121"/>
      <c r="AI46" s="121"/>
      <c r="AJ46" s="121"/>
      <c r="AK46" s="121"/>
    </row>
    <row r="47" spans="1:37" s="92" customFormat="1" ht="12.75" customHeight="1">
      <c r="A47" s="56">
        <v>10</v>
      </c>
      <c r="B47" s="57" t="s">
        <v>85</v>
      </c>
      <c r="C47" s="58" t="s">
        <v>78</v>
      </c>
      <c r="D47" s="192"/>
      <c r="E47" s="192"/>
      <c r="F47" s="61">
        <f>Pelumas!D27</f>
        <v>1212</v>
      </c>
      <c r="G47" s="61">
        <f>Pelumas!E27</f>
        <v>930</v>
      </c>
      <c r="H47" s="61">
        <f>Pelumas!F27</f>
        <v>1053</v>
      </c>
      <c r="I47" s="61">
        <f>Pelumas!G27</f>
        <v>866</v>
      </c>
      <c r="J47" s="61">
        <f>Pelumas!H27</f>
        <v>0</v>
      </c>
      <c r="K47" s="61">
        <f>Pelumas!I27</f>
        <v>0</v>
      </c>
      <c r="L47" s="61">
        <f>Pelumas!J27</f>
        <v>0</v>
      </c>
      <c r="M47" s="61">
        <f>Pelumas!K27</f>
        <v>0</v>
      </c>
      <c r="N47" s="61">
        <f>Pelumas!L27</f>
        <v>0</v>
      </c>
      <c r="O47" s="61">
        <f>Pelumas!M27</f>
        <v>0</v>
      </c>
      <c r="P47" s="61">
        <f>Pelumas!N27</f>
        <v>0</v>
      </c>
      <c r="Q47" s="61">
        <f>Pelumas!O27</f>
        <v>0</v>
      </c>
      <c r="R47" s="202">
        <f>SUM(F47:Q47)</f>
        <v>4061</v>
      </c>
      <c r="S47" s="60"/>
      <c r="T47" s="60"/>
      <c r="U47" s="61"/>
      <c r="V47" s="61">
        <f>F47</f>
        <v>1212</v>
      </c>
      <c r="W47" s="61">
        <f>V47+G47</f>
        <v>2142</v>
      </c>
      <c r="X47" s="61">
        <f t="shared" ref="X47:AG48" si="33">W47+H47</f>
        <v>3195</v>
      </c>
      <c r="Y47" s="61">
        <f t="shared" si="33"/>
        <v>4061</v>
      </c>
      <c r="Z47" s="61">
        <f t="shared" si="33"/>
        <v>4061</v>
      </c>
      <c r="AA47" s="61">
        <f t="shared" si="33"/>
        <v>4061</v>
      </c>
      <c r="AB47" s="61">
        <f t="shared" si="33"/>
        <v>4061</v>
      </c>
      <c r="AC47" s="61">
        <f t="shared" si="33"/>
        <v>4061</v>
      </c>
      <c r="AD47" s="61">
        <f t="shared" si="33"/>
        <v>4061</v>
      </c>
      <c r="AE47" s="61">
        <f t="shared" si="33"/>
        <v>4061</v>
      </c>
      <c r="AF47" s="61">
        <f t="shared" si="33"/>
        <v>4061</v>
      </c>
      <c r="AG47" s="61">
        <f t="shared" si="33"/>
        <v>4061</v>
      </c>
      <c r="AH47" s="121"/>
      <c r="AI47" s="121"/>
      <c r="AJ47" s="121"/>
      <c r="AK47" s="121"/>
    </row>
    <row r="48" spans="1:37" s="92" customFormat="1" ht="12.75" customHeight="1">
      <c r="A48" s="56">
        <f>+A47+1</f>
        <v>11</v>
      </c>
      <c r="B48" s="57" t="s">
        <v>86</v>
      </c>
      <c r="C48" s="58" t="s">
        <v>78</v>
      </c>
      <c r="D48" s="192"/>
      <c r="E48" s="192"/>
      <c r="F48" s="61">
        <f>Pelumas!D29</f>
        <v>461</v>
      </c>
      <c r="G48" s="61">
        <f>Pelumas!E29</f>
        <v>236</v>
      </c>
      <c r="H48" s="61">
        <f>Pelumas!F29</f>
        <v>154</v>
      </c>
      <c r="I48" s="61">
        <f>Pelumas!G29</f>
        <v>52</v>
      </c>
      <c r="J48" s="61">
        <f>Pelumas!H29</f>
        <v>0</v>
      </c>
      <c r="K48" s="61">
        <f>Pelumas!I29</f>
        <v>0</v>
      </c>
      <c r="L48" s="61">
        <f>Pelumas!J29</f>
        <v>0</v>
      </c>
      <c r="M48" s="61">
        <f>Pelumas!K29</f>
        <v>0</v>
      </c>
      <c r="N48" s="61">
        <f>Pelumas!L29</f>
        <v>0</v>
      </c>
      <c r="O48" s="61">
        <f>Pelumas!M29</f>
        <v>0</v>
      </c>
      <c r="P48" s="61">
        <f>Pelumas!N29</f>
        <v>0</v>
      </c>
      <c r="Q48" s="61">
        <f>Pelumas!O29</f>
        <v>0</v>
      </c>
      <c r="R48" s="202">
        <f>SUM(F48:Q48)</f>
        <v>903</v>
      </c>
      <c r="S48" s="60"/>
      <c r="T48" s="60"/>
      <c r="U48" s="61"/>
      <c r="V48" s="61">
        <f>F48</f>
        <v>461</v>
      </c>
      <c r="W48" s="61">
        <f>V48+G48</f>
        <v>697</v>
      </c>
      <c r="X48" s="61">
        <f t="shared" si="33"/>
        <v>851</v>
      </c>
      <c r="Y48" s="61">
        <f t="shared" si="33"/>
        <v>903</v>
      </c>
      <c r="Z48" s="61">
        <f t="shared" si="33"/>
        <v>903</v>
      </c>
      <c r="AA48" s="61">
        <f t="shared" si="33"/>
        <v>903</v>
      </c>
      <c r="AB48" s="61">
        <f t="shared" si="33"/>
        <v>903</v>
      </c>
      <c r="AC48" s="61">
        <f t="shared" si="33"/>
        <v>903</v>
      </c>
      <c r="AD48" s="61">
        <f t="shared" si="33"/>
        <v>903</v>
      </c>
      <c r="AE48" s="61">
        <f t="shared" si="33"/>
        <v>903</v>
      </c>
      <c r="AF48" s="61">
        <f t="shared" si="33"/>
        <v>903</v>
      </c>
      <c r="AG48" s="61">
        <f t="shared" si="33"/>
        <v>903</v>
      </c>
      <c r="AH48" s="121"/>
      <c r="AI48" s="121"/>
      <c r="AJ48" s="121"/>
      <c r="AK48" s="121"/>
    </row>
    <row r="49" spans="1:37" s="196" customFormat="1" ht="12.75" customHeight="1">
      <c r="A49" s="190">
        <f>+A48+1</f>
        <v>12</v>
      </c>
      <c r="B49" s="146" t="s">
        <v>87</v>
      </c>
      <c r="C49" s="191" t="s">
        <v>78</v>
      </c>
      <c r="D49" s="192"/>
      <c r="E49" s="192"/>
      <c r="F49" s="192">
        <f>SUM(F47:F48)</f>
        <v>1673</v>
      </c>
      <c r="G49" s="192">
        <f t="shared" ref="G49:Q49" si="34">SUM(G47:G48)</f>
        <v>1166</v>
      </c>
      <c r="H49" s="192">
        <f t="shared" si="34"/>
        <v>1207</v>
      </c>
      <c r="I49" s="192">
        <f t="shared" si="34"/>
        <v>918</v>
      </c>
      <c r="J49" s="192">
        <f t="shared" si="34"/>
        <v>0</v>
      </c>
      <c r="K49" s="192">
        <f t="shared" si="34"/>
        <v>0</v>
      </c>
      <c r="L49" s="192">
        <f t="shared" si="34"/>
        <v>0</v>
      </c>
      <c r="M49" s="192">
        <f t="shared" si="34"/>
        <v>0</v>
      </c>
      <c r="N49" s="192">
        <f t="shared" si="34"/>
        <v>0</v>
      </c>
      <c r="O49" s="192">
        <f t="shared" si="34"/>
        <v>0</v>
      </c>
      <c r="P49" s="192">
        <f t="shared" si="34"/>
        <v>0</v>
      </c>
      <c r="Q49" s="192">
        <f t="shared" si="34"/>
        <v>0</v>
      </c>
      <c r="R49" s="203">
        <f>SUM(F49:Q49)</f>
        <v>4964</v>
      </c>
      <c r="S49" s="194"/>
      <c r="T49" s="194"/>
      <c r="U49" s="192"/>
      <c r="V49" s="192">
        <f>F49</f>
        <v>1673</v>
      </c>
      <c r="W49" s="192">
        <f>V49+G49</f>
        <v>2839</v>
      </c>
      <c r="X49" s="192">
        <f t="shared" ref="X49:AG49" si="35">W49+H49</f>
        <v>4046</v>
      </c>
      <c r="Y49" s="192">
        <f t="shared" si="35"/>
        <v>4964</v>
      </c>
      <c r="Z49" s="192">
        <f t="shared" si="35"/>
        <v>4964</v>
      </c>
      <c r="AA49" s="192">
        <f t="shared" si="35"/>
        <v>4964</v>
      </c>
      <c r="AB49" s="192">
        <f t="shared" si="35"/>
        <v>4964</v>
      </c>
      <c r="AC49" s="192">
        <f t="shared" si="35"/>
        <v>4964</v>
      </c>
      <c r="AD49" s="192">
        <f t="shared" si="35"/>
        <v>4964</v>
      </c>
      <c r="AE49" s="192">
        <f t="shared" si="35"/>
        <v>4964</v>
      </c>
      <c r="AF49" s="192">
        <f t="shared" si="35"/>
        <v>4964</v>
      </c>
      <c r="AG49" s="192">
        <f t="shared" si="35"/>
        <v>4964</v>
      </c>
      <c r="AH49" s="195"/>
      <c r="AI49" s="195"/>
      <c r="AJ49" s="195"/>
      <c r="AK49" s="195"/>
    </row>
    <row r="50" spans="1:37" s="92" customFormat="1" ht="12.75" customHeight="1">
      <c r="A50" s="56"/>
      <c r="B50" s="57"/>
      <c r="C50" s="58"/>
      <c r="D50" s="192"/>
      <c r="E50" s="192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59"/>
      <c r="S50" s="60"/>
      <c r="T50" s="60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121"/>
      <c r="AI50" s="121"/>
      <c r="AJ50" s="121"/>
      <c r="AK50" s="121"/>
    </row>
    <row r="51" spans="1:37" s="196" customFormat="1" ht="12.75" customHeight="1">
      <c r="A51" s="392">
        <v>13</v>
      </c>
      <c r="B51" s="393" t="s">
        <v>88</v>
      </c>
      <c r="C51" s="394" t="s">
        <v>91</v>
      </c>
      <c r="D51" s="376"/>
      <c r="E51" s="390"/>
      <c r="F51" s="395">
        <f>IFERROR(F42/(F11+F19),0)</f>
        <v>0.32893035303746743</v>
      </c>
      <c r="G51" s="395">
        <f t="shared" ref="G51:R51" si="36">IFERROR(G42/(G11+G19),0)</f>
        <v>0.32695429878581783</v>
      </c>
      <c r="H51" s="395">
        <f t="shared" si="36"/>
        <v>0.31992061570990549</v>
      </c>
      <c r="I51" s="395">
        <f t="shared" si="36"/>
        <v>0.32263375827511637</v>
      </c>
      <c r="J51" s="395">
        <f t="shared" si="36"/>
        <v>0</v>
      </c>
      <c r="K51" s="395">
        <f t="shared" si="36"/>
        <v>0</v>
      </c>
      <c r="L51" s="395">
        <f t="shared" si="36"/>
        <v>0</v>
      </c>
      <c r="M51" s="395">
        <f t="shared" si="36"/>
        <v>0</v>
      </c>
      <c r="N51" s="395">
        <f t="shared" si="36"/>
        <v>0</v>
      </c>
      <c r="O51" s="395">
        <f t="shared" si="36"/>
        <v>0</v>
      </c>
      <c r="P51" s="395">
        <f t="shared" si="36"/>
        <v>0</v>
      </c>
      <c r="Q51" s="395">
        <f t="shared" si="36"/>
        <v>0</v>
      </c>
      <c r="R51" s="395">
        <f t="shared" si="36"/>
        <v>0.32461384424899586</v>
      </c>
      <c r="S51" s="396"/>
      <c r="T51" s="396"/>
      <c r="U51" s="390"/>
      <c r="V51" s="395">
        <f t="shared" ref="V51:AG51" si="37">IFERROR(V42/(V11+V19),0)</f>
        <v>0.32893035303746743</v>
      </c>
      <c r="W51" s="395">
        <f t="shared" si="37"/>
        <v>0.32799892143434195</v>
      </c>
      <c r="X51" s="395">
        <f t="shared" si="37"/>
        <v>0.32516880844530216</v>
      </c>
      <c r="Y51" s="395">
        <f t="shared" si="37"/>
        <v>0.32461384424899586</v>
      </c>
      <c r="Z51" s="395">
        <f t="shared" si="37"/>
        <v>0.32461384424899586</v>
      </c>
      <c r="AA51" s="395">
        <f t="shared" si="37"/>
        <v>0.32461384424899586</v>
      </c>
      <c r="AB51" s="395">
        <f t="shared" si="37"/>
        <v>0.32461384424899586</v>
      </c>
      <c r="AC51" s="395">
        <f t="shared" si="37"/>
        <v>0.32461384424899586</v>
      </c>
      <c r="AD51" s="395">
        <f t="shared" si="37"/>
        <v>0.32461384424899586</v>
      </c>
      <c r="AE51" s="395">
        <f t="shared" si="37"/>
        <v>0.32461384424899586</v>
      </c>
      <c r="AF51" s="395">
        <f t="shared" si="37"/>
        <v>0.32461384424899586</v>
      </c>
      <c r="AG51" s="395">
        <f t="shared" si="37"/>
        <v>0.32461384424899586</v>
      </c>
      <c r="AH51" s="195"/>
      <c r="AI51" s="195"/>
      <c r="AJ51" s="195"/>
      <c r="AK51" s="195"/>
    </row>
    <row r="52" spans="1:37" s="92" customFormat="1" ht="12.75" customHeight="1">
      <c r="A52" s="56"/>
      <c r="B52" s="57" t="s">
        <v>89</v>
      </c>
      <c r="C52" s="58" t="s">
        <v>91</v>
      </c>
      <c r="D52" s="192"/>
      <c r="E52" s="192"/>
      <c r="F52" s="153">
        <f>IFERROR(F32/F11,0)</f>
        <v>0.33544871918301522</v>
      </c>
      <c r="G52" s="153">
        <f t="shared" ref="G52:Q52" si="38">IFERROR(G32/G11,0)</f>
        <v>0.33220332487086096</v>
      </c>
      <c r="H52" s="153">
        <f t="shared" si="38"/>
        <v>0.32208370647418555</v>
      </c>
      <c r="I52" s="153">
        <f t="shared" si="38"/>
        <v>0.32329678408329138</v>
      </c>
      <c r="J52" s="153">
        <f t="shared" si="38"/>
        <v>0</v>
      </c>
      <c r="K52" s="153">
        <f t="shared" si="38"/>
        <v>0</v>
      </c>
      <c r="L52" s="153">
        <f t="shared" si="38"/>
        <v>0</v>
      </c>
      <c r="M52" s="153">
        <f t="shared" si="38"/>
        <v>0</v>
      </c>
      <c r="N52" s="153">
        <f t="shared" si="38"/>
        <v>0</v>
      </c>
      <c r="O52" s="153">
        <f t="shared" si="38"/>
        <v>0</v>
      </c>
      <c r="P52" s="153">
        <f t="shared" si="38"/>
        <v>0</v>
      </c>
      <c r="Q52" s="153">
        <f t="shared" si="38"/>
        <v>0</v>
      </c>
      <c r="R52" s="153">
        <f>IFERROR(R32/R11,0)</f>
        <v>0.32777982874797662</v>
      </c>
      <c r="S52" s="61"/>
      <c r="T52" s="61"/>
      <c r="U52" s="61"/>
      <c r="V52" s="153">
        <f>IFERROR(V32/V11,0)</f>
        <v>0.33544871918301522</v>
      </c>
      <c r="W52" s="153">
        <f t="shared" ref="W52:AG52" si="39">IFERROR(W32/W11,0)</f>
        <v>0.33387679800903303</v>
      </c>
      <c r="X52" s="153">
        <f t="shared" si="39"/>
        <v>0.32934531635263276</v>
      </c>
      <c r="Y52" s="153">
        <f t="shared" si="39"/>
        <v>0.32777982874797662</v>
      </c>
      <c r="Z52" s="153">
        <f t="shared" si="39"/>
        <v>0.32777982874797662</v>
      </c>
      <c r="AA52" s="153">
        <f t="shared" si="39"/>
        <v>0.32777982874797662</v>
      </c>
      <c r="AB52" s="153">
        <f t="shared" si="39"/>
        <v>0.32777982874797662</v>
      </c>
      <c r="AC52" s="153">
        <f t="shared" si="39"/>
        <v>0.32777982874797662</v>
      </c>
      <c r="AD52" s="153">
        <f t="shared" si="39"/>
        <v>0.32777982874797662</v>
      </c>
      <c r="AE52" s="153">
        <f t="shared" si="39"/>
        <v>0.32777982874797662</v>
      </c>
      <c r="AF52" s="153">
        <f t="shared" si="39"/>
        <v>0.32777982874797662</v>
      </c>
      <c r="AG52" s="153">
        <f t="shared" si="39"/>
        <v>0.32777982874797662</v>
      </c>
      <c r="AH52" s="121"/>
      <c r="AI52" s="121"/>
      <c r="AJ52" s="121"/>
      <c r="AK52" s="121"/>
    </row>
    <row r="53" spans="1:37" s="92" customFormat="1" ht="12.75" customHeight="1">
      <c r="A53" s="56"/>
      <c r="B53" s="57" t="s">
        <v>90</v>
      </c>
      <c r="C53" s="58" t="s">
        <v>91</v>
      </c>
      <c r="D53" s="192"/>
      <c r="E53" s="192"/>
      <c r="F53" s="412">
        <f>IFERROR(F37/F19,0)</f>
        <v>0.31333160755889206</v>
      </c>
      <c r="G53" s="412">
        <f t="shared" ref="G53:Q53" si="40">IFERROR(G37/G19,0)</f>
        <v>0.31178005939301934</v>
      </c>
      <c r="H53" s="412">
        <f t="shared" si="40"/>
        <v>0.30883538551744361</v>
      </c>
      <c r="I53" s="412">
        <f t="shared" si="40"/>
        <v>0.3099033086568968</v>
      </c>
      <c r="J53" s="412">
        <f t="shared" si="40"/>
        <v>0</v>
      </c>
      <c r="K53" s="412">
        <f t="shared" si="40"/>
        <v>0</v>
      </c>
      <c r="L53" s="412">
        <f t="shared" si="40"/>
        <v>0</v>
      </c>
      <c r="M53" s="412">
        <f t="shared" si="40"/>
        <v>0</v>
      </c>
      <c r="N53" s="412">
        <f t="shared" si="40"/>
        <v>0</v>
      </c>
      <c r="O53" s="412">
        <f t="shared" si="40"/>
        <v>0</v>
      </c>
      <c r="P53" s="412">
        <f t="shared" si="40"/>
        <v>0</v>
      </c>
      <c r="Q53" s="412">
        <f t="shared" si="40"/>
        <v>0</v>
      </c>
      <c r="R53" s="412">
        <f>IFERROR(R37/R19,0)</f>
        <v>0.31163093677186593</v>
      </c>
      <c r="S53" s="148"/>
      <c r="T53" s="148"/>
      <c r="U53" s="61"/>
      <c r="V53" s="412">
        <f>IFERROR(V37/V19,0)</f>
        <v>0.31333160755889206</v>
      </c>
      <c r="W53" s="412">
        <f t="shared" ref="W53:AG53" si="41">IFERROR(W37/W19,0)</f>
        <v>0.31265291143369761</v>
      </c>
      <c r="X53" s="412">
        <f t="shared" si="41"/>
        <v>0.31173202383267623</v>
      </c>
      <c r="Y53" s="412">
        <f t="shared" si="41"/>
        <v>0.31163093677186593</v>
      </c>
      <c r="Z53" s="412">
        <f t="shared" si="41"/>
        <v>0.31163093677186593</v>
      </c>
      <c r="AA53" s="412">
        <f t="shared" si="41"/>
        <v>0.31163093677186593</v>
      </c>
      <c r="AB53" s="412">
        <f t="shared" si="41"/>
        <v>0.31163093677186593</v>
      </c>
      <c r="AC53" s="412">
        <f t="shared" si="41"/>
        <v>0.31163093677186593</v>
      </c>
      <c r="AD53" s="412">
        <f t="shared" si="41"/>
        <v>0.31163093677186593</v>
      </c>
      <c r="AE53" s="412">
        <f t="shared" si="41"/>
        <v>0.31163093677186593</v>
      </c>
      <c r="AF53" s="412">
        <f t="shared" si="41"/>
        <v>0.31163093677186593</v>
      </c>
      <c r="AG53" s="412">
        <f t="shared" si="41"/>
        <v>0.31163093677186593</v>
      </c>
      <c r="AH53" s="121"/>
      <c r="AI53" s="121"/>
      <c r="AJ53" s="121"/>
      <c r="AK53" s="121"/>
    </row>
    <row r="54" spans="1:37" s="92" customFormat="1" ht="12.75" customHeight="1">
      <c r="A54" s="56"/>
      <c r="B54" s="57"/>
      <c r="C54" s="58"/>
      <c r="D54" s="192"/>
      <c r="E54" s="192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60"/>
      <c r="T54" s="60"/>
      <c r="U54" s="61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21"/>
      <c r="AI54" s="121"/>
      <c r="AJ54" s="121"/>
      <c r="AK54" s="121"/>
    </row>
    <row r="55" spans="1:37" s="196" customFormat="1" ht="12.75" customHeight="1">
      <c r="A55" s="190">
        <v>14</v>
      </c>
      <c r="B55" s="146" t="s">
        <v>92</v>
      </c>
      <c r="C55" s="191" t="s">
        <v>91</v>
      </c>
      <c r="D55" s="192"/>
      <c r="E55" s="192"/>
      <c r="F55" s="397">
        <f>IFERROR((F49*1000)/(F11+F19),0)</f>
        <v>2.5527693122033819</v>
      </c>
      <c r="G55" s="397">
        <f t="shared" ref="G55:Q55" si="42">IFERROR((G49*1000)/(G11+G19),0)</f>
        <v>1.9953663691163557</v>
      </c>
      <c r="H55" s="397">
        <f t="shared" si="42"/>
        <v>1.8054666658649019</v>
      </c>
      <c r="I55" s="397">
        <f t="shared" si="42"/>
        <v>1.7164353773112</v>
      </c>
      <c r="J55" s="397">
        <f t="shared" si="42"/>
        <v>0</v>
      </c>
      <c r="K55" s="397">
        <f t="shared" si="42"/>
        <v>0</v>
      </c>
      <c r="L55" s="397">
        <f t="shared" si="42"/>
        <v>0</v>
      </c>
      <c r="M55" s="397">
        <f t="shared" si="42"/>
        <v>0</v>
      </c>
      <c r="N55" s="397">
        <f t="shared" si="42"/>
        <v>0</v>
      </c>
      <c r="O55" s="397">
        <f t="shared" si="42"/>
        <v>0</v>
      </c>
      <c r="P55" s="397">
        <f t="shared" si="42"/>
        <v>0</v>
      </c>
      <c r="Q55" s="397">
        <f t="shared" si="42"/>
        <v>0</v>
      </c>
      <c r="R55" s="397">
        <f t="shared" ref="R55" si="43">IFERROR((R49*1000)/(R11+R19),0)</f>
        <v>2.0318654960709148</v>
      </c>
      <c r="S55" s="194"/>
      <c r="T55" s="194"/>
      <c r="U55" s="192"/>
      <c r="V55" s="397">
        <f t="shared" ref="V55" si="44">IFERROR((V49*1000)/(V11+V19),0)</f>
        <v>2.5527693122033819</v>
      </c>
      <c r="W55" s="397">
        <f t="shared" ref="W55:AG55" si="45">IFERROR((W49*1000)/W27,0)</f>
        <v>0.67489119970568556</v>
      </c>
      <c r="X55" s="397">
        <f t="shared" si="45"/>
        <v>0.62159598422323636</v>
      </c>
      <c r="Y55" s="397">
        <f t="shared" si="45"/>
        <v>0.57517876011854763</v>
      </c>
      <c r="Z55" s="397">
        <f t="shared" si="45"/>
        <v>0.57517876011854763</v>
      </c>
      <c r="AA55" s="397">
        <f t="shared" si="45"/>
        <v>0.57517876011854763</v>
      </c>
      <c r="AB55" s="397">
        <f t="shared" si="45"/>
        <v>0.57517876011854763</v>
      </c>
      <c r="AC55" s="397">
        <f t="shared" si="45"/>
        <v>0.57517876011854763</v>
      </c>
      <c r="AD55" s="397">
        <f t="shared" si="45"/>
        <v>0.57517876011854763</v>
      </c>
      <c r="AE55" s="397">
        <f t="shared" si="45"/>
        <v>0.57517876011854763</v>
      </c>
      <c r="AF55" s="397">
        <f t="shared" si="45"/>
        <v>0.57517876011854763</v>
      </c>
      <c r="AG55" s="397">
        <f t="shared" si="45"/>
        <v>0.57517876011854763</v>
      </c>
      <c r="AH55" s="195"/>
      <c r="AI55" s="195"/>
      <c r="AJ55" s="195"/>
      <c r="AK55" s="195"/>
    </row>
    <row r="56" spans="1:37" s="92" customFormat="1" ht="12.75" customHeight="1">
      <c r="A56" s="56"/>
      <c r="B56" s="57" t="s">
        <v>93</v>
      </c>
      <c r="C56" s="58" t="s">
        <v>91</v>
      </c>
      <c r="D56" s="192"/>
      <c r="E56" s="192"/>
      <c r="F56" s="153">
        <f>IFERROR((F47*1000)/(F11),0)</f>
        <v>2.6221467117047048</v>
      </c>
      <c r="G56" s="153">
        <f t="shared" ref="G56:Q56" si="46">IFERROR((G47*1000)/(G11),0)</f>
        <v>2.1420287601218919</v>
      </c>
      <c r="H56" s="153">
        <f t="shared" si="46"/>
        <v>1.8824640907907606</v>
      </c>
      <c r="I56" s="153">
        <f t="shared" si="46"/>
        <v>1.7035395105302151</v>
      </c>
      <c r="J56" s="153">
        <f t="shared" si="46"/>
        <v>0</v>
      </c>
      <c r="K56" s="153">
        <f t="shared" si="46"/>
        <v>0</v>
      </c>
      <c r="L56" s="153">
        <f t="shared" si="46"/>
        <v>0</v>
      </c>
      <c r="M56" s="153">
        <f t="shared" si="46"/>
        <v>0</v>
      </c>
      <c r="N56" s="153">
        <f t="shared" si="46"/>
        <v>0</v>
      </c>
      <c r="O56" s="153">
        <f t="shared" si="46"/>
        <v>0</v>
      </c>
      <c r="P56" s="153">
        <f t="shared" si="46"/>
        <v>0</v>
      </c>
      <c r="Q56" s="153">
        <f t="shared" si="46"/>
        <v>0</v>
      </c>
      <c r="R56" s="153">
        <f t="shared" ref="R56" si="47">IFERROR((R47*1000)/(R11),0)</f>
        <v>2.0676019803564065</v>
      </c>
      <c r="S56" s="60"/>
      <c r="T56" s="60"/>
      <c r="U56" s="61"/>
      <c r="V56" s="153">
        <f t="shared" ref="V56" si="48">IFERROR((V47*1000)/(V11),0)</f>
        <v>2.6221467117047048</v>
      </c>
      <c r="W56" s="153">
        <f t="shared" ref="W56:AG56" si="49">IFERROR((W47*1000)/W27,0)</f>
        <v>0.50919934828093638</v>
      </c>
      <c r="X56" s="153">
        <f t="shared" si="49"/>
        <v>0.49085496035423631</v>
      </c>
      <c r="Y56" s="153">
        <f t="shared" si="49"/>
        <v>0.47054813554420261</v>
      </c>
      <c r="Z56" s="153">
        <f t="shared" si="49"/>
        <v>0.47054813554420261</v>
      </c>
      <c r="AA56" s="153">
        <f t="shared" si="49"/>
        <v>0.47054813554420261</v>
      </c>
      <c r="AB56" s="153">
        <f t="shared" si="49"/>
        <v>0.47054813554420261</v>
      </c>
      <c r="AC56" s="153">
        <f t="shared" si="49"/>
        <v>0.47054813554420261</v>
      </c>
      <c r="AD56" s="153">
        <f t="shared" si="49"/>
        <v>0.47054813554420261</v>
      </c>
      <c r="AE56" s="153">
        <f t="shared" si="49"/>
        <v>0.47054813554420261</v>
      </c>
      <c r="AF56" s="153">
        <f t="shared" si="49"/>
        <v>0.47054813554420261</v>
      </c>
      <c r="AG56" s="153">
        <f t="shared" si="49"/>
        <v>0.47054813554420261</v>
      </c>
      <c r="AH56" s="121"/>
      <c r="AI56" s="121"/>
      <c r="AJ56" s="121"/>
      <c r="AK56" s="121"/>
    </row>
    <row r="57" spans="1:37" s="92" customFormat="1" ht="12.75" customHeight="1">
      <c r="A57" s="56"/>
      <c r="B57" s="57" t="s">
        <v>94</v>
      </c>
      <c r="C57" s="58" t="s">
        <v>91</v>
      </c>
      <c r="D57" s="192"/>
      <c r="E57" s="192"/>
      <c r="F57" s="153">
        <f>IFERROR((F48*1000)/F19,0)</f>
        <v>2.3867460522909654</v>
      </c>
      <c r="G57" s="153">
        <f t="shared" ref="G57:Q57" si="50">IFERROR((G48*1000)/G19,0)</f>
        <v>1.5713848161612933</v>
      </c>
      <c r="H57" s="153">
        <f t="shared" si="50"/>
        <v>1.4108765757842276</v>
      </c>
      <c r="I57" s="153">
        <f t="shared" si="50"/>
        <v>1.9640429067835021</v>
      </c>
      <c r="J57" s="153">
        <f t="shared" si="50"/>
        <v>0</v>
      </c>
      <c r="K57" s="153">
        <f t="shared" si="50"/>
        <v>0</v>
      </c>
      <c r="L57" s="153">
        <f t="shared" si="50"/>
        <v>0</v>
      </c>
      <c r="M57" s="153">
        <f t="shared" si="50"/>
        <v>0</v>
      </c>
      <c r="N57" s="153">
        <f t="shared" si="50"/>
        <v>0</v>
      </c>
      <c r="O57" s="153">
        <f t="shared" si="50"/>
        <v>0</v>
      </c>
      <c r="P57" s="153">
        <f t="shared" si="50"/>
        <v>0</v>
      </c>
      <c r="Q57" s="153">
        <f t="shared" si="50"/>
        <v>0</v>
      </c>
      <c r="R57" s="153">
        <f t="shared" ref="R57" si="51">IFERROR((R48*1000)/R19,0)</f>
        <v>1.8853191471592854</v>
      </c>
      <c r="S57" s="60"/>
      <c r="T57" s="60"/>
      <c r="U57" s="61"/>
      <c r="V57" s="153">
        <f t="shared" ref="V57" si="52">IFERROR((V48*1000)/V19,0)</f>
        <v>2.3867460522909654</v>
      </c>
      <c r="W57" s="153">
        <f t="shared" ref="W57:AG57" si="53">IFERROR((W48*1000)/W19,0)</f>
        <v>2.0300813197567398</v>
      </c>
      <c r="X57" s="153">
        <f t="shared" si="53"/>
        <v>1.8807128586835451</v>
      </c>
      <c r="Y57" s="153">
        <f t="shared" si="53"/>
        <v>1.8853191471592854</v>
      </c>
      <c r="Z57" s="153">
        <f t="shared" si="53"/>
        <v>1.8853191471592854</v>
      </c>
      <c r="AA57" s="153">
        <f t="shared" si="53"/>
        <v>1.8853191471592854</v>
      </c>
      <c r="AB57" s="153">
        <f t="shared" si="53"/>
        <v>1.8853191471592854</v>
      </c>
      <c r="AC57" s="153">
        <f t="shared" si="53"/>
        <v>1.8853191471592854</v>
      </c>
      <c r="AD57" s="153">
        <f t="shared" si="53"/>
        <v>1.8853191471592854</v>
      </c>
      <c r="AE57" s="153">
        <f t="shared" si="53"/>
        <v>1.8853191471592854</v>
      </c>
      <c r="AF57" s="153">
        <f t="shared" si="53"/>
        <v>1.8853191471592854</v>
      </c>
      <c r="AG57" s="153">
        <f t="shared" si="53"/>
        <v>1.8853191471592854</v>
      </c>
      <c r="AH57" s="121"/>
      <c r="AI57" s="121"/>
      <c r="AJ57" s="121"/>
      <c r="AK57" s="121"/>
    </row>
    <row r="58" spans="1:37" s="92" customFormat="1" ht="12.75" customHeight="1">
      <c r="A58" s="56"/>
      <c r="B58" s="57"/>
      <c r="C58" s="58"/>
      <c r="D58" s="192"/>
      <c r="E58" s="192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59"/>
      <c r="S58" s="60"/>
      <c r="T58" s="60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121"/>
      <c r="AI58" s="121"/>
      <c r="AJ58" s="121"/>
      <c r="AK58" s="121"/>
    </row>
    <row r="59" spans="1:37" s="196" customFormat="1" ht="12.75" customHeight="1">
      <c r="A59" s="190">
        <v>15</v>
      </c>
      <c r="B59" s="146" t="s">
        <v>95</v>
      </c>
      <c r="C59" s="191" t="s">
        <v>101</v>
      </c>
      <c r="D59" s="192"/>
      <c r="E59" s="192"/>
      <c r="F59" s="192">
        <f>SUM(F60:F61)</f>
        <v>1300494600</v>
      </c>
      <c r="G59" s="192">
        <f t="shared" ref="G59:Q59" si="54">SUM(G60:G61)</f>
        <v>1220513207</v>
      </c>
      <c r="H59" s="192">
        <f t="shared" si="54"/>
        <v>1495901725</v>
      </c>
      <c r="I59" s="192">
        <f t="shared" si="54"/>
        <v>1136440644</v>
      </c>
      <c r="J59" s="192">
        <f t="shared" si="54"/>
        <v>0</v>
      </c>
      <c r="K59" s="192">
        <f t="shared" si="54"/>
        <v>0</v>
      </c>
      <c r="L59" s="192">
        <f t="shared" si="54"/>
        <v>0</v>
      </c>
      <c r="M59" s="192">
        <f t="shared" si="54"/>
        <v>0</v>
      </c>
      <c r="N59" s="192">
        <f t="shared" si="54"/>
        <v>0</v>
      </c>
      <c r="O59" s="192">
        <f t="shared" si="54"/>
        <v>0</v>
      </c>
      <c r="P59" s="192">
        <f t="shared" si="54"/>
        <v>0</v>
      </c>
      <c r="Q59" s="192">
        <f t="shared" si="54"/>
        <v>0</v>
      </c>
      <c r="R59" s="192">
        <f>SUM(F59:Q59)</f>
        <v>5153350176</v>
      </c>
      <c r="S59" s="194"/>
      <c r="T59" s="194"/>
      <c r="U59" s="192"/>
      <c r="V59" s="192">
        <f>F59</f>
        <v>1300494600</v>
      </c>
      <c r="W59" s="192">
        <f>V59+G59</f>
        <v>2521007807</v>
      </c>
      <c r="X59" s="192">
        <f t="shared" ref="X59:AG61" si="55">W59+H59</f>
        <v>4016909532</v>
      </c>
      <c r="Y59" s="192">
        <f t="shared" si="55"/>
        <v>5153350176</v>
      </c>
      <c r="Z59" s="192">
        <f t="shared" si="55"/>
        <v>5153350176</v>
      </c>
      <c r="AA59" s="192">
        <f t="shared" si="55"/>
        <v>5153350176</v>
      </c>
      <c r="AB59" s="192">
        <f t="shared" si="55"/>
        <v>5153350176</v>
      </c>
      <c r="AC59" s="192">
        <f t="shared" si="55"/>
        <v>5153350176</v>
      </c>
      <c r="AD59" s="192">
        <f t="shared" si="55"/>
        <v>5153350176</v>
      </c>
      <c r="AE59" s="192">
        <f t="shared" si="55"/>
        <v>5153350176</v>
      </c>
      <c r="AF59" s="192">
        <f t="shared" si="55"/>
        <v>5153350176</v>
      </c>
      <c r="AG59" s="192">
        <f t="shared" si="55"/>
        <v>5153350176</v>
      </c>
      <c r="AH59" s="195"/>
      <c r="AI59" s="195"/>
      <c r="AJ59" s="195"/>
      <c r="AK59" s="195"/>
    </row>
    <row r="60" spans="1:37" s="92" customFormat="1" ht="12.75" customHeight="1">
      <c r="A60" s="56"/>
      <c r="B60" s="149" t="s">
        <v>96</v>
      </c>
      <c r="C60" s="58" t="s">
        <v>101</v>
      </c>
      <c r="D60" s="192"/>
      <c r="E60" s="192"/>
      <c r="F60" s="61">
        <f>'Harga BBM'!D27+'Harga BBM'!D29</f>
        <v>1099407000</v>
      </c>
      <c r="G60" s="61">
        <f>'Harga BBM'!E27+'Harga BBM'!E29</f>
        <v>1041451707</v>
      </c>
      <c r="H60" s="61">
        <f>'Harga BBM'!F27+'Harga BBM'!F29</f>
        <v>1295868625</v>
      </c>
      <c r="I60" s="61">
        <f>'Harga BBM'!G27+'Harga BBM'!G29</f>
        <v>1136440644</v>
      </c>
      <c r="J60" s="61">
        <f>'Harga BBM'!H27+'Harga BBM'!H29</f>
        <v>0</v>
      </c>
      <c r="K60" s="61">
        <f>'Harga BBM'!I27+'Harga BBM'!I29</f>
        <v>0</v>
      </c>
      <c r="L60" s="61">
        <f>'Harga BBM'!J27+'Harga BBM'!J29</f>
        <v>0</v>
      </c>
      <c r="M60" s="61">
        <f>'Harga BBM'!K27+'Harga BBM'!K29</f>
        <v>0</v>
      </c>
      <c r="N60" s="61">
        <f>'Harga BBM'!L27+'Harga BBM'!L29</f>
        <v>0</v>
      </c>
      <c r="O60" s="61">
        <f>'Harga BBM'!M27+'Harga BBM'!M29</f>
        <v>0</v>
      </c>
      <c r="P60" s="61">
        <f>'Harga BBM'!N27+'Harga BBM'!N29</f>
        <v>0</v>
      </c>
      <c r="Q60" s="61">
        <f>'Harga BBM'!O27+'Harga BBM'!O29</f>
        <v>0</v>
      </c>
      <c r="R60" s="61">
        <f>SUM(F60:Q60)</f>
        <v>4573167976</v>
      </c>
      <c r="S60" s="60"/>
      <c r="T60" s="60"/>
      <c r="U60" s="61"/>
      <c r="V60" s="61">
        <f>F60</f>
        <v>1099407000</v>
      </c>
      <c r="W60" s="61">
        <f>V60+G60</f>
        <v>2140858707</v>
      </c>
      <c r="X60" s="61">
        <f t="shared" si="55"/>
        <v>3436727332</v>
      </c>
      <c r="Y60" s="61">
        <f t="shared" si="55"/>
        <v>4573167976</v>
      </c>
      <c r="Z60" s="61">
        <f t="shared" si="55"/>
        <v>4573167976</v>
      </c>
      <c r="AA60" s="61">
        <f t="shared" si="55"/>
        <v>4573167976</v>
      </c>
      <c r="AB60" s="61">
        <f t="shared" si="55"/>
        <v>4573167976</v>
      </c>
      <c r="AC60" s="61">
        <f t="shared" si="55"/>
        <v>4573167976</v>
      </c>
      <c r="AD60" s="61">
        <f t="shared" si="55"/>
        <v>4573167976</v>
      </c>
      <c r="AE60" s="61">
        <f t="shared" si="55"/>
        <v>4573167976</v>
      </c>
      <c r="AF60" s="61">
        <f t="shared" si="55"/>
        <v>4573167976</v>
      </c>
      <c r="AG60" s="61">
        <f t="shared" si="55"/>
        <v>4573167976</v>
      </c>
      <c r="AH60" s="121"/>
      <c r="AI60" s="121"/>
      <c r="AJ60" s="121"/>
      <c r="AK60" s="121"/>
    </row>
    <row r="61" spans="1:37" s="92" customFormat="1" ht="12.75" customHeight="1">
      <c r="A61" s="56"/>
      <c r="B61" s="149" t="s">
        <v>97</v>
      </c>
      <c r="C61" s="58" t="s">
        <v>101</v>
      </c>
      <c r="D61" s="192"/>
      <c r="E61" s="192"/>
      <c r="F61" s="61">
        <f>'OA BBM'!D27+'OA BBM'!D29</f>
        <v>201087600</v>
      </c>
      <c r="G61" s="61">
        <f>'OA BBM'!E27+'OA BBM'!E29</f>
        <v>179061500</v>
      </c>
      <c r="H61" s="61">
        <f>'OA BBM'!F27+'OA BBM'!F29</f>
        <v>200033100</v>
      </c>
      <c r="I61" s="61">
        <f>'OA BBM'!G27+'OA BBM'!G29</f>
        <v>0</v>
      </c>
      <c r="J61" s="61">
        <f>'OA BBM'!H27+'OA BBM'!H29</f>
        <v>0</v>
      </c>
      <c r="K61" s="61">
        <f>'OA BBM'!I27+'OA BBM'!I29</f>
        <v>0</v>
      </c>
      <c r="L61" s="61">
        <f>'OA BBM'!J27+'OA BBM'!J29</f>
        <v>0</v>
      </c>
      <c r="M61" s="61">
        <f>'OA BBM'!K27+'OA BBM'!K29</f>
        <v>0</v>
      </c>
      <c r="N61" s="61">
        <f>'OA BBM'!L27+'OA BBM'!L29</f>
        <v>0</v>
      </c>
      <c r="O61" s="61">
        <f>'OA BBM'!M27+'OA BBM'!M29</f>
        <v>0</v>
      </c>
      <c r="P61" s="61">
        <f>'OA BBM'!N27+'OA BBM'!N29</f>
        <v>0</v>
      </c>
      <c r="Q61" s="61">
        <f>'OA BBM'!O27+'OA BBM'!O29</f>
        <v>0</v>
      </c>
      <c r="R61" s="61">
        <f>SUM(F61:Q61)</f>
        <v>580182200</v>
      </c>
      <c r="S61" s="60"/>
      <c r="T61" s="60"/>
      <c r="U61" s="61"/>
      <c r="V61" s="61">
        <f>F61</f>
        <v>201087600</v>
      </c>
      <c r="W61" s="61">
        <f>V61+G61</f>
        <v>380149100</v>
      </c>
      <c r="X61" s="61">
        <f t="shared" si="55"/>
        <v>580182200</v>
      </c>
      <c r="Y61" s="61">
        <f t="shared" si="55"/>
        <v>580182200</v>
      </c>
      <c r="Z61" s="61">
        <f t="shared" si="55"/>
        <v>580182200</v>
      </c>
      <c r="AA61" s="61">
        <f t="shared" si="55"/>
        <v>580182200</v>
      </c>
      <c r="AB61" s="61">
        <f t="shared" si="55"/>
        <v>580182200</v>
      </c>
      <c r="AC61" s="61">
        <f t="shared" si="55"/>
        <v>580182200</v>
      </c>
      <c r="AD61" s="61">
        <f t="shared" si="55"/>
        <v>580182200</v>
      </c>
      <c r="AE61" s="61">
        <f t="shared" si="55"/>
        <v>580182200</v>
      </c>
      <c r="AF61" s="61">
        <f t="shared" si="55"/>
        <v>580182200</v>
      </c>
      <c r="AG61" s="61">
        <f t="shared" si="55"/>
        <v>580182200</v>
      </c>
      <c r="AH61" s="121"/>
      <c r="AI61" s="121"/>
      <c r="AJ61" s="121"/>
      <c r="AK61" s="121"/>
    </row>
    <row r="62" spans="1:37" s="92" customFormat="1" ht="12.75" customHeight="1">
      <c r="A62" s="56"/>
      <c r="B62" s="57"/>
      <c r="C62" s="58"/>
      <c r="D62" s="192"/>
      <c r="E62" s="192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59"/>
      <c r="S62" s="60"/>
      <c r="T62" s="60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121"/>
      <c r="AI62" s="121"/>
      <c r="AJ62" s="121"/>
      <c r="AK62" s="121"/>
    </row>
    <row r="63" spans="1:37" s="196" customFormat="1" ht="12.75" customHeight="1">
      <c r="A63" s="190">
        <v>16</v>
      </c>
      <c r="B63" s="146" t="s">
        <v>98</v>
      </c>
      <c r="C63" s="191" t="s">
        <v>101</v>
      </c>
      <c r="D63" s="192"/>
      <c r="E63" s="192"/>
      <c r="F63" s="192">
        <f>SUM(F64:F65)</f>
        <v>42326650</v>
      </c>
      <c r="G63" s="192">
        <f t="shared" ref="G63:Q63" si="56">SUM(G64:G65)</f>
        <v>29599875</v>
      </c>
      <c r="H63" s="192">
        <f t="shared" si="56"/>
        <v>31016100</v>
      </c>
      <c r="I63" s="192">
        <f t="shared" si="56"/>
        <v>3053400</v>
      </c>
      <c r="J63" s="192">
        <f t="shared" si="56"/>
        <v>0</v>
      </c>
      <c r="K63" s="192">
        <f t="shared" si="56"/>
        <v>0</v>
      </c>
      <c r="L63" s="192">
        <f t="shared" si="56"/>
        <v>0</v>
      </c>
      <c r="M63" s="192">
        <f t="shared" si="56"/>
        <v>0</v>
      </c>
      <c r="N63" s="192">
        <f t="shared" si="56"/>
        <v>0</v>
      </c>
      <c r="O63" s="192">
        <f t="shared" si="56"/>
        <v>0</v>
      </c>
      <c r="P63" s="192">
        <f t="shared" si="56"/>
        <v>0</v>
      </c>
      <c r="Q63" s="192">
        <f t="shared" si="56"/>
        <v>0</v>
      </c>
      <c r="R63" s="203">
        <f>SUM(F63:Q63)</f>
        <v>105996025</v>
      </c>
      <c r="S63" s="194"/>
      <c r="T63" s="194"/>
      <c r="U63" s="192"/>
      <c r="V63" s="192">
        <f>F63</f>
        <v>42326650</v>
      </c>
      <c r="W63" s="192">
        <f>V63+G63</f>
        <v>71926525</v>
      </c>
      <c r="X63" s="192">
        <f t="shared" ref="X63:AG65" si="57">W63+H63</f>
        <v>102942625</v>
      </c>
      <c r="Y63" s="192">
        <f t="shared" si="57"/>
        <v>105996025</v>
      </c>
      <c r="Z63" s="192">
        <f t="shared" si="57"/>
        <v>105996025</v>
      </c>
      <c r="AA63" s="192">
        <f t="shared" si="57"/>
        <v>105996025</v>
      </c>
      <c r="AB63" s="192">
        <f t="shared" si="57"/>
        <v>105996025</v>
      </c>
      <c r="AC63" s="192">
        <f t="shared" si="57"/>
        <v>105996025</v>
      </c>
      <c r="AD63" s="192">
        <f t="shared" si="57"/>
        <v>105996025</v>
      </c>
      <c r="AE63" s="192">
        <f t="shared" si="57"/>
        <v>105996025</v>
      </c>
      <c r="AF63" s="192">
        <f t="shared" si="57"/>
        <v>105996025</v>
      </c>
      <c r="AG63" s="192">
        <f t="shared" si="57"/>
        <v>105996025</v>
      </c>
      <c r="AH63" s="195"/>
      <c r="AI63" s="195"/>
      <c r="AJ63" s="195"/>
      <c r="AK63" s="195"/>
    </row>
    <row r="64" spans="1:37" s="92" customFormat="1" ht="12.75" customHeight="1">
      <c r="A64" s="56"/>
      <c r="B64" s="149" t="s">
        <v>99</v>
      </c>
      <c r="C64" s="58" t="s">
        <v>101</v>
      </c>
      <c r="D64" s="192"/>
      <c r="E64" s="192"/>
      <c r="F64" s="61">
        <f>'Harga Pelumas'!D27+'Harga Pelumas'!D29</f>
        <v>37475200</v>
      </c>
      <c r="G64" s="61">
        <f>'Harga Pelumas'!E27+'Harga Pelumas'!E29</f>
        <v>26118400</v>
      </c>
      <c r="H64" s="61">
        <f>'Harga Pelumas'!F27+'Harga Pelumas'!F29</f>
        <v>27036800</v>
      </c>
      <c r="I64" s="61">
        <f>'Harga Pelumas'!G27+'Harga Pelumas'!G29</f>
        <v>0</v>
      </c>
      <c r="J64" s="61">
        <f>'Harga Pelumas'!H27+'Harga Pelumas'!H29</f>
        <v>0</v>
      </c>
      <c r="K64" s="61">
        <f>'Harga Pelumas'!I27+'Harga Pelumas'!I29</f>
        <v>0</v>
      </c>
      <c r="L64" s="61">
        <f>'Harga Pelumas'!J27+'Harga Pelumas'!J29</f>
        <v>0</v>
      </c>
      <c r="M64" s="61">
        <f>'Harga Pelumas'!K27+'Harga Pelumas'!K29</f>
        <v>0</v>
      </c>
      <c r="N64" s="61">
        <f>'Harga Pelumas'!L27+'Harga Pelumas'!L29</f>
        <v>0</v>
      </c>
      <c r="O64" s="61">
        <f>'Harga Pelumas'!M27+'Harga Pelumas'!M29</f>
        <v>0</v>
      </c>
      <c r="P64" s="61">
        <f>'Harga Pelumas'!N27+'Harga Pelumas'!N29</f>
        <v>0</v>
      </c>
      <c r="Q64" s="61">
        <f>'Harga Pelumas'!O27+'Harga Pelumas'!O29</f>
        <v>0</v>
      </c>
      <c r="R64" s="202">
        <f>SUM(F64:Q64)</f>
        <v>90630400</v>
      </c>
      <c r="S64" s="60"/>
      <c r="T64" s="60"/>
      <c r="U64" s="61"/>
      <c r="V64" s="61">
        <f t="shared" ref="V64:V65" si="58">F64</f>
        <v>37475200</v>
      </c>
      <c r="W64" s="61">
        <f>V64+G64</f>
        <v>63593600</v>
      </c>
      <c r="X64" s="61">
        <f t="shared" si="57"/>
        <v>90630400</v>
      </c>
      <c r="Y64" s="61">
        <f t="shared" si="57"/>
        <v>90630400</v>
      </c>
      <c r="Z64" s="61">
        <f t="shared" si="57"/>
        <v>90630400</v>
      </c>
      <c r="AA64" s="61">
        <f t="shared" si="57"/>
        <v>90630400</v>
      </c>
      <c r="AB64" s="61">
        <f t="shared" si="57"/>
        <v>90630400</v>
      </c>
      <c r="AC64" s="61">
        <f t="shared" si="57"/>
        <v>90630400</v>
      </c>
      <c r="AD64" s="61">
        <f t="shared" si="57"/>
        <v>90630400</v>
      </c>
      <c r="AE64" s="61">
        <f t="shared" si="57"/>
        <v>90630400</v>
      </c>
      <c r="AF64" s="61">
        <f t="shared" si="57"/>
        <v>90630400</v>
      </c>
      <c r="AG64" s="61">
        <f t="shared" si="57"/>
        <v>90630400</v>
      </c>
      <c r="AH64" s="121"/>
      <c r="AI64" s="121"/>
      <c r="AJ64" s="121"/>
      <c r="AK64" s="121"/>
    </row>
    <row r="65" spans="1:37" s="92" customFormat="1" ht="12.75" customHeight="1">
      <c r="A65" s="56"/>
      <c r="B65" s="149" t="s">
        <v>100</v>
      </c>
      <c r="C65" s="58" t="s">
        <v>101</v>
      </c>
      <c r="D65" s="192"/>
      <c r="E65" s="192"/>
      <c r="F65" s="61">
        <f>'OA Pelumas'!D27+'OA Pelumas'!D29</f>
        <v>4851450</v>
      </c>
      <c r="G65" s="61">
        <f>'OA Pelumas'!E27+'OA Pelumas'!E29</f>
        <v>3481475</v>
      </c>
      <c r="H65" s="61">
        <f>'OA Pelumas'!F27+'OA Pelumas'!F29</f>
        <v>3979300</v>
      </c>
      <c r="I65" s="61">
        <f>'OA Pelumas'!G27+'OA Pelumas'!G29</f>
        <v>3053400</v>
      </c>
      <c r="J65" s="61">
        <f>'OA Pelumas'!H27+'OA Pelumas'!H29</f>
        <v>0</v>
      </c>
      <c r="K65" s="61">
        <f>'OA Pelumas'!I27+'OA Pelumas'!I29</f>
        <v>0</v>
      </c>
      <c r="L65" s="61">
        <f>'OA Pelumas'!J27+'OA Pelumas'!J29</f>
        <v>0</v>
      </c>
      <c r="M65" s="61">
        <f>'OA Pelumas'!K27+'OA Pelumas'!K29</f>
        <v>0</v>
      </c>
      <c r="N65" s="61">
        <f>'OA Pelumas'!L27+'OA Pelumas'!L29</f>
        <v>0</v>
      </c>
      <c r="O65" s="61">
        <f>'OA Pelumas'!M27+'OA Pelumas'!M29</f>
        <v>0</v>
      </c>
      <c r="P65" s="61">
        <f>'OA Pelumas'!N27+'OA Pelumas'!N29</f>
        <v>0</v>
      </c>
      <c r="Q65" s="61">
        <f>'OA Pelumas'!O27+'OA Pelumas'!O29</f>
        <v>0</v>
      </c>
      <c r="R65" s="202">
        <f>SUM(F65:Q65)</f>
        <v>15365625</v>
      </c>
      <c r="S65" s="60"/>
      <c r="T65" s="60"/>
      <c r="U65" s="61"/>
      <c r="V65" s="61">
        <f t="shared" si="58"/>
        <v>4851450</v>
      </c>
      <c r="W65" s="61">
        <f>V65+G65</f>
        <v>8332925</v>
      </c>
      <c r="X65" s="61">
        <f t="shared" si="57"/>
        <v>12312225</v>
      </c>
      <c r="Y65" s="61">
        <f t="shared" si="57"/>
        <v>15365625</v>
      </c>
      <c r="Z65" s="61">
        <f t="shared" si="57"/>
        <v>15365625</v>
      </c>
      <c r="AA65" s="61">
        <f t="shared" si="57"/>
        <v>15365625</v>
      </c>
      <c r="AB65" s="61">
        <f t="shared" si="57"/>
        <v>15365625</v>
      </c>
      <c r="AC65" s="61">
        <f t="shared" si="57"/>
        <v>15365625</v>
      </c>
      <c r="AD65" s="61">
        <f t="shared" si="57"/>
        <v>15365625</v>
      </c>
      <c r="AE65" s="61">
        <f t="shared" si="57"/>
        <v>15365625</v>
      </c>
      <c r="AF65" s="61">
        <f t="shared" si="57"/>
        <v>15365625</v>
      </c>
      <c r="AG65" s="61">
        <f t="shared" si="57"/>
        <v>15365625</v>
      </c>
      <c r="AH65" s="121"/>
      <c r="AI65" s="121"/>
      <c r="AJ65" s="121"/>
      <c r="AK65" s="121"/>
    </row>
    <row r="66" spans="1:37" s="92" customFormat="1" ht="12.75" customHeight="1">
      <c r="A66" s="56"/>
      <c r="B66" s="57"/>
      <c r="C66" s="58"/>
      <c r="D66" s="192"/>
      <c r="E66" s="192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59"/>
      <c r="S66" s="60"/>
      <c r="T66" s="60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121"/>
      <c r="AI66" s="121"/>
      <c r="AJ66" s="121"/>
      <c r="AK66" s="121"/>
    </row>
    <row r="67" spans="1:37" s="399" customFormat="1" ht="12.75" customHeight="1">
      <c r="A67" s="392">
        <v>17</v>
      </c>
      <c r="B67" s="393" t="s">
        <v>53</v>
      </c>
      <c r="C67" s="394" t="s">
        <v>13</v>
      </c>
      <c r="D67" s="377"/>
      <c r="E67" s="377"/>
      <c r="F67" s="377"/>
      <c r="G67" s="377"/>
      <c r="H67" s="377"/>
      <c r="I67" s="377"/>
      <c r="J67" s="377"/>
      <c r="K67" s="377"/>
      <c r="L67" s="377"/>
      <c r="M67" s="377"/>
      <c r="N67" s="377"/>
      <c r="O67" s="377"/>
      <c r="P67" s="377"/>
      <c r="Q67" s="377"/>
      <c r="R67" s="377"/>
      <c r="S67" s="400"/>
      <c r="T67" s="400"/>
      <c r="U67" s="390"/>
      <c r="V67" s="377"/>
      <c r="W67" s="377"/>
      <c r="X67" s="377"/>
      <c r="Y67" s="377"/>
      <c r="Z67" s="377"/>
      <c r="AA67" s="377"/>
      <c r="AB67" s="377"/>
      <c r="AC67" s="377"/>
      <c r="AD67" s="377"/>
      <c r="AE67" s="377"/>
      <c r="AF67" s="377"/>
      <c r="AG67" s="377"/>
      <c r="AH67" s="398"/>
      <c r="AI67" s="398"/>
      <c r="AJ67" s="398"/>
      <c r="AK67" s="398"/>
    </row>
    <row r="68" spans="1:37" s="92" customFormat="1" ht="12.75" customHeight="1">
      <c r="A68" s="56"/>
      <c r="B68" s="57"/>
      <c r="C68" s="58"/>
      <c r="D68" s="192"/>
      <c r="E68" s="192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59"/>
      <c r="S68" s="60"/>
      <c r="T68" s="60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121"/>
      <c r="AI68" s="121"/>
      <c r="AJ68" s="121"/>
      <c r="AK68" s="121"/>
    </row>
    <row r="69" spans="1:37" s="399" customFormat="1" ht="12.75" customHeight="1">
      <c r="A69" s="190">
        <f>+A67+1</f>
        <v>18</v>
      </c>
      <c r="B69" s="146" t="s">
        <v>45</v>
      </c>
      <c r="C69" s="369" t="s">
        <v>46</v>
      </c>
      <c r="D69" s="378"/>
      <c r="E69" s="381"/>
      <c r="F69" s="381">
        <f>IFERROR($F$102*F42/(F11+F19),0)</f>
        <v>2862.7519114413353</v>
      </c>
      <c r="G69" s="381">
        <f t="shared" ref="G69:R69" si="59">IFERROR($F$102*G42/(G11+G19),0)</f>
        <v>2845.5538844615103</v>
      </c>
      <c r="H69" s="381">
        <f t="shared" si="59"/>
        <v>2784.3382213763007</v>
      </c>
      <c r="I69" s="381">
        <f t="shared" si="59"/>
        <v>2807.951287160125</v>
      </c>
      <c r="J69" s="381">
        <f t="shared" si="59"/>
        <v>0</v>
      </c>
      <c r="K69" s="381">
        <f t="shared" si="59"/>
        <v>0</v>
      </c>
      <c r="L69" s="381">
        <f t="shared" si="59"/>
        <v>0</v>
      </c>
      <c r="M69" s="381">
        <f t="shared" si="59"/>
        <v>0</v>
      </c>
      <c r="N69" s="381">
        <f t="shared" si="59"/>
        <v>0</v>
      </c>
      <c r="O69" s="381">
        <f t="shared" si="59"/>
        <v>0</v>
      </c>
      <c r="P69" s="381">
        <f t="shared" si="59"/>
        <v>0</v>
      </c>
      <c r="Q69" s="381">
        <f t="shared" si="59"/>
        <v>0</v>
      </c>
      <c r="R69" s="381">
        <f t="shared" si="59"/>
        <v>2825.184403089369</v>
      </c>
      <c r="S69" s="381"/>
      <c r="T69" s="381"/>
      <c r="U69" s="192"/>
      <c r="V69" s="381">
        <f t="shared" ref="V69:AG69" si="60">IFERROR($F$102*V42/(V11+V19),0)</f>
        <v>2862.7519114413353</v>
      </c>
      <c r="W69" s="381">
        <f t="shared" si="60"/>
        <v>2854.6454610101082</v>
      </c>
      <c r="X69" s="381">
        <f t="shared" si="60"/>
        <v>2830.0143763620886</v>
      </c>
      <c r="Y69" s="381">
        <f t="shared" si="60"/>
        <v>2825.184403089369</v>
      </c>
      <c r="Z69" s="381">
        <f t="shared" si="60"/>
        <v>2825.184403089369</v>
      </c>
      <c r="AA69" s="381">
        <f t="shared" si="60"/>
        <v>2825.184403089369</v>
      </c>
      <c r="AB69" s="381">
        <f t="shared" si="60"/>
        <v>2825.184403089369</v>
      </c>
      <c r="AC69" s="381">
        <f t="shared" si="60"/>
        <v>2825.184403089369</v>
      </c>
      <c r="AD69" s="381">
        <f t="shared" si="60"/>
        <v>2825.184403089369</v>
      </c>
      <c r="AE69" s="381">
        <f t="shared" si="60"/>
        <v>2825.184403089369</v>
      </c>
      <c r="AF69" s="381">
        <f t="shared" si="60"/>
        <v>2825.184403089369</v>
      </c>
      <c r="AG69" s="381">
        <f t="shared" si="60"/>
        <v>2825.184403089369</v>
      </c>
      <c r="AH69" s="398"/>
      <c r="AI69" s="398"/>
      <c r="AJ69" s="398"/>
      <c r="AK69" s="398"/>
    </row>
    <row r="70" spans="1:37" s="92" customFormat="1" ht="12.75" customHeight="1">
      <c r="A70" s="56"/>
      <c r="B70" s="57"/>
      <c r="C70" s="58"/>
      <c r="D70" s="192"/>
      <c r="E70" s="192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0"/>
      <c r="T70" s="60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121"/>
      <c r="AI70" s="121"/>
      <c r="AJ70" s="121"/>
      <c r="AK70" s="121"/>
    </row>
    <row r="71" spans="1:37" s="399" customFormat="1" ht="12.75" customHeight="1">
      <c r="A71" s="392">
        <f>+A69+1</f>
        <v>19</v>
      </c>
      <c r="B71" s="401" t="s">
        <v>59</v>
      </c>
      <c r="C71" s="394" t="s">
        <v>13</v>
      </c>
      <c r="D71" s="379"/>
      <c r="E71" s="377"/>
      <c r="F71" s="418">
        <f>IFERROR((F27-F24)/F27,0)</f>
        <v>0.29034835767053796</v>
      </c>
      <c r="G71" s="418">
        <f t="shared" ref="G71:R71" si="61">IFERROR((G27-G24)/G27,0)</f>
        <v>0.29975622774160487</v>
      </c>
      <c r="H71" s="418">
        <f t="shared" si="61"/>
        <v>0.29035421613097734</v>
      </c>
      <c r="I71" s="418">
        <f t="shared" si="61"/>
        <v>0.25212227532962134</v>
      </c>
      <c r="J71" s="418">
        <f t="shared" si="61"/>
        <v>0</v>
      </c>
      <c r="K71" s="418">
        <f t="shared" si="61"/>
        <v>0</v>
      </c>
      <c r="L71" s="418">
        <f t="shared" si="61"/>
        <v>0</v>
      </c>
      <c r="M71" s="418">
        <f t="shared" si="61"/>
        <v>0</v>
      </c>
      <c r="N71" s="418">
        <f t="shared" si="61"/>
        <v>0</v>
      </c>
      <c r="O71" s="418">
        <f t="shared" si="61"/>
        <v>0</v>
      </c>
      <c r="P71" s="418">
        <f t="shared" si="61"/>
        <v>0</v>
      </c>
      <c r="Q71" s="418">
        <f t="shared" si="61"/>
        <v>0</v>
      </c>
      <c r="R71" s="418">
        <f t="shared" si="61"/>
        <v>0.28307915126802907</v>
      </c>
      <c r="S71" s="400"/>
      <c r="T71" s="400"/>
      <c r="U71" s="390"/>
      <c r="V71" s="418">
        <f>IFERROR((V27-V24)/V27,0)</f>
        <v>0.29034835767053796</v>
      </c>
      <c r="W71" s="418">
        <f t="shared" ref="W71:AG71" si="62">IFERROR((W27-W24)/W27,0)</f>
        <v>0.29470816574159231</v>
      </c>
      <c r="X71" s="418">
        <f t="shared" si="62"/>
        <v>0.29316804283910464</v>
      </c>
      <c r="Y71" s="418">
        <f t="shared" si="62"/>
        <v>0.28307915126802907</v>
      </c>
      <c r="Z71" s="418">
        <f t="shared" si="62"/>
        <v>0.28307915126802907</v>
      </c>
      <c r="AA71" s="418">
        <f t="shared" si="62"/>
        <v>0.28307915126802907</v>
      </c>
      <c r="AB71" s="418">
        <f t="shared" si="62"/>
        <v>0.28307915126802907</v>
      </c>
      <c r="AC71" s="418">
        <f t="shared" si="62"/>
        <v>0.28307915126802907</v>
      </c>
      <c r="AD71" s="418">
        <f t="shared" si="62"/>
        <v>0.28307915126802907</v>
      </c>
      <c r="AE71" s="418">
        <f t="shared" si="62"/>
        <v>0.28307915126802907</v>
      </c>
      <c r="AF71" s="418">
        <f t="shared" si="62"/>
        <v>0.28307915126802907</v>
      </c>
      <c r="AG71" s="418">
        <f t="shared" si="62"/>
        <v>0.28307915126802907</v>
      </c>
      <c r="AH71" s="398"/>
      <c r="AI71" s="398"/>
      <c r="AJ71" s="398"/>
      <c r="AK71" s="398"/>
    </row>
    <row r="72" spans="1:37" s="92" customFormat="1" ht="12.75" customHeight="1">
      <c r="A72" s="56"/>
      <c r="B72" s="150"/>
      <c r="C72" s="58"/>
      <c r="D72" s="197"/>
      <c r="E72" s="380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59"/>
      <c r="S72" s="60"/>
      <c r="T72" s="60"/>
      <c r="U72" s="61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121"/>
      <c r="AI72" s="121"/>
      <c r="AJ72" s="121"/>
      <c r="AK72" s="121"/>
    </row>
    <row r="73" spans="1:37" s="196" customFormat="1" ht="12.75" customHeight="1">
      <c r="A73" s="190">
        <f>+A71+1</f>
        <v>20</v>
      </c>
      <c r="B73" s="402" t="s">
        <v>102</v>
      </c>
      <c r="C73" s="191" t="s">
        <v>13</v>
      </c>
      <c r="D73" s="197"/>
      <c r="E73" s="380"/>
      <c r="F73" s="380"/>
      <c r="G73" s="380"/>
      <c r="H73" s="380"/>
      <c r="I73" s="380"/>
      <c r="J73" s="380"/>
      <c r="K73" s="380"/>
      <c r="L73" s="380"/>
      <c r="M73" s="380"/>
      <c r="N73" s="380"/>
      <c r="O73" s="380"/>
      <c r="P73" s="380"/>
      <c r="Q73" s="380"/>
      <c r="R73" s="380"/>
      <c r="S73" s="194"/>
      <c r="T73" s="194"/>
      <c r="U73" s="192"/>
      <c r="V73" s="380"/>
      <c r="W73" s="380"/>
      <c r="X73" s="380"/>
      <c r="Y73" s="380"/>
      <c r="Z73" s="380"/>
      <c r="AA73" s="380"/>
      <c r="AB73" s="380"/>
      <c r="AC73" s="380"/>
      <c r="AD73" s="380"/>
      <c r="AE73" s="380"/>
      <c r="AF73" s="380"/>
      <c r="AG73" s="380"/>
      <c r="AH73" s="195"/>
      <c r="AI73" s="195"/>
      <c r="AJ73" s="195"/>
      <c r="AK73" s="195"/>
    </row>
    <row r="74" spans="1:37" s="92" customFormat="1" ht="12.75" customHeight="1">
      <c r="A74" s="56"/>
      <c r="B74" s="150"/>
      <c r="C74" s="58"/>
      <c r="D74" s="197"/>
      <c r="E74" s="380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0"/>
      <c r="T74" s="60"/>
      <c r="U74" s="61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121"/>
      <c r="AI74" s="121"/>
      <c r="AJ74" s="121"/>
      <c r="AK74" s="121"/>
    </row>
    <row r="75" spans="1:37" s="196" customFormat="1" ht="12.75" customHeight="1">
      <c r="A75" s="190">
        <f>+A73+1</f>
        <v>21</v>
      </c>
      <c r="B75" s="402" t="s">
        <v>103</v>
      </c>
      <c r="C75" s="191" t="s">
        <v>13</v>
      </c>
      <c r="D75" s="197"/>
      <c r="E75" s="380"/>
      <c r="F75" s="380"/>
      <c r="G75" s="380"/>
      <c r="H75" s="380"/>
      <c r="I75" s="380"/>
      <c r="J75" s="380"/>
      <c r="K75" s="380"/>
      <c r="L75" s="380"/>
      <c r="M75" s="380"/>
      <c r="N75" s="380"/>
      <c r="O75" s="380"/>
      <c r="P75" s="380"/>
      <c r="Q75" s="380"/>
      <c r="R75" s="380"/>
      <c r="S75" s="194"/>
      <c r="T75" s="194"/>
      <c r="U75" s="192"/>
      <c r="V75" s="380"/>
      <c r="W75" s="380"/>
      <c r="X75" s="380"/>
      <c r="Y75" s="380"/>
      <c r="Z75" s="380"/>
      <c r="AA75" s="380"/>
      <c r="AB75" s="380"/>
      <c r="AC75" s="380"/>
      <c r="AD75" s="380"/>
      <c r="AE75" s="380"/>
      <c r="AF75" s="380"/>
      <c r="AG75" s="380"/>
      <c r="AH75" s="195"/>
      <c r="AI75" s="195"/>
      <c r="AJ75" s="195"/>
      <c r="AK75" s="195"/>
    </row>
    <row r="76" spans="1:37" s="92" customFormat="1" ht="12.75" customHeight="1">
      <c r="A76" s="56"/>
      <c r="B76" s="150"/>
      <c r="C76" s="58"/>
      <c r="D76" s="197"/>
      <c r="E76" s="380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59"/>
      <c r="S76" s="60"/>
      <c r="T76" s="60"/>
      <c r="U76" s="61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121"/>
      <c r="AI76" s="121"/>
      <c r="AJ76" s="121"/>
      <c r="AK76" s="121"/>
    </row>
    <row r="77" spans="1:37" s="196" customFormat="1" ht="12.75" customHeight="1">
      <c r="A77" s="190">
        <f>+A75+1</f>
        <v>22</v>
      </c>
      <c r="B77" s="402" t="s">
        <v>51</v>
      </c>
      <c r="C77" s="191" t="s">
        <v>13</v>
      </c>
      <c r="D77" s="380"/>
      <c r="E77" s="380"/>
      <c r="F77" s="405">
        <f>IFERROR(((F11+F19)/F99)/F79,0)</f>
        <v>0.59923076219735205</v>
      </c>
      <c r="G77" s="405">
        <f t="shared" ref="G77:P77" si="63">IFERROR(((G11+G19)/G99)/G79,0)</f>
        <v>0.58548734349701026</v>
      </c>
      <c r="H77" s="405">
        <f t="shared" si="63"/>
        <v>0.61728418370585258</v>
      </c>
      <c r="I77" s="405">
        <f t="shared" si="63"/>
        <v>0.46780384671096548</v>
      </c>
      <c r="J77" s="405">
        <f t="shared" si="63"/>
        <v>0</v>
      </c>
      <c r="K77" s="405">
        <f t="shared" si="63"/>
        <v>0</v>
      </c>
      <c r="L77" s="405">
        <f t="shared" si="63"/>
        <v>0</v>
      </c>
      <c r="M77" s="405">
        <f t="shared" si="63"/>
        <v>0</v>
      </c>
      <c r="N77" s="405">
        <f t="shared" si="63"/>
        <v>0</v>
      </c>
      <c r="O77" s="405">
        <f t="shared" si="63"/>
        <v>0</v>
      </c>
      <c r="P77" s="405">
        <f t="shared" si="63"/>
        <v>0</v>
      </c>
      <c r="Q77" s="405">
        <f>IFERROR(((Q11+Q19)/Q99)/Q79,0)</f>
        <v>0</v>
      </c>
      <c r="R77" s="405">
        <f>IFERROR(((R11+R19)/R99)/R79,0)</f>
        <v>4.676348191418709E-2</v>
      </c>
      <c r="S77" s="194"/>
      <c r="T77" s="194"/>
      <c r="U77" s="192"/>
      <c r="V77" s="405">
        <f>IFERROR(((V11+V19)/V99)/V79,0)</f>
        <v>0.59923076219735205</v>
      </c>
      <c r="W77" s="405">
        <f t="shared" ref="W77:AG77" si="64">IFERROR(((W11+W19)/W99)/W79,0)</f>
        <v>0.29645903638659321</v>
      </c>
      <c r="X77" s="405">
        <f t="shared" si="64"/>
        <v>0.20041449579009735</v>
      </c>
      <c r="Y77" s="405">
        <f t="shared" si="64"/>
        <v>0.14144987091398739</v>
      </c>
      <c r="Z77" s="405">
        <f t="shared" si="64"/>
        <v>0.11260154197758207</v>
      </c>
      <c r="AA77" s="405">
        <f t="shared" si="64"/>
        <v>9.4040848245013603E-2</v>
      </c>
      <c r="AB77" s="405">
        <f t="shared" si="64"/>
        <v>8.0354152021560918E-2</v>
      </c>
      <c r="AC77" s="405">
        <f t="shared" si="64"/>
        <v>7.0145222871280638E-2</v>
      </c>
      <c r="AD77" s="405">
        <f t="shared" si="64"/>
        <v>6.246508898026451E-2</v>
      </c>
      <c r="AE77" s="405">
        <f t="shared" si="64"/>
        <v>5.6116178297024505E-2</v>
      </c>
      <c r="AF77" s="405">
        <f t="shared" si="64"/>
        <v>5.1090848897290972E-2</v>
      </c>
      <c r="AG77" s="405">
        <f t="shared" si="64"/>
        <v>4.676348191418709E-2</v>
      </c>
      <c r="AH77" s="195"/>
      <c r="AI77" s="195"/>
      <c r="AJ77" s="195"/>
      <c r="AK77" s="195"/>
    </row>
    <row r="78" spans="1:37" s="92" customFormat="1" ht="12.75" customHeight="1">
      <c r="A78" s="56"/>
      <c r="B78" s="57"/>
      <c r="C78" s="58"/>
      <c r="D78" s="192"/>
      <c r="E78" s="192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0"/>
      <c r="T78" s="60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121"/>
      <c r="AI78" s="121"/>
      <c r="AJ78" s="121"/>
      <c r="AK78" s="121"/>
    </row>
    <row r="79" spans="1:37" s="196" customFormat="1" ht="12.75" customHeight="1">
      <c r="A79" s="190">
        <f>+A77+1</f>
        <v>23</v>
      </c>
      <c r="B79" s="146" t="s">
        <v>106</v>
      </c>
      <c r="C79" s="191" t="s">
        <v>14</v>
      </c>
      <c r="D79" s="192"/>
      <c r="E79" s="192"/>
      <c r="F79" s="403">
        <f>BP!D27</f>
        <v>1470</v>
      </c>
      <c r="G79" s="403">
        <f>BP!E27</f>
        <v>1434</v>
      </c>
      <c r="H79" s="403">
        <f>BP!F27</f>
        <v>1455.6592035638239</v>
      </c>
      <c r="I79" s="403">
        <f>BP!G27</f>
        <v>1587.8846080475503</v>
      </c>
      <c r="J79" s="403">
        <f>BP!H27</f>
        <v>0</v>
      </c>
      <c r="K79" s="403">
        <f>BP!I27</f>
        <v>0</v>
      </c>
      <c r="L79" s="403">
        <f>BP!J27</f>
        <v>0</v>
      </c>
      <c r="M79" s="403">
        <f>BP!K27</f>
        <v>0</v>
      </c>
      <c r="N79" s="403">
        <f>BP!L27</f>
        <v>0</v>
      </c>
      <c r="O79" s="403">
        <f>BP!M27</f>
        <v>0</v>
      </c>
      <c r="P79" s="403">
        <f>BP!N27</f>
        <v>0</v>
      </c>
      <c r="Q79" s="403">
        <f>BP!O27</f>
        <v>0</v>
      </c>
      <c r="R79" s="403">
        <f>SUM(F79:Q79)</f>
        <v>5947.5438116113746</v>
      </c>
      <c r="S79" s="403"/>
      <c r="T79" s="403"/>
      <c r="U79" s="192"/>
      <c r="V79" s="403">
        <f>F79</f>
        <v>1470</v>
      </c>
      <c r="W79" s="403">
        <f>V79+G79</f>
        <v>2904</v>
      </c>
      <c r="X79" s="403">
        <f t="shared" ref="X79:AG79" si="65">W79+H79</f>
        <v>4359.6592035638241</v>
      </c>
      <c r="Y79" s="403">
        <f t="shared" si="65"/>
        <v>5947.5438116113746</v>
      </c>
      <c r="Z79" s="403">
        <f t="shared" si="65"/>
        <v>5947.5438116113746</v>
      </c>
      <c r="AA79" s="403">
        <f t="shared" si="65"/>
        <v>5947.5438116113746</v>
      </c>
      <c r="AB79" s="403">
        <f t="shared" si="65"/>
        <v>5947.5438116113746</v>
      </c>
      <c r="AC79" s="403">
        <f t="shared" si="65"/>
        <v>5947.5438116113746</v>
      </c>
      <c r="AD79" s="403">
        <f t="shared" si="65"/>
        <v>5947.5438116113746</v>
      </c>
      <c r="AE79" s="403">
        <f t="shared" si="65"/>
        <v>5947.5438116113746</v>
      </c>
      <c r="AF79" s="403">
        <f t="shared" si="65"/>
        <v>5947.5438116113746</v>
      </c>
      <c r="AG79" s="403">
        <f t="shared" si="65"/>
        <v>5947.5438116113746</v>
      </c>
      <c r="AH79" s="195"/>
      <c r="AI79" s="195"/>
      <c r="AJ79" s="195"/>
      <c r="AK79" s="195"/>
    </row>
    <row r="80" spans="1:37" s="92" customFormat="1" ht="12.75" customHeight="1">
      <c r="A80" s="56"/>
      <c r="B80" s="57"/>
      <c r="C80" s="58"/>
      <c r="D80" s="192"/>
      <c r="E80" s="192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59"/>
      <c r="S80" s="60"/>
      <c r="T80" s="60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121"/>
      <c r="AI80" s="121"/>
      <c r="AJ80" s="121"/>
      <c r="AK80" s="121"/>
    </row>
    <row r="81" spans="1:37" s="196" customFormat="1" ht="12.75" customHeight="1">
      <c r="A81" s="190">
        <f>+A79+1</f>
        <v>24</v>
      </c>
      <c r="B81" s="146" t="s">
        <v>44</v>
      </c>
      <c r="C81" s="191" t="s">
        <v>13</v>
      </c>
      <c r="D81" s="381"/>
      <c r="E81" s="381"/>
      <c r="F81" s="405">
        <f>(F99-('JAM HAR'!D27+'JAM HAR'!D29+'JAM GGN'!D27+'JAM GGN'!D29))/F99</f>
        <v>0.66666666666666663</v>
      </c>
      <c r="G81" s="405">
        <f>(G99-('JAM HAR'!E27+'JAM HAR'!E29+'JAM GGN'!E27+'JAM GGN'!E29))/G99</f>
        <v>0.7183908045977011</v>
      </c>
      <c r="H81" s="405">
        <f>(H99-('JAM HAR'!F27+'JAM HAR'!F29+'JAM GGN'!F27+'JAM GGN'!F29))/H99</f>
        <v>0.76881720430107525</v>
      </c>
      <c r="I81" s="405">
        <f>(I99-('JAM HAR'!G27+'JAM HAR'!G29+'JAM GGN'!G27+'JAM GGN'!G29))/I99</f>
        <v>0.84444444444444444</v>
      </c>
      <c r="J81" s="405">
        <f>(J99-('JAM HAR'!H27+'JAM HAR'!H29+'JAM GGN'!H27+'JAM GGN'!H29))/J99</f>
        <v>1</v>
      </c>
      <c r="K81" s="405">
        <f>(K99-('JAM HAR'!I27+'JAM HAR'!I29+'JAM GGN'!I27+'JAM GGN'!I29))/K99</f>
        <v>1</v>
      </c>
      <c r="L81" s="405">
        <f>(L99-('JAM HAR'!J27+'JAM HAR'!J29+'JAM GGN'!J27+'JAM GGN'!J29))/L99</f>
        <v>1</v>
      </c>
      <c r="M81" s="405">
        <f>(M99-('JAM HAR'!K27+'JAM HAR'!K29+'JAM GGN'!K27+'JAM GGN'!K29))/M99</f>
        <v>1</v>
      </c>
      <c r="N81" s="405">
        <f>(N99-('JAM HAR'!L27+'JAM HAR'!L29+'JAM GGN'!L27+'JAM GGN'!L29))/N99</f>
        <v>1</v>
      </c>
      <c r="O81" s="405">
        <f>(O99-('JAM HAR'!M27+'JAM HAR'!M29+'JAM GGN'!M27+'JAM GGN'!M29))/O99</f>
        <v>1</v>
      </c>
      <c r="P81" s="405">
        <f>(P99-('JAM HAR'!N27+'JAM HAR'!N29+'JAM GGN'!N27+'JAM GGN'!N29))/P99</f>
        <v>1</v>
      </c>
      <c r="Q81" s="405">
        <f>(Q99-('JAM HAR'!O27+'JAM HAR'!O29+'JAM GGN'!O27+'JAM GGN'!O29))/Q99</f>
        <v>1</v>
      </c>
      <c r="R81" s="405">
        <f>(R99-('JAM HAR'!P27+'JAM HAR'!P29+'JAM GGN'!P27+'JAM GGN'!P29))/R99</f>
        <v>0.91712204007285969</v>
      </c>
      <c r="S81" s="381"/>
      <c r="T81" s="381"/>
      <c r="U81" s="192"/>
      <c r="V81" s="405">
        <f>(V99-('JAM HAR'!Q27+'JAM HAR'!Q29+'JAM GGN'!Q27+'JAM GGN'!Q29))/V99</f>
        <v>0.66666666666666663</v>
      </c>
      <c r="W81" s="405">
        <f>(W99-('JAM HAR'!R27+'JAM HAR'!R29+'JAM GGN'!R27+'JAM GGN'!R29))/W99</f>
        <v>0.69166666666666665</v>
      </c>
      <c r="X81" s="405">
        <f>(X99-('JAM HAR'!S27+'JAM HAR'!S29+'JAM GGN'!S27+'JAM GGN'!S29))/X99</f>
        <v>0.71794871794871795</v>
      </c>
      <c r="Y81" s="405">
        <f>(Y99-('JAM HAR'!T27+'JAM HAR'!T29+'JAM GGN'!T27+'JAM GGN'!T29))/Y99</f>
        <v>0.74931129476584024</v>
      </c>
      <c r="Z81" s="405">
        <f>(Z99-('JAM HAR'!U27+'JAM HAR'!U29+'JAM GGN'!U27+'JAM GGN'!U29))/Z99</f>
        <v>0.80043859649122806</v>
      </c>
      <c r="AA81" s="405">
        <f>(AA99-('JAM HAR'!V27+'JAM HAR'!V29+'JAM GGN'!V27+'JAM GGN'!V29))/AA99</f>
        <v>0.83333333333333337</v>
      </c>
      <c r="AB81" s="405">
        <f>(AB99-('JAM HAR'!W27+'JAM HAR'!W29+'JAM GGN'!W27+'JAM GGN'!W29))/AB99</f>
        <v>0.85758998435054778</v>
      </c>
      <c r="AC81" s="405">
        <f>(AC99-('JAM HAR'!X27+'JAM HAR'!X29+'JAM GGN'!X27+'JAM GGN'!X29))/AC99</f>
        <v>0.87568306010928965</v>
      </c>
      <c r="AD81" s="405">
        <f>(AD99-('JAM HAR'!Y27+'JAM HAR'!Y29+'JAM GGN'!Y27+'JAM GGN'!Y29))/AD99</f>
        <v>0.88929440389294401</v>
      </c>
      <c r="AE81" s="405">
        <f>(AE99-('JAM HAR'!Z27+'JAM HAR'!Z29+'JAM GGN'!Z27+'JAM GGN'!Z29))/AE99</f>
        <v>0.90054644808743167</v>
      </c>
      <c r="AF81" s="405">
        <f>(AF99-('JAM HAR'!AA27+'JAM HAR'!AA29+'JAM GGN'!AA27+'JAM GGN'!AA29))/AF99</f>
        <v>0.90945273631840795</v>
      </c>
      <c r="AG81" s="405">
        <f>(AG99-('JAM HAR'!AB27+'JAM HAR'!AB29+'JAM GGN'!AB27+'JAM GGN'!AB29))/AG99</f>
        <v>0.91712204007285969</v>
      </c>
      <c r="AH81" s="195"/>
      <c r="AI81" s="195"/>
      <c r="AJ81" s="195"/>
      <c r="AK81" s="195"/>
    </row>
    <row r="82" spans="1:37" s="92" customFormat="1" ht="12.75" customHeight="1">
      <c r="A82" s="56"/>
      <c r="B82" s="57"/>
      <c r="C82" s="58"/>
      <c r="D82" s="192"/>
      <c r="E82" s="192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59"/>
      <c r="S82" s="60"/>
      <c r="T82" s="60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121"/>
      <c r="AI82" s="121"/>
      <c r="AJ82" s="121"/>
      <c r="AK82" s="121"/>
    </row>
    <row r="83" spans="1:37" s="196" customFormat="1" ht="12.75" customHeight="1">
      <c r="A83" s="190">
        <f>+A81+1</f>
        <v>25</v>
      </c>
      <c r="B83" s="146" t="s">
        <v>49</v>
      </c>
      <c r="C83" s="191" t="s">
        <v>13</v>
      </c>
      <c r="D83" s="380"/>
      <c r="E83" s="380"/>
      <c r="F83" s="405">
        <f>(F27-F24)/F113</f>
        <v>0.22361627244874793</v>
      </c>
      <c r="G83" s="405">
        <f t="shared" ref="G83:O83" si="66">(G27-G24)/G113</f>
        <v>0.21313689342371875</v>
      </c>
      <c r="H83" s="405">
        <f t="shared" si="66"/>
        <v>0.2281060629634967</v>
      </c>
      <c r="I83" s="405">
        <f t="shared" si="66"/>
        <v>0.18857090977299398</v>
      </c>
      <c r="J83" s="405">
        <f t="shared" si="66"/>
        <v>0</v>
      </c>
      <c r="K83" s="405">
        <f t="shared" si="66"/>
        <v>0</v>
      </c>
      <c r="L83" s="405">
        <f t="shared" si="66"/>
        <v>0</v>
      </c>
      <c r="M83" s="405">
        <f t="shared" si="66"/>
        <v>0</v>
      </c>
      <c r="N83" s="405">
        <f t="shared" si="66"/>
        <v>0</v>
      </c>
      <c r="O83" s="405">
        <f t="shared" si="66"/>
        <v>0</v>
      </c>
      <c r="P83" s="405">
        <f t="shared" ref="P83:Q83" si="67">P27/P113</f>
        <v>0</v>
      </c>
      <c r="Q83" s="405">
        <f t="shared" si="67"/>
        <v>0</v>
      </c>
      <c r="R83" s="405">
        <f>R27/R113</f>
        <v>0.2532240087999737</v>
      </c>
      <c r="S83" s="380"/>
      <c r="T83" s="380"/>
      <c r="U83" s="192"/>
      <c r="V83" s="404">
        <f t="shared" ref="V83:AG83" si="68">V27/V113</f>
        <v>0.77016544623437555</v>
      </c>
      <c r="W83" s="404">
        <f t="shared" si="68"/>
        <v>0.74158528557687975</v>
      </c>
      <c r="X83" s="404">
        <f t="shared" si="68"/>
        <v>0.7565837567100514</v>
      </c>
      <c r="Y83" s="404">
        <f t="shared" si="68"/>
        <v>0.75443927536712296</v>
      </c>
      <c r="Z83" s="404">
        <f t="shared" si="68"/>
        <v>0.60057337052251236</v>
      </c>
      <c r="AA83" s="404">
        <f t="shared" si="68"/>
        <v>0.50157775999682352</v>
      </c>
      <c r="AB83" s="404">
        <f t="shared" si="68"/>
        <v>0.42857817990338909</v>
      </c>
      <c r="AC83" s="404">
        <f t="shared" si="68"/>
        <v>0.37412767344025355</v>
      </c>
      <c r="AD83" s="404">
        <f t="shared" si="68"/>
        <v>0.33316478948694112</v>
      </c>
      <c r="AE83" s="404">
        <f t="shared" si="68"/>
        <v>0.29930213875220285</v>
      </c>
      <c r="AF83" s="404">
        <f t="shared" si="68"/>
        <v>0.27471729842003723</v>
      </c>
      <c r="AG83" s="404">
        <f t="shared" si="68"/>
        <v>0.2532240087999737</v>
      </c>
      <c r="AH83" s="195"/>
      <c r="AI83" s="195"/>
      <c r="AJ83" s="195"/>
      <c r="AK83" s="195"/>
    </row>
    <row r="84" spans="1:37" s="92" customFormat="1" ht="12.75" customHeight="1">
      <c r="A84" s="56"/>
      <c r="B84" s="57"/>
      <c r="C84" s="58"/>
      <c r="D84" s="192"/>
      <c r="E84" s="192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59"/>
      <c r="S84" s="60"/>
      <c r="T84" s="60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121"/>
      <c r="AI84" s="121"/>
      <c r="AJ84" s="121"/>
      <c r="AK84" s="121"/>
    </row>
    <row r="85" spans="1:37" s="196" customFormat="1" ht="12.75" customHeight="1">
      <c r="A85" s="190">
        <f>+A83+1</f>
        <v>26</v>
      </c>
      <c r="B85" s="146" t="s">
        <v>50</v>
      </c>
      <c r="C85" s="191" t="s">
        <v>13</v>
      </c>
      <c r="D85" s="380"/>
      <c r="E85" s="380"/>
      <c r="F85" s="405">
        <f>F27/(F42*$F$102)</f>
        <v>1.203086664307034E-3</v>
      </c>
      <c r="G85" s="405">
        <f t="shared" ref="G85:R85" si="69">G27/(G42*$F$102)</f>
        <v>1.1723707412154962E-3</v>
      </c>
      <c r="H85" s="405">
        <f t="shared" si="69"/>
        <v>1.2369435326658334E-3</v>
      </c>
      <c r="I85" s="405">
        <f t="shared" si="69"/>
        <v>1.4125349844077294E-3</v>
      </c>
      <c r="J85" s="405" t="e">
        <f t="shared" si="69"/>
        <v>#DIV/0!</v>
      </c>
      <c r="K85" s="405" t="e">
        <f t="shared" si="69"/>
        <v>#DIV/0!</v>
      </c>
      <c r="L85" s="405" t="e">
        <f t="shared" si="69"/>
        <v>#DIV/0!</v>
      </c>
      <c r="M85" s="405" t="e">
        <f t="shared" si="69"/>
        <v>#DIV/0!</v>
      </c>
      <c r="N85" s="405" t="e">
        <f t="shared" si="69"/>
        <v>#DIV/0!</v>
      </c>
      <c r="O85" s="405" t="e">
        <f t="shared" si="69"/>
        <v>#DIV/0!</v>
      </c>
      <c r="P85" s="405" t="e">
        <f t="shared" si="69"/>
        <v>#DIV/0!</v>
      </c>
      <c r="Q85" s="405" t="e">
        <f t="shared" si="69"/>
        <v>#DIV/0!</v>
      </c>
      <c r="R85" s="405">
        <f t="shared" si="69"/>
        <v>1.2503894916342259E-3</v>
      </c>
      <c r="S85" s="407"/>
      <c r="T85" s="407"/>
      <c r="U85" s="192"/>
      <c r="V85" s="405">
        <f>V27/(V42*$F$102)</f>
        <v>1.203086664307034E-3</v>
      </c>
      <c r="W85" s="405">
        <f t="shared" ref="W85:AG85" si="70">W27/(W42*$F$102)</f>
        <v>1.1886545382600673E-3</v>
      </c>
      <c r="X85" s="405">
        <f t="shared" si="70"/>
        <v>1.2052988176959648E-3</v>
      </c>
      <c r="Y85" s="405">
        <f t="shared" si="70"/>
        <v>1.2503894916342259E-3</v>
      </c>
      <c r="Z85" s="405">
        <f t="shared" si="70"/>
        <v>1.2503894916342259E-3</v>
      </c>
      <c r="AA85" s="405">
        <f t="shared" si="70"/>
        <v>1.2503894916342259E-3</v>
      </c>
      <c r="AB85" s="405">
        <f t="shared" si="70"/>
        <v>1.2503894916342259E-3</v>
      </c>
      <c r="AC85" s="405">
        <f t="shared" si="70"/>
        <v>1.2503894916342259E-3</v>
      </c>
      <c r="AD85" s="405">
        <f t="shared" si="70"/>
        <v>1.2503894916342259E-3</v>
      </c>
      <c r="AE85" s="405">
        <f t="shared" si="70"/>
        <v>1.2503894916342259E-3</v>
      </c>
      <c r="AF85" s="405">
        <f t="shared" si="70"/>
        <v>1.2503894916342259E-3</v>
      </c>
      <c r="AG85" s="405">
        <f t="shared" si="70"/>
        <v>1.2503894916342259E-3</v>
      </c>
      <c r="AH85" s="195"/>
      <c r="AI85" s="195"/>
      <c r="AJ85" s="195"/>
      <c r="AK85" s="195"/>
    </row>
    <row r="86" spans="1:37" s="92" customFormat="1" ht="12.75" customHeight="1">
      <c r="A86" s="56"/>
      <c r="B86" s="57"/>
      <c r="C86" s="58"/>
      <c r="D86" s="192"/>
      <c r="E86" s="192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59"/>
      <c r="S86" s="60"/>
      <c r="T86" s="60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121"/>
      <c r="AI86" s="121"/>
      <c r="AJ86" s="121"/>
      <c r="AK86" s="121"/>
    </row>
    <row r="87" spans="1:37" s="196" customFormat="1" ht="12.75" customHeight="1">
      <c r="A87" s="190">
        <f>+A85+1</f>
        <v>27</v>
      </c>
      <c r="B87" s="146" t="s">
        <v>175</v>
      </c>
      <c r="C87" s="191" t="s">
        <v>13</v>
      </c>
      <c r="D87" s="197"/>
      <c r="E87" s="380"/>
      <c r="F87" s="405">
        <f>(F27-F24)/F27</f>
        <v>0.29034835767053796</v>
      </c>
      <c r="G87" s="404">
        <f t="shared" ref="G87:R87" si="71">(G27-G24)/G27</f>
        <v>0.29975622774160487</v>
      </c>
      <c r="H87" s="404">
        <f t="shared" si="71"/>
        <v>0.29035421613097734</v>
      </c>
      <c r="I87" s="404">
        <f t="shared" si="71"/>
        <v>0.25212227532962134</v>
      </c>
      <c r="J87" s="404" t="e">
        <f t="shared" si="71"/>
        <v>#DIV/0!</v>
      </c>
      <c r="K87" s="404" t="e">
        <f t="shared" si="71"/>
        <v>#DIV/0!</v>
      </c>
      <c r="L87" s="404" t="e">
        <f t="shared" si="71"/>
        <v>#DIV/0!</v>
      </c>
      <c r="M87" s="404" t="e">
        <f t="shared" si="71"/>
        <v>#DIV/0!</v>
      </c>
      <c r="N87" s="404" t="e">
        <f t="shared" si="71"/>
        <v>#DIV/0!</v>
      </c>
      <c r="O87" s="404" t="e">
        <f t="shared" si="71"/>
        <v>#DIV/0!</v>
      </c>
      <c r="P87" s="404" t="e">
        <f t="shared" si="71"/>
        <v>#DIV/0!</v>
      </c>
      <c r="Q87" s="404" t="e">
        <f t="shared" si="71"/>
        <v>#DIV/0!</v>
      </c>
      <c r="R87" s="404">
        <f t="shared" si="71"/>
        <v>0.28307915126802907</v>
      </c>
      <c r="S87" s="197"/>
      <c r="T87" s="197"/>
      <c r="U87" s="192"/>
      <c r="V87" s="405">
        <f>(V27-V24)/V27</f>
        <v>0.29034835767053796</v>
      </c>
      <c r="W87" s="405">
        <f t="shared" ref="W87:AG87" si="72">(W27-W24)/W27</f>
        <v>0.29470816574159231</v>
      </c>
      <c r="X87" s="405">
        <f t="shared" si="72"/>
        <v>0.29316804283910464</v>
      </c>
      <c r="Y87" s="405">
        <f t="shared" si="72"/>
        <v>0.28307915126802907</v>
      </c>
      <c r="Z87" s="405">
        <f t="shared" si="72"/>
        <v>0.28307915126802907</v>
      </c>
      <c r="AA87" s="405">
        <f t="shared" si="72"/>
        <v>0.28307915126802907</v>
      </c>
      <c r="AB87" s="405">
        <f t="shared" si="72"/>
        <v>0.28307915126802907</v>
      </c>
      <c r="AC87" s="405">
        <f t="shared" si="72"/>
        <v>0.28307915126802907</v>
      </c>
      <c r="AD87" s="405">
        <f t="shared" si="72"/>
        <v>0.28307915126802907</v>
      </c>
      <c r="AE87" s="405">
        <f t="shared" si="72"/>
        <v>0.28307915126802907</v>
      </c>
      <c r="AF87" s="405">
        <f t="shared" si="72"/>
        <v>0.28307915126802907</v>
      </c>
      <c r="AG87" s="405">
        <f t="shared" si="72"/>
        <v>0.28307915126802907</v>
      </c>
      <c r="AH87" s="195"/>
      <c r="AI87" s="195"/>
      <c r="AJ87" s="195"/>
      <c r="AK87" s="195"/>
    </row>
    <row r="88" spans="1:37" s="92" customFormat="1" ht="12.75" customHeight="1" thickBot="1">
      <c r="A88" s="126"/>
      <c r="B88" s="127"/>
      <c r="C88" s="128"/>
      <c r="D88" s="382"/>
      <c r="E88" s="382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30"/>
      <c r="S88" s="131"/>
      <c r="T88" s="132"/>
      <c r="U88" s="129"/>
      <c r="V88" s="129"/>
      <c r="W88" s="129"/>
      <c r="X88" s="129"/>
      <c r="Y88" s="129"/>
      <c r="Z88" s="129"/>
      <c r="AA88" s="129"/>
      <c r="AB88" s="129"/>
      <c r="AC88" s="129"/>
      <c r="AD88" s="129"/>
      <c r="AE88" s="129"/>
      <c r="AF88" s="129"/>
      <c r="AG88" s="129"/>
      <c r="AH88" s="121"/>
      <c r="AI88" s="121"/>
      <c r="AJ88" s="121"/>
      <c r="AK88" s="121"/>
    </row>
    <row r="89" spans="1:37" s="92" customFormat="1" ht="13.5" thickTop="1">
      <c r="A89" s="133"/>
      <c r="B89" s="134"/>
      <c r="C89" s="133"/>
      <c r="D89" s="40"/>
      <c r="E89" s="40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135"/>
      <c r="T89" s="135"/>
      <c r="U89" s="37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</row>
    <row r="90" spans="1:37" s="92" customFormat="1">
      <c r="A90" s="133"/>
      <c r="B90" s="136"/>
      <c r="C90" s="137"/>
      <c r="D90" s="40"/>
      <c r="E90" s="40"/>
      <c r="F90" s="37"/>
      <c r="H90" s="38"/>
      <c r="J90" s="137"/>
      <c r="K90" s="38"/>
      <c r="L90" s="38"/>
      <c r="M90" s="137"/>
      <c r="O90" s="38"/>
      <c r="P90" s="137" t="s">
        <v>179</v>
      </c>
      <c r="Q90" s="38"/>
      <c r="R90" s="38"/>
      <c r="S90" s="38"/>
      <c r="T90" s="38"/>
      <c r="U90" s="38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</row>
    <row r="91" spans="1:37" s="92" customFormat="1" ht="12.75" customHeight="1">
      <c r="A91" s="133"/>
      <c r="B91" s="138"/>
      <c r="C91" s="139"/>
      <c r="D91" s="383"/>
      <c r="E91" s="383"/>
      <c r="F91" s="139"/>
      <c r="H91" s="38"/>
      <c r="J91" s="137"/>
      <c r="K91" s="38"/>
      <c r="L91" s="38"/>
      <c r="M91" s="137"/>
      <c r="O91" s="38"/>
      <c r="P91" s="137" t="s">
        <v>180</v>
      </c>
      <c r="Q91" s="38"/>
      <c r="R91" s="38"/>
      <c r="S91" s="38"/>
      <c r="T91" s="38"/>
      <c r="U91" s="38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</row>
    <row r="92" spans="1:37" s="92" customFormat="1">
      <c r="A92" s="133"/>
      <c r="B92" s="138"/>
      <c r="C92" s="139"/>
      <c r="D92" s="383"/>
      <c r="E92" s="383"/>
      <c r="F92" s="139"/>
      <c r="H92" s="37"/>
      <c r="J92" s="140"/>
      <c r="K92" s="37"/>
      <c r="L92" s="37"/>
      <c r="M92" s="141"/>
      <c r="O92" s="37"/>
      <c r="P92" s="140"/>
      <c r="Q92" s="142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</row>
    <row r="93" spans="1:37" s="92" customFormat="1">
      <c r="A93" s="133"/>
      <c r="B93" s="143"/>
      <c r="C93" s="144"/>
      <c r="D93" s="384"/>
      <c r="E93" s="384"/>
      <c r="F93" s="144"/>
      <c r="H93" s="37"/>
      <c r="J93" s="140"/>
      <c r="K93" s="37"/>
      <c r="L93" s="37"/>
      <c r="M93" s="141"/>
      <c r="O93" s="37"/>
      <c r="P93" s="140"/>
      <c r="Q93" s="142"/>
      <c r="R93" s="137"/>
      <c r="S93" s="137"/>
      <c r="T93" s="137"/>
      <c r="U93" s="137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</row>
    <row r="94" spans="1:37">
      <c r="A94" s="15"/>
      <c r="B94" s="53"/>
      <c r="C94" s="44"/>
      <c r="D94" s="385"/>
      <c r="E94" s="385"/>
      <c r="F94" s="44"/>
      <c r="H94" s="13"/>
      <c r="J94" s="12"/>
      <c r="K94" s="13"/>
      <c r="L94" s="13"/>
      <c r="M94" s="45"/>
      <c r="O94" s="13"/>
      <c r="P94" s="12"/>
      <c r="Q94" s="34"/>
      <c r="R94" s="176"/>
      <c r="S94" s="176"/>
      <c r="T94" s="176"/>
      <c r="U94" s="176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</row>
    <row r="95" spans="1:37">
      <c r="A95" s="15"/>
      <c r="B95" s="54"/>
      <c r="C95" s="41"/>
      <c r="D95" s="386"/>
      <c r="E95" s="386"/>
      <c r="F95" s="41"/>
      <c r="H95" s="35"/>
      <c r="J95" s="176"/>
      <c r="K95" s="35"/>
      <c r="L95" s="35"/>
      <c r="M95" s="176"/>
      <c r="O95" s="35"/>
      <c r="P95" s="176" t="s">
        <v>57</v>
      </c>
      <c r="Q95" s="35"/>
      <c r="R95" s="35"/>
      <c r="S95" s="35"/>
      <c r="T95" s="35"/>
      <c r="U95" s="35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</row>
    <row r="96" spans="1:37">
      <c r="A96" s="1"/>
      <c r="B96" s="55"/>
      <c r="C96" s="2"/>
      <c r="D96" s="387"/>
      <c r="E96" s="387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36"/>
    </row>
    <row r="97" spans="2:33">
      <c r="D97" s="96"/>
      <c r="E97" s="96"/>
    </row>
    <row r="98" spans="2:33">
      <c r="D98" s="96"/>
      <c r="E98" s="96"/>
      <c r="F98" s="30">
        <v>31</v>
      </c>
      <c r="G98" s="30">
        <v>29</v>
      </c>
      <c r="H98" s="30">
        <v>31</v>
      </c>
      <c r="I98" s="47">
        <v>30</v>
      </c>
      <c r="J98" s="47">
        <v>31</v>
      </c>
      <c r="K98" s="47">
        <v>30</v>
      </c>
      <c r="L98" s="47">
        <v>31</v>
      </c>
      <c r="M98" s="47">
        <v>31</v>
      </c>
      <c r="N98" s="47">
        <v>30</v>
      </c>
      <c r="O98" s="47">
        <v>31</v>
      </c>
      <c r="P98" s="47">
        <v>30</v>
      </c>
      <c r="Q98" s="47">
        <v>31</v>
      </c>
      <c r="R98" s="30">
        <f>SUM(F98:Q98)</f>
        <v>366</v>
      </c>
      <c r="U98" s="48"/>
      <c r="V98" s="30">
        <f t="shared" ref="V98:V113" si="73">F98</f>
        <v>31</v>
      </c>
      <c r="W98" s="30">
        <f>V98+G98</f>
        <v>60</v>
      </c>
      <c r="X98" s="30">
        <f t="shared" ref="X98:AG101" si="74">W98+H98</f>
        <v>91</v>
      </c>
      <c r="Y98" s="47">
        <f t="shared" si="74"/>
        <v>121</v>
      </c>
      <c r="Z98" s="47">
        <f t="shared" si="74"/>
        <v>152</v>
      </c>
      <c r="AA98" s="47">
        <f t="shared" si="74"/>
        <v>182</v>
      </c>
      <c r="AB98" s="47">
        <f t="shared" si="74"/>
        <v>213</v>
      </c>
      <c r="AC98" s="47">
        <f t="shared" si="74"/>
        <v>244</v>
      </c>
      <c r="AD98" s="47">
        <f t="shared" si="74"/>
        <v>274</v>
      </c>
      <c r="AE98" s="47">
        <f t="shared" si="74"/>
        <v>305</v>
      </c>
      <c r="AF98" s="47">
        <f t="shared" si="74"/>
        <v>335</v>
      </c>
      <c r="AG98" s="47">
        <f t="shared" si="74"/>
        <v>366</v>
      </c>
    </row>
    <row r="99" spans="2:33" ht="15">
      <c r="B99" s="158" t="s">
        <v>172</v>
      </c>
      <c r="C99" s="159"/>
      <c r="D99" s="388"/>
      <c r="E99" s="388"/>
      <c r="F99" s="160">
        <f>31*24</f>
        <v>744</v>
      </c>
      <c r="G99" s="160">
        <f>29*24</f>
        <v>696</v>
      </c>
      <c r="H99" s="160">
        <f>31*24</f>
        <v>744</v>
      </c>
      <c r="I99" s="160">
        <f>30*24</f>
        <v>720</v>
      </c>
      <c r="J99" s="160">
        <f>31*24</f>
        <v>744</v>
      </c>
      <c r="K99" s="160">
        <f>30*24</f>
        <v>720</v>
      </c>
      <c r="L99" s="160">
        <f>31*24</f>
        <v>744</v>
      </c>
      <c r="M99" s="160">
        <f>31*24</f>
        <v>744</v>
      </c>
      <c r="N99" s="160">
        <f>30*24</f>
        <v>720</v>
      </c>
      <c r="O99" s="160">
        <f>31*24</f>
        <v>744</v>
      </c>
      <c r="P99" s="160">
        <f>30*24</f>
        <v>720</v>
      </c>
      <c r="Q99" s="160">
        <f>31*24</f>
        <v>744</v>
      </c>
      <c r="R99" s="160">
        <f>SUM(F99:Q99)</f>
        <v>8784</v>
      </c>
      <c r="U99" s="388"/>
      <c r="V99" s="160">
        <f t="shared" si="73"/>
        <v>744</v>
      </c>
      <c r="W99" s="160">
        <f>V99+G99</f>
        <v>1440</v>
      </c>
      <c r="X99" s="160">
        <f t="shared" si="74"/>
        <v>2184</v>
      </c>
      <c r="Y99" s="160">
        <f t="shared" si="74"/>
        <v>2904</v>
      </c>
      <c r="Z99" s="160">
        <f t="shared" si="74"/>
        <v>3648</v>
      </c>
      <c r="AA99" s="160">
        <f t="shared" si="74"/>
        <v>4368</v>
      </c>
      <c r="AB99" s="160">
        <f t="shared" si="74"/>
        <v>5112</v>
      </c>
      <c r="AC99" s="160">
        <f t="shared" si="74"/>
        <v>5856</v>
      </c>
      <c r="AD99" s="160">
        <f t="shared" si="74"/>
        <v>6576</v>
      </c>
      <c r="AE99" s="160">
        <f t="shared" si="74"/>
        <v>7320</v>
      </c>
      <c r="AF99" s="160">
        <f t="shared" si="74"/>
        <v>8040</v>
      </c>
      <c r="AG99" s="160">
        <f t="shared" si="74"/>
        <v>8784</v>
      </c>
    </row>
    <row r="100" spans="2:33" ht="15">
      <c r="B100" s="158" t="s">
        <v>173</v>
      </c>
      <c r="C100" s="161"/>
      <c r="D100" s="389" t="s">
        <v>104</v>
      </c>
      <c r="E100" s="389"/>
      <c r="F100" s="162">
        <v>9060</v>
      </c>
      <c r="G100" s="162">
        <v>9060</v>
      </c>
      <c r="H100" s="162">
        <v>9060</v>
      </c>
      <c r="I100" s="162">
        <v>9060</v>
      </c>
      <c r="J100" s="162">
        <v>9060</v>
      </c>
      <c r="K100" s="162">
        <v>9060</v>
      </c>
      <c r="L100" s="162">
        <v>9060</v>
      </c>
      <c r="M100" s="162">
        <v>9060</v>
      </c>
      <c r="N100" s="162">
        <v>9060</v>
      </c>
      <c r="O100" s="162">
        <v>9060</v>
      </c>
      <c r="P100" s="162">
        <v>9060</v>
      </c>
      <c r="Q100" s="162">
        <v>9060</v>
      </c>
      <c r="R100" s="160">
        <f t="shared" ref="R100:R101" si="75">SUM(F100:Q100)</f>
        <v>108720</v>
      </c>
      <c r="U100" s="389" t="s">
        <v>104</v>
      </c>
      <c r="V100" s="162">
        <f t="shared" si="73"/>
        <v>9060</v>
      </c>
      <c r="W100" s="162">
        <f>V100+G100</f>
        <v>18120</v>
      </c>
      <c r="X100" s="162">
        <f t="shared" si="74"/>
        <v>27180</v>
      </c>
      <c r="Y100" s="162">
        <f t="shared" si="74"/>
        <v>36240</v>
      </c>
      <c r="Z100" s="162">
        <f t="shared" si="74"/>
        <v>45300</v>
      </c>
      <c r="AA100" s="162">
        <f t="shared" si="74"/>
        <v>54360</v>
      </c>
      <c r="AB100" s="162">
        <f t="shared" si="74"/>
        <v>63420</v>
      </c>
      <c r="AC100" s="162">
        <f t="shared" si="74"/>
        <v>72480</v>
      </c>
      <c r="AD100" s="162">
        <f t="shared" si="74"/>
        <v>81540</v>
      </c>
      <c r="AE100" s="162">
        <f t="shared" si="74"/>
        <v>90600</v>
      </c>
      <c r="AF100" s="162">
        <f t="shared" si="74"/>
        <v>99660</v>
      </c>
      <c r="AG100" s="162">
        <f t="shared" si="74"/>
        <v>108720</v>
      </c>
    </row>
    <row r="101" spans="2:33">
      <c r="B101" s="163"/>
      <c r="C101" s="162"/>
      <c r="D101" s="389" t="s">
        <v>105</v>
      </c>
      <c r="E101" s="389"/>
      <c r="F101" s="162">
        <v>7870.72</v>
      </c>
      <c r="G101" s="162">
        <v>7870.72</v>
      </c>
      <c r="H101" s="162">
        <v>7870.72</v>
      </c>
      <c r="I101" s="162">
        <v>7870.72</v>
      </c>
      <c r="J101" s="162">
        <v>7870.72</v>
      </c>
      <c r="K101" s="162">
        <v>7870.72</v>
      </c>
      <c r="L101" s="162">
        <v>7870.72</v>
      </c>
      <c r="M101" s="162">
        <v>7870.72</v>
      </c>
      <c r="N101" s="162">
        <v>7870.72</v>
      </c>
      <c r="O101" s="162">
        <v>7870.72</v>
      </c>
      <c r="P101" s="162">
        <v>7870.72</v>
      </c>
      <c r="Q101" s="162">
        <v>7870.72</v>
      </c>
      <c r="R101" s="160">
        <f t="shared" si="75"/>
        <v>94448.639999999999</v>
      </c>
      <c r="U101" s="389" t="s">
        <v>105</v>
      </c>
      <c r="V101" s="162">
        <f t="shared" si="73"/>
        <v>7870.72</v>
      </c>
      <c r="W101" s="162">
        <f>V101+G101</f>
        <v>15741.44</v>
      </c>
      <c r="X101" s="162">
        <f t="shared" si="74"/>
        <v>23612.16</v>
      </c>
      <c r="Y101" s="162">
        <f t="shared" si="74"/>
        <v>31482.880000000001</v>
      </c>
      <c r="Z101" s="162">
        <f t="shared" si="74"/>
        <v>39353.599999999999</v>
      </c>
      <c r="AA101" s="162">
        <f t="shared" si="74"/>
        <v>47224.32</v>
      </c>
      <c r="AB101" s="162">
        <f t="shared" si="74"/>
        <v>55095.040000000001</v>
      </c>
      <c r="AC101" s="162">
        <f t="shared" si="74"/>
        <v>62965.760000000002</v>
      </c>
      <c r="AD101" s="162">
        <f t="shared" si="74"/>
        <v>70836.479999999996</v>
      </c>
      <c r="AE101" s="162">
        <f t="shared" si="74"/>
        <v>78707.199999999997</v>
      </c>
      <c r="AF101" s="162">
        <f t="shared" si="74"/>
        <v>86577.919999999998</v>
      </c>
      <c r="AG101" s="162">
        <f t="shared" si="74"/>
        <v>94448.639999999999</v>
      </c>
    </row>
    <row r="102" spans="2:33">
      <c r="B102" s="164"/>
      <c r="C102" s="165"/>
      <c r="D102" s="389" t="s">
        <v>169</v>
      </c>
      <c r="E102" s="389"/>
      <c r="F102" s="162">
        <f>(F100*0.7)+(F101*0.3)</f>
        <v>8703.2160000000003</v>
      </c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U102" s="389" t="s">
        <v>169</v>
      </c>
      <c r="V102" s="162">
        <f t="shared" si="73"/>
        <v>8703.2160000000003</v>
      </c>
      <c r="W102" s="162"/>
      <c r="X102" s="162"/>
      <c r="Y102" s="162"/>
      <c r="Z102" s="162"/>
      <c r="AA102" s="162"/>
      <c r="AB102" s="162"/>
      <c r="AC102" s="162"/>
      <c r="AD102" s="162"/>
      <c r="AE102" s="162"/>
      <c r="AF102" s="162"/>
      <c r="AG102" s="162"/>
    </row>
    <row r="103" spans="2:33">
      <c r="B103" s="408" t="s">
        <v>170</v>
      </c>
      <c r="C103" s="162"/>
      <c r="D103" s="409" t="s">
        <v>191</v>
      </c>
      <c r="E103" s="161"/>
      <c r="F103" s="161">
        <v>24</v>
      </c>
      <c r="G103" s="161">
        <v>24</v>
      </c>
      <c r="H103" s="161">
        <v>24</v>
      </c>
      <c r="I103" s="161">
        <v>24</v>
      </c>
      <c r="J103" s="161">
        <v>24</v>
      </c>
      <c r="K103" s="161">
        <v>24</v>
      </c>
      <c r="L103" s="161">
        <v>24</v>
      </c>
      <c r="M103" s="161">
        <v>24</v>
      </c>
      <c r="N103" s="161">
        <v>24</v>
      </c>
      <c r="O103" s="161">
        <v>24</v>
      </c>
      <c r="P103" s="162"/>
      <c r="Q103" s="162"/>
      <c r="R103" s="162"/>
      <c r="U103" s="409" t="s">
        <v>171</v>
      </c>
      <c r="V103" s="161">
        <f t="shared" si="73"/>
        <v>24</v>
      </c>
      <c r="W103" s="161">
        <f t="shared" ref="W103:W110" si="76">V103+G103</f>
        <v>48</v>
      </c>
      <c r="X103" s="161">
        <f t="shared" ref="X103:AG113" si="77">W103+H103</f>
        <v>72</v>
      </c>
      <c r="Y103" s="161">
        <f t="shared" si="77"/>
        <v>96</v>
      </c>
      <c r="Z103" s="161">
        <f t="shared" si="77"/>
        <v>120</v>
      </c>
      <c r="AA103" s="161">
        <f t="shared" si="77"/>
        <v>144</v>
      </c>
      <c r="AB103" s="161">
        <f t="shared" si="77"/>
        <v>168</v>
      </c>
      <c r="AC103" s="161">
        <f t="shared" si="77"/>
        <v>192</v>
      </c>
      <c r="AD103" s="161">
        <f t="shared" si="77"/>
        <v>216</v>
      </c>
      <c r="AE103" s="161">
        <f t="shared" si="77"/>
        <v>240</v>
      </c>
      <c r="AF103" s="161">
        <f t="shared" si="77"/>
        <v>240</v>
      </c>
      <c r="AG103" s="161">
        <f t="shared" si="77"/>
        <v>240</v>
      </c>
    </row>
    <row r="104" spans="2:33">
      <c r="B104" s="408"/>
      <c r="C104" s="162"/>
      <c r="D104" s="409" t="s">
        <v>192</v>
      </c>
      <c r="E104" s="161"/>
      <c r="F104" s="161">
        <v>24</v>
      </c>
      <c r="G104" s="161">
        <v>24</v>
      </c>
      <c r="H104" s="161">
        <v>24</v>
      </c>
      <c r="I104" s="161">
        <v>24</v>
      </c>
      <c r="J104" s="161">
        <v>24</v>
      </c>
      <c r="K104" s="161">
        <v>24</v>
      </c>
      <c r="L104" s="161">
        <v>24</v>
      </c>
      <c r="M104" s="161">
        <v>24</v>
      </c>
      <c r="N104" s="161">
        <v>24</v>
      </c>
      <c r="O104" s="161">
        <v>24</v>
      </c>
      <c r="P104" s="162"/>
      <c r="Q104" s="162"/>
      <c r="R104" s="162"/>
      <c r="U104" s="409"/>
      <c r="V104" s="161">
        <f t="shared" si="73"/>
        <v>24</v>
      </c>
      <c r="W104" s="161">
        <f t="shared" si="76"/>
        <v>48</v>
      </c>
      <c r="X104" s="161">
        <f t="shared" si="77"/>
        <v>72</v>
      </c>
      <c r="Y104" s="161">
        <f t="shared" si="77"/>
        <v>96</v>
      </c>
      <c r="Z104" s="161">
        <f t="shared" si="77"/>
        <v>120</v>
      </c>
      <c r="AA104" s="161">
        <f t="shared" si="77"/>
        <v>144</v>
      </c>
      <c r="AB104" s="161">
        <f t="shared" si="77"/>
        <v>168</v>
      </c>
      <c r="AC104" s="161">
        <f t="shared" si="77"/>
        <v>192</v>
      </c>
      <c r="AD104" s="161">
        <f t="shared" si="77"/>
        <v>216</v>
      </c>
      <c r="AE104" s="161">
        <f t="shared" si="77"/>
        <v>240</v>
      </c>
      <c r="AF104" s="161">
        <f t="shared" si="77"/>
        <v>240</v>
      </c>
      <c r="AG104" s="161">
        <f t="shared" si="77"/>
        <v>240</v>
      </c>
    </row>
    <row r="105" spans="2:33">
      <c r="B105" s="408"/>
      <c r="C105" s="162"/>
      <c r="D105" s="409" t="s">
        <v>193</v>
      </c>
      <c r="E105" s="161"/>
      <c r="F105" s="161">
        <v>12</v>
      </c>
      <c r="G105" s="161">
        <v>12</v>
      </c>
      <c r="H105" s="161">
        <v>12</v>
      </c>
      <c r="I105" s="161">
        <v>12</v>
      </c>
      <c r="J105" s="161">
        <v>12</v>
      </c>
      <c r="K105" s="161">
        <v>12</v>
      </c>
      <c r="L105" s="161">
        <v>12</v>
      </c>
      <c r="M105" s="161">
        <v>12</v>
      </c>
      <c r="N105" s="161">
        <v>12</v>
      </c>
      <c r="O105" s="161">
        <v>12</v>
      </c>
      <c r="P105" s="162"/>
      <c r="Q105" s="162"/>
      <c r="R105" s="162"/>
      <c r="U105" s="409"/>
      <c r="V105" s="161">
        <f t="shared" si="73"/>
        <v>12</v>
      </c>
      <c r="W105" s="161">
        <f t="shared" si="76"/>
        <v>24</v>
      </c>
      <c r="X105" s="161">
        <f t="shared" si="77"/>
        <v>36</v>
      </c>
      <c r="Y105" s="161">
        <f t="shared" si="77"/>
        <v>48</v>
      </c>
      <c r="Z105" s="161">
        <f t="shared" si="77"/>
        <v>60</v>
      </c>
      <c r="AA105" s="161">
        <f t="shared" si="77"/>
        <v>72</v>
      </c>
      <c r="AB105" s="161">
        <f t="shared" si="77"/>
        <v>84</v>
      </c>
      <c r="AC105" s="161">
        <f t="shared" si="77"/>
        <v>96</v>
      </c>
      <c r="AD105" s="161">
        <f t="shared" si="77"/>
        <v>108</v>
      </c>
      <c r="AE105" s="161">
        <f t="shared" si="77"/>
        <v>120</v>
      </c>
      <c r="AF105" s="161">
        <f t="shared" si="77"/>
        <v>120</v>
      </c>
      <c r="AG105" s="161">
        <f t="shared" si="77"/>
        <v>120</v>
      </c>
    </row>
    <row r="106" spans="2:33">
      <c r="B106" s="408"/>
      <c r="C106" s="162"/>
      <c r="D106" s="409" t="s">
        <v>194</v>
      </c>
      <c r="E106" s="161"/>
      <c r="F106" s="161">
        <v>12</v>
      </c>
      <c r="G106" s="161">
        <v>12</v>
      </c>
      <c r="H106" s="161">
        <v>12</v>
      </c>
      <c r="I106" s="161">
        <v>12</v>
      </c>
      <c r="J106" s="161">
        <v>12</v>
      </c>
      <c r="K106" s="161">
        <v>12</v>
      </c>
      <c r="L106" s="161">
        <v>12</v>
      </c>
      <c r="M106" s="161">
        <v>12</v>
      </c>
      <c r="N106" s="161">
        <v>12</v>
      </c>
      <c r="O106" s="161">
        <v>12</v>
      </c>
      <c r="P106" s="162"/>
      <c r="Q106" s="162"/>
      <c r="R106" s="162"/>
      <c r="U106" s="409"/>
      <c r="V106" s="161">
        <f t="shared" si="73"/>
        <v>12</v>
      </c>
      <c r="W106" s="161">
        <f t="shared" si="76"/>
        <v>24</v>
      </c>
      <c r="X106" s="161">
        <f t="shared" si="77"/>
        <v>36</v>
      </c>
      <c r="Y106" s="161">
        <f t="shared" si="77"/>
        <v>48</v>
      </c>
      <c r="Z106" s="161">
        <f t="shared" si="77"/>
        <v>60</v>
      </c>
      <c r="AA106" s="161">
        <f t="shared" si="77"/>
        <v>72</v>
      </c>
      <c r="AB106" s="161">
        <f t="shared" si="77"/>
        <v>84</v>
      </c>
      <c r="AC106" s="161">
        <f t="shared" si="77"/>
        <v>96</v>
      </c>
      <c r="AD106" s="161">
        <f t="shared" si="77"/>
        <v>108</v>
      </c>
      <c r="AE106" s="161">
        <f t="shared" si="77"/>
        <v>120</v>
      </c>
      <c r="AF106" s="161">
        <f t="shared" si="77"/>
        <v>120</v>
      </c>
      <c r="AG106" s="161">
        <f t="shared" si="77"/>
        <v>120</v>
      </c>
    </row>
    <row r="107" spans="2:33">
      <c r="B107" s="408"/>
      <c r="C107" s="162"/>
      <c r="D107" s="409" t="s">
        <v>195</v>
      </c>
      <c r="E107" s="161"/>
      <c r="F107" s="161">
        <v>12</v>
      </c>
      <c r="G107" s="161">
        <v>12</v>
      </c>
      <c r="H107" s="161">
        <v>12</v>
      </c>
      <c r="I107" s="161">
        <v>12</v>
      </c>
      <c r="J107" s="161">
        <v>12</v>
      </c>
      <c r="K107" s="161">
        <v>12</v>
      </c>
      <c r="L107" s="161">
        <v>12</v>
      </c>
      <c r="M107" s="161">
        <v>12</v>
      </c>
      <c r="N107" s="161">
        <v>12</v>
      </c>
      <c r="O107" s="161">
        <v>12</v>
      </c>
      <c r="P107" s="162"/>
      <c r="Q107" s="162"/>
      <c r="R107" s="162"/>
      <c r="U107" s="409"/>
      <c r="V107" s="161">
        <f t="shared" si="73"/>
        <v>12</v>
      </c>
      <c r="W107" s="161">
        <f t="shared" si="76"/>
        <v>24</v>
      </c>
      <c r="X107" s="161">
        <f t="shared" si="77"/>
        <v>36</v>
      </c>
      <c r="Y107" s="161">
        <f t="shared" si="77"/>
        <v>48</v>
      </c>
      <c r="Z107" s="161">
        <f t="shared" si="77"/>
        <v>60</v>
      </c>
      <c r="AA107" s="161">
        <f t="shared" si="77"/>
        <v>72</v>
      </c>
      <c r="AB107" s="161">
        <f t="shared" si="77"/>
        <v>84</v>
      </c>
      <c r="AC107" s="161">
        <f t="shared" si="77"/>
        <v>96</v>
      </c>
      <c r="AD107" s="161">
        <f t="shared" si="77"/>
        <v>108</v>
      </c>
      <c r="AE107" s="161">
        <f t="shared" si="77"/>
        <v>120</v>
      </c>
      <c r="AF107" s="161">
        <f t="shared" si="77"/>
        <v>120</v>
      </c>
      <c r="AG107" s="161">
        <f t="shared" si="77"/>
        <v>120</v>
      </c>
    </row>
    <row r="108" spans="2:33">
      <c r="B108" s="408"/>
      <c r="C108" s="162"/>
      <c r="D108" s="409" t="s">
        <v>196</v>
      </c>
      <c r="E108" s="161"/>
      <c r="F108" s="161">
        <v>12</v>
      </c>
      <c r="G108" s="161">
        <v>12</v>
      </c>
      <c r="H108" s="161">
        <v>12</v>
      </c>
      <c r="I108" s="161">
        <v>12</v>
      </c>
      <c r="J108" s="161">
        <v>12</v>
      </c>
      <c r="K108" s="161">
        <v>12</v>
      </c>
      <c r="L108" s="161">
        <v>12</v>
      </c>
      <c r="M108" s="161">
        <v>12</v>
      </c>
      <c r="N108" s="161">
        <v>12</v>
      </c>
      <c r="O108" s="161">
        <v>12</v>
      </c>
      <c r="P108" s="162"/>
      <c r="Q108" s="162"/>
      <c r="R108" s="162"/>
      <c r="U108" s="409"/>
      <c r="V108" s="161">
        <f t="shared" si="73"/>
        <v>12</v>
      </c>
      <c r="W108" s="161">
        <f t="shared" si="76"/>
        <v>24</v>
      </c>
      <c r="X108" s="161">
        <f t="shared" si="77"/>
        <v>36</v>
      </c>
      <c r="Y108" s="161">
        <f t="shared" si="77"/>
        <v>48</v>
      </c>
      <c r="Z108" s="161">
        <f t="shared" si="77"/>
        <v>60</v>
      </c>
      <c r="AA108" s="161">
        <f t="shared" si="77"/>
        <v>72</v>
      </c>
      <c r="AB108" s="161">
        <f t="shared" si="77"/>
        <v>84</v>
      </c>
      <c r="AC108" s="161">
        <f t="shared" si="77"/>
        <v>96</v>
      </c>
      <c r="AD108" s="161">
        <f t="shared" si="77"/>
        <v>108</v>
      </c>
      <c r="AE108" s="161">
        <f t="shared" si="77"/>
        <v>120</v>
      </c>
      <c r="AF108" s="161">
        <f t="shared" si="77"/>
        <v>120</v>
      </c>
      <c r="AG108" s="161">
        <f t="shared" si="77"/>
        <v>120</v>
      </c>
    </row>
    <row r="109" spans="2:33">
      <c r="B109" s="408"/>
      <c r="C109" s="162"/>
      <c r="D109" s="413" t="s">
        <v>197</v>
      </c>
      <c r="E109" s="161"/>
      <c r="F109" s="161">
        <v>6</v>
      </c>
      <c r="G109" s="161">
        <v>6</v>
      </c>
      <c r="H109" s="161">
        <v>6</v>
      </c>
      <c r="I109" s="161">
        <v>6</v>
      </c>
      <c r="J109" s="161">
        <v>6</v>
      </c>
      <c r="K109" s="161">
        <v>6</v>
      </c>
      <c r="L109" s="161">
        <v>6</v>
      </c>
      <c r="M109" s="161">
        <v>6</v>
      </c>
      <c r="N109" s="161">
        <v>6</v>
      </c>
      <c r="O109" s="161">
        <v>6</v>
      </c>
      <c r="P109" s="162"/>
      <c r="Q109" s="162"/>
      <c r="R109" s="162"/>
      <c r="U109" s="409"/>
      <c r="V109" s="161">
        <f t="shared" si="73"/>
        <v>6</v>
      </c>
      <c r="W109" s="161">
        <f t="shared" si="76"/>
        <v>12</v>
      </c>
      <c r="X109" s="161">
        <f t="shared" si="77"/>
        <v>18</v>
      </c>
      <c r="Y109" s="161">
        <f t="shared" si="77"/>
        <v>24</v>
      </c>
      <c r="Z109" s="161">
        <f t="shared" si="77"/>
        <v>30</v>
      </c>
      <c r="AA109" s="161">
        <f t="shared" si="77"/>
        <v>36</v>
      </c>
      <c r="AB109" s="161">
        <f t="shared" si="77"/>
        <v>42</v>
      </c>
      <c r="AC109" s="161">
        <f t="shared" si="77"/>
        <v>48</v>
      </c>
      <c r="AD109" s="161">
        <f t="shared" si="77"/>
        <v>54</v>
      </c>
      <c r="AE109" s="161">
        <f t="shared" si="77"/>
        <v>60</v>
      </c>
      <c r="AF109" s="161">
        <f t="shared" si="77"/>
        <v>60</v>
      </c>
      <c r="AG109" s="161">
        <f t="shared" si="77"/>
        <v>60</v>
      </c>
    </row>
    <row r="110" spans="2:33">
      <c r="B110" s="408"/>
      <c r="C110" s="162"/>
      <c r="D110" s="413" t="s">
        <v>198</v>
      </c>
      <c r="E110" s="161"/>
      <c r="F110" s="161">
        <v>12</v>
      </c>
      <c r="G110" s="161">
        <v>12</v>
      </c>
      <c r="H110" s="161">
        <v>12</v>
      </c>
      <c r="I110" s="161">
        <v>12</v>
      </c>
      <c r="J110" s="161">
        <v>12</v>
      </c>
      <c r="K110" s="161">
        <v>12</v>
      </c>
      <c r="L110" s="161">
        <v>12</v>
      </c>
      <c r="M110" s="161">
        <v>12</v>
      </c>
      <c r="N110" s="161">
        <v>12</v>
      </c>
      <c r="O110" s="161">
        <v>12</v>
      </c>
      <c r="P110" s="162"/>
      <c r="Q110" s="162"/>
      <c r="R110" s="162"/>
      <c r="U110" s="409"/>
      <c r="V110" s="161">
        <f t="shared" si="73"/>
        <v>12</v>
      </c>
      <c r="W110" s="161">
        <f t="shared" si="76"/>
        <v>24</v>
      </c>
      <c r="X110" s="161">
        <f t="shared" si="77"/>
        <v>36</v>
      </c>
      <c r="Y110" s="161">
        <f t="shared" si="77"/>
        <v>48</v>
      </c>
      <c r="Z110" s="161">
        <f t="shared" si="77"/>
        <v>60</v>
      </c>
      <c r="AA110" s="161">
        <f t="shared" si="77"/>
        <v>72</v>
      </c>
      <c r="AB110" s="161">
        <f t="shared" si="77"/>
        <v>84</v>
      </c>
      <c r="AC110" s="161">
        <f t="shared" si="77"/>
        <v>96</v>
      </c>
      <c r="AD110" s="161">
        <f t="shared" si="77"/>
        <v>108</v>
      </c>
      <c r="AE110" s="161">
        <f t="shared" si="77"/>
        <v>120</v>
      </c>
      <c r="AF110" s="161">
        <f t="shared" si="77"/>
        <v>120</v>
      </c>
      <c r="AG110" s="161">
        <f t="shared" si="77"/>
        <v>120</v>
      </c>
    </row>
    <row r="111" spans="2:33">
      <c r="B111" s="408" t="s">
        <v>189</v>
      </c>
      <c r="C111" s="162"/>
      <c r="D111" s="409"/>
      <c r="E111" s="161"/>
      <c r="F111" s="161">
        <f>(SUM(F103:F110))</f>
        <v>114</v>
      </c>
      <c r="G111" s="161">
        <f t="shared" ref="G111:I111" si="78">(SUM(G103:G110))</f>
        <v>114</v>
      </c>
      <c r="H111" s="161">
        <f t="shared" si="78"/>
        <v>114</v>
      </c>
      <c r="I111" s="161">
        <f t="shared" si="78"/>
        <v>114</v>
      </c>
      <c r="J111" s="161">
        <f t="shared" ref="J111:Q111" si="79">SUM(J103:J109)</f>
        <v>102</v>
      </c>
      <c r="K111" s="161">
        <f t="shared" si="79"/>
        <v>102</v>
      </c>
      <c r="L111" s="161">
        <f t="shared" si="79"/>
        <v>102</v>
      </c>
      <c r="M111" s="161">
        <f t="shared" ref="M111:O111" si="80">SUM(M103:M109)</f>
        <v>102</v>
      </c>
      <c r="N111" s="161">
        <f t="shared" si="80"/>
        <v>102</v>
      </c>
      <c r="O111" s="161">
        <f t="shared" si="80"/>
        <v>102</v>
      </c>
      <c r="P111" s="161">
        <f t="shared" si="79"/>
        <v>0</v>
      </c>
      <c r="Q111" s="161">
        <f t="shared" si="79"/>
        <v>0</v>
      </c>
      <c r="R111" s="162">
        <f>SUM(F111:Q111)</f>
        <v>1068</v>
      </c>
      <c r="U111" s="409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</row>
    <row r="112" spans="2:33">
      <c r="B112" s="408" t="s">
        <v>123</v>
      </c>
      <c r="C112" s="162"/>
      <c r="D112" s="161"/>
      <c r="E112" s="161"/>
      <c r="F112" s="410">
        <f>DM!D27+DM!D29</f>
        <v>3939.2</v>
      </c>
      <c r="G112" s="410">
        <f>DM!E27+DM!E29</f>
        <v>3939.2</v>
      </c>
      <c r="H112" s="410">
        <f>DM!F27+DM!F29</f>
        <v>3939.2</v>
      </c>
      <c r="I112" s="410">
        <f>DM!G27+DM!G29</f>
        <v>3939.2</v>
      </c>
      <c r="J112" s="410">
        <f>DM!H27+DM!H29</f>
        <v>3939.2</v>
      </c>
      <c r="K112" s="410">
        <f>DM!I27+DM!I29</f>
        <v>3939.2</v>
      </c>
      <c r="L112" s="410">
        <f>DM!J27+DM!J29</f>
        <v>3939.2</v>
      </c>
      <c r="M112" s="410">
        <f>DM!K27+DM!K29</f>
        <v>3939.2</v>
      </c>
      <c r="N112" s="410">
        <f>DM!L27+DM!L29</f>
        <v>3939.2</v>
      </c>
      <c r="O112" s="410">
        <f>DM!M27+DM!M29</f>
        <v>3939.2</v>
      </c>
      <c r="P112" s="410">
        <f>DM!N18+DM!N30</f>
        <v>3584</v>
      </c>
      <c r="Q112" s="410">
        <f>DM!O18+DM!O30</f>
        <v>3584</v>
      </c>
      <c r="R112" s="414">
        <f>SUM(F112:Q112)</f>
        <v>46560</v>
      </c>
      <c r="U112" s="161"/>
      <c r="V112" s="410">
        <f t="shared" si="73"/>
        <v>3939.2</v>
      </c>
      <c r="W112" s="410">
        <f>V112+G112</f>
        <v>7878.4</v>
      </c>
      <c r="X112" s="410">
        <f t="shared" si="77"/>
        <v>11817.599999999999</v>
      </c>
      <c r="Y112" s="410">
        <f t="shared" si="77"/>
        <v>15756.8</v>
      </c>
      <c r="Z112" s="410">
        <f t="shared" si="77"/>
        <v>19696</v>
      </c>
      <c r="AA112" s="410">
        <f t="shared" si="77"/>
        <v>23635.200000000001</v>
      </c>
      <c r="AB112" s="410">
        <f t="shared" si="77"/>
        <v>27574.400000000001</v>
      </c>
      <c r="AC112" s="410">
        <f t="shared" si="77"/>
        <v>31513.600000000002</v>
      </c>
      <c r="AD112" s="410">
        <f t="shared" si="77"/>
        <v>35452.800000000003</v>
      </c>
      <c r="AE112" s="410">
        <f t="shared" si="77"/>
        <v>39392</v>
      </c>
      <c r="AF112" s="410">
        <f t="shared" si="77"/>
        <v>42976</v>
      </c>
      <c r="AG112" s="410">
        <f t="shared" si="77"/>
        <v>46560</v>
      </c>
    </row>
    <row r="113" spans="2:33">
      <c r="B113" s="411" t="s">
        <v>174</v>
      </c>
      <c r="C113" s="162"/>
      <c r="D113" s="161"/>
      <c r="E113" s="161"/>
      <c r="F113" s="410">
        <f>F112*(F99)</f>
        <v>2930764.8</v>
      </c>
      <c r="G113" s="410">
        <f t="shared" ref="G113:J113" si="81">G112*(G99)</f>
        <v>2741683.1999999997</v>
      </c>
      <c r="H113" s="410">
        <f t="shared" si="81"/>
        <v>2930764.8</v>
      </c>
      <c r="I113" s="410">
        <f t="shared" si="81"/>
        <v>2836224</v>
      </c>
      <c r="J113" s="410">
        <f t="shared" si="81"/>
        <v>2930764.8</v>
      </c>
      <c r="K113" s="410">
        <f t="shared" ref="K113" si="82">K112*(K99)</f>
        <v>2836224</v>
      </c>
      <c r="L113" s="410">
        <f t="shared" ref="L113:O113" si="83">L112*(L99)</f>
        <v>2930764.8</v>
      </c>
      <c r="M113" s="410">
        <f t="shared" si="83"/>
        <v>2930764.8</v>
      </c>
      <c r="N113" s="410">
        <f t="shared" si="83"/>
        <v>2836224</v>
      </c>
      <c r="O113" s="410">
        <f t="shared" si="83"/>
        <v>2930764.8</v>
      </c>
      <c r="P113" s="410">
        <f t="shared" ref="P113" si="84">P112*(P99)</f>
        <v>2580480</v>
      </c>
      <c r="Q113" s="410">
        <f t="shared" ref="Q113" si="85">Q112*(Q99)</f>
        <v>2666496</v>
      </c>
      <c r="R113" s="414">
        <f>SUM(F113:Q113)</f>
        <v>34081920</v>
      </c>
      <c r="U113" s="161"/>
      <c r="V113" s="410">
        <f t="shared" si="73"/>
        <v>2930764.8</v>
      </c>
      <c r="W113" s="161">
        <f>V113+G113</f>
        <v>5672448</v>
      </c>
      <c r="X113" s="162">
        <f t="shared" si="77"/>
        <v>8603212.8000000007</v>
      </c>
      <c r="Y113" s="162">
        <f t="shared" si="77"/>
        <v>11439436.800000001</v>
      </c>
      <c r="Z113" s="162">
        <f t="shared" si="77"/>
        <v>14370201.600000001</v>
      </c>
      <c r="AA113" s="162">
        <f t="shared" si="77"/>
        <v>17206425.600000001</v>
      </c>
      <c r="AB113" s="162">
        <f t="shared" si="77"/>
        <v>20137190.400000002</v>
      </c>
      <c r="AC113" s="162">
        <f t="shared" si="77"/>
        <v>23067955.200000003</v>
      </c>
      <c r="AD113" s="162">
        <f t="shared" si="77"/>
        <v>25904179.200000003</v>
      </c>
      <c r="AE113" s="162">
        <f t="shared" si="77"/>
        <v>28834944.000000004</v>
      </c>
      <c r="AF113" s="162">
        <f t="shared" si="77"/>
        <v>31415424.000000004</v>
      </c>
      <c r="AG113" s="162">
        <f t="shared" si="77"/>
        <v>34081920</v>
      </c>
    </row>
    <row r="114" spans="2:33">
      <c r="B114" s="415" t="s">
        <v>190</v>
      </c>
      <c r="F114" s="30">
        <f>F111*F98</f>
        <v>3534</v>
      </c>
      <c r="G114" s="30">
        <f t="shared" ref="G114:R114" si="86">G111*G98</f>
        <v>3306</v>
      </c>
      <c r="H114" s="30">
        <f t="shared" si="86"/>
        <v>3534</v>
      </c>
      <c r="I114" s="30">
        <f t="shared" si="86"/>
        <v>3420</v>
      </c>
      <c r="J114" s="30">
        <f t="shared" si="86"/>
        <v>3162</v>
      </c>
      <c r="K114" s="30">
        <f t="shared" si="86"/>
        <v>3060</v>
      </c>
      <c r="L114" s="30">
        <f t="shared" si="86"/>
        <v>3162</v>
      </c>
      <c r="M114" s="30">
        <f t="shared" ref="M114:O114" si="87">M111*M98</f>
        <v>3162</v>
      </c>
      <c r="N114" s="30">
        <f t="shared" si="87"/>
        <v>3060</v>
      </c>
      <c r="O114" s="30">
        <f t="shared" si="87"/>
        <v>3162</v>
      </c>
      <c r="P114" s="30">
        <f t="shared" si="86"/>
        <v>0</v>
      </c>
      <c r="Q114" s="30">
        <f t="shared" si="86"/>
        <v>0</v>
      </c>
      <c r="R114" s="30">
        <f t="shared" si="86"/>
        <v>390888</v>
      </c>
    </row>
  </sheetData>
  <mergeCells count="9">
    <mergeCell ref="V6:AG6"/>
    <mergeCell ref="A10:B10"/>
    <mergeCell ref="A31:B31"/>
    <mergeCell ref="A46:B46"/>
    <mergeCell ref="A2:U2"/>
    <mergeCell ref="A3:U3"/>
    <mergeCell ref="A4:U4"/>
    <mergeCell ref="D6:E7"/>
    <mergeCell ref="F6:Q6"/>
  </mergeCells>
  <printOptions horizontalCentered="1"/>
  <pageMargins left="0.11811023622047245" right="0.11811023622047245" top="0.19685039370078741" bottom="0.51181102362204722" header="0.11811023622047245" footer="0.51181102362204722"/>
  <pageSetup paperSize="9" scale="46" orientation="landscape" horizontalDpi="300" verticalDpi="300" r:id="rId1"/>
  <headerFooter alignWithMargins="0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1"/>
  <dimension ref="B4:H17"/>
  <sheetViews>
    <sheetView view="pageBreakPreview" zoomScaleSheetLayoutView="100" workbookViewId="0">
      <selection activeCell="J23" sqref="J23"/>
    </sheetView>
  </sheetViews>
  <sheetFormatPr defaultRowHeight="12.75"/>
  <cols>
    <col min="1" max="1" width="12.28515625" customWidth="1"/>
    <col min="2" max="2" width="15" bestFit="1" customWidth="1"/>
    <col min="3" max="3" width="10.28515625" bestFit="1" customWidth="1"/>
    <col min="4" max="4" width="12.28515625" bestFit="1" customWidth="1"/>
  </cols>
  <sheetData>
    <row r="4" spans="2:8">
      <c r="B4" s="181" t="s">
        <v>109</v>
      </c>
      <c r="C4" s="181" t="s">
        <v>110</v>
      </c>
      <c r="D4" s="181" t="s">
        <v>111</v>
      </c>
    </row>
    <row r="5" spans="2:8">
      <c r="B5" s="182">
        <v>44496.899999999994</v>
      </c>
      <c r="C5" s="183">
        <v>44497</v>
      </c>
      <c r="D5" s="184">
        <f>+C5-B5</f>
        <v>0.10000000000582077</v>
      </c>
    </row>
    <row r="6" spans="2:8">
      <c r="B6" s="182">
        <v>58156.905299999999</v>
      </c>
      <c r="C6" s="183">
        <v>58157</v>
      </c>
      <c r="D6" s="184">
        <f t="shared" ref="D6:D17" si="0">+C6-B6</f>
        <v>9.4700000001466833E-2</v>
      </c>
    </row>
    <row r="7" spans="2:8">
      <c r="B7" s="182">
        <v>172276.49000000002</v>
      </c>
      <c r="C7" s="183">
        <v>172277</v>
      </c>
      <c r="D7" s="184">
        <f t="shared" si="0"/>
        <v>0.5099999999802094</v>
      </c>
    </row>
    <row r="8" spans="2:8">
      <c r="B8" s="182">
        <v>233643.90299999996</v>
      </c>
      <c r="C8" s="183">
        <v>233644</v>
      </c>
      <c r="D8" s="184">
        <f t="shared" si="0"/>
        <v>9.7000000037951395E-2</v>
      </c>
    </row>
    <row r="9" spans="2:8">
      <c r="B9" s="182">
        <v>433962.50319999998</v>
      </c>
      <c r="C9" s="183">
        <v>433962</v>
      </c>
      <c r="D9" s="184">
        <f t="shared" si="0"/>
        <v>-0.50319999997736886</v>
      </c>
    </row>
    <row r="10" spans="2:8">
      <c r="B10" s="182">
        <v>269234</v>
      </c>
      <c r="C10" s="183">
        <v>269234</v>
      </c>
      <c r="D10" s="184">
        <f t="shared" si="0"/>
        <v>0</v>
      </c>
    </row>
    <row r="11" spans="2:8">
      <c r="B11" s="182">
        <v>206565.99999999997</v>
      </c>
      <c r="C11" s="183">
        <v>206566</v>
      </c>
      <c r="D11" s="184">
        <f t="shared" si="0"/>
        <v>0</v>
      </c>
    </row>
    <row r="12" spans="2:8">
      <c r="B12" s="182">
        <v>191182</v>
      </c>
      <c r="C12" s="183">
        <v>191182</v>
      </c>
      <c r="D12" s="184">
        <f t="shared" si="0"/>
        <v>0</v>
      </c>
      <c r="H12">
        <v>16.5</v>
      </c>
    </row>
    <row r="13" spans="2:8">
      <c r="B13" s="182">
        <v>0</v>
      </c>
      <c r="C13" s="183"/>
      <c r="D13" s="184">
        <f t="shared" si="0"/>
        <v>0</v>
      </c>
      <c r="H13">
        <f>+H12/2</f>
        <v>8.25</v>
      </c>
    </row>
    <row r="14" spans="2:8">
      <c r="B14" s="182">
        <v>0</v>
      </c>
      <c r="C14" s="183"/>
      <c r="D14" s="184">
        <f t="shared" si="0"/>
        <v>0</v>
      </c>
      <c r="H14">
        <v>7.4</v>
      </c>
    </row>
    <row r="15" spans="2:8">
      <c r="B15" s="182">
        <v>0</v>
      </c>
      <c r="C15" s="183"/>
      <c r="D15" s="184">
        <f t="shared" si="0"/>
        <v>0</v>
      </c>
      <c r="H15">
        <f>+H14/2</f>
        <v>3.7</v>
      </c>
    </row>
    <row r="16" spans="2:8">
      <c r="B16" s="182">
        <v>0</v>
      </c>
      <c r="C16" s="183"/>
      <c r="D16" s="184">
        <f t="shared" si="0"/>
        <v>0</v>
      </c>
    </row>
    <row r="17" spans="2:4">
      <c r="B17" s="182">
        <v>1609518.7015</v>
      </c>
      <c r="C17" s="183">
        <f>SUM(C5:C16)</f>
        <v>1609519</v>
      </c>
      <c r="D17" s="184">
        <f t="shared" si="0"/>
        <v>0.29850000003352761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2"/>
  <dimension ref="A1:K61"/>
  <sheetViews>
    <sheetView view="pageBreakPreview" topLeftCell="A7" zoomScale="90" zoomScaleSheetLayoutView="90" workbookViewId="0">
      <selection activeCell="D9" sqref="D9"/>
    </sheetView>
  </sheetViews>
  <sheetFormatPr defaultRowHeight="12.75"/>
  <cols>
    <col min="2" max="2" width="10.140625" customWidth="1"/>
    <col min="3" max="3" width="11.85546875" customWidth="1"/>
    <col min="8" max="8" width="18.28515625" customWidth="1"/>
  </cols>
  <sheetData>
    <row r="1" spans="1:11">
      <c r="E1" t="s">
        <v>123</v>
      </c>
      <c r="F1" t="s">
        <v>124</v>
      </c>
      <c r="G1" t="s">
        <v>125</v>
      </c>
    </row>
    <row r="2" spans="1:11">
      <c r="A2" s="500">
        <v>1</v>
      </c>
      <c r="B2" s="500" t="s">
        <v>112</v>
      </c>
      <c r="C2" s="186">
        <v>43344</v>
      </c>
      <c r="D2" s="185" t="s">
        <v>113</v>
      </c>
      <c r="E2" s="185">
        <v>6.7361111111111108E-2</v>
      </c>
      <c r="F2" s="187">
        <v>1.4583333333333332E-2</v>
      </c>
      <c r="G2" s="185">
        <v>5.2777777777777778E-2</v>
      </c>
      <c r="H2" s="188">
        <v>3.6190000000000002</v>
      </c>
      <c r="I2" s="185" t="s">
        <v>114</v>
      </c>
    </row>
    <row r="3" spans="1:11">
      <c r="A3" s="500"/>
      <c r="B3" s="500"/>
      <c r="C3" s="186"/>
      <c r="D3" s="185" t="s">
        <v>115</v>
      </c>
      <c r="E3" s="185">
        <v>6.7361111111111108E-2</v>
      </c>
      <c r="F3" s="187">
        <v>2.8472222222222222E-2</v>
      </c>
      <c r="G3" s="187">
        <v>3.888888888888889E-2</v>
      </c>
      <c r="H3" s="188">
        <v>1.3658999999999999</v>
      </c>
      <c r="I3" s="185" t="s">
        <v>114</v>
      </c>
      <c r="J3" s="185"/>
    </row>
    <row r="4" spans="1:11">
      <c r="A4" s="500">
        <v>2</v>
      </c>
      <c r="B4" s="500" t="s">
        <v>116</v>
      </c>
      <c r="C4" s="501">
        <v>43345</v>
      </c>
      <c r="D4" s="185" t="s">
        <v>113</v>
      </c>
      <c r="E4" s="185">
        <v>6.7361111111111108E-2</v>
      </c>
      <c r="F4" s="187">
        <v>1.4583333333333332E-2</v>
      </c>
      <c r="G4" s="185">
        <v>5.2777777777777778E-2</v>
      </c>
      <c r="H4" s="188">
        <v>3.6190000000000002</v>
      </c>
      <c r="I4" s="185" t="s">
        <v>114</v>
      </c>
      <c r="J4" s="185"/>
      <c r="K4" s="185"/>
    </row>
    <row r="5" spans="1:11">
      <c r="A5" s="500"/>
      <c r="B5" s="500"/>
      <c r="C5" s="501"/>
      <c r="D5" s="185" t="s">
        <v>115</v>
      </c>
      <c r="E5" s="185">
        <v>6.7361111111111108E-2</v>
      </c>
      <c r="F5" s="187">
        <v>2.8472222222222222E-2</v>
      </c>
      <c r="G5" s="187">
        <v>3.888888888888889E-2</v>
      </c>
      <c r="H5" s="188">
        <v>1.3658999999999999</v>
      </c>
      <c r="I5" s="185" t="s">
        <v>114</v>
      </c>
      <c r="J5" s="185"/>
      <c r="K5" s="185"/>
    </row>
    <row r="6" spans="1:11">
      <c r="A6" s="500">
        <v>3</v>
      </c>
      <c r="B6" s="500" t="s">
        <v>117</v>
      </c>
      <c r="C6" s="501">
        <v>43346</v>
      </c>
      <c r="D6" s="185" t="s">
        <v>113</v>
      </c>
      <c r="E6" s="185">
        <v>6.7361111111111108E-2</v>
      </c>
      <c r="F6" s="187">
        <v>1.5972222222222224E-2</v>
      </c>
      <c r="G6" s="185">
        <v>5.1388888888888894E-2</v>
      </c>
      <c r="H6" s="188">
        <v>3.2174</v>
      </c>
      <c r="I6" s="185" t="s">
        <v>114</v>
      </c>
      <c r="J6" s="185"/>
      <c r="K6" s="185"/>
    </row>
    <row r="7" spans="1:11">
      <c r="A7" s="500"/>
      <c r="B7" s="500"/>
      <c r="C7" s="501"/>
      <c r="D7" s="185" t="s">
        <v>115</v>
      </c>
      <c r="E7" s="185">
        <v>6.7361111111111108E-2</v>
      </c>
      <c r="F7" s="187">
        <v>2.7083333333333334E-2</v>
      </c>
      <c r="G7" s="187">
        <v>4.027777777777778E-2</v>
      </c>
      <c r="H7" s="188">
        <v>1.4872000000000001</v>
      </c>
      <c r="I7" s="185" t="s">
        <v>114</v>
      </c>
      <c r="J7" s="185"/>
      <c r="K7" s="185"/>
    </row>
    <row r="8" spans="1:11">
      <c r="A8" s="500">
        <v>4</v>
      </c>
      <c r="B8" s="500" t="s">
        <v>118</v>
      </c>
      <c r="C8" s="501">
        <v>43347</v>
      </c>
      <c r="D8" s="185" t="s">
        <v>113</v>
      </c>
      <c r="E8" s="185">
        <v>6.7361111111111108E-2</v>
      </c>
      <c r="F8" s="187">
        <v>1.5972222222222224E-2</v>
      </c>
      <c r="G8" s="185">
        <v>5.1388888888888894E-2</v>
      </c>
      <c r="H8" s="188">
        <v>3.2174</v>
      </c>
      <c r="I8" s="185" t="s">
        <v>114</v>
      </c>
      <c r="J8" s="185"/>
      <c r="K8" s="185"/>
    </row>
    <row r="9" spans="1:11">
      <c r="A9" s="500"/>
      <c r="B9" s="500"/>
      <c r="C9" s="501"/>
      <c r="D9" s="185" t="s">
        <v>115</v>
      </c>
      <c r="E9" s="185">
        <v>6.7361111111111108E-2</v>
      </c>
      <c r="F9" s="187">
        <v>3.3333333333333333E-2</v>
      </c>
      <c r="G9" s="187">
        <v>3.4027777777777775E-2</v>
      </c>
      <c r="H9" s="188">
        <v>1.0207999999999999</v>
      </c>
      <c r="I9" s="185" t="s">
        <v>114</v>
      </c>
      <c r="J9" s="185"/>
      <c r="K9" s="185"/>
    </row>
    <row r="10" spans="1:11">
      <c r="A10" s="500">
        <v>5</v>
      </c>
      <c r="B10" s="500" t="s">
        <v>119</v>
      </c>
      <c r="C10" s="501">
        <v>43348</v>
      </c>
      <c r="D10" s="185" t="s">
        <v>113</v>
      </c>
      <c r="E10" s="185">
        <v>6.7361111111111108E-2</v>
      </c>
      <c r="F10" s="187">
        <v>1.5972222222222224E-2</v>
      </c>
      <c r="G10" s="185">
        <v>5.1388888888888894E-2</v>
      </c>
      <c r="H10" s="188">
        <v>3.2174</v>
      </c>
      <c r="I10" s="185" t="s">
        <v>114</v>
      </c>
      <c r="J10" s="185"/>
      <c r="K10" s="185"/>
    </row>
    <row r="11" spans="1:11">
      <c r="A11" s="500"/>
      <c r="B11" s="500"/>
      <c r="C11" s="501"/>
      <c r="D11" s="185" t="s">
        <v>115</v>
      </c>
      <c r="E11" s="185">
        <v>6.7361111111111108E-2</v>
      </c>
      <c r="F11" s="187">
        <v>3.1944444444444449E-2</v>
      </c>
      <c r="G11" s="187">
        <v>3.5416666666666666E-2</v>
      </c>
      <c r="H11" s="188">
        <v>1.1087</v>
      </c>
      <c r="I11" s="185" t="s">
        <v>114</v>
      </c>
      <c r="J11" s="185"/>
      <c r="K11" s="185"/>
    </row>
    <row r="12" spans="1:11">
      <c r="A12" s="500">
        <v>6</v>
      </c>
      <c r="B12" s="500" t="s">
        <v>120</v>
      </c>
      <c r="C12" s="501">
        <v>43349</v>
      </c>
      <c r="D12" s="185" t="s">
        <v>113</v>
      </c>
      <c r="E12" s="185">
        <v>6.7361111111111108E-2</v>
      </c>
      <c r="F12" s="187">
        <v>1.3888888888888888E-2</v>
      </c>
      <c r="G12" s="185">
        <v>5.3472222222222227E-2</v>
      </c>
      <c r="H12" s="188">
        <v>3.85</v>
      </c>
      <c r="I12" s="185" t="s">
        <v>114</v>
      </c>
      <c r="J12" s="185"/>
      <c r="K12" s="185"/>
    </row>
    <row r="13" spans="1:11">
      <c r="A13" s="500"/>
      <c r="B13" s="500"/>
      <c r="C13" s="501"/>
      <c r="D13" s="185" t="s">
        <v>115</v>
      </c>
      <c r="E13" s="185">
        <v>6.7361111111111108E-2</v>
      </c>
      <c r="F13" s="187">
        <v>2.7777777777777776E-2</v>
      </c>
      <c r="G13" s="187">
        <v>3.9583333333333331E-2</v>
      </c>
      <c r="H13" s="188">
        <v>1.425</v>
      </c>
      <c r="I13" s="185" t="s">
        <v>114</v>
      </c>
      <c r="J13" s="185"/>
      <c r="K13" s="185"/>
    </row>
    <row r="14" spans="1:11">
      <c r="A14" s="500">
        <v>7</v>
      </c>
      <c r="B14" s="500" t="s">
        <v>121</v>
      </c>
      <c r="C14" s="501">
        <v>43350</v>
      </c>
      <c r="D14" s="185" t="s">
        <v>113</v>
      </c>
      <c r="E14" s="185">
        <v>6.7361111111111108E-2</v>
      </c>
      <c r="F14" s="187">
        <v>1.4583333333333332E-2</v>
      </c>
      <c r="G14" s="185">
        <v>5.2777777777777778E-2</v>
      </c>
      <c r="H14" s="188">
        <v>3.6190000000000002</v>
      </c>
      <c r="I14" s="185" t="s">
        <v>114</v>
      </c>
      <c r="J14" s="185"/>
      <c r="K14" s="185"/>
    </row>
    <row r="15" spans="1:11">
      <c r="A15" s="500"/>
      <c r="B15" s="500"/>
      <c r="C15" s="501"/>
      <c r="D15" s="185" t="s">
        <v>115</v>
      </c>
      <c r="E15" s="185">
        <v>6.7361111111111108E-2</v>
      </c>
      <c r="F15" s="187">
        <v>2.7777777777777776E-2</v>
      </c>
      <c r="G15" s="187">
        <v>3.9583333333333331E-2</v>
      </c>
      <c r="H15" s="188">
        <v>1.425</v>
      </c>
      <c r="I15" s="185" t="s">
        <v>114</v>
      </c>
      <c r="J15" s="185"/>
      <c r="K15" s="185"/>
    </row>
    <row r="16" spans="1:11">
      <c r="A16" s="500">
        <v>8</v>
      </c>
      <c r="B16" s="500" t="s">
        <v>122</v>
      </c>
      <c r="C16" s="501">
        <v>43351</v>
      </c>
      <c r="D16" s="185" t="s">
        <v>113</v>
      </c>
      <c r="E16" s="185">
        <v>6.7361111111111108E-2</v>
      </c>
      <c r="F16" s="187">
        <v>1.5277777777777777E-2</v>
      </c>
      <c r="G16" s="185">
        <v>5.2083333333333336E-2</v>
      </c>
      <c r="H16" s="188">
        <v>3.4091</v>
      </c>
      <c r="I16" s="185" t="s">
        <v>114</v>
      </c>
      <c r="J16" s="185"/>
      <c r="K16" s="185"/>
    </row>
    <row r="17" spans="1:11">
      <c r="A17" s="500"/>
      <c r="B17" s="500"/>
      <c r="C17" s="501"/>
      <c r="D17" s="185" t="s">
        <v>115</v>
      </c>
      <c r="E17" s="185">
        <v>6.7361111111111108E-2</v>
      </c>
      <c r="F17" s="187">
        <v>2.8472222222222222E-2</v>
      </c>
      <c r="G17" s="187">
        <v>3.888888888888889E-2</v>
      </c>
      <c r="H17" s="188">
        <v>1.3658999999999999</v>
      </c>
      <c r="I17" s="185" t="s">
        <v>114</v>
      </c>
      <c r="J17" s="185"/>
      <c r="K17" s="185"/>
    </row>
    <row r="18" spans="1:11">
      <c r="A18" s="500">
        <v>9</v>
      </c>
      <c r="B18" s="500" t="s">
        <v>116</v>
      </c>
      <c r="C18" s="501">
        <v>43352</v>
      </c>
      <c r="D18" s="185" t="s">
        <v>113</v>
      </c>
      <c r="E18" s="185">
        <v>6.7361111111111108E-2</v>
      </c>
      <c r="F18" s="187">
        <v>1.2499999999999999E-2</v>
      </c>
      <c r="G18" s="185">
        <v>5.486111111111111E-2</v>
      </c>
      <c r="H18" s="188">
        <v>4.3888999999999996</v>
      </c>
      <c r="I18" s="185" t="s">
        <v>114</v>
      </c>
      <c r="J18" s="185"/>
      <c r="K18" s="185"/>
    </row>
    <row r="19" spans="1:11">
      <c r="A19" s="500"/>
      <c r="B19" s="500"/>
      <c r="C19" s="501"/>
      <c r="D19" s="185" t="s">
        <v>115</v>
      </c>
      <c r="E19" s="185">
        <v>6.7361111111111108E-2</v>
      </c>
      <c r="F19" s="187">
        <v>2.7777777777777776E-2</v>
      </c>
      <c r="G19" s="187">
        <v>3.9583333333333331E-2</v>
      </c>
      <c r="H19" s="188">
        <v>1.425</v>
      </c>
      <c r="I19" s="185" t="s">
        <v>114</v>
      </c>
      <c r="J19" s="185"/>
      <c r="K19" s="185"/>
    </row>
    <row r="20" spans="1:11">
      <c r="A20" s="500">
        <v>10</v>
      </c>
      <c r="B20" s="500" t="s">
        <v>117</v>
      </c>
      <c r="C20" s="501">
        <v>43353</v>
      </c>
      <c r="D20" s="185" t="s">
        <v>113</v>
      </c>
      <c r="E20" s="185">
        <v>6.7361111111111108E-2</v>
      </c>
      <c r="F20" s="187">
        <v>1.8055555555555557E-2</v>
      </c>
      <c r="G20" s="185">
        <v>4.9305555555555554E-2</v>
      </c>
      <c r="H20" s="188">
        <v>2.7307999999999999</v>
      </c>
      <c r="I20" s="185" t="s">
        <v>114</v>
      </c>
      <c r="J20" s="185"/>
      <c r="K20" s="185"/>
    </row>
    <row r="21" spans="1:11">
      <c r="A21" s="500"/>
      <c r="B21" s="500"/>
      <c r="C21" s="501"/>
      <c r="D21" s="185" t="s">
        <v>115</v>
      </c>
      <c r="E21" s="185">
        <v>6.7361111111111108E-2</v>
      </c>
      <c r="F21" s="187">
        <v>2.9166666666666664E-2</v>
      </c>
      <c r="G21" s="187">
        <v>3.8194444444444441E-2</v>
      </c>
      <c r="H21" s="188">
        <v>1.3095000000000001</v>
      </c>
      <c r="I21" s="185" t="s">
        <v>114</v>
      </c>
      <c r="J21" s="185"/>
      <c r="K21" s="185"/>
    </row>
    <row r="22" spans="1:11">
      <c r="A22" s="500">
        <v>11</v>
      </c>
      <c r="B22" s="500" t="s">
        <v>118</v>
      </c>
      <c r="C22" s="501">
        <v>43354</v>
      </c>
      <c r="D22" s="185" t="s">
        <v>113</v>
      </c>
      <c r="E22" s="185">
        <v>6.7361111111111108E-2</v>
      </c>
      <c r="F22" s="187">
        <v>1.3888888888888888E-2</v>
      </c>
      <c r="G22" s="185">
        <v>5.3472222222222227E-2</v>
      </c>
      <c r="H22" s="188">
        <v>3.85</v>
      </c>
      <c r="I22" s="185" t="s">
        <v>114</v>
      </c>
      <c r="J22" s="185"/>
      <c r="K22" s="185"/>
    </row>
    <row r="23" spans="1:11">
      <c r="A23" s="500"/>
      <c r="B23" s="500"/>
      <c r="C23" s="501"/>
      <c r="D23" s="185" t="s">
        <v>115</v>
      </c>
      <c r="E23" s="185">
        <v>6.7361111111111108E-2</v>
      </c>
      <c r="F23" s="187">
        <v>2.7777777777777776E-2</v>
      </c>
      <c r="G23" s="187">
        <v>3.9583333333333331E-2</v>
      </c>
      <c r="H23" s="188">
        <v>1.425</v>
      </c>
      <c r="I23" s="185" t="s">
        <v>114</v>
      </c>
      <c r="J23" s="185"/>
      <c r="K23" s="185"/>
    </row>
    <row r="24" spans="1:11">
      <c r="A24" s="500">
        <v>12</v>
      </c>
      <c r="B24" s="500" t="s">
        <v>119</v>
      </c>
      <c r="C24" s="501">
        <v>43355</v>
      </c>
      <c r="D24" s="185" t="s">
        <v>113</v>
      </c>
      <c r="E24" s="185">
        <v>6.7361111111111108E-2</v>
      </c>
      <c r="F24" s="187">
        <v>1.2499999999999999E-2</v>
      </c>
      <c r="G24" s="185">
        <v>5.486111111111111E-2</v>
      </c>
      <c r="H24" s="188">
        <v>4.3888999999999996</v>
      </c>
      <c r="I24" s="185" t="s">
        <v>114</v>
      </c>
      <c r="J24" s="185"/>
      <c r="K24" s="185"/>
    </row>
    <row r="25" spans="1:11">
      <c r="A25" s="500"/>
      <c r="B25" s="500"/>
      <c r="C25" s="501"/>
      <c r="D25" s="185" t="s">
        <v>115</v>
      </c>
      <c r="E25" s="185">
        <v>6.7361111111111108E-2</v>
      </c>
      <c r="F25" s="187">
        <v>2.9861111111111113E-2</v>
      </c>
      <c r="G25" s="187">
        <v>3.7499999999999999E-2</v>
      </c>
      <c r="H25" s="188">
        <v>1.2558</v>
      </c>
      <c r="I25" s="185" t="s">
        <v>114</v>
      </c>
      <c r="J25" s="185"/>
      <c r="K25" s="185"/>
    </row>
    <row r="26" spans="1:11">
      <c r="A26" s="500">
        <v>13</v>
      </c>
      <c r="B26" s="500" t="s">
        <v>120</v>
      </c>
      <c r="C26" s="501">
        <v>43356</v>
      </c>
      <c r="D26" s="185" t="s">
        <v>113</v>
      </c>
      <c r="E26" s="185">
        <v>6.7361111111111108E-2</v>
      </c>
      <c r="F26" s="187">
        <v>1.3194444444444444E-2</v>
      </c>
      <c r="G26" s="185">
        <v>5.4166666666666669E-2</v>
      </c>
      <c r="H26" s="188">
        <v>4.1052999999999997</v>
      </c>
      <c r="I26" s="185" t="s">
        <v>114</v>
      </c>
      <c r="J26" s="185"/>
      <c r="K26" s="185"/>
    </row>
    <row r="27" spans="1:11">
      <c r="A27" s="500"/>
      <c r="B27" s="500"/>
      <c r="C27" s="501"/>
      <c r="D27" s="185" t="s">
        <v>115</v>
      </c>
      <c r="E27" s="185">
        <v>6.7361111111111108E-2</v>
      </c>
      <c r="F27" s="187">
        <v>2.7777777777777776E-2</v>
      </c>
      <c r="G27" s="187">
        <v>3.9583333333333331E-2</v>
      </c>
      <c r="H27" s="188">
        <v>1.425</v>
      </c>
      <c r="I27" s="185" t="s">
        <v>114</v>
      </c>
      <c r="J27" s="185"/>
      <c r="K27" s="185"/>
    </row>
    <row r="28" spans="1:11">
      <c r="A28" s="500">
        <v>14</v>
      </c>
      <c r="B28" s="500" t="s">
        <v>121</v>
      </c>
      <c r="C28" s="501">
        <v>43357</v>
      </c>
      <c r="D28" s="185" t="s">
        <v>113</v>
      </c>
      <c r="E28" s="185">
        <v>6.7361111111111108E-2</v>
      </c>
      <c r="F28" s="187">
        <v>1.3888888888888888E-2</v>
      </c>
      <c r="G28" s="185">
        <v>5.3472222222222227E-2</v>
      </c>
      <c r="H28" s="188">
        <v>3.85</v>
      </c>
      <c r="I28" s="185" t="s">
        <v>114</v>
      </c>
      <c r="J28" s="185"/>
      <c r="K28" s="185"/>
    </row>
    <row r="29" spans="1:11">
      <c r="A29" s="500"/>
      <c r="B29" s="500"/>
      <c r="C29" s="501"/>
      <c r="D29" s="185" t="s">
        <v>115</v>
      </c>
      <c r="E29" s="185">
        <v>6.7361111111111108E-2</v>
      </c>
      <c r="F29" s="187">
        <v>2.9166666666666664E-2</v>
      </c>
      <c r="G29" s="187">
        <v>3.8194444444444441E-2</v>
      </c>
      <c r="H29" s="188">
        <v>1.3095000000000001</v>
      </c>
      <c r="I29" s="185" t="s">
        <v>114</v>
      </c>
      <c r="J29" s="185"/>
      <c r="K29" s="185"/>
    </row>
    <row r="30" spans="1:11">
      <c r="A30" s="500">
        <v>15</v>
      </c>
      <c r="B30" s="500" t="s">
        <v>122</v>
      </c>
      <c r="C30" s="501">
        <v>43358</v>
      </c>
      <c r="D30" s="185" t="s">
        <v>113</v>
      </c>
      <c r="E30" s="185">
        <v>6.7361111111111108E-2</v>
      </c>
      <c r="F30" s="187">
        <v>1.4583333333333332E-2</v>
      </c>
      <c r="G30" s="185">
        <v>5.2777777777777778E-2</v>
      </c>
      <c r="H30" s="188">
        <v>3.6190000000000002</v>
      </c>
      <c r="I30" s="185" t="s">
        <v>114</v>
      </c>
      <c r="J30" s="185"/>
      <c r="K30" s="185"/>
    </row>
    <row r="31" spans="1:11">
      <c r="A31" s="500"/>
      <c r="B31" s="500"/>
      <c r="C31" s="501"/>
      <c r="D31" s="185" t="s">
        <v>115</v>
      </c>
      <c r="E31" s="185">
        <v>6.7361111111111108E-2</v>
      </c>
      <c r="F31" s="187">
        <v>2.9166666666666664E-2</v>
      </c>
      <c r="G31" s="187">
        <v>3.8194444444444441E-2</v>
      </c>
      <c r="H31" s="188">
        <v>1.3095000000000001</v>
      </c>
      <c r="I31" s="185" t="s">
        <v>114</v>
      </c>
      <c r="J31" s="185"/>
      <c r="K31" s="185"/>
    </row>
    <row r="32" spans="1:11">
      <c r="A32" s="500">
        <v>16</v>
      </c>
      <c r="B32" s="500" t="s">
        <v>116</v>
      </c>
      <c r="C32" s="501">
        <v>43359</v>
      </c>
      <c r="D32" s="185" t="s">
        <v>113</v>
      </c>
      <c r="E32" s="185">
        <v>6.7361111111111108E-2</v>
      </c>
      <c r="F32" s="187">
        <v>1.4583333333333332E-2</v>
      </c>
      <c r="G32" s="185">
        <v>5.2777777777777778E-2</v>
      </c>
      <c r="H32" s="188">
        <v>3.6190000000000002</v>
      </c>
      <c r="I32" s="185" t="s">
        <v>114</v>
      </c>
      <c r="J32" s="185"/>
      <c r="K32" s="185"/>
    </row>
    <row r="33" spans="1:11">
      <c r="A33" s="500"/>
      <c r="B33" s="500"/>
      <c r="C33" s="501"/>
      <c r="D33" s="185" t="s">
        <v>115</v>
      </c>
      <c r="E33" s="185">
        <v>6.7361111111111108E-2</v>
      </c>
      <c r="F33" s="187">
        <v>2.9861111111111113E-2</v>
      </c>
      <c r="G33" s="187">
        <v>3.7499999999999999E-2</v>
      </c>
      <c r="H33" s="188">
        <v>1.2558</v>
      </c>
      <c r="I33" s="185" t="s">
        <v>114</v>
      </c>
      <c r="J33" s="185"/>
      <c r="K33" s="185"/>
    </row>
    <row r="34" spans="1:11">
      <c r="A34" s="500">
        <v>17</v>
      </c>
      <c r="B34" s="500" t="s">
        <v>117</v>
      </c>
      <c r="C34" s="501">
        <v>43360</v>
      </c>
      <c r="D34" s="185" t="s">
        <v>113</v>
      </c>
      <c r="E34" s="185">
        <v>6.7361111111111108E-2</v>
      </c>
      <c r="F34" s="187">
        <v>1.3888888888888888E-2</v>
      </c>
      <c r="G34" s="185">
        <v>5.3472222222222227E-2</v>
      </c>
      <c r="H34" s="188">
        <v>3.85</v>
      </c>
      <c r="I34" s="185" t="s">
        <v>114</v>
      </c>
      <c r="J34" s="185"/>
      <c r="K34" s="185"/>
    </row>
    <row r="35" spans="1:11">
      <c r="A35" s="500"/>
      <c r="B35" s="500"/>
      <c r="C35" s="501"/>
      <c r="D35" s="185" t="s">
        <v>115</v>
      </c>
      <c r="E35" s="185">
        <v>6.7361111111111108E-2</v>
      </c>
      <c r="F35" s="187">
        <v>3.125E-2</v>
      </c>
      <c r="G35" s="187">
        <v>3.6111111111111115E-2</v>
      </c>
      <c r="H35" s="188">
        <v>1.1556</v>
      </c>
      <c r="I35" s="185" t="s">
        <v>114</v>
      </c>
      <c r="J35" s="185"/>
      <c r="K35" s="185"/>
    </row>
    <row r="36" spans="1:11">
      <c r="A36" s="500">
        <v>18</v>
      </c>
      <c r="B36" s="500" t="s">
        <v>118</v>
      </c>
      <c r="C36" s="501">
        <v>43361</v>
      </c>
      <c r="D36" s="185" t="s">
        <v>113</v>
      </c>
      <c r="E36" s="185">
        <v>6.7361111111111108E-2</v>
      </c>
      <c r="F36" s="187">
        <v>1.5972222222222224E-2</v>
      </c>
      <c r="G36" s="185">
        <v>5.1388888888888894E-2</v>
      </c>
      <c r="H36" s="188">
        <v>3.2174</v>
      </c>
      <c r="I36" s="185" t="s">
        <v>114</v>
      </c>
      <c r="J36" s="185"/>
      <c r="K36" s="185"/>
    </row>
    <row r="37" spans="1:11">
      <c r="A37" s="500"/>
      <c r="B37" s="500"/>
      <c r="C37" s="501"/>
      <c r="D37" s="185" t="s">
        <v>115</v>
      </c>
      <c r="E37" s="185">
        <v>6.7361111111111108E-2</v>
      </c>
      <c r="F37" s="187">
        <v>2.9166666666666664E-2</v>
      </c>
      <c r="G37" s="187">
        <v>3.8194444444444441E-2</v>
      </c>
      <c r="H37" s="188">
        <v>1.3095000000000001</v>
      </c>
      <c r="I37" s="185" t="s">
        <v>114</v>
      </c>
      <c r="J37" s="185"/>
      <c r="K37" s="185"/>
    </row>
    <row r="38" spans="1:11">
      <c r="A38" s="500">
        <v>19</v>
      </c>
      <c r="B38" s="500" t="s">
        <v>119</v>
      </c>
      <c r="C38" s="501">
        <v>43362</v>
      </c>
      <c r="D38" s="185" t="s">
        <v>113</v>
      </c>
      <c r="E38" s="185">
        <v>6.7361111111111108E-2</v>
      </c>
      <c r="F38" s="187">
        <v>1.5277777777777777E-2</v>
      </c>
      <c r="G38" s="185">
        <v>5.2083333333333336E-2</v>
      </c>
      <c r="H38" s="188">
        <v>3.4091</v>
      </c>
      <c r="I38" s="185" t="s">
        <v>114</v>
      </c>
      <c r="J38" s="185"/>
      <c r="K38" s="185"/>
    </row>
    <row r="39" spans="1:11">
      <c r="A39" s="500"/>
      <c r="B39" s="500"/>
      <c r="C39" s="501"/>
      <c r="D39" s="185" t="s">
        <v>115</v>
      </c>
      <c r="E39" s="185">
        <v>6.7361111111111108E-2</v>
      </c>
      <c r="F39" s="187">
        <v>2.9166666666666664E-2</v>
      </c>
      <c r="G39" s="187">
        <v>3.8194444444444441E-2</v>
      </c>
      <c r="H39" s="188">
        <v>1.3095000000000001</v>
      </c>
      <c r="I39" s="185" t="s">
        <v>114</v>
      </c>
      <c r="J39" s="185"/>
      <c r="K39" s="185"/>
    </row>
    <row r="40" spans="1:11">
      <c r="A40" s="500">
        <v>20</v>
      </c>
      <c r="B40" s="500" t="s">
        <v>120</v>
      </c>
      <c r="C40" s="501">
        <v>43363</v>
      </c>
      <c r="D40" s="185" t="s">
        <v>113</v>
      </c>
      <c r="E40" s="185">
        <v>6.7361111111111108E-2</v>
      </c>
      <c r="F40" s="187">
        <v>1.5277777777777777E-2</v>
      </c>
      <c r="G40" s="185">
        <v>5.2083333333333336E-2</v>
      </c>
      <c r="H40" s="188">
        <v>3.4091</v>
      </c>
      <c r="I40" s="185" t="s">
        <v>114</v>
      </c>
      <c r="J40" s="185"/>
      <c r="K40" s="185"/>
    </row>
    <row r="41" spans="1:11">
      <c r="A41" s="500"/>
      <c r="B41" s="500"/>
      <c r="C41" s="501"/>
      <c r="D41" s="185" t="s">
        <v>115</v>
      </c>
      <c r="E41" s="185">
        <v>6.7361111111111108E-2</v>
      </c>
      <c r="F41" s="187">
        <v>2.9861111111111113E-2</v>
      </c>
      <c r="G41" s="187">
        <v>3.7499999999999999E-2</v>
      </c>
      <c r="H41" s="188">
        <v>1.2558</v>
      </c>
      <c r="I41" s="185" t="s">
        <v>114</v>
      </c>
      <c r="J41" s="185"/>
      <c r="K41" s="185"/>
    </row>
    <row r="42" spans="1:11">
      <c r="A42" s="500">
        <v>21</v>
      </c>
      <c r="B42" s="500" t="s">
        <v>121</v>
      </c>
      <c r="C42" s="501">
        <v>43364</v>
      </c>
      <c r="D42" s="185" t="s">
        <v>113</v>
      </c>
      <c r="E42" s="185">
        <v>6.7361111111111108E-2</v>
      </c>
      <c r="F42" s="187">
        <v>1.5972222222222224E-2</v>
      </c>
      <c r="G42" s="185">
        <v>5.1388888888888894E-2</v>
      </c>
      <c r="H42" s="188">
        <v>3.2174</v>
      </c>
      <c r="I42" s="185" t="s">
        <v>114</v>
      </c>
      <c r="J42" s="185"/>
      <c r="K42" s="185"/>
    </row>
    <row r="43" spans="1:11">
      <c r="A43" s="500"/>
      <c r="B43" s="500"/>
      <c r="C43" s="501"/>
      <c r="D43" s="185" t="s">
        <v>115</v>
      </c>
      <c r="E43" s="185">
        <v>6.7361111111111108E-2</v>
      </c>
      <c r="F43" s="187">
        <v>2.9166666666666664E-2</v>
      </c>
      <c r="G43" s="187">
        <v>3.8194444444444441E-2</v>
      </c>
      <c r="H43" s="188">
        <v>1.3095000000000001</v>
      </c>
      <c r="I43" s="185" t="s">
        <v>114</v>
      </c>
      <c r="J43" s="185"/>
      <c r="K43" s="185"/>
    </row>
    <row r="44" spans="1:11">
      <c r="A44" s="500">
        <v>22</v>
      </c>
      <c r="B44" s="500" t="s">
        <v>122</v>
      </c>
      <c r="C44" s="501">
        <v>43365</v>
      </c>
      <c r="D44" s="185" t="s">
        <v>113</v>
      </c>
      <c r="E44" s="185">
        <v>6.7361111111111108E-2</v>
      </c>
      <c r="F44" s="187">
        <v>1.4583333333333332E-2</v>
      </c>
      <c r="G44" s="185">
        <v>5.2777777777777778E-2</v>
      </c>
      <c r="H44" s="188">
        <v>3.6190000000000002</v>
      </c>
      <c r="I44" s="185" t="s">
        <v>114</v>
      </c>
      <c r="J44" s="185"/>
      <c r="K44" s="185"/>
    </row>
    <row r="45" spans="1:11">
      <c r="A45" s="500"/>
      <c r="B45" s="500"/>
      <c r="C45" s="501"/>
      <c r="D45" s="185" t="s">
        <v>115</v>
      </c>
      <c r="E45" s="185">
        <v>6.7361111111111108E-2</v>
      </c>
      <c r="F45" s="187">
        <v>2.8472222222222222E-2</v>
      </c>
      <c r="G45" s="187">
        <v>3.888888888888889E-2</v>
      </c>
      <c r="H45" s="188">
        <v>1.3658999999999999</v>
      </c>
      <c r="I45" s="185" t="s">
        <v>114</v>
      </c>
      <c r="J45" s="185"/>
      <c r="K45" s="185"/>
    </row>
    <row r="46" spans="1:11">
      <c r="A46" s="500">
        <v>23</v>
      </c>
      <c r="B46" s="500" t="s">
        <v>116</v>
      </c>
      <c r="C46" s="501">
        <v>43366</v>
      </c>
      <c r="D46" s="185" t="s">
        <v>113</v>
      </c>
      <c r="E46" s="185">
        <v>6.7361111111111108E-2</v>
      </c>
      <c r="F46" s="187">
        <v>1.4583333333333332E-2</v>
      </c>
      <c r="G46" s="185">
        <v>5.2777777777777778E-2</v>
      </c>
      <c r="H46" s="188">
        <v>3.6190000000000002</v>
      </c>
      <c r="I46" s="185" t="s">
        <v>114</v>
      </c>
      <c r="J46" s="185"/>
      <c r="K46" s="185"/>
    </row>
    <row r="47" spans="1:11">
      <c r="A47" s="500"/>
      <c r="B47" s="500"/>
      <c r="C47" s="501"/>
      <c r="D47" s="185" t="s">
        <v>115</v>
      </c>
      <c r="E47" s="185">
        <v>6.7361111111111108E-2</v>
      </c>
      <c r="F47" s="187">
        <v>2.9166666666666664E-2</v>
      </c>
      <c r="G47" s="187">
        <v>3.8194444444444441E-2</v>
      </c>
      <c r="H47" s="188">
        <v>1.3095000000000001</v>
      </c>
      <c r="I47" s="185" t="s">
        <v>114</v>
      </c>
      <c r="J47" s="185"/>
      <c r="K47" s="185"/>
    </row>
    <row r="48" spans="1:11">
      <c r="A48" s="500">
        <v>24</v>
      </c>
      <c r="B48" s="500" t="s">
        <v>117</v>
      </c>
      <c r="C48" s="501">
        <v>43367</v>
      </c>
      <c r="D48" s="185" t="s">
        <v>113</v>
      </c>
      <c r="E48" s="185">
        <v>6.7361111111111108E-2</v>
      </c>
      <c r="F48" s="187">
        <v>1.5277777777777777E-2</v>
      </c>
      <c r="G48" s="185">
        <v>5.2083333333333336E-2</v>
      </c>
      <c r="H48" s="188">
        <v>3.4091</v>
      </c>
      <c r="I48" s="185" t="s">
        <v>114</v>
      </c>
      <c r="J48" s="185"/>
      <c r="K48" s="185"/>
    </row>
    <row r="49" spans="1:11">
      <c r="A49" s="500"/>
      <c r="B49" s="500"/>
      <c r="C49" s="501"/>
      <c r="D49" s="185" t="s">
        <v>115</v>
      </c>
      <c r="E49" s="185">
        <v>6.7361111111111108E-2</v>
      </c>
      <c r="F49" s="187">
        <v>2.9861111111111113E-2</v>
      </c>
      <c r="G49" s="187">
        <v>3.7499999999999999E-2</v>
      </c>
      <c r="H49" s="188">
        <v>1.2558</v>
      </c>
      <c r="I49" s="185" t="s">
        <v>114</v>
      </c>
      <c r="J49" s="185"/>
      <c r="K49" s="185"/>
    </row>
    <row r="50" spans="1:11">
      <c r="A50" s="500">
        <v>25</v>
      </c>
      <c r="B50" s="500" t="s">
        <v>118</v>
      </c>
      <c r="C50" s="501">
        <v>43368</v>
      </c>
      <c r="D50" s="185" t="s">
        <v>113</v>
      </c>
      <c r="E50" s="185">
        <v>6.7361111111111108E-2</v>
      </c>
      <c r="F50" s="187">
        <v>1.4583333333333332E-2</v>
      </c>
      <c r="G50" s="185">
        <v>5.2777777777777778E-2</v>
      </c>
      <c r="H50" s="188">
        <v>3.6190000000000002</v>
      </c>
      <c r="I50" s="185" t="s">
        <v>114</v>
      </c>
      <c r="J50" s="185"/>
      <c r="K50" s="185"/>
    </row>
    <row r="51" spans="1:11">
      <c r="A51" s="500"/>
      <c r="B51" s="500"/>
      <c r="C51" s="501"/>
      <c r="D51" s="185" t="s">
        <v>115</v>
      </c>
      <c r="E51" s="185">
        <v>6.7361111111111108E-2</v>
      </c>
      <c r="F51" s="187">
        <v>3.2638888888888891E-2</v>
      </c>
      <c r="G51" s="187">
        <v>3.4722222222222224E-2</v>
      </c>
      <c r="H51" s="188">
        <v>1.0638000000000001</v>
      </c>
      <c r="I51" s="185" t="s">
        <v>114</v>
      </c>
      <c r="J51" s="185"/>
      <c r="K51" s="185"/>
    </row>
    <row r="52" spans="1:11">
      <c r="A52" s="500">
        <v>26</v>
      </c>
      <c r="B52" s="500" t="s">
        <v>119</v>
      </c>
      <c r="C52" s="501">
        <v>43369</v>
      </c>
      <c r="D52" s="185" t="s">
        <v>113</v>
      </c>
      <c r="E52" s="185">
        <v>6.7361111111111108E-2</v>
      </c>
      <c r="F52" s="187">
        <v>1.5972222222222224E-2</v>
      </c>
      <c r="G52" s="185">
        <v>5.1388888888888894E-2</v>
      </c>
      <c r="H52" s="188">
        <v>3.2174</v>
      </c>
      <c r="I52" s="185" t="s">
        <v>114</v>
      </c>
      <c r="J52" s="185"/>
      <c r="K52" s="185"/>
    </row>
    <row r="53" spans="1:11">
      <c r="A53" s="500"/>
      <c r="B53" s="500"/>
      <c r="C53" s="501"/>
      <c r="D53" s="185" t="s">
        <v>115</v>
      </c>
      <c r="E53" s="185">
        <v>6.7361111111111108E-2</v>
      </c>
      <c r="F53" s="187">
        <v>3.1944444444444449E-2</v>
      </c>
      <c r="G53" s="187">
        <v>3.5416666666666666E-2</v>
      </c>
      <c r="H53" s="188">
        <v>1.1087</v>
      </c>
      <c r="I53" s="185" t="s">
        <v>114</v>
      </c>
      <c r="J53" s="185"/>
      <c r="K53" s="185"/>
    </row>
    <row r="54" spans="1:11">
      <c r="A54" s="500">
        <v>27</v>
      </c>
      <c r="B54" s="500" t="s">
        <v>120</v>
      </c>
      <c r="C54" s="501">
        <v>43370</v>
      </c>
      <c r="D54" s="185" t="s">
        <v>113</v>
      </c>
      <c r="E54" s="185">
        <v>6.7361111111111108E-2</v>
      </c>
      <c r="F54" s="187">
        <v>1.5972222222222224E-2</v>
      </c>
      <c r="G54" s="185">
        <v>5.1388888888888894E-2</v>
      </c>
      <c r="H54" s="188">
        <v>3.2174</v>
      </c>
      <c r="I54" s="185" t="s">
        <v>114</v>
      </c>
      <c r="J54" s="185"/>
      <c r="K54" s="185"/>
    </row>
    <row r="55" spans="1:11">
      <c r="A55" s="500"/>
      <c r="B55" s="500"/>
      <c r="C55" s="501"/>
      <c r="D55" s="185" t="s">
        <v>115</v>
      </c>
      <c r="E55" s="185">
        <v>6.7361111111111108E-2</v>
      </c>
      <c r="F55" s="187">
        <v>2.9861111111111113E-2</v>
      </c>
      <c r="G55" s="187">
        <v>3.7499999999999999E-2</v>
      </c>
      <c r="H55" s="188">
        <v>1.2558</v>
      </c>
      <c r="I55" s="185" t="s">
        <v>114</v>
      </c>
      <c r="J55" s="185"/>
      <c r="K55" s="185"/>
    </row>
    <row r="56" spans="1:11">
      <c r="A56" s="500">
        <v>28</v>
      </c>
      <c r="B56" s="500" t="s">
        <v>121</v>
      </c>
      <c r="C56" s="501">
        <v>43371</v>
      </c>
      <c r="D56" s="185" t="s">
        <v>113</v>
      </c>
      <c r="E56" s="185">
        <v>6.7361111111111108E-2</v>
      </c>
      <c r="F56" s="187">
        <v>1.9444444444444445E-2</v>
      </c>
      <c r="G56" s="185">
        <v>4.7916666666666663E-2</v>
      </c>
      <c r="H56" s="188">
        <v>2.4643000000000002</v>
      </c>
      <c r="I56" s="185" t="s">
        <v>114</v>
      </c>
      <c r="J56" s="185"/>
      <c r="K56" s="185"/>
    </row>
    <row r="57" spans="1:11">
      <c r="A57" s="500"/>
      <c r="B57" s="500"/>
      <c r="C57" s="501"/>
      <c r="D57" s="185" t="s">
        <v>115</v>
      </c>
      <c r="E57" s="185">
        <v>6.7361111111111108E-2</v>
      </c>
      <c r="F57" s="187">
        <v>2.9166666666666664E-2</v>
      </c>
      <c r="G57" s="187">
        <v>3.8194444444444441E-2</v>
      </c>
      <c r="H57" s="188">
        <v>1.3095000000000001</v>
      </c>
      <c r="I57" s="185" t="s">
        <v>114</v>
      </c>
      <c r="J57" s="185"/>
      <c r="K57" s="185"/>
    </row>
    <row r="58" spans="1:11">
      <c r="A58" s="500">
        <v>29</v>
      </c>
      <c r="B58" s="500" t="s">
        <v>122</v>
      </c>
      <c r="C58" s="501">
        <v>43372</v>
      </c>
      <c r="D58" s="185" t="s">
        <v>113</v>
      </c>
      <c r="E58" s="185">
        <v>6.7361111111111108E-2</v>
      </c>
      <c r="F58" s="187">
        <v>1.5277777777777777E-2</v>
      </c>
      <c r="G58" s="185">
        <v>5.2083333333333336E-2</v>
      </c>
      <c r="H58" s="188">
        <v>3.4091</v>
      </c>
      <c r="I58" s="185" t="s">
        <v>114</v>
      </c>
      <c r="J58" s="185"/>
      <c r="K58" s="185"/>
    </row>
    <row r="59" spans="1:11">
      <c r="A59" s="500"/>
      <c r="B59" s="500"/>
      <c r="C59" s="501"/>
      <c r="D59" s="185" t="s">
        <v>115</v>
      </c>
      <c r="E59" s="185">
        <v>6.7361111111111108E-2</v>
      </c>
      <c r="F59" s="187">
        <v>2.8472222222222222E-2</v>
      </c>
      <c r="G59" s="187">
        <v>3.888888888888889E-2</v>
      </c>
      <c r="H59" s="188">
        <v>1.3658999999999999</v>
      </c>
      <c r="I59" s="185" t="s">
        <v>114</v>
      </c>
      <c r="J59" s="185"/>
      <c r="K59" s="185"/>
    </row>
    <row r="60" spans="1:11">
      <c r="A60" s="500">
        <v>30</v>
      </c>
      <c r="B60" s="500" t="s">
        <v>116</v>
      </c>
      <c r="C60" s="501">
        <v>43373</v>
      </c>
      <c r="D60" s="185" t="s">
        <v>113</v>
      </c>
      <c r="E60" s="187">
        <v>0</v>
      </c>
      <c r="F60" s="187">
        <v>0</v>
      </c>
      <c r="G60" s="187">
        <v>0</v>
      </c>
      <c r="H60" s="189">
        <v>0</v>
      </c>
      <c r="I60" s="185"/>
      <c r="J60" s="185"/>
      <c r="K60" s="185"/>
    </row>
    <row r="61" spans="1:11">
      <c r="A61" s="500"/>
      <c r="B61" s="500"/>
      <c r="C61" s="501"/>
      <c r="D61" s="185" t="s">
        <v>115</v>
      </c>
      <c r="E61" s="187">
        <v>0</v>
      </c>
      <c r="F61" s="187">
        <v>0</v>
      </c>
      <c r="G61" s="187">
        <v>0</v>
      </c>
      <c r="H61" s="189">
        <v>0</v>
      </c>
    </row>
  </sheetData>
  <mergeCells count="89">
    <mergeCell ref="A6:A7"/>
    <mergeCell ref="B6:B7"/>
    <mergeCell ref="C6:C7"/>
    <mergeCell ref="A2:A3"/>
    <mergeCell ref="B2:B3"/>
    <mergeCell ref="A4:A5"/>
    <mergeCell ref="B4:B5"/>
    <mergeCell ref="C4:C5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A26:A27"/>
    <mergeCell ref="B26:B27"/>
    <mergeCell ref="C26:C27"/>
    <mergeCell ref="A28:A29"/>
    <mergeCell ref="B28:B29"/>
    <mergeCell ref="C28:C29"/>
    <mergeCell ref="A30:A31"/>
    <mergeCell ref="B30:B31"/>
    <mergeCell ref="C30:C31"/>
    <mergeCell ref="A32:A33"/>
    <mergeCell ref="B32:B33"/>
    <mergeCell ref="C32:C33"/>
    <mergeCell ref="A34:A35"/>
    <mergeCell ref="B34:B35"/>
    <mergeCell ref="C34:C35"/>
    <mergeCell ref="A36:A37"/>
    <mergeCell ref="B36:B37"/>
    <mergeCell ref="C36:C37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44:A45"/>
    <mergeCell ref="B44:B45"/>
    <mergeCell ref="C44:C45"/>
    <mergeCell ref="A46:A47"/>
    <mergeCell ref="B46:B47"/>
    <mergeCell ref="C46:C47"/>
    <mergeCell ref="A48:A49"/>
    <mergeCell ref="B48:B49"/>
    <mergeCell ref="C48:C49"/>
    <mergeCell ref="A50:A51"/>
    <mergeCell ref="B50:B51"/>
    <mergeCell ref="C50:C51"/>
    <mergeCell ref="A52:A53"/>
    <mergeCell ref="B52:B53"/>
    <mergeCell ref="C52:C53"/>
    <mergeCell ref="A54:A55"/>
    <mergeCell ref="B54:B55"/>
    <mergeCell ref="C54:C55"/>
    <mergeCell ref="A60:A61"/>
    <mergeCell ref="B60:B61"/>
    <mergeCell ref="C60:C61"/>
    <mergeCell ref="A56:A57"/>
    <mergeCell ref="B56:B57"/>
    <mergeCell ref="C56:C57"/>
    <mergeCell ref="A58:A59"/>
    <mergeCell ref="B58:B59"/>
    <mergeCell ref="C58:C59"/>
  </mergeCells>
  <pageMargins left="0.7" right="0.7" top="0.75" bottom="0.75" header="0.3" footer="0.3"/>
  <pageSetup paperSize="9" scale="93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9" tint="0.39997558519241921"/>
    <pageSetUpPr fitToPage="1"/>
  </sheetPr>
  <dimension ref="A1:AH101"/>
  <sheetViews>
    <sheetView showGridLines="0" view="pageBreakPreview" topLeftCell="C1" zoomScale="80" zoomScaleNormal="85" zoomScaleSheetLayoutView="80" workbookViewId="0">
      <selection activeCell="G36" sqref="G36"/>
    </sheetView>
  </sheetViews>
  <sheetFormatPr defaultColWidth="9.140625" defaultRowHeight="12.75"/>
  <cols>
    <col min="1" max="1" width="4.85546875" style="47" customWidth="1"/>
    <col min="2" max="2" width="9.5703125" style="114" customWidth="1"/>
    <col min="3" max="3" width="34.42578125" style="97" customWidth="1"/>
    <col min="4" max="6" width="9.85546875" style="96" bestFit="1" customWidth="1"/>
    <col min="7" max="7" width="12.42578125" style="96" bestFit="1" customWidth="1"/>
    <col min="8" max="13" width="9.85546875" style="96" bestFit="1" customWidth="1"/>
    <col min="14" max="14" width="12.28515625" style="96" bestFit="1" customWidth="1"/>
    <col min="15" max="15" width="11.28515625" style="96" bestFit="1" customWidth="1"/>
    <col min="16" max="16" width="14.5703125" style="96" bestFit="1" customWidth="1"/>
    <col min="17" max="17" width="11.28515625" style="47" bestFit="1" customWidth="1"/>
    <col min="18" max="20" width="9.85546875" style="47" bestFit="1" customWidth="1"/>
    <col min="21" max="28" width="10.85546875" style="47" bestFit="1" customWidth="1"/>
    <col min="29" max="16384" width="9.140625" style="47"/>
  </cols>
  <sheetData>
    <row r="1" spans="1:28">
      <c r="B1" s="490" t="s">
        <v>62</v>
      </c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</row>
    <row r="2" spans="1:28">
      <c r="B2" s="490" t="s">
        <v>126</v>
      </c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</row>
    <row r="3" spans="1:28">
      <c r="B3" s="491" t="s">
        <v>212</v>
      </c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</row>
    <row r="4" spans="1:28">
      <c r="B4" s="115" t="s">
        <v>135</v>
      </c>
      <c r="C4" s="94"/>
      <c r="D4" s="95"/>
      <c r="Q4" s="486" t="s">
        <v>69</v>
      </c>
      <c r="R4" s="486"/>
      <c r="S4" s="486"/>
      <c r="T4" s="486"/>
      <c r="U4" s="486"/>
      <c r="V4" s="486"/>
      <c r="W4" s="486"/>
      <c r="X4" s="486"/>
      <c r="Y4" s="486"/>
      <c r="Z4" s="486"/>
      <c r="AA4" s="486"/>
      <c r="AB4" s="486"/>
    </row>
    <row r="5" spans="1:28" s="65" customFormat="1">
      <c r="B5" s="105"/>
      <c r="C5" s="66"/>
      <c r="D5" s="483" t="s">
        <v>16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487" t="s">
        <v>134</v>
      </c>
      <c r="Q5" s="483" t="s">
        <v>16</v>
      </c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5"/>
    </row>
    <row r="6" spans="1:28" s="65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488"/>
      <c r="Q6" s="69" t="s">
        <v>18</v>
      </c>
      <c r="R6" s="70" t="s">
        <v>19</v>
      </c>
      <c r="S6" s="70" t="s">
        <v>20</v>
      </c>
      <c r="T6" s="71" t="s">
        <v>21</v>
      </c>
      <c r="U6" s="71" t="s">
        <v>9</v>
      </c>
      <c r="V6" s="71" t="s">
        <v>22</v>
      </c>
      <c r="W6" s="72" t="s">
        <v>23</v>
      </c>
      <c r="X6" s="72" t="s">
        <v>24</v>
      </c>
      <c r="Y6" s="72" t="s">
        <v>25</v>
      </c>
      <c r="Z6" s="73" t="s">
        <v>26</v>
      </c>
      <c r="AA6" s="73" t="s">
        <v>27</v>
      </c>
      <c r="AB6" s="73" t="s">
        <v>28</v>
      </c>
    </row>
    <row r="7" spans="1:28" s="65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489"/>
      <c r="Q7" s="76"/>
      <c r="R7" s="77"/>
      <c r="S7" s="77"/>
      <c r="T7" s="78"/>
      <c r="U7" s="78"/>
      <c r="V7" s="78"/>
      <c r="W7" s="79"/>
      <c r="X7" s="79"/>
      <c r="Y7" s="79"/>
      <c r="Z7" s="80"/>
      <c r="AA7" s="80"/>
      <c r="AB7" s="80"/>
    </row>
    <row r="8" spans="1:28" ht="14.1" customHeight="1">
      <c r="B8" s="108"/>
      <c r="C8" s="265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78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</row>
    <row r="9" spans="1:28" ht="13.5" customHeight="1">
      <c r="A9" s="87"/>
      <c r="B9" s="109">
        <v>1</v>
      </c>
      <c r="C9" s="267" t="s">
        <v>148</v>
      </c>
      <c r="D9" s="279">
        <f>[2]MISIP_CAB!$F$41</f>
        <v>50832</v>
      </c>
      <c r="E9" s="279">
        <f>[2]MISIP_CAB!$F$42</f>
        <v>47031</v>
      </c>
      <c r="F9" s="279">
        <f>[2]MISIP_CAB!$F$43</f>
        <v>53071</v>
      </c>
      <c r="G9" s="279">
        <f>[2]MISIP_CAB!$F$44</f>
        <v>50232</v>
      </c>
      <c r="H9" s="279">
        <f>[2]MISIP_CAB!$F$45</f>
        <v>0</v>
      </c>
      <c r="I9" s="279">
        <f>[2]MISIP_CAB!$F$46</f>
        <v>0</v>
      </c>
      <c r="J9" s="279">
        <f>[2]MISIP_CAB!$F$47</f>
        <v>0</v>
      </c>
      <c r="K9" s="279">
        <f>[2]MISIP_CAB!$F$48</f>
        <v>0</v>
      </c>
      <c r="L9" s="279">
        <f>[2]MISIP_CAB!$F$49</f>
        <v>0</v>
      </c>
      <c r="M9" s="279">
        <f>[2]MISIP_CAB!$F$50</f>
        <v>0</v>
      </c>
      <c r="N9" s="279">
        <f>[2]MISIP_CAB!$F$51</f>
        <v>0</v>
      </c>
      <c r="O9" s="279">
        <f>[2]MISIP_CAB!$F$52</f>
        <v>0</v>
      </c>
      <c r="P9" s="287">
        <f>SUM(D9:O9)</f>
        <v>201166</v>
      </c>
      <c r="Q9" s="279">
        <f>D9</f>
        <v>50832</v>
      </c>
      <c r="R9" s="279">
        <f>Q9+E9</f>
        <v>97863</v>
      </c>
      <c r="S9" s="279">
        <f>R9+F9</f>
        <v>150934</v>
      </c>
      <c r="T9" s="279">
        <f t="shared" ref="T9:AB9" si="0">S9+G9</f>
        <v>201166</v>
      </c>
      <c r="U9" s="279">
        <f t="shared" si="0"/>
        <v>201166</v>
      </c>
      <c r="V9" s="279">
        <f t="shared" si="0"/>
        <v>201166</v>
      </c>
      <c r="W9" s="279">
        <f t="shared" si="0"/>
        <v>201166</v>
      </c>
      <c r="X9" s="279">
        <f t="shared" si="0"/>
        <v>201166</v>
      </c>
      <c r="Y9" s="279">
        <f t="shared" si="0"/>
        <v>201166</v>
      </c>
      <c r="Z9" s="279">
        <f t="shared" si="0"/>
        <v>201166</v>
      </c>
      <c r="AA9" s="279">
        <f t="shared" si="0"/>
        <v>201166</v>
      </c>
      <c r="AB9" s="279">
        <f t="shared" si="0"/>
        <v>201166</v>
      </c>
    </row>
    <row r="10" spans="1:28" s="90" customFormat="1" ht="14.25" customHeight="1">
      <c r="A10" s="89"/>
      <c r="B10" s="110"/>
      <c r="C10" s="268" t="s">
        <v>61</v>
      </c>
      <c r="D10" s="280">
        <f t="shared" ref="D10:I10" si="1">SUM(D9)</f>
        <v>50832</v>
      </c>
      <c r="E10" s="280">
        <f t="shared" si="1"/>
        <v>47031</v>
      </c>
      <c r="F10" s="280">
        <f t="shared" si="1"/>
        <v>53071</v>
      </c>
      <c r="G10" s="280">
        <f t="shared" si="1"/>
        <v>50232</v>
      </c>
      <c r="H10" s="280">
        <f t="shared" si="1"/>
        <v>0</v>
      </c>
      <c r="I10" s="280">
        <f t="shared" si="1"/>
        <v>0</v>
      </c>
      <c r="J10" s="280">
        <f t="shared" ref="J10:O10" si="2">SUM(J9)</f>
        <v>0</v>
      </c>
      <c r="K10" s="280">
        <f t="shared" si="2"/>
        <v>0</v>
      </c>
      <c r="L10" s="280">
        <f t="shared" si="2"/>
        <v>0</v>
      </c>
      <c r="M10" s="280">
        <f t="shared" si="2"/>
        <v>0</v>
      </c>
      <c r="N10" s="280">
        <f t="shared" si="2"/>
        <v>0</v>
      </c>
      <c r="O10" s="280">
        <f t="shared" si="2"/>
        <v>0</v>
      </c>
      <c r="P10" s="288">
        <f>SUM(D10:O10)</f>
        <v>201166</v>
      </c>
      <c r="Q10" s="280">
        <f t="shared" ref="Q10:Q36" si="3">D10</f>
        <v>50832</v>
      </c>
      <c r="R10" s="280">
        <f t="shared" ref="R10:R18" si="4">Q10+E10</f>
        <v>97863</v>
      </c>
      <c r="S10" s="280">
        <f t="shared" ref="S10:AB17" si="5">R10+F10</f>
        <v>150934</v>
      </c>
      <c r="T10" s="280">
        <f t="shared" si="5"/>
        <v>201166</v>
      </c>
      <c r="U10" s="280">
        <f t="shared" si="5"/>
        <v>201166</v>
      </c>
      <c r="V10" s="280">
        <f t="shared" si="5"/>
        <v>201166</v>
      </c>
      <c r="W10" s="280">
        <f t="shared" si="5"/>
        <v>201166</v>
      </c>
      <c r="X10" s="280">
        <f t="shared" si="5"/>
        <v>201166</v>
      </c>
      <c r="Y10" s="280">
        <f t="shared" si="5"/>
        <v>201166</v>
      </c>
      <c r="Z10" s="280">
        <f t="shared" si="5"/>
        <v>201166</v>
      </c>
      <c r="AA10" s="280">
        <f t="shared" si="5"/>
        <v>201166</v>
      </c>
      <c r="AB10" s="280">
        <f t="shared" si="5"/>
        <v>201166</v>
      </c>
    </row>
    <row r="11" spans="1:28" ht="14.1" customHeight="1">
      <c r="B11" s="109">
        <v>2</v>
      </c>
      <c r="C11" s="267" t="s">
        <v>149</v>
      </c>
      <c r="D11" s="279">
        <f>[2]MISIP_MLK!$E$41</f>
        <v>92902</v>
      </c>
      <c r="E11" s="279">
        <f>[2]MISIP_MLK!$E$42</f>
        <v>73620</v>
      </c>
      <c r="F11" s="279">
        <f>[2]MISIP_MLK!$E$43</f>
        <v>104374</v>
      </c>
      <c r="G11" s="279">
        <f>[2]MISIP_MLK!$E$44</f>
        <v>95086</v>
      </c>
      <c r="H11" s="279">
        <f>[2]MISIP_MLK!$E$45</f>
        <v>0</v>
      </c>
      <c r="I11" s="279">
        <f>[2]MISIP_MLK!$E$46</f>
        <v>0</v>
      </c>
      <c r="J11" s="279">
        <f>[2]MISIP_MLK!$E$47</f>
        <v>0</v>
      </c>
      <c r="K11" s="279">
        <f>[2]MISIP_MLK!$E$48</f>
        <v>0</v>
      </c>
      <c r="L11" s="279">
        <f>[2]MISIP_MLK!$E$49</f>
        <v>0</v>
      </c>
      <c r="M11" s="443">
        <f>[2]MISIP_MLK!$E$50</f>
        <v>0</v>
      </c>
      <c r="N11" s="443">
        <f>[2]MISIP_MLK!$E$51</f>
        <v>0</v>
      </c>
      <c r="O11" s="443">
        <f>[2]MISIP_MLK!$E$52</f>
        <v>0</v>
      </c>
      <c r="P11" s="287">
        <f>SUM(D11:O11)</f>
        <v>365982</v>
      </c>
      <c r="Q11" s="279">
        <f t="shared" si="3"/>
        <v>92902</v>
      </c>
      <c r="R11" s="279">
        <f t="shared" si="4"/>
        <v>166522</v>
      </c>
      <c r="S11" s="279">
        <f t="shared" ref="S11:X11" si="6">R11+F11</f>
        <v>270896</v>
      </c>
      <c r="T11" s="279">
        <f t="shared" si="6"/>
        <v>365982</v>
      </c>
      <c r="U11" s="279">
        <f t="shared" si="6"/>
        <v>365982</v>
      </c>
      <c r="V11" s="279">
        <f t="shared" si="6"/>
        <v>365982</v>
      </c>
      <c r="W11" s="279">
        <f t="shared" si="6"/>
        <v>365982</v>
      </c>
      <c r="X11" s="279">
        <f t="shared" si="6"/>
        <v>365982</v>
      </c>
      <c r="Y11" s="279">
        <f t="shared" si="5"/>
        <v>365982</v>
      </c>
      <c r="Z11" s="279">
        <f t="shared" si="5"/>
        <v>365982</v>
      </c>
      <c r="AA11" s="279">
        <f t="shared" si="5"/>
        <v>365982</v>
      </c>
      <c r="AB11" s="279">
        <f t="shared" si="5"/>
        <v>365982</v>
      </c>
    </row>
    <row r="12" spans="1:28" ht="14.1" customHeight="1">
      <c r="B12" s="109">
        <v>3</v>
      </c>
      <c r="C12" s="267" t="s">
        <v>150</v>
      </c>
      <c r="D12" s="279">
        <f>[2]MISIP_MLK!$F$41</f>
        <v>102949</v>
      </c>
      <c r="E12" s="279">
        <f>[2]MISIP_MLK!$F$42</f>
        <v>92606</v>
      </c>
      <c r="F12" s="279">
        <f>[2]MISIP_MLK!$F$43</f>
        <v>100329</v>
      </c>
      <c r="G12" s="279">
        <f>[2]MISIP_MLK!$F$44</f>
        <v>108864</v>
      </c>
      <c r="H12" s="279">
        <f>[2]MISIP_MLK!$F$45</f>
        <v>0</v>
      </c>
      <c r="I12" s="279">
        <f>[2]MISIP_MLK!$F$46</f>
        <v>0</v>
      </c>
      <c r="J12" s="279">
        <f>[2]MISIP_MLK!$F$47</f>
        <v>0</v>
      </c>
      <c r="K12" s="279">
        <f>[2]MISIP_MLK!$F$48</f>
        <v>0</v>
      </c>
      <c r="L12" s="279">
        <f>[2]MISIP_MLK!$F$49</f>
        <v>0</v>
      </c>
      <c r="M12" s="279">
        <f>[2]MISIP_MLK!$F$50</f>
        <v>0</v>
      </c>
      <c r="N12" s="279">
        <f>[2]MISIP_MLK!$F$51</f>
        <v>0</v>
      </c>
      <c r="O12" s="279">
        <f>[2]MISIP_MLK!$F$52</f>
        <v>0</v>
      </c>
      <c r="P12" s="287">
        <f t="shared" ref="P12:P30" si="7">SUM(D12:O12)</f>
        <v>404748</v>
      </c>
      <c r="Q12" s="279">
        <f t="shared" si="3"/>
        <v>102949</v>
      </c>
      <c r="R12" s="279">
        <f t="shared" si="4"/>
        <v>195555</v>
      </c>
      <c r="S12" s="279">
        <f t="shared" ref="S12:X12" si="8">R12+F12</f>
        <v>295884</v>
      </c>
      <c r="T12" s="279">
        <f t="shared" si="8"/>
        <v>404748</v>
      </c>
      <c r="U12" s="279">
        <f t="shared" si="8"/>
        <v>404748</v>
      </c>
      <c r="V12" s="279">
        <f t="shared" si="8"/>
        <v>404748</v>
      </c>
      <c r="W12" s="279">
        <f t="shared" si="8"/>
        <v>404748</v>
      </c>
      <c r="X12" s="279">
        <f t="shared" si="8"/>
        <v>404748</v>
      </c>
      <c r="Y12" s="279">
        <f t="shared" si="5"/>
        <v>404748</v>
      </c>
      <c r="Z12" s="279">
        <f t="shared" si="5"/>
        <v>404748</v>
      </c>
      <c r="AA12" s="279">
        <f t="shared" si="5"/>
        <v>404748</v>
      </c>
      <c r="AB12" s="279">
        <f t="shared" si="5"/>
        <v>404748</v>
      </c>
    </row>
    <row r="13" spans="1:28" ht="14.1" customHeight="1">
      <c r="B13" s="109">
        <v>4</v>
      </c>
      <c r="C13" s="267" t="s">
        <v>151</v>
      </c>
      <c r="D13" s="279">
        <f>[2]MISIP_MLK!$G$41</f>
        <v>21200</v>
      </c>
      <c r="E13" s="279">
        <f>[2]MISIP_MLK!$G$42</f>
        <v>17871</v>
      </c>
      <c r="F13" s="279">
        <f>[2]MISIP_MLK!$G$43</f>
        <v>19873</v>
      </c>
      <c r="G13" s="279">
        <f>[2]MISIP_MLK!$G$44</f>
        <v>19014</v>
      </c>
      <c r="H13" s="279">
        <f>[2]MISIP_MLK!$G$45</f>
        <v>0</v>
      </c>
      <c r="I13" s="279">
        <f>[2]MISIP_MLK!$G$46</f>
        <v>0</v>
      </c>
      <c r="J13" s="279">
        <f>[2]MISIP_MLK!$G$47</f>
        <v>0</v>
      </c>
      <c r="K13" s="279">
        <f>[2]MISIP_MLK!$G$48</f>
        <v>0</v>
      </c>
      <c r="L13" s="279">
        <f>[2]MISIP_MLK!$G$49</f>
        <v>0</v>
      </c>
      <c r="M13" s="279">
        <f>[2]MISIP_MLK!$G$50</f>
        <v>0</v>
      </c>
      <c r="N13" s="279">
        <f>[2]MISIP_MLK!$G$51</f>
        <v>0</v>
      </c>
      <c r="O13" s="279">
        <f>[2]MISIP_MLK!$G$52</f>
        <v>0</v>
      </c>
      <c r="P13" s="287">
        <f t="shared" si="7"/>
        <v>77958</v>
      </c>
      <c r="Q13" s="279">
        <f t="shared" si="3"/>
        <v>21200</v>
      </c>
      <c r="R13" s="279">
        <f t="shared" si="4"/>
        <v>39071</v>
      </c>
      <c r="S13" s="279">
        <f t="shared" ref="S13:X13" si="9">R13+F13</f>
        <v>58944</v>
      </c>
      <c r="T13" s="279">
        <f t="shared" si="9"/>
        <v>77958</v>
      </c>
      <c r="U13" s="279">
        <f t="shared" si="9"/>
        <v>77958</v>
      </c>
      <c r="V13" s="279">
        <f t="shared" si="9"/>
        <v>77958</v>
      </c>
      <c r="W13" s="279">
        <f t="shared" si="9"/>
        <v>77958</v>
      </c>
      <c r="X13" s="279">
        <f t="shared" si="9"/>
        <v>77958</v>
      </c>
      <c r="Y13" s="279">
        <f t="shared" si="5"/>
        <v>77958</v>
      </c>
      <c r="Z13" s="279">
        <f t="shared" si="5"/>
        <v>77958</v>
      </c>
      <c r="AA13" s="279">
        <f t="shared" si="5"/>
        <v>77958</v>
      </c>
      <c r="AB13" s="279">
        <f t="shared" si="5"/>
        <v>77958</v>
      </c>
    </row>
    <row r="14" spans="1:28" ht="14.1" customHeight="1">
      <c r="B14" s="109">
        <v>5</v>
      </c>
      <c r="C14" s="267" t="s">
        <v>152</v>
      </c>
      <c r="D14" s="279">
        <f>[2]MISIP_MLK!$H$41</f>
        <v>55658</v>
      </c>
      <c r="E14" s="279">
        <f>[2]MISIP_MLK!$H$42</f>
        <v>51672</v>
      </c>
      <c r="F14" s="279">
        <f>[2]MISIP_MLK!$H$43</f>
        <v>41352</v>
      </c>
      <c r="G14" s="279">
        <f>[2]MISIP_MLK!$H$44</f>
        <v>48400</v>
      </c>
      <c r="H14" s="279">
        <f>[2]MISIP_MLK!$H$45</f>
        <v>0</v>
      </c>
      <c r="I14" s="279">
        <f>[2]MISIP_MLK!$H$46</f>
        <v>0</v>
      </c>
      <c r="J14" s="279">
        <f>[2]MISIP_MLK!$H$47</f>
        <v>0</v>
      </c>
      <c r="K14" s="279">
        <f>[2]MISIP_MLK!$H$48</f>
        <v>0</v>
      </c>
      <c r="L14" s="279">
        <f>[2]MISIP_MLK!$H$49</f>
        <v>0</v>
      </c>
      <c r="M14" s="279">
        <f>[2]MISIP_MLK!$H$50</f>
        <v>0</v>
      </c>
      <c r="N14" s="279">
        <f>[2]MISIP_MLK!$H$51</f>
        <v>0</v>
      </c>
      <c r="O14" s="279">
        <f>[2]MISIP_MLK!$H$52</f>
        <v>0</v>
      </c>
      <c r="P14" s="287">
        <f t="shared" si="7"/>
        <v>197082</v>
      </c>
      <c r="Q14" s="279">
        <f t="shared" si="3"/>
        <v>55658</v>
      </c>
      <c r="R14" s="279">
        <f t="shared" si="4"/>
        <v>107330</v>
      </c>
      <c r="S14" s="279">
        <f t="shared" ref="S14:X14" si="10">R14+F14</f>
        <v>148682</v>
      </c>
      <c r="T14" s="279">
        <f t="shared" si="10"/>
        <v>197082</v>
      </c>
      <c r="U14" s="279">
        <f t="shared" si="10"/>
        <v>197082</v>
      </c>
      <c r="V14" s="279">
        <f t="shared" si="10"/>
        <v>197082</v>
      </c>
      <c r="W14" s="279">
        <f t="shared" si="10"/>
        <v>197082</v>
      </c>
      <c r="X14" s="279">
        <f t="shared" si="10"/>
        <v>197082</v>
      </c>
      <c r="Y14" s="279">
        <f t="shared" si="5"/>
        <v>197082</v>
      </c>
      <c r="Z14" s="279">
        <f t="shared" si="5"/>
        <v>197082</v>
      </c>
      <c r="AA14" s="279">
        <f t="shared" si="5"/>
        <v>197082</v>
      </c>
      <c r="AB14" s="279">
        <f t="shared" si="5"/>
        <v>197082</v>
      </c>
    </row>
    <row r="15" spans="1:28" ht="14.1" customHeight="1">
      <c r="B15" s="109">
        <v>6</v>
      </c>
      <c r="C15" s="267" t="s">
        <v>153</v>
      </c>
      <c r="D15" s="281">
        <f>[2]MISIP_MLK!$I$41</f>
        <v>5967.4</v>
      </c>
      <c r="E15" s="281">
        <f>[2]MISIP_MLK!$I$42</f>
        <v>5455.52</v>
      </c>
      <c r="F15" s="281">
        <f>[2]MISIP_MLK!$I$43</f>
        <v>6039.79</v>
      </c>
      <c r="G15" s="281">
        <f>[2]MISIP_MLK!$I$44</f>
        <v>8351.7999999999993</v>
      </c>
      <c r="H15" s="281">
        <f>[2]MISIP_MLK!$I$45</f>
        <v>0</v>
      </c>
      <c r="I15" s="281">
        <f>[2]MISIP_MLK!$I$46</f>
        <v>0</v>
      </c>
      <c r="J15" s="281">
        <f>[2]MISIP_MLK!$I$47</f>
        <v>0</v>
      </c>
      <c r="K15" s="281">
        <f>[2]MISIP_MLK!$I$48</f>
        <v>0</v>
      </c>
      <c r="L15" s="279">
        <f>[2]MISIP_MLK!$I$49</f>
        <v>0</v>
      </c>
      <c r="M15" s="281">
        <f>[2]MISIP_MLK!$I$50</f>
        <v>0</v>
      </c>
      <c r="N15" s="281">
        <f>[2]MISIP_MLK!$I$51</f>
        <v>0</v>
      </c>
      <c r="O15" s="281">
        <f>[2]MISIP_MLK!$I$52</f>
        <v>0</v>
      </c>
      <c r="P15" s="287">
        <f t="shared" si="7"/>
        <v>25814.51</v>
      </c>
      <c r="Q15" s="279">
        <f t="shared" si="3"/>
        <v>5967.4</v>
      </c>
      <c r="R15" s="279">
        <f t="shared" si="4"/>
        <v>11422.92</v>
      </c>
      <c r="S15" s="279">
        <f t="shared" ref="S15:X15" si="11">R15+F15</f>
        <v>17462.71</v>
      </c>
      <c r="T15" s="279">
        <f t="shared" si="11"/>
        <v>25814.51</v>
      </c>
      <c r="U15" s="279">
        <f t="shared" si="11"/>
        <v>25814.51</v>
      </c>
      <c r="V15" s="279">
        <f t="shared" si="11"/>
        <v>25814.51</v>
      </c>
      <c r="W15" s="279">
        <f t="shared" si="11"/>
        <v>25814.51</v>
      </c>
      <c r="X15" s="279">
        <f t="shared" si="11"/>
        <v>25814.51</v>
      </c>
      <c r="Y15" s="279">
        <f t="shared" si="5"/>
        <v>25814.51</v>
      </c>
      <c r="Z15" s="279">
        <f t="shared" si="5"/>
        <v>25814.51</v>
      </c>
      <c r="AA15" s="279">
        <f t="shared" si="5"/>
        <v>25814.51</v>
      </c>
      <c r="AB15" s="279">
        <f t="shared" si="5"/>
        <v>25814.51</v>
      </c>
    </row>
    <row r="16" spans="1:28" ht="14.1" customHeight="1">
      <c r="B16" s="109">
        <v>7</v>
      </c>
      <c r="C16" s="267" t="s">
        <v>154</v>
      </c>
      <c r="D16" s="279">
        <f>[2]MISIP_MLK!$J$41</f>
        <v>28774.6</v>
      </c>
      <c r="E16" s="279">
        <f>[2]MISIP_MLK!$J$42</f>
        <v>24165.900000000009</v>
      </c>
      <c r="F16" s="279">
        <f>[2]MISIP_MLK!$J$43</f>
        <v>27900.3</v>
      </c>
      <c r="G16" s="279">
        <f>[2]MISIP_MLK!$J$44</f>
        <v>27791.3</v>
      </c>
      <c r="H16" s="279">
        <f>[2]MISIP_MLK!$J$45</f>
        <v>0</v>
      </c>
      <c r="I16" s="279">
        <f>[2]MISIP_MLK!$J$46</f>
        <v>0</v>
      </c>
      <c r="J16" s="279">
        <f>[2]MISIP_MLK!$J$47</f>
        <v>0</v>
      </c>
      <c r="K16" s="279">
        <f>[2]MISIP_MLK!$J$48</f>
        <v>0</v>
      </c>
      <c r="L16" s="279">
        <f>[2]MISIP_MLK!$J$49</f>
        <v>0</v>
      </c>
      <c r="M16" s="279">
        <f>[2]MISIP_MLK!$J$50</f>
        <v>0</v>
      </c>
      <c r="N16" s="279">
        <f>[2]MISIP_MLK!$J$51</f>
        <v>0</v>
      </c>
      <c r="O16" s="279">
        <f>[2]MISIP_MLK!$J$52</f>
        <v>0</v>
      </c>
      <c r="P16" s="287">
        <f t="shared" si="7"/>
        <v>108632.1</v>
      </c>
      <c r="Q16" s="279">
        <f t="shared" si="3"/>
        <v>28774.6</v>
      </c>
      <c r="R16" s="279">
        <f t="shared" si="4"/>
        <v>52940.500000000007</v>
      </c>
      <c r="S16" s="279">
        <f t="shared" ref="S16:X16" si="12">R16+F16</f>
        <v>80840.800000000003</v>
      </c>
      <c r="T16" s="279">
        <f t="shared" si="12"/>
        <v>108632.1</v>
      </c>
      <c r="U16" s="279">
        <f t="shared" si="12"/>
        <v>108632.1</v>
      </c>
      <c r="V16" s="279">
        <f t="shared" si="12"/>
        <v>108632.1</v>
      </c>
      <c r="W16" s="279">
        <f t="shared" si="12"/>
        <v>108632.1</v>
      </c>
      <c r="X16" s="279">
        <f t="shared" si="12"/>
        <v>108632.1</v>
      </c>
      <c r="Y16" s="279">
        <f t="shared" si="5"/>
        <v>108632.1</v>
      </c>
      <c r="Z16" s="279">
        <f t="shared" si="5"/>
        <v>108632.1</v>
      </c>
      <c r="AA16" s="279">
        <f t="shared" si="5"/>
        <v>108632.1</v>
      </c>
      <c r="AB16" s="279">
        <f t="shared" si="5"/>
        <v>108632.1</v>
      </c>
    </row>
    <row r="17" spans="1:34" s="90" customFormat="1" ht="14.1" customHeight="1">
      <c r="B17" s="109">
        <v>8</v>
      </c>
      <c r="C17" s="267" t="s">
        <v>127</v>
      </c>
      <c r="D17" s="279">
        <f>[2]MISIP_MLK!$K$41</f>
        <v>10104.1</v>
      </c>
      <c r="E17" s="279">
        <f>[2]MISIP_MLK!$K$42</f>
        <v>9115.7000000000116</v>
      </c>
      <c r="F17" s="279">
        <f>[2]MISIP_MLK!$K$43</f>
        <v>11692.5</v>
      </c>
      <c r="G17" s="279">
        <f>[2]MISIP_MLK!$K$44</f>
        <v>12281.7</v>
      </c>
      <c r="H17" s="279">
        <f>[2]MISIP_MLK!$K$45</f>
        <v>0</v>
      </c>
      <c r="I17" s="279">
        <f>[2]MISIP_MLK!$K$46</f>
        <v>0</v>
      </c>
      <c r="J17" s="279">
        <f>[2]MISIP_MLK!$K$47</f>
        <v>0</v>
      </c>
      <c r="K17" s="279">
        <f>[2]MISIP_MLK!$K$48</f>
        <v>0</v>
      </c>
      <c r="L17" s="279">
        <f>[2]MISIP_MLK!$K$49</f>
        <v>0</v>
      </c>
      <c r="M17" s="279">
        <f>[2]MISIP_MLK!$K$50</f>
        <v>0</v>
      </c>
      <c r="N17" s="279">
        <f>[2]MISIP_MLK!$K$51</f>
        <v>0</v>
      </c>
      <c r="O17" s="279">
        <f>[2]MISIP_MLK!$K$52</f>
        <v>0</v>
      </c>
      <c r="P17" s="287">
        <f t="shared" si="7"/>
        <v>43194.000000000015</v>
      </c>
      <c r="Q17" s="279">
        <f t="shared" si="3"/>
        <v>10104.1</v>
      </c>
      <c r="R17" s="279">
        <f t="shared" si="4"/>
        <v>19219.80000000001</v>
      </c>
      <c r="S17" s="279">
        <f t="shared" ref="S17:X17" si="13">R17+F17</f>
        <v>30912.30000000001</v>
      </c>
      <c r="T17" s="279">
        <f t="shared" si="13"/>
        <v>43194.000000000015</v>
      </c>
      <c r="U17" s="279">
        <f t="shared" si="13"/>
        <v>43194.000000000015</v>
      </c>
      <c r="V17" s="279">
        <f t="shared" si="13"/>
        <v>43194.000000000015</v>
      </c>
      <c r="W17" s="279">
        <f t="shared" si="13"/>
        <v>43194.000000000015</v>
      </c>
      <c r="X17" s="279">
        <f t="shared" si="13"/>
        <v>43194.000000000015</v>
      </c>
      <c r="Y17" s="279">
        <f t="shared" si="5"/>
        <v>43194.000000000015</v>
      </c>
      <c r="Z17" s="279">
        <f t="shared" si="5"/>
        <v>43194.000000000015</v>
      </c>
      <c r="AA17" s="279">
        <f t="shared" si="5"/>
        <v>43194.000000000015</v>
      </c>
      <c r="AB17" s="279">
        <f t="shared" si="5"/>
        <v>43194.000000000015</v>
      </c>
    </row>
    <row r="18" spans="1:34" s="90" customFormat="1" ht="14.1" customHeight="1">
      <c r="B18" s="110"/>
      <c r="C18" s="269" t="s">
        <v>48</v>
      </c>
      <c r="D18" s="280">
        <f t="shared" ref="D18:I18" si="14">SUM(D11:D17)</f>
        <v>317555.09999999998</v>
      </c>
      <c r="E18" s="280">
        <f t="shared" si="14"/>
        <v>274506.12</v>
      </c>
      <c r="F18" s="280">
        <f t="shared" si="14"/>
        <v>311560.58999999997</v>
      </c>
      <c r="G18" s="280">
        <f t="shared" si="14"/>
        <v>319788.79999999999</v>
      </c>
      <c r="H18" s="280">
        <f t="shared" si="14"/>
        <v>0</v>
      </c>
      <c r="I18" s="280">
        <f t="shared" si="14"/>
        <v>0</v>
      </c>
      <c r="J18" s="280">
        <f t="shared" ref="J18:O18" si="15">SUM(J11:J17)</f>
        <v>0</v>
      </c>
      <c r="K18" s="280">
        <f t="shared" si="15"/>
        <v>0</v>
      </c>
      <c r="L18" s="280">
        <f t="shared" si="15"/>
        <v>0</v>
      </c>
      <c r="M18" s="280">
        <f t="shared" si="15"/>
        <v>0</v>
      </c>
      <c r="N18" s="280">
        <f t="shared" si="15"/>
        <v>0</v>
      </c>
      <c r="O18" s="280">
        <f t="shared" si="15"/>
        <v>0</v>
      </c>
      <c r="P18" s="288">
        <f t="shared" si="7"/>
        <v>1223410.6099999999</v>
      </c>
      <c r="Q18" s="289">
        <f t="shared" si="3"/>
        <v>317555.09999999998</v>
      </c>
      <c r="R18" s="280">
        <f t="shared" si="4"/>
        <v>592061.22</v>
      </c>
      <c r="S18" s="280">
        <f t="shared" ref="S18:AB26" si="16">R18+F18</f>
        <v>903621.80999999994</v>
      </c>
      <c r="T18" s="280">
        <f t="shared" si="16"/>
        <v>1223410.6099999999</v>
      </c>
      <c r="U18" s="280">
        <f t="shared" si="16"/>
        <v>1223410.6099999999</v>
      </c>
      <c r="V18" s="280">
        <f t="shared" si="16"/>
        <v>1223410.6099999999</v>
      </c>
      <c r="W18" s="280">
        <f t="shared" si="16"/>
        <v>1223410.6099999999</v>
      </c>
      <c r="X18" s="280">
        <f t="shared" si="16"/>
        <v>1223410.6099999999</v>
      </c>
      <c r="Y18" s="280">
        <f t="shared" si="16"/>
        <v>1223410.6099999999</v>
      </c>
      <c r="Z18" s="280">
        <f t="shared" si="16"/>
        <v>1223410.6099999999</v>
      </c>
      <c r="AA18" s="280">
        <f t="shared" si="16"/>
        <v>1223410.6099999999</v>
      </c>
      <c r="AB18" s="280">
        <f t="shared" si="16"/>
        <v>1223410.6099999999</v>
      </c>
      <c r="AC18" s="196"/>
      <c r="AD18" s="196"/>
      <c r="AE18" s="196"/>
      <c r="AF18" s="196"/>
      <c r="AG18" s="196"/>
      <c r="AH18" s="196"/>
    </row>
    <row r="19" spans="1:34" ht="14.1" customHeight="1">
      <c r="B19" s="109">
        <v>10</v>
      </c>
      <c r="C19" s="267" t="s">
        <v>155</v>
      </c>
      <c r="D19" s="279">
        <f>[2]MISIP_KTB!$E$41</f>
        <v>89604</v>
      </c>
      <c r="E19" s="279">
        <f>[2]MISIP_KTB!$E$42</f>
        <v>84960</v>
      </c>
      <c r="F19" s="279">
        <f>[2]MISIP_KTB!$E$43</f>
        <v>98700</v>
      </c>
      <c r="G19" s="279">
        <f>[2]MISIP_KTB!$E$44</f>
        <v>95664</v>
      </c>
      <c r="H19" s="279">
        <f>[2]MISIP_KTB!$E$45</f>
        <v>0</v>
      </c>
      <c r="I19" s="279">
        <f>[2]MISIP_KTB!$E$46</f>
        <v>0</v>
      </c>
      <c r="J19" s="279">
        <f>[2]MISIP_KTB!$E$47</f>
        <v>0</v>
      </c>
      <c r="K19" s="279">
        <f>[2]MISIP_KTB!$E$48</f>
        <v>0</v>
      </c>
      <c r="L19" s="279">
        <f>[2]MISIP_KTB!$E$49</f>
        <v>0</v>
      </c>
      <c r="M19" s="279">
        <f>[2]MISIP_KTB!$E$50</f>
        <v>0</v>
      </c>
      <c r="N19" s="279">
        <f>[2]MISIP_KTB!$E$51</f>
        <v>0</v>
      </c>
      <c r="O19" s="279">
        <f>[2]MISIP_KTB!$E$52</f>
        <v>0</v>
      </c>
      <c r="P19" s="287">
        <f t="shared" si="7"/>
        <v>368928</v>
      </c>
      <c r="Q19" s="279">
        <f t="shared" si="3"/>
        <v>89604</v>
      </c>
      <c r="R19" s="279">
        <f t="shared" ref="R19:R26" si="17">Q19+E19</f>
        <v>174564</v>
      </c>
      <c r="S19" s="279">
        <f t="shared" ref="S19:X26" si="18">R19+F19</f>
        <v>273264</v>
      </c>
      <c r="T19" s="279">
        <f t="shared" si="18"/>
        <v>368928</v>
      </c>
      <c r="U19" s="279">
        <f t="shared" si="18"/>
        <v>368928</v>
      </c>
      <c r="V19" s="279">
        <f t="shared" si="18"/>
        <v>368928</v>
      </c>
      <c r="W19" s="279">
        <f t="shared" si="18"/>
        <v>368928</v>
      </c>
      <c r="X19" s="279">
        <f t="shared" si="18"/>
        <v>368928</v>
      </c>
      <c r="Y19" s="279">
        <f t="shared" si="16"/>
        <v>368928</v>
      </c>
      <c r="Z19" s="279">
        <f t="shared" si="16"/>
        <v>368928</v>
      </c>
      <c r="AA19" s="279">
        <f t="shared" si="16"/>
        <v>368928</v>
      </c>
      <c r="AB19" s="279">
        <f t="shared" si="16"/>
        <v>368928</v>
      </c>
      <c r="AC19" s="92"/>
      <c r="AD19" s="92"/>
      <c r="AE19" s="92"/>
      <c r="AF19" s="92"/>
      <c r="AG19" s="92"/>
      <c r="AH19" s="92"/>
    </row>
    <row r="20" spans="1:34" s="92" customFormat="1" ht="13.5" customHeight="1">
      <c r="A20" s="246"/>
      <c r="B20" s="109">
        <v>11</v>
      </c>
      <c r="C20" s="270" t="s">
        <v>156</v>
      </c>
      <c r="D20" s="281">
        <f>[2]MISIP_KTB!$F$41</f>
        <v>39155.800000000003</v>
      </c>
      <c r="E20" s="281">
        <f>[2]MISIP_KTB!$F$42</f>
        <v>35040.300000000003</v>
      </c>
      <c r="F20" s="281">
        <f>[2]MISIP_KTB!$F$43</f>
        <v>39173.599999999999</v>
      </c>
      <c r="G20" s="281">
        <f>[2]MISIP_KTB!$F$44</f>
        <v>39500.100000000006</v>
      </c>
      <c r="H20" s="281">
        <f>[2]MISIP_KTB!$F$45</f>
        <v>0</v>
      </c>
      <c r="I20" s="281">
        <f>[2]MISIP_KTB!$F$46</f>
        <v>0</v>
      </c>
      <c r="J20" s="281">
        <f>[2]MISIP_KTB!$F$47</f>
        <v>0</v>
      </c>
      <c r="K20" s="281">
        <f>[2]MISIP_KTB!$F$48</f>
        <v>0</v>
      </c>
      <c r="L20" s="279">
        <f>[2]MISIP_KTB!$F$49</f>
        <v>0</v>
      </c>
      <c r="M20" s="281">
        <f>[2]MISIP_KTB!$F$50</f>
        <v>0</v>
      </c>
      <c r="N20" s="281">
        <f>[2]MISIP_KTB!$F$51</f>
        <v>0</v>
      </c>
      <c r="O20" s="281">
        <f>[2]MISIP_KTB!$F$52</f>
        <v>0</v>
      </c>
      <c r="P20" s="287">
        <f>SUM(D20:O20)</f>
        <v>152869.80000000002</v>
      </c>
      <c r="Q20" s="279">
        <f t="shared" si="3"/>
        <v>39155.800000000003</v>
      </c>
      <c r="R20" s="279">
        <f t="shared" si="17"/>
        <v>74196.100000000006</v>
      </c>
      <c r="S20" s="279">
        <f t="shared" si="18"/>
        <v>113369.70000000001</v>
      </c>
      <c r="T20" s="279">
        <f t="shared" si="18"/>
        <v>152869.80000000002</v>
      </c>
      <c r="U20" s="279">
        <f t="shared" si="18"/>
        <v>152869.80000000002</v>
      </c>
      <c r="V20" s="279">
        <f t="shared" si="18"/>
        <v>152869.80000000002</v>
      </c>
      <c r="W20" s="279">
        <f t="shared" si="18"/>
        <v>152869.80000000002</v>
      </c>
      <c r="X20" s="279">
        <f t="shared" si="18"/>
        <v>152869.80000000002</v>
      </c>
      <c r="Y20" s="279">
        <f t="shared" si="16"/>
        <v>152869.80000000002</v>
      </c>
      <c r="Z20" s="279">
        <f t="shared" si="16"/>
        <v>152869.80000000002</v>
      </c>
      <c r="AA20" s="279">
        <f t="shared" si="16"/>
        <v>152869.80000000002</v>
      </c>
      <c r="AB20" s="279">
        <f t="shared" si="16"/>
        <v>152869.80000000002</v>
      </c>
    </row>
    <row r="21" spans="1:34" s="92" customFormat="1" ht="13.5" customHeight="1">
      <c r="A21" s="246"/>
      <c r="B21" s="109">
        <v>12</v>
      </c>
      <c r="C21" s="270" t="s">
        <v>129</v>
      </c>
      <c r="D21" s="281">
        <f>[2]MISIP_KTB!$G$41</f>
        <v>0</v>
      </c>
      <c r="E21" s="281">
        <f>[2]MISIP_KTB!$G$42</f>
        <v>0</v>
      </c>
      <c r="F21" s="281">
        <f>[2]MISIP_KTB!$G$43</f>
        <v>79953.200000000012</v>
      </c>
      <c r="G21" s="281">
        <f>[2]MISIP_KTB!$G$44</f>
        <v>40680.199999999997</v>
      </c>
      <c r="H21" s="281">
        <f>[2]MISIP_KTB!$G$45</f>
        <v>0</v>
      </c>
      <c r="I21" s="281">
        <f>[2]MISIP_KTB!$G$46</f>
        <v>0</v>
      </c>
      <c r="J21" s="281">
        <f>[2]MISIP_KTB!$G$47</f>
        <v>0</v>
      </c>
      <c r="K21" s="281">
        <f>[2]MISIP_KTB!$G$48</f>
        <v>0</v>
      </c>
      <c r="L21" s="279">
        <f>[2]MISIP_KTB!$G$49</f>
        <v>0</v>
      </c>
      <c r="M21" s="281">
        <f>[2]MISIP_KTB!$G$50</f>
        <v>0</v>
      </c>
      <c r="N21" s="281">
        <f>[2]MISIP_KTB!$G$51</f>
        <v>0</v>
      </c>
      <c r="O21" s="281">
        <f>[2]MISIP_KTB!$G$52</f>
        <v>0</v>
      </c>
      <c r="P21" s="287">
        <f>SUM(D21:O21)</f>
        <v>120633.40000000001</v>
      </c>
      <c r="Q21" s="279">
        <f t="shared" si="3"/>
        <v>0</v>
      </c>
      <c r="R21" s="279">
        <f>Q21+E21</f>
        <v>0</v>
      </c>
      <c r="S21" s="279">
        <f>R21+F21</f>
        <v>79953.200000000012</v>
      </c>
      <c r="T21" s="279">
        <f t="shared" si="18"/>
        <v>120633.40000000001</v>
      </c>
      <c r="U21" s="279">
        <f t="shared" si="18"/>
        <v>120633.40000000001</v>
      </c>
      <c r="V21" s="279">
        <f t="shared" si="18"/>
        <v>120633.40000000001</v>
      </c>
      <c r="W21" s="279">
        <f t="shared" si="18"/>
        <v>120633.40000000001</v>
      </c>
      <c r="X21" s="279">
        <f t="shared" si="18"/>
        <v>120633.40000000001</v>
      </c>
      <c r="Y21" s="279">
        <f t="shared" si="16"/>
        <v>120633.40000000001</v>
      </c>
      <c r="Z21" s="279">
        <f t="shared" si="16"/>
        <v>120633.40000000001</v>
      </c>
      <c r="AA21" s="279">
        <f t="shared" si="16"/>
        <v>120633.40000000001</v>
      </c>
      <c r="AB21" s="279">
        <f t="shared" si="16"/>
        <v>120633.40000000001</v>
      </c>
    </row>
    <row r="22" spans="1:34" ht="14.1" customHeight="1">
      <c r="A22" s="87"/>
      <c r="B22" s="109">
        <v>13</v>
      </c>
      <c r="C22" s="271" t="s">
        <v>157</v>
      </c>
      <c r="D22" s="279">
        <f>[2]MISIP_KTB!$H$41</f>
        <v>58783</v>
      </c>
      <c r="E22" s="279">
        <f>[2]MISIP_KTB!$H$42</f>
        <v>53011</v>
      </c>
      <c r="F22" s="279">
        <f>[2]MISIP_KTB!$H$43</f>
        <v>59500</v>
      </c>
      <c r="G22" s="279">
        <f>[2]MISIP_KTB!$H$44</f>
        <v>59563</v>
      </c>
      <c r="H22" s="279">
        <f>[2]MISIP_KTB!$H$45</f>
        <v>0</v>
      </c>
      <c r="I22" s="279">
        <f>[2]MISIP_KTB!$H$46</f>
        <v>0</v>
      </c>
      <c r="J22" s="279">
        <f>[2]MISIP_KTB!$H$47</f>
        <v>0</v>
      </c>
      <c r="K22" s="279">
        <f>[2]MISIP_KTB!$H$48</f>
        <v>0</v>
      </c>
      <c r="L22" s="279">
        <f>[2]MISIP_KTB!$H$49</f>
        <v>0</v>
      </c>
      <c r="M22" s="279">
        <f>[2]MISIP_KTB!$H$50</f>
        <v>0</v>
      </c>
      <c r="N22" s="279">
        <f>[2]MISIP_KTB!$H$51</f>
        <v>0</v>
      </c>
      <c r="O22" s="279">
        <f>[2]MISIP_KTB!$H$52</f>
        <v>0</v>
      </c>
      <c r="P22" s="287">
        <f t="shared" si="7"/>
        <v>230857</v>
      </c>
      <c r="Q22" s="279">
        <f t="shared" si="3"/>
        <v>58783</v>
      </c>
      <c r="R22" s="279">
        <f t="shared" si="17"/>
        <v>111794</v>
      </c>
      <c r="S22" s="279">
        <f t="shared" si="18"/>
        <v>171294</v>
      </c>
      <c r="T22" s="279">
        <f t="shared" si="18"/>
        <v>230857</v>
      </c>
      <c r="U22" s="279">
        <f t="shared" si="18"/>
        <v>230857</v>
      </c>
      <c r="V22" s="279">
        <f t="shared" si="18"/>
        <v>230857</v>
      </c>
      <c r="W22" s="279">
        <f t="shared" si="18"/>
        <v>230857</v>
      </c>
      <c r="X22" s="279">
        <f t="shared" si="18"/>
        <v>230857</v>
      </c>
      <c r="Y22" s="279">
        <f t="shared" si="16"/>
        <v>230857</v>
      </c>
      <c r="Z22" s="279">
        <f t="shared" si="16"/>
        <v>230857</v>
      </c>
      <c r="AA22" s="279">
        <f t="shared" si="16"/>
        <v>230857</v>
      </c>
      <c r="AB22" s="279">
        <f t="shared" si="16"/>
        <v>230857</v>
      </c>
    </row>
    <row r="23" spans="1:34" s="90" customFormat="1" ht="14.1" customHeight="1">
      <c r="A23" s="89"/>
      <c r="B23" s="109">
        <v>14</v>
      </c>
      <c r="C23" s="271" t="s">
        <v>158</v>
      </c>
      <c r="D23" s="279">
        <f>[2]MISIP_KTB!$I$41</f>
        <v>125102</v>
      </c>
      <c r="E23" s="279">
        <f>[2]MISIP_KTB!$I$42</f>
        <v>111720</v>
      </c>
      <c r="F23" s="279">
        <f>[2]MISIP_KTB!$I$43</f>
        <v>124702</v>
      </c>
      <c r="G23" s="279">
        <f>[2]MISIP_KTB!$I$44</f>
        <v>124984</v>
      </c>
      <c r="H23" s="279">
        <f>[2]MISIP_KTB!$I$45</f>
        <v>0</v>
      </c>
      <c r="I23" s="279">
        <f>[2]MISIP_KTB!$I$46</f>
        <v>0</v>
      </c>
      <c r="J23" s="279">
        <f>[2]MISIP_KTB!$I$47</f>
        <v>0</v>
      </c>
      <c r="K23" s="279">
        <f>[2]MISIP_KTB!$I$48</f>
        <v>0</v>
      </c>
      <c r="L23" s="279">
        <f>[2]MISIP_KTB!$I$49</f>
        <v>0</v>
      </c>
      <c r="M23" s="279">
        <f>[2]MISIP_KTB!$I$50</f>
        <v>0</v>
      </c>
      <c r="N23" s="279">
        <f>[2]MISIP_KTB!$I$51</f>
        <v>0</v>
      </c>
      <c r="O23" s="279">
        <f>[2]MISIP_KTB!$I$52</f>
        <v>0</v>
      </c>
      <c r="P23" s="287">
        <f t="shared" si="7"/>
        <v>486508</v>
      </c>
      <c r="Q23" s="279">
        <f t="shared" si="3"/>
        <v>125102</v>
      </c>
      <c r="R23" s="279">
        <f t="shared" si="17"/>
        <v>236822</v>
      </c>
      <c r="S23" s="279">
        <f t="shared" si="18"/>
        <v>361524</v>
      </c>
      <c r="T23" s="279">
        <f t="shared" si="18"/>
        <v>486508</v>
      </c>
      <c r="U23" s="279">
        <f t="shared" si="18"/>
        <v>486508</v>
      </c>
      <c r="V23" s="279">
        <f t="shared" si="18"/>
        <v>486508</v>
      </c>
      <c r="W23" s="279">
        <f t="shared" si="18"/>
        <v>486508</v>
      </c>
      <c r="X23" s="279">
        <f t="shared" si="18"/>
        <v>486508</v>
      </c>
      <c r="Y23" s="279">
        <f t="shared" si="16"/>
        <v>486508</v>
      </c>
      <c r="Z23" s="279">
        <f t="shared" si="16"/>
        <v>486508</v>
      </c>
      <c r="AA23" s="279">
        <f t="shared" si="16"/>
        <v>486508</v>
      </c>
      <c r="AB23" s="279">
        <f t="shared" si="16"/>
        <v>486508</v>
      </c>
    </row>
    <row r="24" spans="1:34" ht="14.1" customHeight="1">
      <c r="A24" s="87"/>
      <c r="B24" s="109">
        <v>15</v>
      </c>
      <c r="C24" s="271" t="s">
        <v>159</v>
      </c>
      <c r="D24" s="279">
        <f>[2]MISIP_KTB!$J$41</f>
        <v>96902</v>
      </c>
      <c r="E24" s="279">
        <f>[2]MISIP_KTB!$J$42</f>
        <v>100916</v>
      </c>
      <c r="F24" s="279">
        <f>[2]MISIP_KTB!$J$43</f>
        <v>106550</v>
      </c>
      <c r="G24" s="279">
        <f>[2]MISIP_KTB!$J$44</f>
        <v>107384</v>
      </c>
      <c r="H24" s="279">
        <f>[2]MISIP_KTB!$J$45</f>
        <v>0</v>
      </c>
      <c r="I24" s="279">
        <f>[2]MISIP_KTB!$J$46</f>
        <v>0</v>
      </c>
      <c r="J24" s="279">
        <f>[2]MISIP_KTB!$J$47</f>
        <v>0</v>
      </c>
      <c r="K24" s="279">
        <f>[2]MISIP_KTB!$J$48</f>
        <v>0</v>
      </c>
      <c r="L24" s="279">
        <f>[2]MISIP_KTB!$J$49</f>
        <v>0</v>
      </c>
      <c r="M24" s="279">
        <f>[2]MISIP_KTB!$J$50</f>
        <v>0</v>
      </c>
      <c r="N24" s="279">
        <f>[2]MISIP_KTB!$J$51</f>
        <v>0</v>
      </c>
      <c r="O24" s="279">
        <f>[2]MISIP_KTB!$J$52</f>
        <v>0</v>
      </c>
      <c r="P24" s="287">
        <f t="shared" si="7"/>
        <v>411752</v>
      </c>
      <c r="Q24" s="279">
        <f t="shared" si="3"/>
        <v>96902</v>
      </c>
      <c r="R24" s="279">
        <f t="shared" si="17"/>
        <v>197818</v>
      </c>
      <c r="S24" s="279">
        <f t="shared" si="18"/>
        <v>304368</v>
      </c>
      <c r="T24" s="279">
        <f t="shared" si="18"/>
        <v>411752</v>
      </c>
      <c r="U24" s="279">
        <f t="shared" si="18"/>
        <v>411752</v>
      </c>
      <c r="V24" s="279">
        <f t="shared" si="18"/>
        <v>411752</v>
      </c>
      <c r="W24" s="279">
        <f t="shared" si="18"/>
        <v>411752</v>
      </c>
      <c r="X24" s="279">
        <f t="shared" si="18"/>
        <v>411752</v>
      </c>
      <c r="Y24" s="279">
        <f t="shared" si="16"/>
        <v>411752</v>
      </c>
      <c r="Z24" s="279">
        <f t="shared" si="16"/>
        <v>411752</v>
      </c>
      <c r="AA24" s="279">
        <f t="shared" si="16"/>
        <v>411752</v>
      </c>
      <c r="AB24" s="279">
        <f t="shared" si="16"/>
        <v>411752</v>
      </c>
    </row>
    <row r="25" spans="1:34" ht="14.1" customHeight="1">
      <c r="B25" s="109">
        <v>16</v>
      </c>
      <c r="C25" s="271" t="s">
        <v>160</v>
      </c>
      <c r="D25" s="279">
        <f>[2]MISIP_KTB!$K$41</f>
        <v>15975.900000000001</v>
      </c>
      <c r="E25" s="279">
        <f>[2]MISIP_KTB!$K$42</f>
        <v>14281.54</v>
      </c>
      <c r="F25" s="279">
        <f>[2]MISIP_KTB!$K$43</f>
        <v>14506.420000000002</v>
      </c>
      <c r="G25" s="279">
        <f>[2]MISIP_KTB!$K$44</f>
        <v>4170.04</v>
      </c>
      <c r="H25" s="279">
        <f>[2]MISIP_KTB!$K$45</f>
        <v>0</v>
      </c>
      <c r="I25" s="279">
        <f>[2]MISIP_KTB!$K$46</f>
        <v>0</v>
      </c>
      <c r="J25" s="279">
        <f>[2]MISIP_KTB!$K$47</f>
        <v>0</v>
      </c>
      <c r="K25" s="279">
        <f>[2]MISIP_KTB!$K$48</f>
        <v>0</v>
      </c>
      <c r="L25" s="279">
        <f>[2]MISIP_KTB!$K$49</f>
        <v>0</v>
      </c>
      <c r="M25" s="279">
        <f>[2]MISIP_KTB!$K$50</f>
        <v>0</v>
      </c>
      <c r="N25" s="279">
        <f>[2]MISIP_KTB!$K$51</f>
        <v>0</v>
      </c>
      <c r="O25" s="279">
        <f>[2]MISIP_KTB!$K$52</f>
        <v>0</v>
      </c>
      <c r="P25" s="287">
        <f t="shared" si="7"/>
        <v>48933.9</v>
      </c>
      <c r="Q25" s="279">
        <f t="shared" si="3"/>
        <v>15975.900000000001</v>
      </c>
      <c r="R25" s="279">
        <f t="shared" si="17"/>
        <v>30257.440000000002</v>
      </c>
      <c r="S25" s="279">
        <f t="shared" si="18"/>
        <v>44763.86</v>
      </c>
      <c r="T25" s="279">
        <f t="shared" si="18"/>
        <v>48933.9</v>
      </c>
      <c r="U25" s="279">
        <f t="shared" si="18"/>
        <v>48933.9</v>
      </c>
      <c r="V25" s="279">
        <f t="shared" si="18"/>
        <v>48933.9</v>
      </c>
      <c r="W25" s="279">
        <f t="shared" si="18"/>
        <v>48933.9</v>
      </c>
      <c r="X25" s="279">
        <f t="shared" si="18"/>
        <v>48933.9</v>
      </c>
      <c r="Y25" s="279">
        <f t="shared" si="16"/>
        <v>48933.9</v>
      </c>
      <c r="Z25" s="279">
        <f t="shared" si="16"/>
        <v>48933.9</v>
      </c>
      <c r="AA25" s="279">
        <f t="shared" si="16"/>
        <v>48933.9</v>
      </c>
      <c r="AB25" s="279">
        <f t="shared" si="16"/>
        <v>48933.9</v>
      </c>
    </row>
    <row r="26" spans="1:34" ht="14.1" customHeight="1">
      <c r="A26" s="87"/>
      <c r="B26" s="109">
        <v>17</v>
      </c>
      <c r="C26" s="271" t="s">
        <v>161</v>
      </c>
      <c r="D26" s="279">
        <f>[2]MISIP_KTB!$L$41</f>
        <v>36694</v>
      </c>
      <c r="E26" s="279">
        <f>[2]MISIP_KTB!$L$42</f>
        <v>34239</v>
      </c>
      <c r="F26" s="279">
        <f>[2]MISIP_KTB!$L$43</f>
        <v>36288</v>
      </c>
      <c r="G26" s="279">
        <f>[2]MISIP_KTB!$L$44</f>
        <v>36408</v>
      </c>
      <c r="H26" s="279">
        <f>[2]MISIP_KTB!$L$45</f>
        <v>0</v>
      </c>
      <c r="I26" s="279">
        <f>[2]MISIP_KTB!$L$46</f>
        <v>0</v>
      </c>
      <c r="J26" s="279">
        <f>[2]MISIP_KTB!$L$47</f>
        <v>0</v>
      </c>
      <c r="K26" s="279">
        <f>[2]MISIP_KTB!$L$48</f>
        <v>0</v>
      </c>
      <c r="L26" s="279">
        <f>[2]MISIP_KTB!$L$49</f>
        <v>0</v>
      </c>
      <c r="M26" s="279">
        <f>[2]MISIP_KTB!$L$50</f>
        <v>0</v>
      </c>
      <c r="N26" s="279">
        <f>[2]MISIP_KTB!$L$51</f>
        <v>0</v>
      </c>
      <c r="O26" s="279">
        <f>[2]MISIP_KTB!$L$52</f>
        <v>0</v>
      </c>
      <c r="P26" s="287">
        <f t="shared" si="7"/>
        <v>143629</v>
      </c>
      <c r="Q26" s="279">
        <f t="shared" si="3"/>
        <v>36694</v>
      </c>
      <c r="R26" s="279">
        <f t="shared" si="17"/>
        <v>70933</v>
      </c>
      <c r="S26" s="279">
        <f t="shared" si="18"/>
        <v>107221</v>
      </c>
      <c r="T26" s="279">
        <f t="shared" si="18"/>
        <v>143629</v>
      </c>
      <c r="U26" s="279">
        <f t="shared" si="18"/>
        <v>143629</v>
      </c>
      <c r="V26" s="279">
        <f t="shared" si="18"/>
        <v>143629</v>
      </c>
      <c r="W26" s="279">
        <f t="shared" si="18"/>
        <v>143629</v>
      </c>
      <c r="X26" s="279">
        <f t="shared" si="18"/>
        <v>143629</v>
      </c>
      <c r="Y26" s="279">
        <f t="shared" si="16"/>
        <v>143629</v>
      </c>
      <c r="Z26" s="279">
        <f t="shared" si="16"/>
        <v>143629</v>
      </c>
      <c r="AA26" s="279">
        <f t="shared" si="16"/>
        <v>143629</v>
      </c>
      <c r="AB26" s="279">
        <f t="shared" si="16"/>
        <v>143629</v>
      </c>
    </row>
    <row r="27" spans="1:34" s="90" customFormat="1" ht="14.1" customHeight="1">
      <c r="A27" s="89"/>
      <c r="B27" s="110"/>
      <c r="C27" s="272" t="s">
        <v>47</v>
      </c>
      <c r="D27" s="280">
        <f t="shared" ref="D27:O27" si="19">SUM(D19:D26)</f>
        <v>462216.7</v>
      </c>
      <c r="E27" s="280">
        <f t="shared" si="19"/>
        <v>434167.83999999997</v>
      </c>
      <c r="F27" s="280">
        <f t="shared" si="19"/>
        <v>559373.22</v>
      </c>
      <c r="G27" s="280">
        <f t="shared" si="19"/>
        <v>508353.33999999997</v>
      </c>
      <c r="H27" s="280">
        <f t="shared" si="19"/>
        <v>0</v>
      </c>
      <c r="I27" s="280">
        <f t="shared" si="19"/>
        <v>0</v>
      </c>
      <c r="J27" s="280">
        <f t="shared" si="19"/>
        <v>0</v>
      </c>
      <c r="K27" s="280">
        <f t="shared" si="19"/>
        <v>0</v>
      </c>
      <c r="L27" s="280">
        <f t="shared" si="19"/>
        <v>0</v>
      </c>
      <c r="M27" s="280">
        <f t="shared" si="19"/>
        <v>0</v>
      </c>
      <c r="N27" s="280">
        <f t="shared" si="19"/>
        <v>0</v>
      </c>
      <c r="O27" s="280">
        <f t="shared" si="19"/>
        <v>0</v>
      </c>
      <c r="P27" s="288">
        <f t="shared" si="7"/>
        <v>1964111.1</v>
      </c>
      <c r="Q27" s="289">
        <f t="shared" si="3"/>
        <v>462216.7</v>
      </c>
      <c r="R27" s="280">
        <f t="shared" ref="R27:R36" si="20">Q27+E27</f>
        <v>896384.54</v>
      </c>
      <c r="S27" s="280">
        <f t="shared" ref="S27:AB27" si="21">R27+F27</f>
        <v>1455757.76</v>
      </c>
      <c r="T27" s="280">
        <f t="shared" si="21"/>
        <v>1964111.1</v>
      </c>
      <c r="U27" s="280">
        <f t="shared" si="21"/>
        <v>1964111.1</v>
      </c>
      <c r="V27" s="280">
        <f t="shared" si="21"/>
        <v>1964111.1</v>
      </c>
      <c r="W27" s="280">
        <f t="shared" si="21"/>
        <v>1964111.1</v>
      </c>
      <c r="X27" s="280">
        <f t="shared" si="21"/>
        <v>1964111.1</v>
      </c>
      <c r="Y27" s="280">
        <f t="shared" si="21"/>
        <v>1964111.1</v>
      </c>
      <c r="Z27" s="280">
        <f t="shared" si="21"/>
        <v>1964111.1</v>
      </c>
      <c r="AA27" s="280">
        <f t="shared" si="21"/>
        <v>1964111.1</v>
      </c>
      <c r="AB27" s="280">
        <f t="shared" si="21"/>
        <v>1964111.1</v>
      </c>
    </row>
    <row r="28" spans="1:34" s="90" customFormat="1" ht="14.1" customHeight="1">
      <c r="B28" s="110"/>
      <c r="C28" s="273" t="s">
        <v>128</v>
      </c>
      <c r="D28" s="282">
        <f t="shared" ref="D28:O28" si="22">SUM(D10,D18,D27)</f>
        <v>830603.8</v>
      </c>
      <c r="E28" s="282">
        <f t="shared" si="22"/>
        <v>755704.96</v>
      </c>
      <c r="F28" s="282">
        <f t="shared" si="22"/>
        <v>924004.80999999994</v>
      </c>
      <c r="G28" s="282">
        <f t="shared" si="22"/>
        <v>878374.1399999999</v>
      </c>
      <c r="H28" s="282">
        <f t="shared" si="22"/>
        <v>0</v>
      </c>
      <c r="I28" s="282">
        <f t="shared" si="22"/>
        <v>0</v>
      </c>
      <c r="J28" s="282">
        <f t="shared" si="22"/>
        <v>0</v>
      </c>
      <c r="K28" s="282">
        <f t="shared" si="22"/>
        <v>0</v>
      </c>
      <c r="L28" s="282">
        <f t="shared" si="22"/>
        <v>0</v>
      </c>
      <c r="M28" s="282">
        <f t="shared" si="22"/>
        <v>0</v>
      </c>
      <c r="N28" s="282">
        <f t="shared" si="22"/>
        <v>0</v>
      </c>
      <c r="O28" s="282">
        <f t="shared" si="22"/>
        <v>0</v>
      </c>
      <c r="P28" s="288">
        <f t="shared" si="7"/>
        <v>3388687.71</v>
      </c>
      <c r="Q28" s="289">
        <f t="shared" si="3"/>
        <v>830603.8</v>
      </c>
      <c r="R28" s="282">
        <f t="shared" si="20"/>
        <v>1586308.76</v>
      </c>
      <c r="S28" s="282">
        <f t="shared" ref="S28:AB28" si="23">R28+F28</f>
        <v>2510313.5699999998</v>
      </c>
      <c r="T28" s="282">
        <f t="shared" si="23"/>
        <v>3388687.71</v>
      </c>
      <c r="U28" s="282">
        <f t="shared" si="23"/>
        <v>3388687.71</v>
      </c>
      <c r="V28" s="282">
        <f t="shared" si="23"/>
        <v>3388687.71</v>
      </c>
      <c r="W28" s="282">
        <f t="shared" si="23"/>
        <v>3388687.71</v>
      </c>
      <c r="X28" s="282">
        <f t="shared" si="23"/>
        <v>3388687.71</v>
      </c>
      <c r="Y28" s="282">
        <f t="shared" si="23"/>
        <v>3388687.71</v>
      </c>
      <c r="Z28" s="282">
        <f t="shared" si="23"/>
        <v>3388687.71</v>
      </c>
      <c r="AA28" s="282">
        <f t="shared" si="23"/>
        <v>3388687.71</v>
      </c>
      <c r="AB28" s="282">
        <f t="shared" si="23"/>
        <v>3388687.71</v>
      </c>
    </row>
    <row r="29" spans="1:34" ht="14.1" customHeight="1">
      <c r="B29" s="109">
        <v>18</v>
      </c>
      <c r="C29" s="271" t="s">
        <v>129</v>
      </c>
      <c r="D29" s="279">
        <f>[2]SEWA!$E$41</f>
        <v>193150</v>
      </c>
      <c r="E29" s="279">
        <f>[2]SEWA!$E$42</f>
        <v>150186</v>
      </c>
      <c r="F29" s="279">
        <f>[2]SEWA!$E$43</f>
        <v>109152</v>
      </c>
      <c r="G29" s="279">
        <f>[2]SEWA!$E$44</f>
        <v>26476</v>
      </c>
      <c r="H29" s="279">
        <f>[2]SEWA!$E$45</f>
        <v>0</v>
      </c>
      <c r="I29" s="279">
        <f>[2]SEWA!$E$46</f>
        <v>0</v>
      </c>
      <c r="J29" s="279">
        <f>[2]SEWA!$E$47</f>
        <v>0</v>
      </c>
      <c r="K29" s="279">
        <f>[2]SEWA!$E$48</f>
        <v>0</v>
      </c>
      <c r="L29" s="279">
        <f>[2]SEWA!$E$49</f>
        <v>0</v>
      </c>
      <c r="M29" s="279">
        <f>[2]SEWA!$E$50</f>
        <v>0</v>
      </c>
      <c r="N29" s="279">
        <f>[2]SEWA!$E$51</f>
        <v>0</v>
      </c>
      <c r="O29" s="279">
        <f>[2]SEWA!$E$52</f>
        <v>0</v>
      </c>
      <c r="P29" s="287">
        <f t="shared" si="7"/>
        <v>478964</v>
      </c>
      <c r="Q29" s="279">
        <f t="shared" si="3"/>
        <v>193150</v>
      </c>
      <c r="R29" s="279">
        <f t="shared" si="20"/>
        <v>343336</v>
      </c>
      <c r="S29" s="279">
        <f t="shared" ref="S29:AB29" si="24">R29+F29</f>
        <v>452488</v>
      </c>
      <c r="T29" s="279">
        <f t="shared" si="24"/>
        <v>478964</v>
      </c>
      <c r="U29" s="279">
        <f t="shared" si="24"/>
        <v>478964</v>
      </c>
      <c r="V29" s="279">
        <f t="shared" si="24"/>
        <v>478964</v>
      </c>
      <c r="W29" s="279">
        <f t="shared" si="24"/>
        <v>478964</v>
      </c>
      <c r="X29" s="279">
        <f t="shared" si="24"/>
        <v>478964</v>
      </c>
      <c r="Y29" s="279">
        <f t="shared" si="24"/>
        <v>478964</v>
      </c>
      <c r="Z29" s="279">
        <f t="shared" si="24"/>
        <v>478964</v>
      </c>
      <c r="AA29" s="279">
        <f t="shared" si="24"/>
        <v>478964</v>
      </c>
      <c r="AB29" s="279">
        <f t="shared" si="24"/>
        <v>478964</v>
      </c>
    </row>
    <row r="30" spans="1:34" ht="14.1" customHeight="1">
      <c r="B30" s="109">
        <v>19</v>
      </c>
      <c r="C30" s="271" t="s">
        <v>149</v>
      </c>
      <c r="D30" s="279">
        <f>[2]SEWA!$F$41</f>
        <v>96778</v>
      </c>
      <c r="E30" s="279">
        <f>[2]SEWA!$F$42</f>
        <v>99466</v>
      </c>
      <c r="F30" s="279">
        <f>[2]SEWA!$F$43</f>
        <v>87538</v>
      </c>
      <c r="G30" s="279">
        <f>[2]SEWA!$F$44</f>
        <v>94456</v>
      </c>
      <c r="H30" s="279">
        <f>[2]SEWA!$F$45</f>
        <v>0</v>
      </c>
      <c r="I30" s="279">
        <f>[2]SEWA!$F$46</f>
        <v>0</v>
      </c>
      <c r="J30" s="279">
        <f>[2]SEWA!$F$47</f>
        <v>0</v>
      </c>
      <c r="K30" s="279">
        <f>[2]SEWA!$F$48</f>
        <v>0</v>
      </c>
      <c r="L30" s="279">
        <f>[2]SEWA!$F$49</f>
        <v>0</v>
      </c>
      <c r="M30" s="279">
        <f>[2]SEWA!$F$50</f>
        <v>0</v>
      </c>
      <c r="N30" s="279">
        <f>[2]SEWA!$F$51</f>
        <v>0</v>
      </c>
      <c r="O30" s="279">
        <f>[2]SEWA!$F$52</f>
        <v>0</v>
      </c>
      <c r="P30" s="287">
        <f t="shared" si="7"/>
        <v>378238</v>
      </c>
      <c r="Q30" s="279">
        <f t="shared" si="3"/>
        <v>96778</v>
      </c>
      <c r="R30" s="279">
        <f t="shared" si="20"/>
        <v>196244</v>
      </c>
      <c r="S30" s="279">
        <f t="shared" ref="S30:AB30" si="25">R30+F30</f>
        <v>283782</v>
      </c>
      <c r="T30" s="279">
        <f t="shared" si="25"/>
        <v>378238</v>
      </c>
      <c r="U30" s="279">
        <f t="shared" si="25"/>
        <v>378238</v>
      </c>
      <c r="V30" s="279">
        <f t="shared" si="25"/>
        <v>378238</v>
      </c>
      <c r="W30" s="279">
        <f t="shared" si="25"/>
        <v>378238</v>
      </c>
      <c r="X30" s="279">
        <f t="shared" si="25"/>
        <v>378238</v>
      </c>
      <c r="Y30" s="279">
        <f t="shared" si="25"/>
        <v>378238</v>
      </c>
      <c r="Z30" s="279">
        <f t="shared" si="25"/>
        <v>378238</v>
      </c>
      <c r="AA30" s="279">
        <f t="shared" si="25"/>
        <v>378238</v>
      </c>
      <c r="AB30" s="279">
        <f t="shared" si="25"/>
        <v>378238</v>
      </c>
    </row>
    <row r="31" spans="1:34" s="90" customFormat="1" ht="14.1" customHeight="1">
      <c r="B31" s="110"/>
      <c r="C31" s="273" t="s">
        <v>130</v>
      </c>
      <c r="D31" s="282">
        <f t="shared" ref="D31:I31" si="26">SUM(D29:D30)</f>
        <v>289928</v>
      </c>
      <c r="E31" s="282">
        <f t="shared" si="26"/>
        <v>249652</v>
      </c>
      <c r="F31" s="282">
        <f t="shared" si="26"/>
        <v>196690</v>
      </c>
      <c r="G31" s="282">
        <f t="shared" si="26"/>
        <v>120932</v>
      </c>
      <c r="H31" s="282">
        <f t="shared" si="26"/>
        <v>0</v>
      </c>
      <c r="I31" s="282">
        <f t="shared" si="26"/>
        <v>0</v>
      </c>
      <c r="J31" s="282">
        <f>SUM(J29:J30)</f>
        <v>0</v>
      </c>
      <c r="K31" s="282">
        <f>SUM(K29:K30)</f>
        <v>0</v>
      </c>
      <c r="L31" s="282">
        <f>SUM(L29:L30)</f>
        <v>0</v>
      </c>
      <c r="M31" s="282">
        <f t="shared" ref="M31:O31" si="27">SUM(M29:M30)</f>
        <v>0</v>
      </c>
      <c r="N31" s="282">
        <f t="shared" si="27"/>
        <v>0</v>
      </c>
      <c r="O31" s="282">
        <f t="shared" si="27"/>
        <v>0</v>
      </c>
      <c r="P31" s="288">
        <f t="shared" ref="P31:P34" si="28">SUM(D31:O31)</f>
        <v>857202</v>
      </c>
      <c r="Q31" s="289">
        <f t="shared" si="3"/>
        <v>289928</v>
      </c>
      <c r="R31" s="282">
        <f t="shared" si="20"/>
        <v>539580</v>
      </c>
      <c r="S31" s="282">
        <f t="shared" ref="S31:AB31" si="29">R31+F31</f>
        <v>736270</v>
      </c>
      <c r="T31" s="282">
        <f t="shared" si="29"/>
        <v>857202</v>
      </c>
      <c r="U31" s="282">
        <f t="shared" si="29"/>
        <v>857202</v>
      </c>
      <c r="V31" s="282">
        <f t="shared" si="29"/>
        <v>857202</v>
      </c>
      <c r="W31" s="282">
        <f t="shared" si="29"/>
        <v>857202</v>
      </c>
      <c r="X31" s="282">
        <f t="shared" si="29"/>
        <v>857202</v>
      </c>
      <c r="Y31" s="282">
        <f t="shared" si="29"/>
        <v>857202</v>
      </c>
      <c r="Z31" s="282">
        <f t="shared" si="29"/>
        <v>857202</v>
      </c>
      <c r="AA31" s="282">
        <f t="shared" si="29"/>
        <v>857202</v>
      </c>
      <c r="AB31" s="282">
        <f t="shared" si="29"/>
        <v>857202</v>
      </c>
    </row>
    <row r="32" spans="1:34" s="90" customFormat="1" ht="14.1" customHeight="1">
      <c r="A32" s="89"/>
      <c r="B32" s="110"/>
      <c r="C32" s="274" t="s">
        <v>131</v>
      </c>
      <c r="D32" s="283">
        <f t="shared" ref="D32:I32" si="30">SUM(D28,D31)</f>
        <v>1120531.8</v>
      </c>
      <c r="E32" s="283">
        <f t="shared" si="30"/>
        <v>1005356.96</v>
      </c>
      <c r="F32" s="283">
        <f t="shared" si="30"/>
        <v>1120694.81</v>
      </c>
      <c r="G32" s="283">
        <f t="shared" si="30"/>
        <v>999306.1399999999</v>
      </c>
      <c r="H32" s="283">
        <f t="shared" si="30"/>
        <v>0</v>
      </c>
      <c r="I32" s="283">
        <f t="shared" si="30"/>
        <v>0</v>
      </c>
      <c r="J32" s="283">
        <f t="shared" ref="J32:K32" si="31">SUM(J28,J31)</f>
        <v>0</v>
      </c>
      <c r="K32" s="283">
        <f t="shared" si="31"/>
        <v>0</v>
      </c>
      <c r="L32" s="283">
        <f t="shared" ref="L32:O32" si="32">SUM(L28,L31)</f>
        <v>0</v>
      </c>
      <c r="M32" s="283">
        <f t="shared" si="32"/>
        <v>0</v>
      </c>
      <c r="N32" s="283">
        <f t="shared" si="32"/>
        <v>0</v>
      </c>
      <c r="O32" s="283">
        <f t="shared" si="32"/>
        <v>0</v>
      </c>
      <c r="P32" s="288">
        <f t="shared" si="28"/>
        <v>4245889.71</v>
      </c>
      <c r="Q32" s="289">
        <f t="shared" si="3"/>
        <v>1120531.8</v>
      </c>
      <c r="R32" s="283">
        <f t="shared" si="20"/>
        <v>2125888.7599999998</v>
      </c>
      <c r="S32" s="283">
        <f t="shared" ref="S32:AB32" si="33">R32+F32</f>
        <v>3246583.57</v>
      </c>
      <c r="T32" s="283">
        <f t="shared" si="33"/>
        <v>4245889.71</v>
      </c>
      <c r="U32" s="283">
        <f t="shared" si="33"/>
        <v>4245889.71</v>
      </c>
      <c r="V32" s="283">
        <f t="shared" si="33"/>
        <v>4245889.71</v>
      </c>
      <c r="W32" s="283">
        <f t="shared" si="33"/>
        <v>4245889.71</v>
      </c>
      <c r="X32" s="283">
        <f t="shared" si="33"/>
        <v>4245889.71</v>
      </c>
      <c r="Y32" s="283">
        <f t="shared" si="33"/>
        <v>4245889.71</v>
      </c>
      <c r="Z32" s="283">
        <f t="shared" si="33"/>
        <v>4245889.71</v>
      </c>
      <c r="AA32" s="283">
        <f t="shared" si="33"/>
        <v>4245889.71</v>
      </c>
      <c r="AB32" s="283">
        <f t="shared" si="33"/>
        <v>4245889.71</v>
      </c>
    </row>
    <row r="33" spans="2:28" s="92" customFormat="1" ht="15" customHeight="1">
      <c r="B33" s="111">
        <v>20</v>
      </c>
      <c r="C33" s="270" t="s">
        <v>132</v>
      </c>
      <c r="D33" s="284">
        <f>[2]MBU!$E$41</f>
        <v>1042063</v>
      </c>
      <c r="E33" s="284">
        <f>[2]MBU!$E$42</f>
        <v>1005121</v>
      </c>
      <c r="F33" s="284">
        <f>[2]MBU!$E$43</f>
        <v>1122944</v>
      </c>
      <c r="G33" s="284">
        <f>[2]MBU!$E$44</f>
        <v>1140538</v>
      </c>
      <c r="H33" s="284">
        <f>[2]MBU!$E$45</f>
        <v>0</v>
      </c>
      <c r="I33" s="284">
        <f>[2]MBU!$E$46</f>
        <v>0</v>
      </c>
      <c r="J33" s="284">
        <f>[2]MBU!$E$47</f>
        <v>0</v>
      </c>
      <c r="K33" s="284">
        <f>[2]MBU!$E$48</f>
        <v>0</v>
      </c>
      <c r="L33" s="284">
        <f>[2]MBU!$E$49</f>
        <v>0</v>
      </c>
      <c r="M33" s="284">
        <f>[2]MBU!$E$50</f>
        <v>0</v>
      </c>
      <c r="N33" s="284">
        <f>[2]MBU!$E$51</f>
        <v>0</v>
      </c>
      <c r="O33" s="284">
        <f>[2]MBU!$E$52</f>
        <v>0</v>
      </c>
      <c r="P33" s="287">
        <f t="shared" si="28"/>
        <v>4310666</v>
      </c>
      <c r="Q33" s="279">
        <f t="shared" si="3"/>
        <v>1042063</v>
      </c>
      <c r="R33" s="279">
        <f t="shared" si="20"/>
        <v>2047184</v>
      </c>
      <c r="S33" s="279">
        <f t="shared" ref="S33:AB33" si="34">R33+F33</f>
        <v>3170128</v>
      </c>
      <c r="T33" s="279">
        <f t="shared" si="34"/>
        <v>4310666</v>
      </c>
      <c r="U33" s="279">
        <f t="shared" si="34"/>
        <v>4310666</v>
      </c>
      <c r="V33" s="279">
        <f t="shared" si="34"/>
        <v>4310666</v>
      </c>
      <c r="W33" s="279">
        <f t="shared" si="34"/>
        <v>4310666</v>
      </c>
      <c r="X33" s="279">
        <f t="shared" si="34"/>
        <v>4310666</v>
      </c>
      <c r="Y33" s="279">
        <f t="shared" si="34"/>
        <v>4310666</v>
      </c>
      <c r="Z33" s="279">
        <f t="shared" si="34"/>
        <v>4310666</v>
      </c>
      <c r="AA33" s="279">
        <f t="shared" si="34"/>
        <v>4310666</v>
      </c>
      <c r="AB33" s="279">
        <f t="shared" si="34"/>
        <v>4310666</v>
      </c>
    </row>
    <row r="34" spans="2:28" s="92" customFormat="1" ht="15" customHeight="1">
      <c r="B34" s="111">
        <v>21</v>
      </c>
      <c r="C34" s="270" t="s">
        <v>210</v>
      </c>
      <c r="D34" s="284">
        <f>[2]MBU!$F$41</f>
        <v>559744.07999999996</v>
      </c>
      <c r="E34" s="284">
        <f>[2]MBU!$F$42</f>
        <v>359955.35</v>
      </c>
      <c r="F34" s="284">
        <f>[2]MBU!$F$43</f>
        <v>510977.87000000011</v>
      </c>
      <c r="G34" s="284">
        <f>[2]MBU!$F$44</f>
        <v>445942.01</v>
      </c>
      <c r="H34" s="284">
        <f>[2]MBU!$F$45</f>
        <v>0</v>
      </c>
      <c r="I34" s="284">
        <f>[2]MBU!$F$46</f>
        <v>0</v>
      </c>
      <c r="J34" s="284">
        <f>[2]MBU!$F$47</f>
        <v>0</v>
      </c>
      <c r="K34" s="284">
        <f>[2]MBU!$F$48</f>
        <v>0</v>
      </c>
      <c r="L34" s="284">
        <f>[2]MBU!$F$49</f>
        <v>0</v>
      </c>
      <c r="M34" s="284">
        <f>[2]MBU!$F$50</f>
        <v>0</v>
      </c>
      <c r="N34" s="284">
        <f>[2]MBU!$F$51</f>
        <v>0</v>
      </c>
      <c r="O34" s="284">
        <f>[2]MBU!$F$52</f>
        <v>0</v>
      </c>
      <c r="P34" s="287">
        <f t="shared" si="28"/>
        <v>1876619.31</v>
      </c>
      <c r="Q34" s="279">
        <f t="shared" ref="Q34" si="35">D34</f>
        <v>559744.07999999996</v>
      </c>
      <c r="R34" s="279">
        <f t="shared" ref="R34" si="36">Q34+E34</f>
        <v>919699.42999999993</v>
      </c>
      <c r="S34" s="279">
        <f t="shared" ref="S34" si="37">R34+F34</f>
        <v>1430677.3</v>
      </c>
      <c r="T34" s="279">
        <f t="shared" ref="T34" si="38">S34+G34</f>
        <v>1876619.31</v>
      </c>
      <c r="U34" s="279">
        <f t="shared" ref="U34" si="39">T34+H34</f>
        <v>1876619.31</v>
      </c>
      <c r="V34" s="279">
        <f t="shared" ref="V34" si="40">U34+I34</f>
        <v>1876619.31</v>
      </c>
      <c r="W34" s="279">
        <f t="shared" ref="W34" si="41">V34+J34</f>
        <v>1876619.31</v>
      </c>
      <c r="X34" s="279">
        <f t="shared" ref="X34" si="42">W34+K34</f>
        <v>1876619.31</v>
      </c>
      <c r="Y34" s="279">
        <f t="shared" ref="Y34" si="43">X34+L34</f>
        <v>1876619.31</v>
      </c>
      <c r="Z34" s="279">
        <f t="shared" ref="Z34" si="44">Y34+M34</f>
        <v>1876619.31</v>
      </c>
      <c r="AA34" s="279">
        <f t="shared" ref="AA34" si="45">Z34+N34</f>
        <v>1876619.31</v>
      </c>
      <c r="AB34" s="279">
        <f t="shared" ref="AB34" si="46">AA34+O34</f>
        <v>1876619.31</v>
      </c>
    </row>
    <row r="35" spans="2:28" s="90" customFormat="1" ht="14.1" customHeight="1">
      <c r="B35" s="250"/>
      <c r="C35" s="274" t="s">
        <v>133</v>
      </c>
      <c r="D35" s="285">
        <f>SUM(D33:D34)</f>
        <v>1601807.08</v>
      </c>
      <c r="E35" s="285">
        <f t="shared" ref="E35:O35" si="47">SUM(E33:E34)</f>
        <v>1365076.35</v>
      </c>
      <c r="F35" s="285">
        <f t="shared" si="47"/>
        <v>1633921.87</v>
      </c>
      <c r="G35" s="285">
        <f t="shared" si="47"/>
        <v>1586480.01</v>
      </c>
      <c r="H35" s="285">
        <f t="shared" si="47"/>
        <v>0</v>
      </c>
      <c r="I35" s="285">
        <f t="shared" si="47"/>
        <v>0</v>
      </c>
      <c r="J35" s="285">
        <f t="shared" si="47"/>
        <v>0</v>
      </c>
      <c r="K35" s="285">
        <f t="shared" si="47"/>
        <v>0</v>
      </c>
      <c r="L35" s="285">
        <f t="shared" si="47"/>
        <v>0</v>
      </c>
      <c r="M35" s="285">
        <f t="shared" si="47"/>
        <v>0</v>
      </c>
      <c r="N35" s="285">
        <f t="shared" si="47"/>
        <v>0</v>
      </c>
      <c r="O35" s="285">
        <f t="shared" si="47"/>
        <v>0</v>
      </c>
      <c r="P35" s="288">
        <f t="shared" ref="P35:P36" si="48">SUM(D35:O35)</f>
        <v>6187285.3100000005</v>
      </c>
      <c r="Q35" s="289">
        <f t="shared" si="3"/>
        <v>1601807.08</v>
      </c>
      <c r="R35" s="285">
        <f t="shared" si="20"/>
        <v>2966883.43</v>
      </c>
      <c r="S35" s="285">
        <f t="shared" ref="S35:AB35" si="49">R35+F35</f>
        <v>4600805.3000000007</v>
      </c>
      <c r="T35" s="285">
        <f t="shared" si="49"/>
        <v>6187285.3100000005</v>
      </c>
      <c r="U35" s="285">
        <f t="shared" si="49"/>
        <v>6187285.3100000005</v>
      </c>
      <c r="V35" s="285">
        <f t="shared" si="49"/>
        <v>6187285.3100000005</v>
      </c>
      <c r="W35" s="285">
        <f t="shared" si="49"/>
        <v>6187285.3100000005</v>
      </c>
      <c r="X35" s="285">
        <f t="shared" si="49"/>
        <v>6187285.3100000005</v>
      </c>
      <c r="Y35" s="285">
        <f t="shared" si="49"/>
        <v>6187285.3100000005</v>
      </c>
      <c r="Z35" s="285">
        <f t="shared" si="49"/>
        <v>6187285.3100000005</v>
      </c>
      <c r="AA35" s="285">
        <f t="shared" si="49"/>
        <v>6187285.3100000005</v>
      </c>
      <c r="AB35" s="285">
        <f t="shared" si="49"/>
        <v>6187285.3100000005</v>
      </c>
    </row>
    <row r="36" spans="2:28" s="90" customFormat="1" ht="14.1" customHeight="1">
      <c r="B36" s="256"/>
      <c r="C36" s="275" t="s">
        <v>29</v>
      </c>
      <c r="D36" s="286">
        <f t="shared" ref="D36:I36" si="50">SUM(D32,D35)</f>
        <v>2722338.88</v>
      </c>
      <c r="E36" s="286">
        <f t="shared" si="50"/>
        <v>2370433.31</v>
      </c>
      <c r="F36" s="286">
        <f t="shared" si="50"/>
        <v>2754616.68</v>
      </c>
      <c r="G36" s="465">
        <f t="shared" si="50"/>
        <v>2585786.15</v>
      </c>
      <c r="H36" s="286">
        <f t="shared" si="50"/>
        <v>0</v>
      </c>
      <c r="I36" s="286">
        <f t="shared" si="50"/>
        <v>0</v>
      </c>
      <c r="J36" s="286">
        <f t="shared" ref="J36:K36" si="51">SUM(J32,J35)</f>
        <v>0</v>
      </c>
      <c r="K36" s="286">
        <f t="shared" si="51"/>
        <v>0</v>
      </c>
      <c r="L36" s="286">
        <f t="shared" ref="L36:O36" si="52">SUM(L32,L35)</f>
        <v>0</v>
      </c>
      <c r="M36" s="286">
        <f t="shared" si="52"/>
        <v>0</v>
      </c>
      <c r="N36" s="286">
        <f t="shared" si="52"/>
        <v>0</v>
      </c>
      <c r="O36" s="286">
        <f t="shared" si="52"/>
        <v>0</v>
      </c>
      <c r="P36" s="290">
        <f t="shared" si="48"/>
        <v>10433175.02</v>
      </c>
      <c r="Q36" s="291">
        <f t="shared" si="3"/>
        <v>2722338.88</v>
      </c>
      <c r="R36" s="286">
        <f t="shared" si="20"/>
        <v>5092772.1899999995</v>
      </c>
      <c r="S36" s="286">
        <f t="shared" ref="S36:AB36" si="53">R36+F36</f>
        <v>7847388.8699999992</v>
      </c>
      <c r="T36" s="286">
        <f t="shared" si="53"/>
        <v>10433175.02</v>
      </c>
      <c r="U36" s="286">
        <f t="shared" si="53"/>
        <v>10433175.02</v>
      </c>
      <c r="V36" s="286">
        <f t="shared" si="53"/>
        <v>10433175.02</v>
      </c>
      <c r="W36" s="286">
        <f t="shared" si="53"/>
        <v>10433175.02</v>
      </c>
      <c r="X36" s="286">
        <f t="shared" si="53"/>
        <v>10433175.02</v>
      </c>
      <c r="Y36" s="286">
        <f t="shared" si="53"/>
        <v>10433175.02</v>
      </c>
      <c r="Z36" s="286">
        <f t="shared" si="53"/>
        <v>10433175.02</v>
      </c>
      <c r="AA36" s="286">
        <f t="shared" si="53"/>
        <v>10433175.02</v>
      </c>
      <c r="AB36" s="286">
        <f t="shared" si="53"/>
        <v>10433175.02</v>
      </c>
    </row>
    <row r="37" spans="2:28" ht="14.1" customHeight="1">
      <c r="B37" s="261"/>
      <c r="C37" s="262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  <c r="Q37" s="86"/>
      <c r="R37" s="88"/>
    </row>
    <row r="38" spans="2:28" ht="14.1" customHeight="1">
      <c r="B38" s="112"/>
      <c r="C38" s="240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  <c r="Q38" s="86"/>
      <c r="R38" s="88"/>
    </row>
    <row r="39" spans="2:28" ht="14.1" customHeight="1">
      <c r="B39" s="112"/>
      <c r="C39" s="24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  <c r="Q39" s="86"/>
      <c r="R39" s="88"/>
    </row>
    <row r="40" spans="2:28" ht="14.1" customHeight="1">
      <c r="B40" s="112"/>
      <c r="C40" s="240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86"/>
      <c r="R40" s="88"/>
    </row>
    <row r="41" spans="2:28" s="92" customFormat="1" ht="14.1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  <c r="Q41" s="248"/>
      <c r="R41" s="249"/>
    </row>
    <row r="42" spans="2:28" ht="14.1" customHeight="1">
      <c r="B42" s="112"/>
      <c r="C42" s="242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  <c r="Q42" s="86"/>
      <c r="R42" s="88"/>
    </row>
    <row r="43" spans="2:28" s="92" customFormat="1" ht="14.1" customHeight="1">
      <c r="B43" s="237"/>
      <c r="C43" s="260" t="s">
        <v>211</v>
      </c>
      <c r="D43" s="243"/>
      <c r="E43" s="243"/>
      <c r="F43" s="243"/>
      <c r="G43" s="243"/>
      <c r="H43" s="243"/>
      <c r="I43" s="243"/>
      <c r="J43" s="243"/>
      <c r="K43" s="243"/>
      <c r="L43" s="248"/>
      <c r="M43" s="249"/>
    </row>
    <row r="44" spans="2:28" ht="14.1" customHeight="1">
      <c r="B44" s="112"/>
      <c r="C44" s="98" t="s">
        <v>149</v>
      </c>
      <c r="D44" s="99">
        <f>D11+D30</f>
        <v>189680</v>
      </c>
      <c r="E44" s="99">
        <f t="shared" ref="E44:F44" si="54">E11+E30</f>
        <v>173086</v>
      </c>
      <c r="F44" s="99">
        <f t="shared" si="54"/>
        <v>191912</v>
      </c>
      <c r="G44" s="99">
        <f t="shared" ref="G44:O44" si="55">G11+G30</f>
        <v>189542</v>
      </c>
      <c r="H44" s="99">
        <f t="shared" si="55"/>
        <v>0</v>
      </c>
      <c r="I44" s="99">
        <f t="shared" si="55"/>
        <v>0</v>
      </c>
      <c r="J44" s="99">
        <f t="shared" si="55"/>
        <v>0</v>
      </c>
      <c r="K44" s="99">
        <f t="shared" si="55"/>
        <v>0</v>
      </c>
      <c r="L44" s="99">
        <f t="shared" si="55"/>
        <v>0</v>
      </c>
      <c r="M44" s="99">
        <f t="shared" si="55"/>
        <v>0</v>
      </c>
      <c r="N44" s="99">
        <f t="shared" si="55"/>
        <v>0</v>
      </c>
      <c r="O44" s="99">
        <f t="shared" si="55"/>
        <v>0</v>
      </c>
      <c r="P44" s="444">
        <f>SUM(D44:O44)</f>
        <v>744220</v>
      </c>
      <c r="Q44" s="444">
        <f>D44</f>
        <v>189680</v>
      </c>
      <c r="R44" s="444">
        <f>Q44+E44</f>
        <v>362766</v>
      </c>
      <c r="S44" s="444">
        <f t="shared" ref="S44:AB44" si="56">R44+F44</f>
        <v>554678</v>
      </c>
      <c r="T44" s="444">
        <f t="shared" si="56"/>
        <v>744220</v>
      </c>
      <c r="U44" s="444">
        <f t="shared" si="56"/>
        <v>744220</v>
      </c>
      <c r="V44" s="444">
        <f t="shared" si="56"/>
        <v>744220</v>
      </c>
      <c r="W44" s="444">
        <f t="shared" si="56"/>
        <v>744220</v>
      </c>
      <c r="X44" s="444">
        <f t="shared" si="56"/>
        <v>744220</v>
      </c>
      <c r="Y44" s="444">
        <f t="shared" si="56"/>
        <v>744220</v>
      </c>
      <c r="Z44" s="444">
        <f t="shared" si="56"/>
        <v>744220</v>
      </c>
      <c r="AA44" s="444">
        <f t="shared" si="56"/>
        <v>744220</v>
      </c>
      <c r="AB44" s="444">
        <f t="shared" si="56"/>
        <v>744220</v>
      </c>
    </row>
    <row r="45" spans="2:28">
      <c r="B45" s="112"/>
      <c r="C45" s="243" t="s">
        <v>129</v>
      </c>
      <c r="D45" s="97">
        <f t="shared" ref="D45:E45" si="57">D21+D29</f>
        <v>193150</v>
      </c>
      <c r="E45" s="97">
        <f t="shared" si="57"/>
        <v>150186</v>
      </c>
      <c r="F45" s="97">
        <f>F21+F29</f>
        <v>189105.2</v>
      </c>
      <c r="G45" s="97">
        <f t="shared" ref="G45:O45" si="58">G21+G30</f>
        <v>135136.20000000001</v>
      </c>
      <c r="H45" s="97">
        <f t="shared" si="58"/>
        <v>0</v>
      </c>
      <c r="I45" s="97">
        <f t="shared" si="58"/>
        <v>0</v>
      </c>
      <c r="J45" s="97">
        <f t="shared" si="58"/>
        <v>0</v>
      </c>
      <c r="K45" s="97">
        <f t="shared" si="58"/>
        <v>0</v>
      </c>
      <c r="L45" s="97">
        <f t="shared" si="58"/>
        <v>0</v>
      </c>
      <c r="M45" s="97">
        <f t="shared" si="58"/>
        <v>0</v>
      </c>
      <c r="N45" s="97">
        <f t="shared" si="58"/>
        <v>0</v>
      </c>
      <c r="O45" s="97">
        <f t="shared" si="58"/>
        <v>0</v>
      </c>
      <c r="P45" s="444">
        <f>SUM(D45:O45)</f>
        <v>667577.39999999991</v>
      </c>
      <c r="Q45" s="444">
        <f>D45</f>
        <v>193150</v>
      </c>
      <c r="R45" s="444">
        <f>Q45+E45</f>
        <v>343336</v>
      </c>
      <c r="S45" s="444">
        <f t="shared" ref="S45" si="59">R45+F45</f>
        <v>532441.19999999995</v>
      </c>
      <c r="T45" s="444">
        <f t="shared" ref="T45" si="60">S45+G45</f>
        <v>667577.39999999991</v>
      </c>
      <c r="U45" s="444">
        <f t="shared" ref="U45" si="61">T45+H45</f>
        <v>667577.39999999991</v>
      </c>
      <c r="V45" s="444">
        <f t="shared" ref="V45" si="62">U45+I45</f>
        <v>667577.39999999991</v>
      </c>
      <c r="W45" s="444">
        <f t="shared" ref="W45" si="63">V45+J45</f>
        <v>667577.39999999991</v>
      </c>
      <c r="X45" s="444">
        <f t="shared" ref="X45" si="64">W45+K45</f>
        <v>667577.39999999991</v>
      </c>
      <c r="Y45" s="444">
        <f t="shared" ref="Y45" si="65">X45+L45</f>
        <v>667577.39999999991</v>
      </c>
      <c r="Z45" s="444">
        <f t="shared" ref="Z45" si="66">Y45+M45</f>
        <v>667577.39999999991</v>
      </c>
      <c r="AA45" s="444">
        <f t="shared" ref="AA45" si="67">Z45+N45</f>
        <v>667577.39999999991</v>
      </c>
      <c r="AB45" s="444">
        <f t="shared" ref="AB45" si="68">AA45+O45</f>
        <v>667577.39999999991</v>
      </c>
    </row>
    <row r="46" spans="2:28">
      <c r="B46" s="113"/>
      <c r="C46" s="63"/>
      <c r="D46" s="175"/>
      <c r="E46" s="175"/>
      <c r="F46" s="175"/>
      <c r="G46" s="175"/>
      <c r="H46" s="175"/>
      <c r="I46" s="175"/>
      <c r="J46" s="175"/>
      <c r="K46" s="175"/>
      <c r="M46" s="100"/>
      <c r="N46" s="175"/>
      <c r="O46" s="175"/>
      <c r="P46" s="175"/>
    </row>
    <row r="47" spans="2:28">
      <c r="B47" s="113"/>
      <c r="C47" s="63"/>
      <c r="D47" s="175"/>
      <c r="E47" s="175"/>
      <c r="F47" s="175"/>
      <c r="G47" s="175"/>
      <c r="J47" s="175"/>
      <c r="K47" s="175"/>
      <c r="L47" s="175"/>
      <c r="M47" s="175"/>
      <c r="O47" s="175"/>
      <c r="P47" s="175"/>
    </row>
    <row r="48" spans="2:28">
      <c r="B48" s="113"/>
      <c r="C48" s="63"/>
      <c r="D48" s="175"/>
      <c r="E48" s="175"/>
      <c r="F48" s="175"/>
      <c r="G48" s="175"/>
      <c r="H48" s="175"/>
      <c r="I48" s="175"/>
      <c r="J48" s="175"/>
      <c r="K48" s="175"/>
      <c r="M48" s="47"/>
      <c r="N48" s="175"/>
      <c r="O48" s="175"/>
      <c r="P48" s="175"/>
    </row>
    <row r="49" spans="2:16">
      <c r="B49" s="113"/>
      <c r="C49" s="63"/>
      <c r="D49" s="175"/>
      <c r="E49" s="175"/>
      <c r="F49" s="175"/>
      <c r="G49" s="175"/>
      <c r="H49" s="175"/>
      <c r="I49" s="175"/>
      <c r="J49" s="175"/>
      <c r="K49" s="175"/>
      <c r="M49" s="47"/>
      <c r="N49" s="175"/>
      <c r="O49" s="175"/>
      <c r="P49" s="175"/>
    </row>
    <row r="50" spans="2:16">
      <c r="B50" s="113"/>
      <c r="C50" s="64"/>
      <c r="M50" s="47"/>
      <c r="N50" s="175"/>
      <c r="O50" s="47"/>
      <c r="P50" s="47"/>
    </row>
    <row r="51" spans="2:16">
      <c r="B51" s="113"/>
      <c r="C51" s="63"/>
      <c r="M51" s="47"/>
      <c r="N51" s="175"/>
      <c r="O51" s="47"/>
      <c r="P51" s="47"/>
    </row>
    <row r="52" spans="2:16">
      <c r="C52" s="177"/>
      <c r="D52" s="175"/>
      <c r="E52" s="175"/>
      <c r="F52" s="175"/>
      <c r="G52" s="175"/>
      <c r="H52" s="175"/>
      <c r="I52" s="175"/>
      <c r="J52" s="175"/>
      <c r="K52" s="175"/>
      <c r="M52" s="47"/>
      <c r="N52" s="47"/>
      <c r="O52" s="47"/>
      <c r="P52" s="175"/>
    </row>
    <row r="53" spans="2:16">
      <c r="C53" s="177"/>
      <c r="D53" s="175"/>
      <c r="E53" s="175"/>
      <c r="F53" s="175"/>
      <c r="G53" s="175"/>
      <c r="H53" s="175"/>
      <c r="I53" s="175"/>
      <c r="J53" s="175"/>
      <c r="K53" s="175"/>
      <c r="M53" s="47"/>
      <c r="N53" s="47"/>
      <c r="O53" s="47"/>
      <c r="P53" s="175"/>
    </row>
    <row r="54" spans="2:16">
      <c r="C54" s="177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47"/>
      <c r="O54" s="47"/>
      <c r="P54" s="175"/>
    </row>
    <row r="55" spans="2:16">
      <c r="C55" s="177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47"/>
      <c r="O55" s="47"/>
      <c r="P55" s="175"/>
    </row>
    <row r="56" spans="2:16">
      <c r="N56" s="47"/>
      <c r="O56" s="47"/>
    </row>
    <row r="57" spans="2:16">
      <c r="C57" s="177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</row>
    <row r="58" spans="2:16">
      <c r="C58" s="177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</row>
    <row r="59" spans="2:16">
      <c r="C59" s="177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</row>
    <row r="60" spans="2:16">
      <c r="C60" s="177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</row>
    <row r="63" spans="2:16">
      <c r="B63" s="112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</row>
    <row r="64" spans="2:16">
      <c r="B64" s="112"/>
      <c r="C64" s="66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2"/>
      <c r="O64" s="482"/>
      <c r="P64" s="207"/>
    </row>
    <row r="65" spans="2:16">
      <c r="B65" s="215"/>
      <c r="C65" s="68"/>
      <c r="D65" s="216"/>
      <c r="E65" s="216"/>
      <c r="F65" s="216"/>
      <c r="G65" s="217"/>
      <c r="H65" s="217"/>
      <c r="I65" s="217"/>
      <c r="J65" s="218"/>
      <c r="K65" s="218"/>
      <c r="L65" s="218"/>
      <c r="M65" s="219"/>
      <c r="N65" s="219"/>
      <c r="O65" s="219"/>
      <c r="P65" s="208"/>
    </row>
    <row r="66" spans="2:16">
      <c r="B66" s="112"/>
      <c r="C66" s="66"/>
      <c r="D66" s="220"/>
      <c r="E66" s="220"/>
      <c r="F66" s="220"/>
      <c r="G66" s="221"/>
      <c r="H66" s="221"/>
      <c r="I66" s="221"/>
      <c r="J66" s="222"/>
      <c r="K66" s="222"/>
      <c r="L66" s="222"/>
      <c r="M66" s="223"/>
      <c r="N66" s="223"/>
      <c r="O66" s="223"/>
      <c r="P66" s="206"/>
    </row>
    <row r="67" spans="2:16">
      <c r="B67" s="224"/>
      <c r="C67" s="225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09"/>
    </row>
    <row r="68" spans="2:16">
      <c r="B68" s="227"/>
      <c r="C68" s="228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09"/>
    </row>
    <row r="69" spans="2:16">
      <c r="B69" s="229"/>
      <c r="C69" s="230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10"/>
    </row>
    <row r="70" spans="2:16">
      <c r="B70" s="227"/>
      <c r="C70" s="228"/>
      <c r="D70" s="232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09"/>
    </row>
    <row r="71" spans="2:16">
      <c r="B71" s="227"/>
      <c r="C71" s="228"/>
      <c r="D71" s="226"/>
      <c r="E71" s="226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09"/>
    </row>
    <row r="72" spans="2:16">
      <c r="B72" s="227"/>
      <c r="C72" s="228"/>
      <c r="D72" s="226"/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09"/>
    </row>
    <row r="73" spans="2:16">
      <c r="B73" s="227"/>
      <c r="C73" s="228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09"/>
    </row>
    <row r="74" spans="2:16">
      <c r="B74" s="227"/>
      <c r="C74" s="228"/>
      <c r="D74" s="233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09"/>
    </row>
    <row r="75" spans="2:16">
      <c r="B75" s="227"/>
      <c r="C75" s="228"/>
      <c r="D75" s="226"/>
      <c r="E75" s="226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09"/>
    </row>
    <row r="76" spans="2:16">
      <c r="B76" s="227"/>
      <c r="C76" s="228"/>
      <c r="D76" s="226"/>
      <c r="E76" s="226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09"/>
    </row>
    <row r="77" spans="2:16">
      <c r="B77" s="227"/>
      <c r="C77" s="228"/>
      <c r="D77" s="226"/>
      <c r="E77" s="226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09"/>
    </row>
    <row r="78" spans="2:16">
      <c r="B78" s="227"/>
      <c r="C78" s="228"/>
      <c r="D78" s="226"/>
      <c r="E78" s="226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09"/>
    </row>
    <row r="79" spans="2:16">
      <c r="B79" s="227"/>
      <c r="C79" s="230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09"/>
    </row>
    <row r="80" spans="2:16">
      <c r="B80" s="227"/>
      <c r="C80" s="235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11"/>
    </row>
    <row r="81" spans="2:16">
      <c r="B81" s="227"/>
      <c r="C81" s="235"/>
      <c r="D81" s="226"/>
      <c r="E81" s="226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09"/>
    </row>
    <row r="82" spans="2:16">
      <c r="B82" s="227"/>
      <c r="C82" s="235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09"/>
    </row>
    <row r="83" spans="2:16">
      <c r="B83" s="227"/>
      <c r="C83" s="235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09"/>
    </row>
    <row r="84" spans="2:16">
      <c r="B84" s="227"/>
      <c r="C84" s="235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09"/>
    </row>
    <row r="85" spans="2:16">
      <c r="B85" s="227"/>
      <c r="C85" s="235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09"/>
    </row>
    <row r="86" spans="2:16">
      <c r="B86" s="227"/>
      <c r="C86" s="235"/>
      <c r="D86" s="226"/>
      <c r="E86" s="226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09"/>
    </row>
    <row r="87" spans="2:16">
      <c r="B87" s="227"/>
      <c r="C87" s="235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09"/>
    </row>
    <row r="88" spans="2:16">
      <c r="B88" s="227"/>
      <c r="C88" s="235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09"/>
    </row>
    <row r="89" spans="2:16">
      <c r="B89" s="227"/>
      <c r="C89" s="235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09"/>
    </row>
    <row r="90" spans="2:16">
      <c r="B90" s="227"/>
      <c r="C90" s="230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09"/>
    </row>
    <row r="91" spans="2:16">
      <c r="B91" s="229"/>
      <c r="C91" s="238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12"/>
    </row>
    <row r="92" spans="2:16">
      <c r="B92" s="237"/>
      <c r="C92" s="240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13"/>
    </row>
    <row r="93" spans="2:16">
      <c r="B93" s="237"/>
      <c r="C93" s="240"/>
      <c r="D93" s="99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09"/>
    </row>
    <row r="94" spans="2:16">
      <c r="B94" s="112"/>
      <c r="C94" s="240"/>
      <c r="D94" s="99"/>
      <c r="E94" s="226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09"/>
    </row>
    <row r="95" spans="2:16">
      <c r="B95" s="112"/>
      <c r="C95" s="240"/>
      <c r="D95" s="99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09"/>
    </row>
    <row r="96" spans="2:16">
      <c r="B96" s="112"/>
      <c r="C96" s="240"/>
      <c r="D96" s="99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09"/>
    </row>
    <row r="97" spans="2:18">
      <c r="B97" s="112"/>
      <c r="C97" s="240"/>
      <c r="D97" s="99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09"/>
    </row>
    <row r="98" spans="2:18" ht="14.1" customHeight="1">
      <c r="B98" s="112"/>
      <c r="C98" s="241"/>
      <c r="D98" s="99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09"/>
      <c r="Q98" s="86"/>
      <c r="R98" s="88"/>
    </row>
    <row r="99" spans="2:18">
      <c r="B99" s="112"/>
      <c r="C99" s="242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13"/>
    </row>
    <row r="100" spans="2:18">
      <c r="B100" s="112"/>
      <c r="C100" s="244"/>
      <c r="D100" s="243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09"/>
    </row>
    <row r="101" spans="2:18">
      <c r="B101" s="237"/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14"/>
    </row>
  </sheetData>
  <mergeCells count="8">
    <mergeCell ref="D64:O64"/>
    <mergeCell ref="Q5:AB5"/>
    <mergeCell ref="Q4:AB4"/>
    <mergeCell ref="P5:P7"/>
    <mergeCell ref="B1:P1"/>
    <mergeCell ref="B2:P2"/>
    <mergeCell ref="B3:P3"/>
    <mergeCell ref="D5:O5"/>
  </mergeCells>
  <phoneticPr fontId="0" type="noConversion"/>
  <printOptions horizontalCentered="1"/>
  <pageMargins left="0.51181102362204722" right="0.23622047244094491" top="0.39370078740157483" bottom="0.31496062992125984" header="0.23622047244094491" footer="0.19685039370078741"/>
  <pageSetup paperSize="122" scale="7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9" tint="0.39997558519241921"/>
    <pageSetUpPr fitToPage="1"/>
  </sheetPr>
  <dimension ref="A1:AH101"/>
  <sheetViews>
    <sheetView showGridLines="0" view="pageBreakPreview" zoomScale="80" zoomScaleNormal="85" zoomScaleSheetLayoutView="80" workbookViewId="0">
      <selection activeCell="B4" sqref="B4"/>
    </sheetView>
  </sheetViews>
  <sheetFormatPr defaultColWidth="9.140625" defaultRowHeight="12.75"/>
  <cols>
    <col min="1" max="1" width="4.85546875" style="47" customWidth="1"/>
    <col min="2" max="2" width="9.5703125" style="114" customWidth="1"/>
    <col min="3" max="3" width="34.42578125" style="97" customWidth="1"/>
    <col min="4" max="4" width="9.85546875" style="96" bestFit="1" customWidth="1"/>
    <col min="5" max="5" width="8.140625" style="96" bestFit="1" customWidth="1"/>
    <col min="6" max="11" width="9.85546875" style="96" bestFit="1" customWidth="1"/>
    <col min="12" max="15" width="8.140625" style="96" bestFit="1" customWidth="1"/>
    <col min="16" max="16" width="17.85546875" style="96" customWidth="1"/>
    <col min="17" max="17" width="9.85546875" style="47" bestFit="1" customWidth="1"/>
    <col min="18" max="18" width="13" style="47" bestFit="1" customWidth="1"/>
    <col min="19" max="19" width="13.7109375" style="47" bestFit="1" customWidth="1"/>
    <col min="20" max="28" width="11.28515625" style="47" bestFit="1" customWidth="1"/>
    <col min="29" max="16384" width="9.140625" style="47"/>
  </cols>
  <sheetData>
    <row r="1" spans="1:28">
      <c r="B1" s="490" t="s">
        <v>62</v>
      </c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R1" s="47" t="s">
        <v>137</v>
      </c>
      <c r="S1" s="47" t="s">
        <v>138</v>
      </c>
    </row>
    <row r="2" spans="1:28">
      <c r="B2" s="490" t="s">
        <v>126</v>
      </c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  <c r="Q2" s="47" t="s">
        <v>104</v>
      </c>
      <c r="R2" s="47">
        <v>9060</v>
      </c>
      <c r="S2" s="292">
        <v>0.7</v>
      </c>
      <c r="T2" s="47">
        <f>(R2*S2)/((R2*S2)+(R3*S3))</f>
        <v>0.72869615094006623</v>
      </c>
    </row>
    <row r="3" spans="1:28">
      <c r="B3" s="491" t="s">
        <v>212</v>
      </c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7" t="s">
        <v>136</v>
      </c>
      <c r="R3" s="47">
        <v>7870.72</v>
      </c>
      <c r="S3" s="292">
        <v>0.3</v>
      </c>
      <c r="T3" s="47">
        <f>(R3*S3)/((R2*S2)+(R3*S3))</f>
        <v>0.27130384905993371</v>
      </c>
    </row>
    <row r="4" spans="1:28">
      <c r="B4" s="115" t="s">
        <v>63</v>
      </c>
      <c r="C4" s="94"/>
      <c r="D4" s="95"/>
      <c r="Q4" s="486" t="s">
        <v>69</v>
      </c>
      <c r="R4" s="486"/>
      <c r="S4" s="486"/>
      <c r="T4" s="486"/>
      <c r="U4" s="486"/>
      <c r="V4" s="486"/>
      <c r="W4" s="486"/>
      <c r="X4" s="486"/>
      <c r="Y4" s="486"/>
      <c r="Z4" s="486"/>
      <c r="AA4" s="486"/>
      <c r="AB4" s="486"/>
    </row>
    <row r="5" spans="1:28" s="65" customFormat="1">
      <c r="B5" s="105"/>
      <c r="C5" s="66"/>
      <c r="D5" s="483" t="s">
        <v>16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487" t="s">
        <v>134</v>
      </c>
      <c r="Q5" s="483" t="s">
        <v>16</v>
      </c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5"/>
    </row>
    <row r="6" spans="1:28" s="65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488"/>
      <c r="Q6" s="69" t="s">
        <v>18</v>
      </c>
      <c r="R6" s="70" t="s">
        <v>19</v>
      </c>
      <c r="S6" s="70" t="s">
        <v>20</v>
      </c>
      <c r="T6" s="71" t="s">
        <v>21</v>
      </c>
      <c r="U6" s="71" t="s">
        <v>9</v>
      </c>
      <c r="V6" s="71" t="s">
        <v>22</v>
      </c>
      <c r="W6" s="72" t="s">
        <v>23</v>
      </c>
      <c r="X6" s="72" t="s">
        <v>24</v>
      </c>
      <c r="Y6" s="72" t="s">
        <v>25</v>
      </c>
      <c r="Z6" s="73" t="s">
        <v>26</v>
      </c>
      <c r="AA6" s="73" t="s">
        <v>27</v>
      </c>
      <c r="AB6" s="73" t="s">
        <v>28</v>
      </c>
    </row>
    <row r="7" spans="1:28" s="65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489"/>
      <c r="Q7" s="76"/>
      <c r="R7" s="77"/>
      <c r="S7" s="77"/>
      <c r="T7" s="78"/>
      <c r="U7" s="78"/>
      <c r="V7" s="78"/>
      <c r="W7" s="79"/>
      <c r="X7" s="79"/>
      <c r="Y7" s="79"/>
      <c r="Z7" s="80"/>
      <c r="AA7" s="80"/>
      <c r="AB7" s="80"/>
    </row>
    <row r="8" spans="1:28" ht="14.1" customHeight="1">
      <c r="B8" s="108"/>
      <c r="C8" s="265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78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</row>
    <row r="9" spans="1:28" ht="13.5" customHeight="1">
      <c r="A9" s="87"/>
      <c r="B9" s="109">
        <v>1</v>
      </c>
      <c r="C9" s="267" t="s">
        <v>148</v>
      </c>
      <c r="D9" s="279">
        <f>Produksi_NET!D9*$T$2</f>
        <v>37041.082744585445</v>
      </c>
      <c r="E9" s="279">
        <f>Produksi_NET!E9*$T$2</f>
        <v>34271.308674862252</v>
      </c>
      <c r="F9" s="279">
        <f>Produksi_NET!F9*$T$2</f>
        <v>38672.633426540255</v>
      </c>
      <c r="G9" s="279">
        <f>Produksi_NET!G9*$T$2</f>
        <v>36603.865054021408</v>
      </c>
      <c r="H9" s="279">
        <f>Produksi_NET!H9*$T$2</f>
        <v>0</v>
      </c>
      <c r="I9" s="279">
        <f>Produksi_NET!I9*$T$2</f>
        <v>0</v>
      </c>
      <c r="J9" s="279">
        <f>Produksi_NET!J9*$T$2</f>
        <v>0</v>
      </c>
      <c r="K9" s="279">
        <f>Produksi_NET!K9*$T$2</f>
        <v>0</v>
      </c>
      <c r="L9" s="279">
        <f>Produksi_NET!L9*$T$2</f>
        <v>0</v>
      </c>
      <c r="M9" s="279">
        <f>Produksi_NET!M9*$T$2</f>
        <v>0</v>
      </c>
      <c r="N9" s="279">
        <f>Produksi_NET!N9*$T$2</f>
        <v>0</v>
      </c>
      <c r="O9" s="279">
        <f>Produksi_NET!O9*$T$2</f>
        <v>0</v>
      </c>
      <c r="P9" s="287">
        <f>SUM(D9:O9)</f>
        <v>146588.88990000935</v>
      </c>
      <c r="Q9" s="279">
        <f>D9</f>
        <v>37041.082744585445</v>
      </c>
      <c r="R9" s="279">
        <f>Q9+E9</f>
        <v>71312.391419447697</v>
      </c>
      <c r="S9" s="279">
        <f>R9+F9</f>
        <v>109985.02484598795</v>
      </c>
      <c r="T9" s="279">
        <f t="shared" ref="T9:AB9" si="0">S9+G9</f>
        <v>146588.88990000935</v>
      </c>
      <c r="U9" s="279">
        <f t="shared" si="0"/>
        <v>146588.88990000935</v>
      </c>
      <c r="V9" s="279">
        <f t="shared" si="0"/>
        <v>146588.88990000935</v>
      </c>
      <c r="W9" s="279">
        <f t="shared" si="0"/>
        <v>146588.88990000935</v>
      </c>
      <c r="X9" s="279">
        <f t="shared" si="0"/>
        <v>146588.88990000935</v>
      </c>
      <c r="Y9" s="279">
        <f t="shared" si="0"/>
        <v>146588.88990000935</v>
      </c>
      <c r="Z9" s="279">
        <f t="shared" si="0"/>
        <v>146588.88990000935</v>
      </c>
      <c r="AA9" s="279">
        <f t="shared" si="0"/>
        <v>146588.88990000935</v>
      </c>
      <c r="AB9" s="279">
        <f t="shared" si="0"/>
        <v>146588.88990000935</v>
      </c>
    </row>
    <row r="10" spans="1:28" s="90" customFormat="1" ht="14.25" customHeight="1">
      <c r="A10" s="89"/>
      <c r="B10" s="110"/>
      <c r="C10" s="268" t="s">
        <v>61</v>
      </c>
      <c r="D10" s="280">
        <f t="shared" ref="D10:I10" si="1">SUM(D9)</f>
        <v>37041.082744585445</v>
      </c>
      <c r="E10" s="280">
        <f t="shared" si="1"/>
        <v>34271.308674862252</v>
      </c>
      <c r="F10" s="280">
        <f t="shared" si="1"/>
        <v>38672.633426540255</v>
      </c>
      <c r="G10" s="280">
        <f t="shared" si="1"/>
        <v>36603.865054021408</v>
      </c>
      <c r="H10" s="280">
        <f t="shared" si="1"/>
        <v>0</v>
      </c>
      <c r="I10" s="280">
        <f t="shared" si="1"/>
        <v>0</v>
      </c>
      <c r="J10" s="280">
        <f t="shared" ref="J10:K10" si="2">SUM(J9)</f>
        <v>0</v>
      </c>
      <c r="K10" s="280">
        <f t="shared" si="2"/>
        <v>0</v>
      </c>
      <c r="L10" s="280">
        <f t="shared" ref="L10:M10" si="3">SUM(L9)</f>
        <v>0</v>
      </c>
      <c r="M10" s="280">
        <f t="shared" si="3"/>
        <v>0</v>
      </c>
      <c r="N10" s="280">
        <f t="shared" ref="N10:O10" si="4">SUM(N9)</f>
        <v>0</v>
      </c>
      <c r="O10" s="280">
        <f t="shared" si="4"/>
        <v>0</v>
      </c>
      <c r="P10" s="288">
        <f>SUM(D10:O10)</f>
        <v>146588.88990000935</v>
      </c>
      <c r="Q10" s="280">
        <f t="shared" ref="Q10:Q36" si="5">D10</f>
        <v>37041.082744585445</v>
      </c>
      <c r="R10" s="280">
        <f t="shared" ref="R10:R18" si="6">Q10+E10</f>
        <v>71312.391419447697</v>
      </c>
      <c r="S10" s="280">
        <f t="shared" ref="S10:AB25" si="7">R10+F10</f>
        <v>109985.02484598795</v>
      </c>
      <c r="T10" s="280">
        <f t="shared" si="7"/>
        <v>146588.88990000935</v>
      </c>
      <c r="U10" s="280">
        <f t="shared" si="7"/>
        <v>146588.88990000935</v>
      </c>
      <c r="V10" s="280">
        <f t="shared" si="7"/>
        <v>146588.88990000935</v>
      </c>
      <c r="W10" s="280">
        <f t="shared" si="7"/>
        <v>146588.88990000935</v>
      </c>
      <c r="X10" s="280">
        <f t="shared" si="7"/>
        <v>146588.88990000935</v>
      </c>
      <c r="Y10" s="280">
        <f t="shared" si="7"/>
        <v>146588.88990000935</v>
      </c>
      <c r="Z10" s="280">
        <f t="shared" si="7"/>
        <v>146588.88990000935</v>
      </c>
      <c r="AA10" s="280">
        <f t="shared" si="7"/>
        <v>146588.88990000935</v>
      </c>
      <c r="AB10" s="280">
        <f t="shared" si="7"/>
        <v>146588.88990000935</v>
      </c>
    </row>
    <row r="11" spans="1:28" ht="14.1" customHeight="1">
      <c r="B11" s="109">
        <v>2</v>
      </c>
      <c r="C11" s="267" t="s">
        <v>149</v>
      </c>
      <c r="D11" s="279">
        <f>Produksi_NET!D11*$T$2</f>
        <v>67697.329814634038</v>
      </c>
      <c r="E11" s="279">
        <f>Produksi_NET!E11*$T$2</f>
        <v>53646.610632207674</v>
      </c>
      <c r="F11" s="279">
        <f>Produksi_NET!F11*$T$2</f>
        <v>76056.932058218474</v>
      </c>
      <c r="G11" s="279">
        <f>Produksi_NET!G11*$T$2</f>
        <v>69288.802208287132</v>
      </c>
      <c r="H11" s="279">
        <f>Produksi_NET!H11*$T$2</f>
        <v>0</v>
      </c>
      <c r="I11" s="279">
        <f>Produksi_NET!I11*$T$2</f>
        <v>0</v>
      </c>
      <c r="J11" s="279">
        <f>Produksi_NET!J11*$T$2</f>
        <v>0</v>
      </c>
      <c r="K11" s="279">
        <f>Produksi_NET!K11*$T$2</f>
        <v>0</v>
      </c>
      <c r="L11" s="279">
        <f>Produksi_NET!L11*$T$2</f>
        <v>0</v>
      </c>
      <c r="M11" s="279">
        <f>Produksi_NET!M11*$T$2</f>
        <v>0</v>
      </c>
      <c r="N11" s="279">
        <f>Produksi_NET!N11*$T$2</f>
        <v>0</v>
      </c>
      <c r="O11" s="279">
        <f>Produksi_NET!O11*$T$2</f>
        <v>0</v>
      </c>
      <c r="P11" s="287">
        <f>SUM(D11:O11)</f>
        <v>266689.67471334728</v>
      </c>
      <c r="Q11" s="279">
        <f t="shared" si="5"/>
        <v>67697.329814634038</v>
      </c>
      <c r="R11" s="279">
        <f t="shared" si="6"/>
        <v>121343.94044684171</v>
      </c>
      <c r="S11" s="279">
        <f t="shared" si="7"/>
        <v>197400.87250506016</v>
      </c>
      <c r="T11" s="279">
        <f t="shared" si="7"/>
        <v>266689.67471334728</v>
      </c>
      <c r="U11" s="279">
        <f t="shared" si="7"/>
        <v>266689.67471334728</v>
      </c>
      <c r="V11" s="279">
        <f t="shared" si="7"/>
        <v>266689.67471334728</v>
      </c>
      <c r="W11" s="279">
        <f t="shared" si="7"/>
        <v>266689.67471334728</v>
      </c>
      <c r="X11" s="279">
        <f t="shared" si="7"/>
        <v>266689.67471334728</v>
      </c>
      <c r="Y11" s="279">
        <f t="shared" si="7"/>
        <v>266689.67471334728</v>
      </c>
      <c r="Z11" s="279">
        <f t="shared" si="7"/>
        <v>266689.67471334728</v>
      </c>
      <c r="AA11" s="279">
        <f t="shared" si="7"/>
        <v>266689.67471334728</v>
      </c>
      <c r="AB11" s="279">
        <f t="shared" si="7"/>
        <v>266689.67471334728</v>
      </c>
    </row>
    <row r="12" spans="1:28" ht="14.1" customHeight="1">
      <c r="B12" s="109">
        <v>3</v>
      </c>
      <c r="C12" s="267" t="s">
        <v>150</v>
      </c>
      <c r="D12" s="279">
        <f>Produksi_NET!D12*$T$2</f>
        <v>75018.540043128873</v>
      </c>
      <c r="E12" s="279">
        <f>Produksi_NET!E12*$T$2</f>
        <v>67481.635753955779</v>
      </c>
      <c r="F12" s="279">
        <f>Produksi_NET!F12*$T$2</f>
        <v>73109.356127665902</v>
      </c>
      <c r="G12" s="279">
        <f>Produksi_NET!G12*$T$2</f>
        <v>79328.777775939365</v>
      </c>
      <c r="H12" s="279">
        <f>Produksi_NET!H12*$T$2</f>
        <v>0</v>
      </c>
      <c r="I12" s="279">
        <f>Produksi_NET!I12*$T$2</f>
        <v>0</v>
      </c>
      <c r="J12" s="279">
        <f>Produksi_NET!J12*$T$2</f>
        <v>0</v>
      </c>
      <c r="K12" s="279">
        <f>Produksi_NET!K12*$T$2</f>
        <v>0</v>
      </c>
      <c r="L12" s="279">
        <f>Produksi_NET!L12*$T$2</f>
        <v>0</v>
      </c>
      <c r="M12" s="279">
        <f>Produksi_NET!M12*$T$2</f>
        <v>0</v>
      </c>
      <c r="N12" s="279">
        <f>Produksi_NET!N12*$T$2</f>
        <v>0</v>
      </c>
      <c r="O12" s="279">
        <f>Produksi_NET!O12*$T$2</f>
        <v>0</v>
      </c>
      <c r="P12" s="287">
        <f t="shared" ref="P12:P36" si="8">SUM(D12:O12)</f>
        <v>294938.30970068992</v>
      </c>
      <c r="Q12" s="279">
        <f t="shared" si="5"/>
        <v>75018.540043128873</v>
      </c>
      <c r="R12" s="279">
        <f t="shared" si="6"/>
        <v>142500.17579708464</v>
      </c>
      <c r="S12" s="279">
        <f t="shared" si="7"/>
        <v>215609.53192475054</v>
      </c>
      <c r="T12" s="279">
        <f t="shared" si="7"/>
        <v>294938.30970068992</v>
      </c>
      <c r="U12" s="279">
        <f t="shared" si="7"/>
        <v>294938.30970068992</v>
      </c>
      <c r="V12" s="279">
        <f t="shared" si="7"/>
        <v>294938.30970068992</v>
      </c>
      <c r="W12" s="279">
        <f t="shared" si="7"/>
        <v>294938.30970068992</v>
      </c>
      <c r="X12" s="279">
        <f t="shared" si="7"/>
        <v>294938.30970068992</v>
      </c>
      <c r="Y12" s="279">
        <f t="shared" si="7"/>
        <v>294938.30970068992</v>
      </c>
      <c r="Z12" s="279">
        <f t="shared" si="7"/>
        <v>294938.30970068992</v>
      </c>
      <c r="AA12" s="279">
        <f t="shared" si="7"/>
        <v>294938.30970068992</v>
      </c>
      <c r="AB12" s="279">
        <f t="shared" si="7"/>
        <v>294938.30970068992</v>
      </c>
    </row>
    <row r="13" spans="1:28" ht="14.1" customHeight="1">
      <c r="B13" s="109">
        <v>4</v>
      </c>
      <c r="C13" s="267" t="s">
        <v>151</v>
      </c>
      <c r="D13" s="279">
        <f>Produksi_NET!D13*$T$2</f>
        <v>15448.358399929404</v>
      </c>
      <c r="E13" s="279">
        <f>Produksi_NET!E13*$T$2</f>
        <v>13022.528913449923</v>
      </c>
      <c r="F13" s="279">
        <f>Produksi_NET!F13*$T$2</f>
        <v>14481.378607631936</v>
      </c>
      <c r="G13" s="279">
        <f>Produksi_NET!G13*$T$2</f>
        <v>13855.42861397442</v>
      </c>
      <c r="H13" s="279">
        <f>Produksi_NET!H13*$T$2</f>
        <v>0</v>
      </c>
      <c r="I13" s="279">
        <f>Produksi_NET!I13*$T$2</f>
        <v>0</v>
      </c>
      <c r="J13" s="279">
        <f>Produksi_NET!J13*$T$2</f>
        <v>0</v>
      </c>
      <c r="K13" s="279">
        <f>Produksi_NET!K13*$T$2</f>
        <v>0</v>
      </c>
      <c r="L13" s="279">
        <f>Produksi_NET!L13*$T$2</f>
        <v>0</v>
      </c>
      <c r="M13" s="279">
        <f>Produksi_NET!M13*$T$2</f>
        <v>0</v>
      </c>
      <c r="N13" s="279">
        <f>Produksi_NET!N13*$T$2</f>
        <v>0</v>
      </c>
      <c r="O13" s="279">
        <f>Produksi_NET!O13*$T$2</f>
        <v>0</v>
      </c>
      <c r="P13" s="287">
        <f t="shared" si="8"/>
        <v>56807.694534985683</v>
      </c>
      <c r="Q13" s="279">
        <f t="shared" si="5"/>
        <v>15448.358399929404</v>
      </c>
      <c r="R13" s="279">
        <f t="shared" si="6"/>
        <v>28470.887313379328</v>
      </c>
      <c r="S13" s="279">
        <f t="shared" si="7"/>
        <v>42952.265921011262</v>
      </c>
      <c r="T13" s="279">
        <f t="shared" si="7"/>
        <v>56807.694534985683</v>
      </c>
      <c r="U13" s="279">
        <f t="shared" si="7"/>
        <v>56807.694534985683</v>
      </c>
      <c r="V13" s="279">
        <f t="shared" si="7"/>
        <v>56807.694534985683</v>
      </c>
      <c r="W13" s="279">
        <f t="shared" si="7"/>
        <v>56807.694534985683</v>
      </c>
      <c r="X13" s="279">
        <f t="shared" si="7"/>
        <v>56807.694534985683</v>
      </c>
      <c r="Y13" s="279">
        <f t="shared" si="7"/>
        <v>56807.694534985683</v>
      </c>
      <c r="Z13" s="279">
        <f t="shared" si="7"/>
        <v>56807.694534985683</v>
      </c>
      <c r="AA13" s="279">
        <f t="shared" si="7"/>
        <v>56807.694534985683</v>
      </c>
      <c r="AB13" s="279">
        <f t="shared" si="7"/>
        <v>56807.694534985683</v>
      </c>
    </row>
    <row r="14" spans="1:28" ht="14.1" customHeight="1">
      <c r="B14" s="109">
        <v>5</v>
      </c>
      <c r="C14" s="267" t="s">
        <v>152</v>
      </c>
      <c r="D14" s="279">
        <f>Produksi_NET!D14*$T$2</f>
        <v>40557.770369022204</v>
      </c>
      <c r="E14" s="279">
        <f>Produksi_NET!E14*$T$2</f>
        <v>37653.187511375101</v>
      </c>
      <c r="F14" s="279">
        <f>Produksi_NET!F14*$T$2</f>
        <v>30133.043233673619</v>
      </c>
      <c r="G14" s="279">
        <f>Produksi_NET!G14*$T$2</f>
        <v>35268.893705499206</v>
      </c>
      <c r="H14" s="279">
        <f>Produksi_NET!H14*$T$2</f>
        <v>0</v>
      </c>
      <c r="I14" s="279">
        <f>Produksi_NET!I14*$T$2</f>
        <v>0</v>
      </c>
      <c r="J14" s="279">
        <f>Produksi_NET!J14*$T$2</f>
        <v>0</v>
      </c>
      <c r="K14" s="279">
        <f>Produksi_NET!K14*$T$2</f>
        <v>0</v>
      </c>
      <c r="L14" s="279">
        <f>Produksi_NET!L14*$T$2</f>
        <v>0</v>
      </c>
      <c r="M14" s="279">
        <f>Produksi_NET!M14*$T$2</f>
        <v>0</v>
      </c>
      <c r="N14" s="279">
        <f>Produksi_NET!N14*$T$2</f>
        <v>0</v>
      </c>
      <c r="O14" s="279">
        <f>Produksi_NET!O14*$T$2</f>
        <v>0</v>
      </c>
      <c r="P14" s="287">
        <f t="shared" si="8"/>
        <v>143612.89481957012</v>
      </c>
      <c r="Q14" s="279">
        <f t="shared" si="5"/>
        <v>40557.770369022204</v>
      </c>
      <c r="R14" s="279">
        <f t="shared" si="6"/>
        <v>78210.957880397298</v>
      </c>
      <c r="S14" s="279">
        <f t="shared" si="7"/>
        <v>108344.00111407091</v>
      </c>
      <c r="T14" s="279">
        <f t="shared" si="7"/>
        <v>143612.89481957012</v>
      </c>
      <c r="U14" s="279">
        <f t="shared" si="7"/>
        <v>143612.89481957012</v>
      </c>
      <c r="V14" s="279">
        <f t="shared" si="7"/>
        <v>143612.89481957012</v>
      </c>
      <c r="W14" s="279">
        <f t="shared" si="7"/>
        <v>143612.89481957012</v>
      </c>
      <c r="X14" s="279">
        <f t="shared" si="7"/>
        <v>143612.89481957012</v>
      </c>
      <c r="Y14" s="279">
        <f t="shared" si="7"/>
        <v>143612.89481957012</v>
      </c>
      <c r="Z14" s="279">
        <f t="shared" si="7"/>
        <v>143612.89481957012</v>
      </c>
      <c r="AA14" s="279">
        <f t="shared" si="7"/>
        <v>143612.89481957012</v>
      </c>
      <c r="AB14" s="279">
        <f t="shared" si="7"/>
        <v>143612.89481957012</v>
      </c>
    </row>
    <row r="15" spans="1:28" ht="14.1" customHeight="1">
      <c r="B15" s="109">
        <v>6</v>
      </c>
      <c r="C15" s="267" t="s">
        <v>153</v>
      </c>
      <c r="D15" s="279">
        <f>Produksi_NET!D15*$T$2</f>
        <v>4348.4214111197507</v>
      </c>
      <c r="E15" s="279">
        <f>Produksi_NET!E15*$T$2</f>
        <v>3975.4164253765503</v>
      </c>
      <c r="F15" s="279">
        <f>Produksi_NET!F15*$T$2</f>
        <v>4401.1717254863024</v>
      </c>
      <c r="G15" s="279">
        <f>Produksi_NET!G15*$T$2</f>
        <v>6085.9245134212442</v>
      </c>
      <c r="H15" s="279">
        <f>Produksi_NET!H15*$T$2</f>
        <v>0</v>
      </c>
      <c r="I15" s="279">
        <f>Produksi_NET!I15*$T$2</f>
        <v>0</v>
      </c>
      <c r="J15" s="279">
        <f>Produksi_NET!J15*$T$2</f>
        <v>0</v>
      </c>
      <c r="K15" s="279">
        <f>Produksi_NET!K15*$T$2</f>
        <v>0</v>
      </c>
      <c r="L15" s="279">
        <f>Produksi_NET!L15*$T$2</f>
        <v>0</v>
      </c>
      <c r="M15" s="279">
        <f>Produksi_NET!M15*$T$2</f>
        <v>0</v>
      </c>
      <c r="N15" s="279">
        <f>Produksi_NET!N15*$T$2</f>
        <v>0</v>
      </c>
      <c r="O15" s="279">
        <f>Produksi_NET!O15*$T$2</f>
        <v>0</v>
      </c>
      <c r="P15" s="287">
        <f t="shared" si="8"/>
        <v>18810.934075403846</v>
      </c>
      <c r="Q15" s="279">
        <f t="shared" si="5"/>
        <v>4348.4214111197507</v>
      </c>
      <c r="R15" s="279">
        <f t="shared" si="6"/>
        <v>8323.837836496301</v>
      </c>
      <c r="S15" s="279">
        <f t="shared" si="7"/>
        <v>12725.009561982602</v>
      </c>
      <c r="T15" s="279">
        <f t="shared" si="7"/>
        <v>18810.934075403846</v>
      </c>
      <c r="U15" s="279">
        <f t="shared" si="7"/>
        <v>18810.934075403846</v>
      </c>
      <c r="V15" s="279">
        <f t="shared" si="7"/>
        <v>18810.934075403846</v>
      </c>
      <c r="W15" s="279">
        <f t="shared" si="7"/>
        <v>18810.934075403846</v>
      </c>
      <c r="X15" s="279">
        <f t="shared" si="7"/>
        <v>18810.934075403846</v>
      </c>
      <c r="Y15" s="279">
        <f t="shared" si="7"/>
        <v>18810.934075403846</v>
      </c>
      <c r="Z15" s="279">
        <f t="shared" si="7"/>
        <v>18810.934075403846</v>
      </c>
      <c r="AA15" s="279">
        <f t="shared" si="7"/>
        <v>18810.934075403846</v>
      </c>
      <c r="AB15" s="279">
        <f t="shared" si="7"/>
        <v>18810.934075403846</v>
      </c>
    </row>
    <row r="16" spans="1:28" ht="14.1" customHeight="1">
      <c r="B16" s="109">
        <v>7</v>
      </c>
      <c r="C16" s="267" t="s">
        <v>154</v>
      </c>
      <c r="D16" s="279">
        <f>Produksi_NET!D16*$T$2</f>
        <v>20967.940264840028</v>
      </c>
      <c r="E16" s="279">
        <f>Produksi_NET!E16*$T$2</f>
        <v>17609.598314002553</v>
      </c>
      <c r="F16" s="279">
        <f>Produksi_NET!F16*$T$2</f>
        <v>20330.841220073129</v>
      </c>
      <c r="G16" s="279">
        <f>Produksi_NET!G16*$T$2</f>
        <v>20251.413339620663</v>
      </c>
      <c r="H16" s="279">
        <f>Produksi_NET!H16*$T$2</f>
        <v>0</v>
      </c>
      <c r="I16" s="279">
        <f>Produksi_NET!I16*$T$2</f>
        <v>0</v>
      </c>
      <c r="J16" s="279">
        <f>Produksi_NET!J16*$T$2</f>
        <v>0</v>
      </c>
      <c r="K16" s="279">
        <f>Produksi_NET!K16*$T$2</f>
        <v>0</v>
      </c>
      <c r="L16" s="279">
        <f>Produksi_NET!L16*$T$2</f>
        <v>0</v>
      </c>
      <c r="M16" s="279">
        <f>Produksi_NET!M16*$T$2</f>
        <v>0</v>
      </c>
      <c r="N16" s="279">
        <f>Produksi_NET!N16*$T$2</f>
        <v>0</v>
      </c>
      <c r="O16" s="279">
        <f>Produksi_NET!O16*$T$2</f>
        <v>0</v>
      </c>
      <c r="P16" s="287">
        <f t="shared" si="8"/>
        <v>79159.793138536363</v>
      </c>
      <c r="Q16" s="279">
        <f t="shared" si="5"/>
        <v>20967.940264840028</v>
      </c>
      <c r="R16" s="279">
        <f t="shared" si="6"/>
        <v>38577.538578842577</v>
      </c>
      <c r="S16" s="279">
        <f t="shared" si="7"/>
        <v>58908.379798915703</v>
      </c>
      <c r="T16" s="279">
        <f t="shared" si="7"/>
        <v>79159.793138536363</v>
      </c>
      <c r="U16" s="279">
        <f t="shared" si="7"/>
        <v>79159.793138536363</v>
      </c>
      <c r="V16" s="279">
        <f t="shared" si="7"/>
        <v>79159.793138536363</v>
      </c>
      <c r="W16" s="279">
        <f t="shared" si="7"/>
        <v>79159.793138536363</v>
      </c>
      <c r="X16" s="279">
        <f t="shared" si="7"/>
        <v>79159.793138536363</v>
      </c>
      <c r="Y16" s="279">
        <f t="shared" si="7"/>
        <v>79159.793138536363</v>
      </c>
      <c r="Z16" s="279">
        <f t="shared" si="7"/>
        <v>79159.793138536363</v>
      </c>
      <c r="AA16" s="279">
        <f t="shared" si="7"/>
        <v>79159.793138536363</v>
      </c>
      <c r="AB16" s="279">
        <f t="shared" si="7"/>
        <v>79159.793138536363</v>
      </c>
    </row>
    <row r="17" spans="1:34" s="90" customFormat="1" ht="14.1" customHeight="1">
      <c r="B17" s="109">
        <v>8</v>
      </c>
      <c r="C17" s="267" t="s">
        <v>127</v>
      </c>
      <c r="D17" s="279">
        <f>Produksi_NET!D17*$T$2</f>
        <v>7362.8187787135239</v>
      </c>
      <c r="E17" s="279">
        <f>Produksi_NET!E17*$T$2</f>
        <v>6642.5755031243707</v>
      </c>
      <c r="F17" s="279">
        <f>Produksi_NET!F17*$T$2</f>
        <v>8520.2797448667243</v>
      </c>
      <c r="G17" s="279">
        <f>Produksi_NET!G17*$T$2</f>
        <v>8949.627517000612</v>
      </c>
      <c r="H17" s="279">
        <f>Produksi_NET!H17*$T$2</f>
        <v>0</v>
      </c>
      <c r="I17" s="279">
        <f>Produksi_NET!I17*$T$2</f>
        <v>0</v>
      </c>
      <c r="J17" s="279">
        <f>Produksi_NET!J17*$T$2</f>
        <v>0</v>
      </c>
      <c r="K17" s="279">
        <f>Produksi_NET!K17*$T$2</f>
        <v>0</v>
      </c>
      <c r="L17" s="279">
        <f>Produksi_NET!L17*$T$2</f>
        <v>0</v>
      </c>
      <c r="M17" s="279">
        <f>Produksi_NET!M17*$T$2</f>
        <v>0</v>
      </c>
      <c r="N17" s="279">
        <f>Produksi_NET!N17*$T$2</f>
        <v>0</v>
      </c>
      <c r="O17" s="279">
        <f>Produksi_NET!O17*$T$2</f>
        <v>0</v>
      </c>
      <c r="P17" s="287">
        <f t="shared" si="8"/>
        <v>31475.301543705231</v>
      </c>
      <c r="Q17" s="279">
        <f t="shared" si="5"/>
        <v>7362.8187787135239</v>
      </c>
      <c r="R17" s="279">
        <f t="shared" si="6"/>
        <v>14005.394281837895</v>
      </c>
      <c r="S17" s="279">
        <f t="shared" si="7"/>
        <v>22525.674026704619</v>
      </c>
      <c r="T17" s="279">
        <f t="shared" si="7"/>
        <v>31475.301543705231</v>
      </c>
      <c r="U17" s="279">
        <f t="shared" si="7"/>
        <v>31475.301543705231</v>
      </c>
      <c r="V17" s="279">
        <f t="shared" si="7"/>
        <v>31475.301543705231</v>
      </c>
      <c r="W17" s="279">
        <f t="shared" si="7"/>
        <v>31475.301543705231</v>
      </c>
      <c r="X17" s="279">
        <f t="shared" si="7"/>
        <v>31475.301543705231</v>
      </c>
      <c r="Y17" s="279">
        <f t="shared" si="7"/>
        <v>31475.301543705231</v>
      </c>
      <c r="Z17" s="279">
        <f t="shared" si="7"/>
        <v>31475.301543705231</v>
      </c>
      <c r="AA17" s="279">
        <f t="shared" si="7"/>
        <v>31475.301543705231</v>
      </c>
      <c r="AB17" s="279">
        <f t="shared" si="7"/>
        <v>31475.301543705231</v>
      </c>
    </row>
    <row r="18" spans="1:34" s="90" customFormat="1" ht="14.1" customHeight="1">
      <c r="B18" s="110"/>
      <c r="C18" s="269" t="s">
        <v>48</v>
      </c>
      <c r="D18" s="280">
        <f t="shared" ref="D18:I18" si="9">SUM(D11:D17)</f>
        <v>231401.17908138782</v>
      </c>
      <c r="E18" s="280">
        <f t="shared" si="9"/>
        <v>200031.55305349195</v>
      </c>
      <c r="F18" s="280">
        <f t="shared" si="9"/>
        <v>227033.00271761604</v>
      </c>
      <c r="G18" s="280">
        <f t="shared" si="9"/>
        <v>233028.86767374264</v>
      </c>
      <c r="H18" s="280">
        <f t="shared" si="9"/>
        <v>0</v>
      </c>
      <c r="I18" s="280">
        <f t="shared" si="9"/>
        <v>0</v>
      </c>
      <c r="J18" s="280">
        <f t="shared" ref="J18:K18" si="10">SUM(J11:J17)</f>
        <v>0</v>
      </c>
      <c r="K18" s="280">
        <f t="shared" si="10"/>
        <v>0</v>
      </c>
      <c r="L18" s="280">
        <f t="shared" ref="L18:M18" si="11">SUM(L11:L17)</f>
        <v>0</v>
      </c>
      <c r="M18" s="280">
        <f t="shared" si="11"/>
        <v>0</v>
      </c>
      <c r="N18" s="280">
        <f t="shared" ref="N18:O18" si="12">SUM(N11:N17)</f>
        <v>0</v>
      </c>
      <c r="O18" s="280">
        <f t="shared" si="12"/>
        <v>0</v>
      </c>
      <c r="P18" s="288">
        <f t="shared" si="8"/>
        <v>891494.60252623842</v>
      </c>
      <c r="Q18" s="289">
        <f t="shared" si="5"/>
        <v>231401.17908138782</v>
      </c>
      <c r="R18" s="280">
        <f t="shared" si="6"/>
        <v>431432.7321348798</v>
      </c>
      <c r="S18" s="280">
        <f t="shared" si="7"/>
        <v>658465.73485249584</v>
      </c>
      <c r="T18" s="280">
        <f t="shared" si="7"/>
        <v>891494.60252623842</v>
      </c>
      <c r="U18" s="280">
        <f t="shared" si="7"/>
        <v>891494.60252623842</v>
      </c>
      <c r="V18" s="280">
        <f t="shared" si="7"/>
        <v>891494.60252623842</v>
      </c>
      <c r="W18" s="280">
        <f t="shared" si="7"/>
        <v>891494.60252623842</v>
      </c>
      <c r="X18" s="280">
        <f t="shared" si="7"/>
        <v>891494.60252623842</v>
      </c>
      <c r="Y18" s="280">
        <f t="shared" si="7"/>
        <v>891494.60252623842</v>
      </c>
      <c r="Z18" s="280">
        <f t="shared" si="7"/>
        <v>891494.60252623842</v>
      </c>
      <c r="AA18" s="280">
        <f t="shared" si="7"/>
        <v>891494.60252623842</v>
      </c>
      <c r="AB18" s="280">
        <f t="shared" si="7"/>
        <v>891494.60252623842</v>
      </c>
      <c r="AC18" s="196"/>
      <c r="AD18" s="196"/>
      <c r="AE18" s="196"/>
      <c r="AF18" s="196"/>
      <c r="AG18" s="196"/>
      <c r="AH18" s="196"/>
    </row>
    <row r="19" spans="1:34" ht="14.1" customHeight="1">
      <c r="B19" s="109">
        <v>10</v>
      </c>
      <c r="C19" s="267" t="s">
        <v>155</v>
      </c>
      <c r="D19" s="279">
        <f>Produksi_NET!D19*$T$2</f>
        <v>65294.089908833696</v>
      </c>
      <c r="E19" s="279">
        <f>Produksi_NET!E19*$T$2</f>
        <v>61910.024983868025</v>
      </c>
      <c r="F19" s="279">
        <f>Produksi_NET!F19*$T$2</f>
        <v>71922.310097784532</v>
      </c>
      <c r="G19" s="279">
        <f>Produksi_NET!G19*$T$2</f>
        <v>69709.988583530503</v>
      </c>
      <c r="H19" s="279">
        <f>Produksi_NET!H19*$T$2</f>
        <v>0</v>
      </c>
      <c r="I19" s="279">
        <f>Produksi_NET!I19*$T$2</f>
        <v>0</v>
      </c>
      <c r="J19" s="279">
        <f>Produksi_NET!J19*$T$2</f>
        <v>0</v>
      </c>
      <c r="K19" s="279">
        <f>Produksi_NET!K19*$T$2</f>
        <v>0</v>
      </c>
      <c r="L19" s="279">
        <f>Produksi_NET!L19*$T$2</f>
        <v>0</v>
      </c>
      <c r="M19" s="279">
        <f>Produksi_NET!M19*$T$2</f>
        <v>0</v>
      </c>
      <c r="N19" s="279">
        <f>Produksi_NET!N19*$T$2</f>
        <v>0</v>
      </c>
      <c r="O19" s="279">
        <f>Produksi_NET!O19*$T$2</f>
        <v>0</v>
      </c>
      <c r="P19" s="287">
        <f t="shared" si="8"/>
        <v>268836.41357401677</v>
      </c>
      <c r="Q19" s="279">
        <f t="shared" si="5"/>
        <v>65294.089908833696</v>
      </c>
      <c r="R19" s="279">
        <f t="shared" ref="R19:AB36" si="13">Q19+E19</f>
        <v>127204.11489270172</v>
      </c>
      <c r="S19" s="279">
        <f t="shared" si="7"/>
        <v>199126.42499048624</v>
      </c>
      <c r="T19" s="279">
        <f t="shared" si="7"/>
        <v>268836.41357401677</v>
      </c>
      <c r="U19" s="279">
        <f t="shared" si="7"/>
        <v>268836.41357401677</v>
      </c>
      <c r="V19" s="279">
        <f t="shared" si="7"/>
        <v>268836.41357401677</v>
      </c>
      <c r="W19" s="279">
        <f t="shared" si="7"/>
        <v>268836.41357401677</v>
      </c>
      <c r="X19" s="279">
        <f t="shared" si="7"/>
        <v>268836.41357401677</v>
      </c>
      <c r="Y19" s="279">
        <f t="shared" si="7"/>
        <v>268836.41357401677</v>
      </c>
      <c r="Z19" s="279">
        <f t="shared" si="7"/>
        <v>268836.41357401677</v>
      </c>
      <c r="AA19" s="279">
        <f t="shared" si="7"/>
        <v>268836.41357401677</v>
      </c>
      <c r="AB19" s="279">
        <f t="shared" si="7"/>
        <v>268836.41357401677</v>
      </c>
      <c r="AC19" s="92"/>
      <c r="AD19" s="92"/>
      <c r="AE19" s="92"/>
      <c r="AF19" s="92"/>
      <c r="AG19" s="92"/>
      <c r="AH19" s="92"/>
    </row>
    <row r="20" spans="1:34" s="92" customFormat="1" ht="13.5" customHeight="1">
      <c r="A20" s="246"/>
      <c r="B20" s="109">
        <v>11</v>
      </c>
      <c r="C20" s="270" t="s">
        <v>156</v>
      </c>
      <c r="D20" s="279">
        <f>Produksi_NET!D20*$T$2</f>
        <v>28532.680746979047</v>
      </c>
      <c r="E20" s="279">
        <f>Produksi_NET!E20*$T$2</f>
        <v>25533.731737785205</v>
      </c>
      <c r="F20" s="279">
        <f>Produksi_NET!F20*$T$2</f>
        <v>28545.651538465776</v>
      </c>
      <c r="G20" s="279">
        <f>Produksi_NET!G20*$T$2</f>
        <v>28783.570831747715</v>
      </c>
      <c r="H20" s="279">
        <f>Produksi_NET!H20*$T$2</f>
        <v>0</v>
      </c>
      <c r="I20" s="279">
        <f>Produksi_NET!I20*$T$2</f>
        <v>0</v>
      </c>
      <c r="J20" s="279">
        <f>Produksi_NET!J20*$T$2</f>
        <v>0</v>
      </c>
      <c r="K20" s="279">
        <f>Produksi_NET!K20*$T$2</f>
        <v>0</v>
      </c>
      <c r="L20" s="279">
        <f>Produksi_NET!L20*$T$2</f>
        <v>0</v>
      </c>
      <c r="M20" s="279">
        <f>Produksi_NET!M20*$T$2</f>
        <v>0</v>
      </c>
      <c r="N20" s="279">
        <f>Produksi_NET!N20*$T$2</f>
        <v>0</v>
      </c>
      <c r="O20" s="279">
        <f>Produksi_NET!O20*$T$2</f>
        <v>0</v>
      </c>
      <c r="P20" s="287">
        <f t="shared" si="8"/>
        <v>111395.63485497773</v>
      </c>
      <c r="Q20" s="279">
        <f t="shared" si="5"/>
        <v>28532.680746979047</v>
      </c>
      <c r="R20" s="279">
        <f t="shared" si="13"/>
        <v>54066.412484764252</v>
      </c>
      <c r="S20" s="279">
        <f t="shared" si="7"/>
        <v>82612.064023230021</v>
      </c>
      <c r="T20" s="279">
        <f t="shared" si="7"/>
        <v>111395.63485497773</v>
      </c>
      <c r="U20" s="279">
        <f t="shared" si="7"/>
        <v>111395.63485497773</v>
      </c>
      <c r="V20" s="279">
        <f t="shared" si="7"/>
        <v>111395.63485497773</v>
      </c>
      <c r="W20" s="279">
        <f t="shared" si="7"/>
        <v>111395.63485497773</v>
      </c>
      <c r="X20" s="279">
        <f t="shared" si="7"/>
        <v>111395.63485497773</v>
      </c>
      <c r="Y20" s="279">
        <f t="shared" si="7"/>
        <v>111395.63485497773</v>
      </c>
      <c r="Z20" s="279">
        <f t="shared" si="7"/>
        <v>111395.63485497773</v>
      </c>
      <c r="AA20" s="279">
        <f t="shared" si="7"/>
        <v>111395.63485497773</v>
      </c>
      <c r="AB20" s="279">
        <f t="shared" si="7"/>
        <v>111395.63485497773</v>
      </c>
    </row>
    <row r="21" spans="1:34" s="92" customFormat="1" ht="13.5" customHeight="1">
      <c r="A21" s="246"/>
      <c r="B21" s="109">
        <v>12</v>
      </c>
      <c r="C21" s="270" t="s">
        <v>129</v>
      </c>
      <c r="D21" s="279">
        <f>Produksi_NET!D21*$T$2</f>
        <v>0</v>
      </c>
      <c r="E21" s="279">
        <f>Produksi_NET!E21*$T$2</f>
        <v>0</v>
      </c>
      <c r="F21" s="279">
        <f>Produksi_NET!F21*$T$2</f>
        <v>58261.589095341311</v>
      </c>
      <c r="G21" s="279">
        <f>Produksi_NET!G21*$T$2</f>
        <v>29643.505159472079</v>
      </c>
      <c r="H21" s="279">
        <f>Produksi_NET!H21*$T$2</f>
        <v>0</v>
      </c>
      <c r="I21" s="279">
        <f>Produksi_NET!I21*$T$2</f>
        <v>0</v>
      </c>
      <c r="J21" s="279">
        <f>Produksi_NET!J21*$T$2</f>
        <v>0</v>
      </c>
      <c r="K21" s="279">
        <f>Produksi_NET!K21*$T$2</f>
        <v>0</v>
      </c>
      <c r="L21" s="279">
        <f>Produksi_NET!L21*$T$2</f>
        <v>0</v>
      </c>
      <c r="M21" s="279">
        <f>Produksi_NET!M21*$T$2</f>
        <v>0</v>
      </c>
      <c r="N21" s="279">
        <f>Produksi_NET!N21*$T$2</f>
        <v>0</v>
      </c>
      <c r="O21" s="279">
        <f>Produksi_NET!O21*$T$2</f>
        <v>0</v>
      </c>
      <c r="P21" s="287">
        <f t="shared" si="8"/>
        <v>87905.09425481339</v>
      </c>
      <c r="Q21" s="279">
        <f t="shared" ref="Q21" si="14">D21</f>
        <v>0</v>
      </c>
      <c r="R21" s="279">
        <f t="shared" ref="R21" si="15">Q21+E21</f>
        <v>0</v>
      </c>
      <c r="S21" s="279">
        <f t="shared" ref="S21" si="16">R21+F21</f>
        <v>58261.589095341311</v>
      </c>
      <c r="T21" s="279">
        <f t="shared" ref="T21" si="17">S21+G21</f>
        <v>87905.09425481339</v>
      </c>
      <c r="U21" s="279">
        <f t="shared" ref="U21" si="18">T21+H21</f>
        <v>87905.09425481339</v>
      </c>
      <c r="V21" s="279">
        <f t="shared" ref="V21" si="19">U21+I21</f>
        <v>87905.09425481339</v>
      </c>
      <c r="W21" s="279">
        <f t="shared" ref="W21" si="20">V21+J21</f>
        <v>87905.09425481339</v>
      </c>
      <c r="X21" s="279">
        <f t="shared" ref="X21" si="21">W21+K21</f>
        <v>87905.09425481339</v>
      </c>
      <c r="Y21" s="279">
        <f t="shared" ref="Y21" si="22">X21+L21</f>
        <v>87905.09425481339</v>
      </c>
      <c r="Z21" s="279">
        <f t="shared" ref="Z21" si="23">Y21+M21</f>
        <v>87905.09425481339</v>
      </c>
      <c r="AA21" s="279">
        <f t="shared" ref="AA21" si="24">Z21+N21</f>
        <v>87905.09425481339</v>
      </c>
      <c r="AB21" s="279">
        <f t="shared" ref="AB21" si="25">AA21+O21</f>
        <v>87905.09425481339</v>
      </c>
    </row>
    <row r="22" spans="1:34" ht="14.1" customHeight="1">
      <c r="A22" s="87"/>
      <c r="B22" s="109">
        <v>13</v>
      </c>
      <c r="C22" s="271" t="s">
        <v>157</v>
      </c>
      <c r="D22" s="279">
        <f>Produksi_NET!D22*$T$2</f>
        <v>42834.945840709916</v>
      </c>
      <c r="E22" s="279">
        <f>Produksi_NET!E22*$T$2</f>
        <v>38628.911657483848</v>
      </c>
      <c r="F22" s="279">
        <f>Produksi_NET!F22*$T$2</f>
        <v>43357.420980933945</v>
      </c>
      <c r="G22" s="279">
        <f>Produksi_NET!G22*$T$2</f>
        <v>43403.328838443165</v>
      </c>
      <c r="H22" s="279">
        <f>Produksi_NET!H22*$T$2</f>
        <v>0</v>
      </c>
      <c r="I22" s="279">
        <f>Produksi_NET!I22*$T$2</f>
        <v>0</v>
      </c>
      <c r="J22" s="279">
        <f>Produksi_NET!J22*$T$2</f>
        <v>0</v>
      </c>
      <c r="K22" s="279">
        <f>Produksi_NET!K22*$T$2</f>
        <v>0</v>
      </c>
      <c r="L22" s="279">
        <f>Produksi_NET!L22*$T$2</f>
        <v>0</v>
      </c>
      <c r="M22" s="279">
        <f>Produksi_NET!M22*$T$2</f>
        <v>0</v>
      </c>
      <c r="N22" s="279">
        <f>Produksi_NET!N22*$T$2</f>
        <v>0</v>
      </c>
      <c r="O22" s="279">
        <f>Produksi_NET!O22*$T$2</f>
        <v>0</v>
      </c>
      <c r="P22" s="287">
        <f t="shared" si="8"/>
        <v>168224.60731757089</v>
      </c>
      <c r="Q22" s="279">
        <f t="shared" si="5"/>
        <v>42834.945840709916</v>
      </c>
      <c r="R22" s="279">
        <f t="shared" si="13"/>
        <v>81463.857498193771</v>
      </c>
      <c r="S22" s="279">
        <f t="shared" si="7"/>
        <v>124821.27847912771</v>
      </c>
      <c r="T22" s="279">
        <f t="shared" si="7"/>
        <v>168224.60731757089</v>
      </c>
      <c r="U22" s="279">
        <f t="shared" si="7"/>
        <v>168224.60731757089</v>
      </c>
      <c r="V22" s="279">
        <f t="shared" si="7"/>
        <v>168224.60731757089</v>
      </c>
      <c r="W22" s="279">
        <f t="shared" si="7"/>
        <v>168224.60731757089</v>
      </c>
      <c r="X22" s="279">
        <f t="shared" si="7"/>
        <v>168224.60731757089</v>
      </c>
      <c r="Y22" s="279">
        <f t="shared" si="7"/>
        <v>168224.60731757089</v>
      </c>
      <c r="Z22" s="279">
        <f t="shared" si="7"/>
        <v>168224.60731757089</v>
      </c>
      <c r="AA22" s="279">
        <f t="shared" si="7"/>
        <v>168224.60731757089</v>
      </c>
      <c r="AB22" s="279">
        <f t="shared" si="7"/>
        <v>168224.60731757089</v>
      </c>
    </row>
    <row r="23" spans="1:34" s="90" customFormat="1" ht="14.1" customHeight="1">
      <c r="A23" s="89"/>
      <c r="B23" s="109">
        <v>14</v>
      </c>
      <c r="C23" s="271" t="s">
        <v>158</v>
      </c>
      <c r="D23" s="279">
        <f>Produksi_NET!D23*$T$2</f>
        <v>91161.34587490416</v>
      </c>
      <c r="E23" s="279">
        <f>Produksi_NET!E23*$T$2</f>
        <v>81409.933983024195</v>
      </c>
      <c r="F23" s="279">
        <f>Produksi_NET!F23*$T$2</f>
        <v>90869.86741452814</v>
      </c>
      <c r="G23" s="279">
        <f>Produksi_NET!G23*$T$2</f>
        <v>91075.359729093238</v>
      </c>
      <c r="H23" s="279">
        <f>Produksi_NET!H23*$T$2</f>
        <v>0</v>
      </c>
      <c r="I23" s="279">
        <f>Produksi_NET!I23*$T$2</f>
        <v>0</v>
      </c>
      <c r="J23" s="279">
        <f>Produksi_NET!J23*$T$2</f>
        <v>0</v>
      </c>
      <c r="K23" s="279">
        <f>Produksi_NET!K23*$T$2</f>
        <v>0</v>
      </c>
      <c r="L23" s="279">
        <f>Produksi_NET!L23*$T$2</f>
        <v>0</v>
      </c>
      <c r="M23" s="279">
        <f>Produksi_NET!M23*$T$2</f>
        <v>0</v>
      </c>
      <c r="N23" s="279">
        <f>Produksi_NET!N23*$T$2</f>
        <v>0</v>
      </c>
      <c r="O23" s="279">
        <f>Produksi_NET!O23*$T$2</f>
        <v>0</v>
      </c>
      <c r="P23" s="287">
        <f t="shared" si="8"/>
        <v>354516.5070015497</v>
      </c>
      <c r="Q23" s="279">
        <f t="shared" si="5"/>
        <v>91161.34587490416</v>
      </c>
      <c r="R23" s="279">
        <f t="shared" si="13"/>
        <v>172571.27985792834</v>
      </c>
      <c r="S23" s="279">
        <f t="shared" si="7"/>
        <v>263441.1472724565</v>
      </c>
      <c r="T23" s="279">
        <f t="shared" si="7"/>
        <v>354516.5070015497</v>
      </c>
      <c r="U23" s="279">
        <f t="shared" si="7"/>
        <v>354516.5070015497</v>
      </c>
      <c r="V23" s="279">
        <f t="shared" si="7"/>
        <v>354516.5070015497</v>
      </c>
      <c r="W23" s="279">
        <f t="shared" si="7"/>
        <v>354516.5070015497</v>
      </c>
      <c r="X23" s="279">
        <f t="shared" si="7"/>
        <v>354516.5070015497</v>
      </c>
      <c r="Y23" s="279">
        <f t="shared" si="7"/>
        <v>354516.5070015497</v>
      </c>
      <c r="Z23" s="279">
        <f t="shared" si="7"/>
        <v>354516.5070015497</v>
      </c>
      <c r="AA23" s="279">
        <f t="shared" si="7"/>
        <v>354516.5070015497</v>
      </c>
      <c r="AB23" s="279">
        <f t="shared" si="7"/>
        <v>354516.5070015497</v>
      </c>
    </row>
    <row r="24" spans="1:34" ht="14.1" customHeight="1">
      <c r="A24" s="87"/>
      <c r="B24" s="109">
        <v>15</v>
      </c>
      <c r="C24" s="271" t="s">
        <v>159</v>
      </c>
      <c r="D24" s="279">
        <f>Produksi_NET!D24*$T$2</f>
        <v>70612.114418394296</v>
      </c>
      <c r="E24" s="279">
        <f>Produksi_NET!E24*$T$2</f>
        <v>73537.10076826773</v>
      </c>
      <c r="F24" s="279">
        <f>Produksi_NET!F24*$T$2</f>
        <v>77642.574882664063</v>
      </c>
      <c r="G24" s="279">
        <f>Produksi_NET!G24*$T$2</f>
        <v>78250.307472548069</v>
      </c>
      <c r="H24" s="279">
        <f>Produksi_NET!H24*$T$2</f>
        <v>0</v>
      </c>
      <c r="I24" s="279">
        <f>Produksi_NET!I24*$T$2</f>
        <v>0</v>
      </c>
      <c r="J24" s="279">
        <f>Produksi_NET!J24*$T$2</f>
        <v>0</v>
      </c>
      <c r="K24" s="279">
        <f>Produksi_NET!K24*$T$2</f>
        <v>0</v>
      </c>
      <c r="L24" s="279">
        <f>Produksi_NET!L24*$T$2</f>
        <v>0</v>
      </c>
      <c r="M24" s="279">
        <f>Produksi_NET!M24*$T$2</f>
        <v>0</v>
      </c>
      <c r="N24" s="279">
        <f>Produksi_NET!N24*$T$2</f>
        <v>0</v>
      </c>
      <c r="O24" s="279">
        <f>Produksi_NET!O24*$T$2</f>
        <v>0</v>
      </c>
      <c r="P24" s="287">
        <f t="shared" si="8"/>
        <v>300042.09754187416</v>
      </c>
      <c r="Q24" s="279">
        <f t="shared" si="5"/>
        <v>70612.114418394296</v>
      </c>
      <c r="R24" s="279">
        <f t="shared" si="13"/>
        <v>144149.21518666204</v>
      </c>
      <c r="S24" s="279">
        <f t="shared" si="7"/>
        <v>221791.79006932612</v>
      </c>
      <c r="T24" s="279">
        <f t="shared" si="7"/>
        <v>300042.09754187416</v>
      </c>
      <c r="U24" s="279">
        <f t="shared" si="7"/>
        <v>300042.09754187416</v>
      </c>
      <c r="V24" s="279">
        <f t="shared" si="7"/>
        <v>300042.09754187416</v>
      </c>
      <c r="W24" s="279">
        <f t="shared" si="7"/>
        <v>300042.09754187416</v>
      </c>
      <c r="X24" s="279">
        <f t="shared" si="7"/>
        <v>300042.09754187416</v>
      </c>
      <c r="Y24" s="279">
        <f t="shared" si="7"/>
        <v>300042.09754187416</v>
      </c>
      <c r="Z24" s="279">
        <f t="shared" si="7"/>
        <v>300042.09754187416</v>
      </c>
      <c r="AA24" s="279">
        <f t="shared" si="7"/>
        <v>300042.09754187416</v>
      </c>
      <c r="AB24" s="279">
        <f t="shared" si="7"/>
        <v>300042.09754187416</v>
      </c>
    </row>
    <row r="25" spans="1:34" ht="14.1" customHeight="1">
      <c r="B25" s="109">
        <v>16</v>
      </c>
      <c r="C25" s="271" t="s">
        <v>160</v>
      </c>
      <c r="D25" s="279">
        <f>Produksi_NET!D25*$T$2</f>
        <v>11641.576837803404</v>
      </c>
      <c r="E25" s="279">
        <f>Produksi_NET!E25*$T$2</f>
        <v>10406.903227496594</v>
      </c>
      <c r="F25" s="279">
        <f>Produksi_NET!F25*$T$2</f>
        <v>10570.772417919998</v>
      </c>
      <c r="G25" s="279">
        <f>Produksi_NET!G25*$T$2</f>
        <v>3038.6920972661137</v>
      </c>
      <c r="H25" s="279">
        <f>Produksi_NET!H25*$T$2</f>
        <v>0</v>
      </c>
      <c r="I25" s="279">
        <f>Produksi_NET!I25*$T$2</f>
        <v>0</v>
      </c>
      <c r="J25" s="279">
        <f>Produksi_NET!J25*$T$2</f>
        <v>0</v>
      </c>
      <c r="K25" s="279">
        <f>Produksi_NET!K25*$T$2</f>
        <v>0</v>
      </c>
      <c r="L25" s="279">
        <f>Produksi_NET!L25*$T$2</f>
        <v>0</v>
      </c>
      <c r="M25" s="279">
        <f>Produksi_NET!M25*$T$2</f>
        <v>0</v>
      </c>
      <c r="N25" s="279">
        <f>Produksi_NET!N25*$T$2</f>
        <v>0</v>
      </c>
      <c r="O25" s="279">
        <f>Produksi_NET!O25*$T$2</f>
        <v>0</v>
      </c>
      <c r="P25" s="287">
        <f t="shared" si="8"/>
        <v>35657.94458048611</v>
      </c>
      <c r="Q25" s="279">
        <f t="shared" si="5"/>
        <v>11641.576837803404</v>
      </c>
      <c r="R25" s="279">
        <f t="shared" si="13"/>
        <v>22048.480065299998</v>
      </c>
      <c r="S25" s="279">
        <f t="shared" si="7"/>
        <v>32619.252483219996</v>
      </c>
      <c r="T25" s="279">
        <f t="shared" si="7"/>
        <v>35657.94458048611</v>
      </c>
      <c r="U25" s="279">
        <f t="shared" si="7"/>
        <v>35657.94458048611</v>
      </c>
      <c r="V25" s="279">
        <f t="shared" si="7"/>
        <v>35657.94458048611</v>
      </c>
      <c r="W25" s="279">
        <f t="shared" si="7"/>
        <v>35657.94458048611</v>
      </c>
      <c r="X25" s="279">
        <f t="shared" si="7"/>
        <v>35657.94458048611</v>
      </c>
      <c r="Y25" s="279">
        <f t="shared" si="7"/>
        <v>35657.94458048611</v>
      </c>
      <c r="Z25" s="279">
        <f t="shared" si="7"/>
        <v>35657.94458048611</v>
      </c>
      <c r="AA25" s="279">
        <f t="shared" si="7"/>
        <v>35657.94458048611</v>
      </c>
      <c r="AB25" s="279">
        <f t="shared" si="7"/>
        <v>35657.94458048611</v>
      </c>
    </row>
    <row r="26" spans="1:34" ht="14.1" customHeight="1">
      <c r="A26" s="87"/>
      <c r="B26" s="109">
        <v>17</v>
      </c>
      <c r="C26" s="271" t="s">
        <v>161</v>
      </c>
      <c r="D26" s="279">
        <f>Produksi_NET!D26*$T$2</f>
        <v>26738.77656259479</v>
      </c>
      <c r="E26" s="279">
        <f>Produksi_NET!E26*$T$2</f>
        <v>24949.827512036929</v>
      </c>
      <c r="F26" s="279">
        <f>Produksi_NET!F26*$T$2</f>
        <v>26442.925925313124</v>
      </c>
      <c r="G26" s="279">
        <f>Produksi_NET!G26*$T$2</f>
        <v>26530.36946342593</v>
      </c>
      <c r="H26" s="279">
        <f>Produksi_NET!H26*$T$2</f>
        <v>0</v>
      </c>
      <c r="I26" s="279">
        <f>Produksi_NET!I26*$T$2</f>
        <v>0</v>
      </c>
      <c r="J26" s="279">
        <f>Produksi_NET!J26*$T$2</f>
        <v>0</v>
      </c>
      <c r="K26" s="279">
        <f>Produksi_NET!K26*$T$2</f>
        <v>0</v>
      </c>
      <c r="L26" s="279">
        <f>Produksi_NET!L26*$T$2</f>
        <v>0</v>
      </c>
      <c r="M26" s="279">
        <f>Produksi_NET!M26*$T$2</f>
        <v>0</v>
      </c>
      <c r="N26" s="279">
        <f>Produksi_NET!N26*$T$2</f>
        <v>0</v>
      </c>
      <c r="O26" s="279">
        <f>Produksi_NET!O26*$T$2</f>
        <v>0</v>
      </c>
      <c r="P26" s="287">
        <f t="shared" si="8"/>
        <v>104661.89946337078</v>
      </c>
      <c r="Q26" s="279">
        <f t="shared" si="5"/>
        <v>26738.77656259479</v>
      </c>
      <c r="R26" s="279">
        <f t="shared" si="13"/>
        <v>51688.604074631716</v>
      </c>
      <c r="S26" s="279">
        <f t="shared" si="13"/>
        <v>78131.529999944847</v>
      </c>
      <c r="T26" s="279">
        <f t="shared" si="13"/>
        <v>104661.89946337078</v>
      </c>
      <c r="U26" s="279">
        <f t="shared" si="13"/>
        <v>104661.89946337078</v>
      </c>
      <c r="V26" s="279">
        <f t="shared" si="13"/>
        <v>104661.89946337078</v>
      </c>
      <c r="W26" s="279">
        <f t="shared" si="13"/>
        <v>104661.89946337078</v>
      </c>
      <c r="X26" s="279">
        <f t="shared" si="13"/>
        <v>104661.89946337078</v>
      </c>
      <c r="Y26" s="279">
        <f t="shared" si="13"/>
        <v>104661.89946337078</v>
      </c>
      <c r="Z26" s="279">
        <f t="shared" si="13"/>
        <v>104661.89946337078</v>
      </c>
      <c r="AA26" s="279">
        <f t="shared" si="13"/>
        <v>104661.89946337078</v>
      </c>
      <c r="AB26" s="279">
        <f t="shared" si="13"/>
        <v>104661.89946337078</v>
      </c>
    </row>
    <row r="27" spans="1:34" s="90" customFormat="1" ht="14.1" customHeight="1">
      <c r="A27" s="89"/>
      <c r="B27" s="110"/>
      <c r="C27" s="272" t="s">
        <v>47</v>
      </c>
      <c r="D27" s="280">
        <f t="shared" ref="D27:O27" si="26">SUM(D19:D26)</f>
        <v>336815.53019021935</v>
      </c>
      <c r="E27" s="280">
        <f t="shared" si="26"/>
        <v>316376.43386996258</v>
      </c>
      <c r="F27" s="280">
        <f t="shared" si="26"/>
        <v>407613.11235295091</v>
      </c>
      <c r="G27" s="280">
        <f t="shared" si="26"/>
        <v>370435.12217552681</v>
      </c>
      <c r="H27" s="280">
        <f t="shared" si="26"/>
        <v>0</v>
      </c>
      <c r="I27" s="280">
        <f t="shared" si="26"/>
        <v>0</v>
      </c>
      <c r="J27" s="280">
        <f t="shared" si="26"/>
        <v>0</v>
      </c>
      <c r="K27" s="280">
        <f t="shared" si="26"/>
        <v>0</v>
      </c>
      <c r="L27" s="280">
        <f t="shared" si="26"/>
        <v>0</v>
      </c>
      <c r="M27" s="280">
        <f t="shared" si="26"/>
        <v>0</v>
      </c>
      <c r="N27" s="280">
        <f t="shared" si="26"/>
        <v>0</v>
      </c>
      <c r="O27" s="280">
        <f t="shared" si="26"/>
        <v>0</v>
      </c>
      <c r="P27" s="288">
        <f t="shared" si="8"/>
        <v>1431240.1985886598</v>
      </c>
      <c r="Q27" s="289">
        <f t="shared" si="5"/>
        <v>336815.53019021935</v>
      </c>
      <c r="R27" s="280">
        <f t="shared" ref="R27:R36" si="27">Q27+E27</f>
        <v>653191.96406018198</v>
      </c>
      <c r="S27" s="280">
        <f t="shared" si="13"/>
        <v>1060805.0764131329</v>
      </c>
      <c r="T27" s="280">
        <f t="shared" si="13"/>
        <v>1431240.1985886598</v>
      </c>
      <c r="U27" s="280">
        <f t="shared" si="13"/>
        <v>1431240.1985886598</v>
      </c>
      <c r="V27" s="280">
        <f t="shared" si="13"/>
        <v>1431240.1985886598</v>
      </c>
      <c r="W27" s="280">
        <f t="shared" si="13"/>
        <v>1431240.1985886598</v>
      </c>
      <c r="X27" s="280">
        <f t="shared" si="13"/>
        <v>1431240.1985886598</v>
      </c>
      <c r="Y27" s="280">
        <f t="shared" si="13"/>
        <v>1431240.1985886598</v>
      </c>
      <c r="Z27" s="280">
        <f t="shared" si="13"/>
        <v>1431240.1985886598</v>
      </c>
      <c r="AA27" s="280">
        <f t="shared" si="13"/>
        <v>1431240.1985886598</v>
      </c>
      <c r="AB27" s="280">
        <f t="shared" si="13"/>
        <v>1431240.1985886598</v>
      </c>
    </row>
    <row r="28" spans="1:34" s="90" customFormat="1" ht="14.1" customHeight="1">
      <c r="B28" s="110"/>
      <c r="C28" s="273" t="s">
        <v>128</v>
      </c>
      <c r="D28" s="282">
        <f t="shared" ref="D28:O28" si="28">SUM(D10,D18,D27)</f>
        <v>605257.79201619257</v>
      </c>
      <c r="E28" s="282">
        <f t="shared" si="28"/>
        <v>550679.29559831682</v>
      </c>
      <c r="F28" s="282">
        <f t="shared" si="28"/>
        <v>673318.74849710718</v>
      </c>
      <c r="G28" s="282">
        <f t="shared" si="28"/>
        <v>640067.85490329086</v>
      </c>
      <c r="H28" s="282">
        <f t="shared" si="28"/>
        <v>0</v>
      </c>
      <c r="I28" s="282">
        <f t="shared" si="28"/>
        <v>0</v>
      </c>
      <c r="J28" s="282">
        <f t="shared" si="28"/>
        <v>0</v>
      </c>
      <c r="K28" s="282">
        <f t="shared" si="28"/>
        <v>0</v>
      </c>
      <c r="L28" s="282">
        <f t="shared" si="28"/>
        <v>0</v>
      </c>
      <c r="M28" s="282">
        <f t="shared" si="28"/>
        <v>0</v>
      </c>
      <c r="N28" s="282">
        <f t="shared" si="28"/>
        <v>0</v>
      </c>
      <c r="O28" s="282">
        <f t="shared" si="28"/>
        <v>0</v>
      </c>
      <c r="P28" s="288">
        <f t="shared" si="8"/>
        <v>2469323.6910149073</v>
      </c>
      <c r="Q28" s="289">
        <f t="shared" si="5"/>
        <v>605257.79201619257</v>
      </c>
      <c r="R28" s="282">
        <f t="shared" si="27"/>
        <v>1155937.0876145093</v>
      </c>
      <c r="S28" s="282">
        <f t="shared" si="13"/>
        <v>1829255.8361116163</v>
      </c>
      <c r="T28" s="282">
        <f t="shared" si="13"/>
        <v>2469323.6910149073</v>
      </c>
      <c r="U28" s="282">
        <f t="shared" si="13"/>
        <v>2469323.6910149073</v>
      </c>
      <c r="V28" s="282">
        <f t="shared" si="13"/>
        <v>2469323.6910149073</v>
      </c>
      <c r="W28" s="282">
        <f t="shared" si="13"/>
        <v>2469323.6910149073</v>
      </c>
      <c r="X28" s="282">
        <f t="shared" si="13"/>
        <v>2469323.6910149073</v>
      </c>
      <c r="Y28" s="282">
        <f t="shared" si="13"/>
        <v>2469323.6910149073</v>
      </c>
      <c r="Z28" s="282">
        <f t="shared" si="13"/>
        <v>2469323.6910149073</v>
      </c>
      <c r="AA28" s="282">
        <f t="shared" si="13"/>
        <v>2469323.6910149073</v>
      </c>
      <c r="AB28" s="282">
        <f t="shared" si="13"/>
        <v>2469323.6910149073</v>
      </c>
    </row>
    <row r="29" spans="1:34" ht="14.1" customHeight="1">
      <c r="B29" s="109">
        <v>18</v>
      </c>
      <c r="C29" s="271" t="s">
        <v>129</v>
      </c>
      <c r="D29" s="279">
        <f>Produksi_NET!D29*$T$2</f>
        <v>140747.6615540738</v>
      </c>
      <c r="E29" s="279">
        <f>Produksi_NET!E29*$T$2</f>
        <v>109439.96012508479</v>
      </c>
      <c r="F29" s="279">
        <f>Produksi_NET!F29*$T$2</f>
        <v>79538.642267410105</v>
      </c>
      <c r="G29" s="279">
        <f>Produksi_NET!G29*$T$2</f>
        <v>19292.959292289193</v>
      </c>
      <c r="H29" s="279">
        <f>Produksi_NET!H29*$T$2</f>
        <v>0</v>
      </c>
      <c r="I29" s="279">
        <f>Produksi_NET!I29*$T$2</f>
        <v>0</v>
      </c>
      <c r="J29" s="279">
        <f>Produksi_NET!J29*$T$2</f>
        <v>0</v>
      </c>
      <c r="K29" s="279">
        <f>Produksi_NET!K29*$T$2</f>
        <v>0</v>
      </c>
      <c r="L29" s="279">
        <f>Produksi_NET!L29*$T$2</f>
        <v>0</v>
      </c>
      <c r="M29" s="279">
        <f>Produksi_NET!M29*$T$2</f>
        <v>0</v>
      </c>
      <c r="N29" s="279">
        <f>Produksi_NET!N29*$T$2</f>
        <v>0</v>
      </c>
      <c r="O29" s="279">
        <f>Produksi_NET!O29*$T$2</f>
        <v>0</v>
      </c>
      <c r="P29" s="287">
        <f t="shared" si="8"/>
        <v>349019.22323885793</v>
      </c>
      <c r="Q29" s="279">
        <f t="shared" si="5"/>
        <v>140747.6615540738</v>
      </c>
      <c r="R29" s="279">
        <f t="shared" si="27"/>
        <v>250187.62167915859</v>
      </c>
      <c r="S29" s="279">
        <f t="shared" si="13"/>
        <v>329726.26394656871</v>
      </c>
      <c r="T29" s="279">
        <f t="shared" si="13"/>
        <v>349019.22323885793</v>
      </c>
      <c r="U29" s="279">
        <f t="shared" si="13"/>
        <v>349019.22323885793</v>
      </c>
      <c r="V29" s="279">
        <f t="shared" si="13"/>
        <v>349019.22323885793</v>
      </c>
      <c r="W29" s="279">
        <f t="shared" si="13"/>
        <v>349019.22323885793</v>
      </c>
      <c r="X29" s="279">
        <f t="shared" si="13"/>
        <v>349019.22323885793</v>
      </c>
      <c r="Y29" s="279">
        <f t="shared" si="13"/>
        <v>349019.22323885793</v>
      </c>
      <c r="Z29" s="279">
        <f t="shared" si="13"/>
        <v>349019.22323885793</v>
      </c>
      <c r="AA29" s="279">
        <f t="shared" si="13"/>
        <v>349019.22323885793</v>
      </c>
      <c r="AB29" s="279">
        <f t="shared" si="13"/>
        <v>349019.22323885793</v>
      </c>
    </row>
    <row r="30" spans="1:34" ht="14.1" customHeight="1">
      <c r="B30" s="109">
        <v>19</v>
      </c>
      <c r="C30" s="271" t="s">
        <v>149</v>
      </c>
      <c r="D30" s="279">
        <f>Produksi_NET!D30*$T$2</f>
        <v>70521.756095677731</v>
      </c>
      <c r="E30" s="279">
        <f>Produksi_NET!E30*$T$2</f>
        <v>72480.491349404634</v>
      </c>
      <c r="F30" s="279">
        <f>Produksi_NET!F30*$T$2</f>
        <v>63788.603660991517</v>
      </c>
      <c r="G30" s="279">
        <f>Produksi_NET!G30*$T$2</f>
        <v>68829.723633194895</v>
      </c>
      <c r="H30" s="279">
        <f>Produksi_NET!H30*$T$2</f>
        <v>0</v>
      </c>
      <c r="I30" s="279">
        <f>Produksi_NET!I30*$T$2</f>
        <v>0</v>
      </c>
      <c r="J30" s="279">
        <f>Produksi_NET!J30*$T$2</f>
        <v>0</v>
      </c>
      <c r="K30" s="279">
        <f>Produksi_NET!K30*$T$2</f>
        <v>0</v>
      </c>
      <c r="L30" s="279">
        <f>Produksi_NET!L30*$T$2</f>
        <v>0</v>
      </c>
      <c r="M30" s="279">
        <f>Produksi_NET!M30*$T$2</f>
        <v>0</v>
      </c>
      <c r="N30" s="279">
        <f>Produksi_NET!N30*$T$2</f>
        <v>0</v>
      </c>
      <c r="O30" s="279">
        <f>Produksi_NET!O30*$T$2</f>
        <v>0</v>
      </c>
      <c r="P30" s="287">
        <f t="shared" si="8"/>
        <v>275620.57473926875</v>
      </c>
      <c r="Q30" s="279">
        <f t="shared" si="5"/>
        <v>70521.756095677731</v>
      </c>
      <c r="R30" s="279">
        <f t="shared" si="27"/>
        <v>143002.24744508235</v>
      </c>
      <c r="S30" s="279">
        <f t="shared" si="13"/>
        <v>206790.85110607388</v>
      </c>
      <c r="T30" s="279">
        <f t="shared" si="13"/>
        <v>275620.57473926875</v>
      </c>
      <c r="U30" s="279">
        <f t="shared" si="13"/>
        <v>275620.57473926875</v>
      </c>
      <c r="V30" s="279">
        <f t="shared" si="13"/>
        <v>275620.57473926875</v>
      </c>
      <c r="W30" s="279">
        <f t="shared" si="13"/>
        <v>275620.57473926875</v>
      </c>
      <c r="X30" s="279">
        <f t="shared" si="13"/>
        <v>275620.57473926875</v>
      </c>
      <c r="Y30" s="279">
        <f t="shared" si="13"/>
        <v>275620.57473926875</v>
      </c>
      <c r="Z30" s="279">
        <f t="shared" si="13"/>
        <v>275620.57473926875</v>
      </c>
      <c r="AA30" s="279">
        <f t="shared" si="13"/>
        <v>275620.57473926875</v>
      </c>
      <c r="AB30" s="279">
        <f t="shared" si="13"/>
        <v>275620.57473926875</v>
      </c>
    </row>
    <row r="31" spans="1:34" s="90" customFormat="1" ht="14.1" customHeight="1">
      <c r="B31" s="110"/>
      <c r="C31" s="273" t="s">
        <v>130</v>
      </c>
      <c r="D31" s="282">
        <f t="shared" ref="D31:I31" si="29">SUM(D29:D30)</f>
        <v>211269.41764975153</v>
      </c>
      <c r="E31" s="282">
        <f t="shared" si="29"/>
        <v>181920.45147448941</v>
      </c>
      <c r="F31" s="282">
        <f t="shared" si="29"/>
        <v>143327.24592840162</v>
      </c>
      <c r="G31" s="282">
        <f t="shared" si="29"/>
        <v>88122.682925484085</v>
      </c>
      <c r="H31" s="282">
        <f t="shared" si="29"/>
        <v>0</v>
      </c>
      <c r="I31" s="282">
        <f t="shared" si="29"/>
        <v>0</v>
      </c>
      <c r="J31" s="282">
        <f t="shared" ref="J31:K31" si="30">SUM(J29:J30)</f>
        <v>0</v>
      </c>
      <c r="K31" s="282">
        <f t="shared" si="30"/>
        <v>0</v>
      </c>
      <c r="L31" s="282">
        <f t="shared" ref="L31:M31" si="31">SUM(L29:L30)</f>
        <v>0</v>
      </c>
      <c r="M31" s="282">
        <f t="shared" si="31"/>
        <v>0</v>
      </c>
      <c r="N31" s="282">
        <f t="shared" ref="N31:O31" si="32">SUM(N29:N30)</f>
        <v>0</v>
      </c>
      <c r="O31" s="282">
        <f t="shared" si="32"/>
        <v>0</v>
      </c>
      <c r="P31" s="288">
        <f t="shared" si="8"/>
        <v>624639.79797812668</v>
      </c>
      <c r="Q31" s="289">
        <f t="shared" si="5"/>
        <v>211269.41764975153</v>
      </c>
      <c r="R31" s="282">
        <f t="shared" si="27"/>
        <v>393189.86912424094</v>
      </c>
      <c r="S31" s="282">
        <f t="shared" si="13"/>
        <v>536517.11505264253</v>
      </c>
      <c r="T31" s="282">
        <f t="shared" si="13"/>
        <v>624639.79797812668</v>
      </c>
      <c r="U31" s="282">
        <f t="shared" si="13"/>
        <v>624639.79797812668</v>
      </c>
      <c r="V31" s="282">
        <f t="shared" si="13"/>
        <v>624639.79797812668</v>
      </c>
      <c r="W31" s="282">
        <f t="shared" si="13"/>
        <v>624639.79797812668</v>
      </c>
      <c r="X31" s="282">
        <f t="shared" si="13"/>
        <v>624639.79797812668</v>
      </c>
      <c r="Y31" s="282">
        <f t="shared" si="13"/>
        <v>624639.79797812668</v>
      </c>
      <c r="Z31" s="282">
        <f t="shared" si="13"/>
        <v>624639.79797812668</v>
      </c>
      <c r="AA31" s="282">
        <f t="shared" si="13"/>
        <v>624639.79797812668</v>
      </c>
      <c r="AB31" s="282">
        <f t="shared" si="13"/>
        <v>624639.79797812668</v>
      </c>
    </row>
    <row r="32" spans="1:34" s="90" customFormat="1" ht="14.1" customHeight="1">
      <c r="A32" s="89"/>
      <c r="B32" s="110"/>
      <c r="C32" s="274" t="s">
        <v>131</v>
      </c>
      <c r="D32" s="283">
        <f t="shared" ref="D32:I32" si="33">SUM(D28,D31)</f>
        <v>816527.2096659441</v>
      </c>
      <c r="E32" s="283">
        <f t="shared" si="33"/>
        <v>732599.74707280623</v>
      </c>
      <c r="F32" s="283">
        <f t="shared" si="33"/>
        <v>816645.99442550878</v>
      </c>
      <c r="G32" s="283">
        <f t="shared" si="33"/>
        <v>728190.53782877489</v>
      </c>
      <c r="H32" s="283">
        <f t="shared" si="33"/>
        <v>0</v>
      </c>
      <c r="I32" s="283">
        <f t="shared" si="33"/>
        <v>0</v>
      </c>
      <c r="J32" s="283">
        <f t="shared" ref="J32:K32" si="34">SUM(J28,J31)</f>
        <v>0</v>
      </c>
      <c r="K32" s="283">
        <f t="shared" si="34"/>
        <v>0</v>
      </c>
      <c r="L32" s="283">
        <f t="shared" ref="L32:M32" si="35">SUM(L28,L31)</f>
        <v>0</v>
      </c>
      <c r="M32" s="283">
        <f t="shared" si="35"/>
        <v>0</v>
      </c>
      <c r="N32" s="283">
        <f t="shared" ref="N32:O32" si="36">SUM(N28,N31)</f>
        <v>0</v>
      </c>
      <c r="O32" s="283">
        <f t="shared" si="36"/>
        <v>0</v>
      </c>
      <c r="P32" s="288">
        <f t="shared" si="8"/>
        <v>3093963.4889930338</v>
      </c>
      <c r="Q32" s="289">
        <f t="shared" si="5"/>
        <v>816527.2096659441</v>
      </c>
      <c r="R32" s="283">
        <f t="shared" si="27"/>
        <v>1549126.9567387505</v>
      </c>
      <c r="S32" s="283">
        <f t="shared" si="13"/>
        <v>2365772.9511642591</v>
      </c>
      <c r="T32" s="283">
        <f t="shared" si="13"/>
        <v>3093963.4889930338</v>
      </c>
      <c r="U32" s="283">
        <f t="shared" si="13"/>
        <v>3093963.4889930338</v>
      </c>
      <c r="V32" s="283">
        <f t="shared" si="13"/>
        <v>3093963.4889930338</v>
      </c>
      <c r="W32" s="283">
        <f t="shared" si="13"/>
        <v>3093963.4889930338</v>
      </c>
      <c r="X32" s="283">
        <f t="shared" si="13"/>
        <v>3093963.4889930338</v>
      </c>
      <c r="Y32" s="283">
        <f t="shared" si="13"/>
        <v>3093963.4889930338</v>
      </c>
      <c r="Z32" s="283">
        <f t="shared" si="13"/>
        <v>3093963.4889930338</v>
      </c>
      <c r="AA32" s="283">
        <f t="shared" si="13"/>
        <v>3093963.4889930338</v>
      </c>
      <c r="AB32" s="283">
        <f t="shared" si="13"/>
        <v>3093963.4889930338</v>
      </c>
    </row>
    <row r="33" spans="2:28" s="92" customFormat="1" ht="15" customHeight="1">
      <c r="B33" s="111">
        <v>20</v>
      </c>
      <c r="C33" s="270" t="s">
        <v>132</v>
      </c>
      <c r="D33" s="279">
        <v>0</v>
      </c>
      <c r="E33" s="279">
        <v>0</v>
      </c>
      <c r="F33" s="279">
        <v>0</v>
      </c>
      <c r="G33" s="279">
        <v>0</v>
      </c>
      <c r="H33" s="279">
        <v>0</v>
      </c>
      <c r="I33" s="279">
        <v>0</v>
      </c>
      <c r="J33" s="279">
        <v>0</v>
      </c>
      <c r="K33" s="279">
        <v>0</v>
      </c>
      <c r="L33" s="279">
        <v>0</v>
      </c>
      <c r="M33" s="279">
        <v>0</v>
      </c>
      <c r="N33" s="279">
        <v>0</v>
      </c>
      <c r="O33" s="279">
        <v>0</v>
      </c>
      <c r="P33" s="287">
        <f t="shared" si="8"/>
        <v>0</v>
      </c>
      <c r="Q33" s="279">
        <f t="shared" si="5"/>
        <v>0</v>
      </c>
      <c r="R33" s="279">
        <f t="shared" si="27"/>
        <v>0</v>
      </c>
      <c r="S33" s="279">
        <f t="shared" si="13"/>
        <v>0</v>
      </c>
      <c r="T33" s="279">
        <f t="shared" si="13"/>
        <v>0</v>
      </c>
      <c r="U33" s="279">
        <f t="shared" si="13"/>
        <v>0</v>
      </c>
      <c r="V33" s="279">
        <f t="shared" si="13"/>
        <v>0</v>
      </c>
      <c r="W33" s="279">
        <f t="shared" si="13"/>
        <v>0</v>
      </c>
      <c r="X33" s="279">
        <f t="shared" si="13"/>
        <v>0</v>
      </c>
      <c r="Y33" s="279">
        <f t="shared" si="13"/>
        <v>0</v>
      </c>
      <c r="Z33" s="279">
        <f t="shared" si="13"/>
        <v>0</v>
      </c>
      <c r="AA33" s="279">
        <f t="shared" si="13"/>
        <v>0</v>
      </c>
      <c r="AB33" s="279">
        <f t="shared" si="13"/>
        <v>0</v>
      </c>
    </row>
    <row r="34" spans="2:28" s="92" customFormat="1" ht="15" customHeight="1">
      <c r="B34" s="111">
        <v>21</v>
      </c>
      <c r="C34" s="270" t="s">
        <v>210</v>
      </c>
      <c r="D34" s="279">
        <v>0</v>
      </c>
      <c r="E34" s="279">
        <v>0</v>
      </c>
      <c r="F34" s="279">
        <v>0</v>
      </c>
      <c r="G34" s="279">
        <v>0</v>
      </c>
      <c r="H34" s="279">
        <v>0</v>
      </c>
      <c r="I34" s="279">
        <v>0</v>
      </c>
      <c r="J34" s="279">
        <v>0</v>
      </c>
      <c r="K34" s="279">
        <v>0</v>
      </c>
      <c r="L34" s="279">
        <v>0</v>
      </c>
      <c r="M34" s="279">
        <v>0</v>
      </c>
      <c r="N34" s="279">
        <v>0</v>
      </c>
      <c r="O34" s="279">
        <v>0</v>
      </c>
      <c r="P34" s="287">
        <f t="shared" si="8"/>
        <v>0</v>
      </c>
      <c r="Q34" s="279">
        <f t="shared" ref="Q34" si="37">D34</f>
        <v>0</v>
      </c>
      <c r="R34" s="279">
        <f t="shared" ref="R34" si="38">Q34+E34</f>
        <v>0</v>
      </c>
      <c r="S34" s="279">
        <f t="shared" ref="S34" si="39">R34+F34</f>
        <v>0</v>
      </c>
      <c r="T34" s="279">
        <f t="shared" ref="T34" si="40">S34+G34</f>
        <v>0</v>
      </c>
      <c r="U34" s="279">
        <f t="shared" ref="U34" si="41">T34+H34</f>
        <v>0</v>
      </c>
      <c r="V34" s="279">
        <f t="shared" ref="V34" si="42">U34+I34</f>
        <v>0</v>
      </c>
      <c r="W34" s="279">
        <f t="shared" ref="W34" si="43">V34+J34</f>
        <v>0</v>
      </c>
      <c r="X34" s="279">
        <f t="shared" ref="X34" si="44">W34+K34</f>
        <v>0</v>
      </c>
      <c r="Y34" s="279">
        <f t="shared" ref="Y34" si="45">X34+L34</f>
        <v>0</v>
      </c>
      <c r="Z34" s="279">
        <f t="shared" ref="Z34" si="46">Y34+M34</f>
        <v>0</v>
      </c>
      <c r="AA34" s="279">
        <f t="shared" ref="AA34" si="47">Z34+N34</f>
        <v>0</v>
      </c>
      <c r="AB34" s="279">
        <f t="shared" ref="AB34" si="48">AA34+O34</f>
        <v>0</v>
      </c>
    </row>
    <row r="35" spans="2:28" s="90" customFormat="1" ht="14.1" customHeight="1">
      <c r="B35" s="250"/>
      <c r="C35" s="274" t="s">
        <v>133</v>
      </c>
      <c r="D35" s="285">
        <f t="shared" ref="D35:I35" si="49">SUM(D33)</f>
        <v>0</v>
      </c>
      <c r="E35" s="285">
        <f t="shared" si="49"/>
        <v>0</v>
      </c>
      <c r="F35" s="285">
        <f t="shared" si="49"/>
        <v>0</v>
      </c>
      <c r="G35" s="285">
        <f t="shared" si="49"/>
        <v>0</v>
      </c>
      <c r="H35" s="285">
        <f t="shared" si="49"/>
        <v>0</v>
      </c>
      <c r="I35" s="285">
        <f t="shared" si="49"/>
        <v>0</v>
      </c>
      <c r="J35" s="285">
        <f t="shared" ref="J35:K35" si="50">SUM(J33)</f>
        <v>0</v>
      </c>
      <c r="K35" s="285">
        <f t="shared" si="50"/>
        <v>0</v>
      </c>
      <c r="L35" s="285">
        <f t="shared" ref="L35:M35" si="51">SUM(L33)</f>
        <v>0</v>
      </c>
      <c r="M35" s="285">
        <f t="shared" si="51"/>
        <v>0</v>
      </c>
      <c r="N35" s="285">
        <f t="shared" ref="N35:O35" si="52">SUM(N33)</f>
        <v>0</v>
      </c>
      <c r="O35" s="285">
        <f t="shared" si="52"/>
        <v>0</v>
      </c>
      <c r="P35" s="288">
        <f t="shared" si="8"/>
        <v>0</v>
      </c>
      <c r="Q35" s="289">
        <f t="shared" si="5"/>
        <v>0</v>
      </c>
      <c r="R35" s="285">
        <f t="shared" si="27"/>
        <v>0</v>
      </c>
      <c r="S35" s="285">
        <f t="shared" si="13"/>
        <v>0</v>
      </c>
      <c r="T35" s="285">
        <f t="shared" si="13"/>
        <v>0</v>
      </c>
      <c r="U35" s="285">
        <f t="shared" si="13"/>
        <v>0</v>
      </c>
      <c r="V35" s="285">
        <f t="shared" si="13"/>
        <v>0</v>
      </c>
      <c r="W35" s="285">
        <f t="shared" si="13"/>
        <v>0</v>
      </c>
      <c r="X35" s="285">
        <f t="shared" si="13"/>
        <v>0</v>
      </c>
      <c r="Y35" s="285">
        <f t="shared" si="13"/>
        <v>0</v>
      </c>
      <c r="Z35" s="285">
        <f t="shared" si="13"/>
        <v>0</v>
      </c>
      <c r="AA35" s="285">
        <f t="shared" si="13"/>
        <v>0</v>
      </c>
      <c r="AB35" s="285">
        <f t="shared" si="13"/>
        <v>0</v>
      </c>
    </row>
    <row r="36" spans="2:28" s="90" customFormat="1" ht="14.1" customHeight="1">
      <c r="B36" s="256"/>
      <c r="C36" s="275" t="s">
        <v>29</v>
      </c>
      <c r="D36" s="286">
        <f t="shared" ref="D36:I36" si="53">SUM(D32,D35)</f>
        <v>816527.2096659441</v>
      </c>
      <c r="E36" s="286">
        <f t="shared" si="53"/>
        <v>732599.74707280623</v>
      </c>
      <c r="F36" s="286">
        <f t="shared" si="53"/>
        <v>816645.99442550878</v>
      </c>
      <c r="G36" s="286">
        <f t="shared" si="53"/>
        <v>728190.53782877489</v>
      </c>
      <c r="H36" s="286">
        <f t="shared" si="53"/>
        <v>0</v>
      </c>
      <c r="I36" s="286">
        <f t="shared" si="53"/>
        <v>0</v>
      </c>
      <c r="J36" s="286">
        <f t="shared" ref="J36:K36" si="54">SUM(J32,J35)</f>
        <v>0</v>
      </c>
      <c r="K36" s="286">
        <f t="shared" si="54"/>
        <v>0</v>
      </c>
      <c r="L36" s="286">
        <f t="shared" ref="L36:M36" si="55">SUM(L32,L35)</f>
        <v>0</v>
      </c>
      <c r="M36" s="286">
        <f t="shared" si="55"/>
        <v>0</v>
      </c>
      <c r="N36" s="286">
        <f t="shared" ref="N36:O36" si="56">SUM(N32,N35)</f>
        <v>0</v>
      </c>
      <c r="O36" s="286">
        <f t="shared" si="56"/>
        <v>0</v>
      </c>
      <c r="P36" s="290">
        <f t="shared" si="8"/>
        <v>3093963.4889930338</v>
      </c>
      <c r="Q36" s="291">
        <f t="shared" si="5"/>
        <v>816527.2096659441</v>
      </c>
      <c r="R36" s="286">
        <f t="shared" si="27"/>
        <v>1549126.9567387505</v>
      </c>
      <c r="S36" s="286">
        <f t="shared" si="13"/>
        <v>2365772.9511642591</v>
      </c>
      <c r="T36" s="286">
        <f t="shared" si="13"/>
        <v>3093963.4889930338</v>
      </c>
      <c r="U36" s="286">
        <f t="shared" si="13"/>
        <v>3093963.4889930338</v>
      </c>
      <c r="V36" s="286">
        <f t="shared" si="13"/>
        <v>3093963.4889930338</v>
      </c>
      <c r="W36" s="286">
        <f t="shared" si="13"/>
        <v>3093963.4889930338</v>
      </c>
      <c r="X36" s="286">
        <f t="shared" si="13"/>
        <v>3093963.4889930338</v>
      </c>
      <c r="Y36" s="286">
        <f t="shared" si="13"/>
        <v>3093963.4889930338</v>
      </c>
      <c r="Z36" s="286">
        <f t="shared" si="13"/>
        <v>3093963.4889930338</v>
      </c>
      <c r="AA36" s="286">
        <f t="shared" si="13"/>
        <v>3093963.4889930338</v>
      </c>
      <c r="AB36" s="286">
        <f t="shared" si="13"/>
        <v>3093963.4889930338</v>
      </c>
    </row>
    <row r="37" spans="2:28" ht="14.1" customHeight="1">
      <c r="B37" s="261"/>
      <c r="C37" s="262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  <c r="Q37" s="86"/>
      <c r="R37" s="88"/>
    </row>
    <row r="38" spans="2:28" ht="14.1" customHeight="1">
      <c r="B38" s="112"/>
      <c r="C38" s="240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  <c r="Q38" s="86"/>
      <c r="R38" s="88"/>
    </row>
    <row r="39" spans="2:28" ht="14.1" customHeight="1">
      <c r="B39" s="112"/>
      <c r="C39" s="24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  <c r="Q39" s="86"/>
      <c r="R39" s="88"/>
    </row>
    <row r="40" spans="2:28" ht="14.1" customHeight="1">
      <c r="B40" s="112"/>
      <c r="C40" s="240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86"/>
      <c r="R40" s="88"/>
    </row>
    <row r="41" spans="2:28" s="92" customFormat="1" ht="14.1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  <c r="Q41" s="248"/>
      <c r="R41" s="249"/>
    </row>
    <row r="42" spans="2:28" ht="14.1" customHeight="1">
      <c r="B42" s="112"/>
      <c r="C42" s="242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  <c r="Q42" s="86"/>
      <c r="R42" s="88"/>
    </row>
    <row r="43" spans="2:28" s="92" customFormat="1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8"/>
      <c r="R43" s="249"/>
    </row>
    <row r="44" spans="2:28" ht="14.1" customHeight="1">
      <c r="B44" s="112"/>
      <c r="C44" s="98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100"/>
      <c r="O44" s="100"/>
      <c r="P44" s="101"/>
      <c r="Q44" s="86"/>
    </row>
    <row r="45" spans="2:28">
      <c r="B45" s="112"/>
      <c r="C45" s="243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</row>
    <row r="46" spans="2:28">
      <c r="B46" s="113"/>
      <c r="C46" s="63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</row>
    <row r="47" spans="2:28">
      <c r="B47" s="113"/>
      <c r="C47" s="63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</row>
    <row r="48" spans="2:28">
      <c r="B48" s="113"/>
      <c r="C48" s="63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</row>
    <row r="49" spans="2:16">
      <c r="B49" s="113"/>
      <c r="C49" s="63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</row>
    <row r="50" spans="2:16">
      <c r="B50" s="113"/>
      <c r="C50" s="64"/>
      <c r="O50" s="47"/>
      <c r="P50" s="47"/>
    </row>
    <row r="51" spans="2:16">
      <c r="B51" s="113"/>
      <c r="C51" s="63"/>
      <c r="O51" s="47"/>
      <c r="P51" s="47"/>
    </row>
    <row r="52" spans="2:16">
      <c r="C52" s="177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</row>
    <row r="53" spans="2:16">
      <c r="C53" s="177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</row>
    <row r="54" spans="2:16">
      <c r="C54" s="177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</row>
    <row r="55" spans="2:16">
      <c r="C55" s="177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</row>
    <row r="57" spans="2:16">
      <c r="C57" s="177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</row>
    <row r="58" spans="2:16">
      <c r="C58" s="177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</row>
    <row r="59" spans="2:16">
      <c r="C59" s="177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</row>
    <row r="60" spans="2:16">
      <c r="C60" s="177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</row>
    <row r="63" spans="2:16">
      <c r="B63" s="112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</row>
    <row r="64" spans="2:16">
      <c r="B64" s="112"/>
      <c r="C64" s="66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2"/>
      <c r="O64" s="482"/>
      <c r="P64" s="207"/>
    </row>
    <row r="65" spans="2:16">
      <c r="B65" s="215"/>
      <c r="C65" s="68"/>
      <c r="D65" s="216"/>
      <c r="E65" s="216"/>
      <c r="F65" s="216"/>
      <c r="G65" s="217"/>
      <c r="H65" s="217"/>
      <c r="I65" s="217"/>
      <c r="J65" s="218"/>
      <c r="K65" s="218"/>
      <c r="L65" s="218"/>
      <c r="M65" s="219"/>
      <c r="N65" s="219"/>
      <c r="O65" s="219"/>
      <c r="P65" s="208"/>
    </row>
    <row r="66" spans="2:16">
      <c r="B66" s="112"/>
      <c r="C66" s="66"/>
      <c r="D66" s="220"/>
      <c r="E66" s="220"/>
      <c r="F66" s="220"/>
      <c r="G66" s="221"/>
      <c r="H66" s="221"/>
      <c r="I66" s="221"/>
      <c r="J66" s="222"/>
      <c r="K66" s="222"/>
      <c r="L66" s="222"/>
      <c r="M66" s="223"/>
      <c r="N66" s="223"/>
      <c r="O66" s="223"/>
      <c r="P66" s="206"/>
    </row>
    <row r="67" spans="2:16">
      <c r="B67" s="224"/>
      <c r="C67" s="225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09"/>
    </row>
    <row r="68" spans="2:16">
      <c r="B68" s="227"/>
      <c r="C68" s="228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09"/>
    </row>
    <row r="69" spans="2:16">
      <c r="B69" s="229"/>
      <c r="C69" s="230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10"/>
    </row>
    <row r="70" spans="2:16">
      <c r="B70" s="227"/>
      <c r="C70" s="228"/>
      <c r="D70" s="232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09"/>
    </row>
    <row r="71" spans="2:16">
      <c r="B71" s="227"/>
      <c r="C71" s="228"/>
      <c r="D71" s="226"/>
      <c r="E71" s="226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09"/>
    </row>
    <row r="72" spans="2:16">
      <c r="B72" s="227"/>
      <c r="C72" s="228"/>
      <c r="D72" s="226"/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09"/>
    </row>
    <row r="73" spans="2:16">
      <c r="B73" s="227"/>
      <c r="C73" s="228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09"/>
    </row>
    <row r="74" spans="2:16">
      <c r="B74" s="227"/>
      <c r="C74" s="228"/>
      <c r="D74" s="233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09"/>
    </row>
    <row r="75" spans="2:16">
      <c r="B75" s="227"/>
      <c r="C75" s="228"/>
      <c r="D75" s="226"/>
      <c r="E75" s="226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09"/>
    </row>
    <row r="76" spans="2:16">
      <c r="B76" s="227"/>
      <c r="C76" s="228"/>
      <c r="D76" s="226"/>
      <c r="E76" s="226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09"/>
    </row>
    <row r="77" spans="2:16">
      <c r="B77" s="227"/>
      <c r="C77" s="228"/>
      <c r="D77" s="226"/>
      <c r="E77" s="226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09"/>
    </row>
    <row r="78" spans="2:16">
      <c r="B78" s="227"/>
      <c r="C78" s="228"/>
      <c r="D78" s="226"/>
      <c r="E78" s="226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09"/>
    </row>
    <row r="79" spans="2:16">
      <c r="B79" s="227"/>
      <c r="C79" s="230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09"/>
    </row>
    <row r="80" spans="2:16">
      <c r="B80" s="227"/>
      <c r="C80" s="235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11"/>
    </row>
    <row r="81" spans="2:16">
      <c r="B81" s="227"/>
      <c r="C81" s="235"/>
      <c r="D81" s="226"/>
      <c r="E81" s="226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09"/>
    </row>
    <row r="82" spans="2:16">
      <c r="B82" s="227"/>
      <c r="C82" s="235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09"/>
    </row>
    <row r="83" spans="2:16">
      <c r="B83" s="227"/>
      <c r="C83" s="235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09"/>
    </row>
    <row r="84" spans="2:16">
      <c r="B84" s="227"/>
      <c r="C84" s="235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09"/>
    </row>
    <row r="85" spans="2:16">
      <c r="B85" s="227"/>
      <c r="C85" s="235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09"/>
    </row>
    <row r="86" spans="2:16">
      <c r="B86" s="227"/>
      <c r="C86" s="235"/>
      <c r="D86" s="226"/>
      <c r="E86" s="226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09"/>
    </row>
    <row r="87" spans="2:16">
      <c r="B87" s="227"/>
      <c r="C87" s="235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09"/>
    </row>
    <row r="88" spans="2:16">
      <c r="B88" s="227"/>
      <c r="C88" s="235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09"/>
    </row>
    <row r="89" spans="2:16">
      <c r="B89" s="227"/>
      <c r="C89" s="235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09"/>
    </row>
    <row r="90" spans="2:16">
      <c r="B90" s="227"/>
      <c r="C90" s="230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09"/>
    </row>
    <row r="91" spans="2:16">
      <c r="B91" s="229"/>
      <c r="C91" s="238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12"/>
    </row>
    <row r="92" spans="2:16">
      <c r="B92" s="237"/>
      <c r="C92" s="240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13"/>
    </row>
    <row r="93" spans="2:16">
      <c r="B93" s="237"/>
      <c r="C93" s="240"/>
      <c r="D93" s="99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09"/>
    </row>
    <row r="94" spans="2:16">
      <c r="B94" s="112"/>
      <c r="C94" s="240"/>
      <c r="D94" s="99"/>
      <c r="E94" s="226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09"/>
    </row>
    <row r="95" spans="2:16">
      <c r="B95" s="112"/>
      <c r="C95" s="240"/>
      <c r="D95" s="99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09"/>
    </row>
    <row r="96" spans="2:16">
      <c r="B96" s="112"/>
      <c r="C96" s="240"/>
      <c r="D96" s="99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09"/>
    </row>
    <row r="97" spans="2:18">
      <c r="B97" s="112"/>
      <c r="C97" s="240"/>
      <c r="D97" s="99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09"/>
    </row>
    <row r="98" spans="2:18" ht="14.1" customHeight="1">
      <c r="B98" s="112"/>
      <c r="C98" s="241"/>
      <c r="D98" s="99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09"/>
      <c r="Q98" s="86"/>
      <c r="R98" s="88"/>
    </row>
    <row r="99" spans="2:18">
      <c r="B99" s="112"/>
      <c r="C99" s="242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13"/>
    </row>
    <row r="100" spans="2:18">
      <c r="B100" s="112"/>
      <c r="C100" s="244"/>
      <c r="D100" s="243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09"/>
    </row>
    <row r="101" spans="2:18">
      <c r="B101" s="237"/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14"/>
    </row>
  </sheetData>
  <mergeCells count="8">
    <mergeCell ref="D64:O64"/>
    <mergeCell ref="B1:P1"/>
    <mergeCell ref="B2:P2"/>
    <mergeCell ref="B3:P3"/>
    <mergeCell ref="Q4:AB4"/>
    <mergeCell ref="D5:O5"/>
    <mergeCell ref="P5:P7"/>
    <mergeCell ref="Q5:AB5"/>
  </mergeCells>
  <printOptions horizontalCentered="1"/>
  <pageMargins left="0.51181102362204722" right="0.23622047244094491" top="0.39370078740157483" bottom="0.31496062992125984" header="0.23622047244094491" footer="0.19685039370078741"/>
  <pageSetup paperSize="122" scale="8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theme="9" tint="0.39997558519241921"/>
    <pageSetUpPr fitToPage="1"/>
  </sheetPr>
  <dimension ref="A1:AH101"/>
  <sheetViews>
    <sheetView showGridLines="0" view="pageBreakPreview" zoomScale="80" zoomScaleNormal="85" zoomScaleSheetLayoutView="80" workbookViewId="0">
      <selection activeCell="B4" sqref="B4"/>
    </sheetView>
  </sheetViews>
  <sheetFormatPr defaultColWidth="9.140625" defaultRowHeight="12.75"/>
  <cols>
    <col min="1" max="1" width="4.85546875" style="47" customWidth="1"/>
    <col min="2" max="2" width="9.5703125" style="114" customWidth="1"/>
    <col min="3" max="3" width="34.42578125" style="97" customWidth="1"/>
    <col min="4" max="15" width="8.140625" style="96" bestFit="1" customWidth="1"/>
    <col min="16" max="16" width="14.5703125" style="96" bestFit="1" customWidth="1"/>
    <col min="17" max="17" width="9.85546875" style="47" bestFit="1" customWidth="1"/>
    <col min="18" max="18" width="13" style="47" bestFit="1" customWidth="1"/>
    <col min="19" max="19" width="13.7109375" style="47" bestFit="1" customWidth="1"/>
    <col min="20" max="28" width="11.28515625" style="47" bestFit="1" customWidth="1"/>
    <col min="29" max="16384" width="9.140625" style="47"/>
  </cols>
  <sheetData>
    <row r="1" spans="1:28">
      <c r="B1" s="490" t="s">
        <v>62</v>
      </c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1"/>
      <c r="R1" s="47" t="s">
        <v>137</v>
      </c>
      <c r="S1" s="47" t="s">
        <v>138</v>
      </c>
    </row>
    <row r="2" spans="1:28">
      <c r="B2" s="490" t="s">
        <v>126</v>
      </c>
      <c r="C2" s="491"/>
      <c r="D2" s="491"/>
      <c r="E2" s="491"/>
      <c r="F2" s="491"/>
      <c r="G2" s="491"/>
      <c r="H2" s="491"/>
      <c r="I2" s="491"/>
      <c r="J2" s="491"/>
      <c r="K2" s="491"/>
      <c r="L2" s="491"/>
      <c r="M2" s="491"/>
      <c r="N2" s="491"/>
      <c r="O2" s="491"/>
      <c r="P2" s="491"/>
      <c r="Q2" s="47" t="s">
        <v>104</v>
      </c>
      <c r="R2" s="47">
        <v>9060</v>
      </c>
      <c r="S2" s="292">
        <v>0.7</v>
      </c>
      <c r="T2" s="47">
        <f>(R2*S2)/((R2*S2)+(R3*S3))</f>
        <v>0.72869615094006623</v>
      </c>
    </row>
    <row r="3" spans="1:28">
      <c r="B3" s="491" t="s">
        <v>212</v>
      </c>
      <c r="C3" s="491"/>
      <c r="D3" s="491"/>
      <c r="E3" s="491"/>
      <c r="F3" s="491"/>
      <c r="G3" s="491"/>
      <c r="H3" s="491"/>
      <c r="I3" s="491"/>
      <c r="J3" s="491"/>
      <c r="K3" s="491"/>
      <c r="L3" s="491"/>
      <c r="M3" s="491"/>
      <c r="N3" s="491"/>
      <c r="O3" s="491"/>
      <c r="P3" s="491"/>
      <c r="Q3" s="47" t="s">
        <v>136</v>
      </c>
      <c r="R3" s="47">
        <v>7870.72</v>
      </c>
      <c r="S3" s="292">
        <v>0.3</v>
      </c>
      <c r="T3" s="47">
        <f>(R3*S3)/((R2*S2)+(R3*S3))</f>
        <v>0.27130384905993371</v>
      </c>
    </row>
    <row r="4" spans="1:28">
      <c r="B4" s="115" t="s">
        <v>139</v>
      </c>
      <c r="C4" s="94"/>
      <c r="D4" s="95"/>
      <c r="Q4" s="486" t="s">
        <v>69</v>
      </c>
      <c r="R4" s="486"/>
      <c r="S4" s="486"/>
      <c r="T4" s="486"/>
      <c r="U4" s="486"/>
      <c r="V4" s="486"/>
      <c r="W4" s="486"/>
      <c r="X4" s="486"/>
      <c r="Y4" s="486"/>
      <c r="Z4" s="486"/>
      <c r="AA4" s="486"/>
      <c r="AB4" s="486"/>
    </row>
    <row r="5" spans="1:28" s="65" customFormat="1">
      <c r="B5" s="105"/>
      <c r="C5" s="66"/>
      <c r="D5" s="483" t="s">
        <v>16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487" t="s">
        <v>134</v>
      </c>
      <c r="Q5" s="483" t="s">
        <v>16</v>
      </c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5"/>
    </row>
    <row r="6" spans="1:28" s="65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488"/>
      <c r="Q6" s="69" t="s">
        <v>18</v>
      </c>
      <c r="R6" s="70" t="s">
        <v>19</v>
      </c>
      <c r="S6" s="70" t="s">
        <v>20</v>
      </c>
      <c r="T6" s="71" t="s">
        <v>21</v>
      </c>
      <c r="U6" s="71" t="s">
        <v>9</v>
      </c>
      <c r="V6" s="71" t="s">
        <v>22</v>
      </c>
      <c r="W6" s="72" t="s">
        <v>23</v>
      </c>
      <c r="X6" s="72" t="s">
        <v>24</v>
      </c>
      <c r="Y6" s="72" t="s">
        <v>25</v>
      </c>
      <c r="Z6" s="73" t="s">
        <v>26</v>
      </c>
      <c r="AA6" s="73" t="s">
        <v>27</v>
      </c>
      <c r="AB6" s="73" t="s">
        <v>28</v>
      </c>
    </row>
    <row r="7" spans="1:28" s="65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489"/>
      <c r="Q7" s="76"/>
      <c r="R7" s="77"/>
      <c r="S7" s="77"/>
      <c r="T7" s="78"/>
      <c r="U7" s="78"/>
      <c r="V7" s="78"/>
      <c r="W7" s="79"/>
      <c r="X7" s="79"/>
      <c r="Y7" s="79"/>
      <c r="Z7" s="80"/>
      <c r="AA7" s="80"/>
      <c r="AB7" s="80"/>
    </row>
    <row r="8" spans="1:28" ht="14.1" customHeight="1">
      <c r="B8" s="108"/>
      <c r="C8" s="265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78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</row>
    <row r="9" spans="1:28" ht="13.5" customHeight="1">
      <c r="A9" s="87"/>
      <c r="B9" s="109">
        <v>1</v>
      </c>
      <c r="C9" s="267" t="s">
        <v>148</v>
      </c>
      <c r="D9" s="279">
        <f>Produksi_NET!D9*$T$3</f>
        <v>13790.91725541455</v>
      </c>
      <c r="E9" s="279">
        <f>Produksi_NET!E9*$T$3</f>
        <v>12759.691325137743</v>
      </c>
      <c r="F9" s="279">
        <f>Produksi_NET!F9*$T$3</f>
        <v>14398.366573459742</v>
      </c>
      <c r="G9" s="279">
        <f>Produksi_NET!G9*$T$3</f>
        <v>13628.134945978591</v>
      </c>
      <c r="H9" s="279">
        <f>Produksi_NET!H9*$T$3</f>
        <v>0</v>
      </c>
      <c r="I9" s="279">
        <f>Produksi_NET!I9*$T$3</f>
        <v>0</v>
      </c>
      <c r="J9" s="279">
        <f>Produksi_NET!J9*$T$3</f>
        <v>0</v>
      </c>
      <c r="K9" s="279">
        <f>Produksi_NET!K9*$T$3</f>
        <v>0</v>
      </c>
      <c r="L9" s="279">
        <f>Produksi_NET!L9*$T$3</f>
        <v>0</v>
      </c>
      <c r="M9" s="279">
        <f>Produksi_NET!M9*$T$3</f>
        <v>0</v>
      </c>
      <c r="N9" s="279">
        <f>Produksi_NET!N9*$T$3</f>
        <v>0</v>
      </c>
      <c r="O9" s="279">
        <f>Produksi_NET!O9*$T$3</f>
        <v>0</v>
      </c>
      <c r="P9" s="287">
        <f>SUM(D9:O9)</f>
        <v>54577.110099990627</v>
      </c>
      <c r="Q9" s="279">
        <f>D9</f>
        <v>13790.91725541455</v>
      </c>
      <c r="R9" s="279">
        <f>Q9+E9</f>
        <v>26550.608580552293</v>
      </c>
      <c r="S9" s="279">
        <f>R9+F9</f>
        <v>40948.975154012034</v>
      </c>
      <c r="T9" s="279">
        <f t="shared" ref="T9:AB9" si="0">S9+G9</f>
        <v>54577.110099990627</v>
      </c>
      <c r="U9" s="279">
        <f t="shared" si="0"/>
        <v>54577.110099990627</v>
      </c>
      <c r="V9" s="279">
        <f t="shared" si="0"/>
        <v>54577.110099990627</v>
      </c>
      <c r="W9" s="279">
        <f t="shared" si="0"/>
        <v>54577.110099990627</v>
      </c>
      <c r="X9" s="279">
        <f t="shared" si="0"/>
        <v>54577.110099990627</v>
      </c>
      <c r="Y9" s="279">
        <f t="shared" si="0"/>
        <v>54577.110099990627</v>
      </c>
      <c r="Z9" s="279">
        <f t="shared" si="0"/>
        <v>54577.110099990627</v>
      </c>
      <c r="AA9" s="279">
        <f t="shared" si="0"/>
        <v>54577.110099990627</v>
      </c>
      <c r="AB9" s="279">
        <f t="shared" si="0"/>
        <v>54577.110099990627</v>
      </c>
    </row>
    <row r="10" spans="1:28" s="90" customFormat="1" ht="14.25" customHeight="1">
      <c r="A10" s="89"/>
      <c r="B10" s="110"/>
      <c r="C10" s="268" t="s">
        <v>61</v>
      </c>
      <c r="D10" s="280">
        <f t="shared" ref="D10:I10" si="1">SUM(D9)</f>
        <v>13790.91725541455</v>
      </c>
      <c r="E10" s="280">
        <f t="shared" si="1"/>
        <v>12759.691325137743</v>
      </c>
      <c r="F10" s="280">
        <f t="shared" si="1"/>
        <v>14398.366573459742</v>
      </c>
      <c r="G10" s="280">
        <f t="shared" si="1"/>
        <v>13628.134945978591</v>
      </c>
      <c r="H10" s="280">
        <f t="shared" si="1"/>
        <v>0</v>
      </c>
      <c r="I10" s="280">
        <f t="shared" si="1"/>
        <v>0</v>
      </c>
      <c r="J10" s="280">
        <f t="shared" ref="J10:K10" si="2">SUM(J9)</f>
        <v>0</v>
      </c>
      <c r="K10" s="280">
        <f t="shared" si="2"/>
        <v>0</v>
      </c>
      <c r="L10" s="280">
        <f t="shared" ref="L10:M10" si="3">SUM(L9)</f>
        <v>0</v>
      </c>
      <c r="M10" s="280">
        <f t="shared" si="3"/>
        <v>0</v>
      </c>
      <c r="N10" s="280">
        <f t="shared" ref="N10:O10" si="4">SUM(N9)</f>
        <v>0</v>
      </c>
      <c r="O10" s="280">
        <f t="shared" si="4"/>
        <v>0</v>
      </c>
      <c r="P10" s="288">
        <f>SUM(D10:O10)</f>
        <v>54577.110099990627</v>
      </c>
      <c r="Q10" s="280">
        <f t="shared" ref="Q10:Q36" si="5">D10</f>
        <v>13790.91725541455</v>
      </c>
      <c r="R10" s="280">
        <f t="shared" ref="R10:R18" si="6">Q10+E10</f>
        <v>26550.608580552293</v>
      </c>
      <c r="S10" s="280">
        <f t="shared" ref="S10:AB25" si="7">R10+F10</f>
        <v>40948.975154012034</v>
      </c>
      <c r="T10" s="280">
        <f t="shared" si="7"/>
        <v>54577.110099990627</v>
      </c>
      <c r="U10" s="280">
        <f t="shared" si="7"/>
        <v>54577.110099990627</v>
      </c>
      <c r="V10" s="280">
        <f t="shared" si="7"/>
        <v>54577.110099990627</v>
      </c>
      <c r="W10" s="280">
        <f t="shared" si="7"/>
        <v>54577.110099990627</v>
      </c>
      <c r="X10" s="280">
        <f t="shared" si="7"/>
        <v>54577.110099990627</v>
      </c>
      <c r="Y10" s="280">
        <f t="shared" si="7"/>
        <v>54577.110099990627</v>
      </c>
      <c r="Z10" s="280">
        <f t="shared" si="7"/>
        <v>54577.110099990627</v>
      </c>
      <c r="AA10" s="280">
        <f t="shared" si="7"/>
        <v>54577.110099990627</v>
      </c>
      <c r="AB10" s="280">
        <f t="shared" si="7"/>
        <v>54577.110099990627</v>
      </c>
    </row>
    <row r="11" spans="1:28" ht="14.1" customHeight="1">
      <c r="B11" s="109">
        <v>2</v>
      </c>
      <c r="C11" s="267" t="s">
        <v>149</v>
      </c>
      <c r="D11" s="279">
        <f>Produksi_NET!D11*$T$3</f>
        <v>25204.670185365962</v>
      </c>
      <c r="E11" s="279">
        <f>Produksi_NET!E11*$T$3</f>
        <v>19973.389367792319</v>
      </c>
      <c r="F11" s="279">
        <f>Produksi_NET!F11*$T$3</f>
        <v>28317.067941781523</v>
      </c>
      <c r="G11" s="279">
        <f>Produksi_NET!G11*$T$3</f>
        <v>25797.197791712857</v>
      </c>
      <c r="H11" s="279">
        <f>Produksi_NET!H11*$T$3</f>
        <v>0</v>
      </c>
      <c r="I11" s="279">
        <f>Produksi_NET!I11*$T$3</f>
        <v>0</v>
      </c>
      <c r="J11" s="279">
        <f>Produksi_NET!J11*$T$3</f>
        <v>0</v>
      </c>
      <c r="K11" s="279">
        <f>Produksi_NET!K11*$T$3</f>
        <v>0</v>
      </c>
      <c r="L11" s="279">
        <f>Produksi_NET!L11*$T$3</f>
        <v>0</v>
      </c>
      <c r="M11" s="279">
        <f>Produksi_NET!M11*$T$3</f>
        <v>0</v>
      </c>
      <c r="N11" s="279">
        <f>Produksi_NET!N11*$T$3</f>
        <v>0</v>
      </c>
      <c r="O11" s="279">
        <f>Produksi_NET!O11*$T$3</f>
        <v>0</v>
      </c>
      <c r="P11" s="287">
        <f>SUM(D11:O11)</f>
        <v>99292.32528665266</v>
      </c>
      <c r="Q11" s="279">
        <f t="shared" si="5"/>
        <v>25204.670185365962</v>
      </c>
      <c r="R11" s="279">
        <f t="shared" si="6"/>
        <v>45178.05955315828</v>
      </c>
      <c r="S11" s="279">
        <f t="shared" si="7"/>
        <v>73495.127494939807</v>
      </c>
      <c r="T11" s="279">
        <f t="shared" si="7"/>
        <v>99292.32528665266</v>
      </c>
      <c r="U11" s="279">
        <f t="shared" si="7"/>
        <v>99292.32528665266</v>
      </c>
      <c r="V11" s="279">
        <f t="shared" si="7"/>
        <v>99292.32528665266</v>
      </c>
      <c r="W11" s="279">
        <f t="shared" si="7"/>
        <v>99292.32528665266</v>
      </c>
      <c r="X11" s="279">
        <f t="shared" si="7"/>
        <v>99292.32528665266</v>
      </c>
      <c r="Y11" s="279">
        <f t="shared" si="7"/>
        <v>99292.32528665266</v>
      </c>
      <c r="Z11" s="279">
        <f t="shared" si="7"/>
        <v>99292.32528665266</v>
      </c>
      <c r="AA11" s="279">
        <f t="shared" si="7"/>
        <v>99292.32528665266</v>
      </c>
      <c r="AB11" s="279">
        <f t="shared" si="7"/>
        <v>99292.32528665266</v>
      </c>
    </row>
    <row r="12" spans="1:28" ht="14.1" customHeight="1">
      <c r="B12" s="109">
        <v>3</v>
      </c>
      <c r="C12" s="267" t="s">
        <v>150</v>
      </c>
      <c r="D12" s="279">
        <f>Produksi_NET!D12*$T$3</f>
        <v>27930.459956871116</v>
      </c>
      <c r="E12" s="279">
        <f>Produksi_NET!E12*$T$3</f>
        <v>25124.364246044221</v>
      </c>
      <c r="F12" s="279">
        <f>Produksi_NET!F12*$T$3</f>
        <v>27219.643872334091</v>
      </c>
      <c r="G12" s="279">
        <f>Produksi_NET!G12*$T$3</f>
        <v>29535.222224060624</v>
      </c>
      <c r="H12" s="279">
        <f>Produksi_NET!H12*$T$3</f>
        <v>0</v>
      </c>
      <c r="I12" s="279">
        <f>Produksi_NET!I12*$T$3</f>
        <v>0</v>
      </c>
      <c r="J12" s="279">
        <f>Produksi_NET!J12*$T$3</f>
        <v>0</v>
      </c>
      <c r="K12" s="279">
        <f>Produksi_NET!K12*$T$3</f>
        <v>0</v>
      </c>
      <c r="L12" s="279">
        <f>Produksi_NET!L12*$T$3</f>
        <v>0</v>
      </c>
      <c r="M12" s="279">
        <f>Produksi_NET!M12*$T$3</f>
        <v>0</v>
      </c>
      <c r="N12" s="279">
        <f>Produksi_NET!N12*$T$3</f>
        <v>0</v>
      </c>
      <c r="O12" s="279">
        <f>Produksi_NET!O12*$T$3</f>
        <v>0</v>
      </c>
      <c r="P12" s="287">
        <f t="shared" ref="P12:P36" si="8">SUM(D12:O12)</f>
        <v>109809.69029931005</v>
      </c>
      <c r="Q12" s="279">
        <f t="shared" si="5"/>
        <v>27930.459956871116</v>
      </c>
      <c r="R12" s="279">
        <f t="shared" si="6"/>
        <v>53054.824202915333</v>
      </c>
      <c r="S12" s="279">
        <f t="shared" si="7"/>
        <v>80274.468075249431</v>
      </c>
      <c r="T12" s="279">
        <f t="shared" si="7"/>
        <v>109809.69029931005</v>
      </c>
      <c r="U12" s="279">
        <f t="shared" si="7"/>
        <v>109809.69029931005</v>
      </c>
      <c r="V12" s="279">
        <f t="shared" si="7"/>
        <v>109809.69029931005</v>
      </c>
      <c r="W12" s="279">
        <f t="shared" si="7"/>
        <v>109809.69029931005</v>
      </c>
      <c r="X12" s="279">
        <f t="shared" si="7"/>
        <v>109809.69029931005</v>
      </c>
      <c r="Y12" s="279">
        <f t="shared" si="7"/>
        <v>109809.69029931005</v>
      </c>
      <c r="Z12" s="279">
        <f t="shared" si="7"/>
        <v>109809.69029931005</v>
      </c>
      <c r="AA12" s="279">
        <f t="shared" si="7"/>
        <v>109809.69029931005</v>
      </c>
      <c r="AB12" s="279">
        <f t="shared" si="7"/>
        <v>109809.69029931005</v>
      </c>
    </row>
    <row r="13" spans="1:28" ht="14.1" customHeight="1">
      <c r="B13" s="109">
        <v>4</v>
      </c>
      <c r="C13" s="267" t="s">
        <v>151</v>
      </c>
      <c r="D13" s="279">
        <f>Produksi_NET!D13*$T$3</f>
        <v>5751.6416000705949</v>
      </c>
      <c r="E13" s="279">
        <f>Produksi_NET!E13*$T$3</f>
        <v>4848.4710865500756</v>
      </c>
      <c r="F13" s="279">
        <f>Produksi_NET!F13*$T$3</f>
        <v>5391.6213923680625</v>
      </c>
      <c r="G13" s="279">
        <f>Produksi_NET!G13*$T$3</f>
        <v>5158.5713860255792</v>
      </c>
      <c r="H13" s="279">
        <f>Produksi_NET!H13*$T$3</f>
        <v>0</v>
      </c>
      <c r="I13" s="279">
        <f>Produksi_NET!I13*$T$3</f>
        <v>0</v>
      </c>
      <c r="J13" s="279">
        <f>Produksi_NET!J13*$T$3</f>
        <v>0</v>
      </c>
      <c r="K13" s="279">
        <f>Produksi_NET!K13*$T$3</f>
        <v>0</v>
      </c>
      <c r="L13" s="279">
        <f>Produksi_NET!L13*$T$3</f>
        <v>0</v>
      </c>
      <c r="M13" s="279">
        <f>Produksi_NET!M13*$T$3</f>
        <v>0</v>
      </c>
      <c r="N13" s="279">
        <f>Produksi_NET!N13*$T$3</f>
        <v>0</v>
      </c>
      <c r="O13" s="279">
        <f>Produksi_NET!O13*$T$3</f>
        <v>0</v>
      </c>
      <c r="P13" s="287">
        <f t="shared" si="8"/>
        <v>21150.305465014313</v>
      </c>
      <c r="Q13" s="279">
        <f t="shared" si="5"/>
        <v>5751.6416000705949</v>
      </c>
      <c r="R13" s="279">
        <f t="shared" si="6"/>
        <v>10600.112686620671</v>
      </c>
      <c r="S13" s="279">
        <f t="shared" si="7"/>
        <v>15991.734078988733</v>
      </c>
      <c r="T13" s="279">
        <f t="shared" si="7"/>
        <v>21150.305465014313</v>
      </c>
      <c r="U13" s="279">
        <f t="shared" si="7"/>
        <v>21150.305465014313</v>
      </c>
      <c r="V13" s="279">
        <f t="shared" si="7"/>
        <v>21150.305465014313</v>
      </c>
      <c r="W13" s="279">
        <f t="shared" si="7"/>
        <v>21150.305465014313</v>
      </c>
      <c r="X13" s="279">
        <f t="shared" si="7"/>
        <v>21150.305465014313</v>
      </c>
      <c r="Y13" s="279">
        <f t="shared" si="7"/>
        <v>21150.305465014313</v>
      </c>
      <c r="Z13" s="279">
        <f t="shared" si="7"/>
        <v>21150.305465014313</v>
      </c>
      <c r="AA13" s="279">
        <f t="shared" si="7"/>
        <v>21150.305465014313</v>
      </c>
      <c r="AB13" s="279">
        <f t="shared" si="7"/>
        <v>21150.305465014313</v>
      </c>
    </row>
    <row r="14" spans="1:28" ht="14.1" customHeight="1">
      <c r="B14" s="109">
        <v>5</v>
      </c>
      <c r="C14" s="267" t="s">
        <v>152</v>
      </c>
      <c r="D14" s="279">
        <f>Produksi_NET!D14*$T$3</f>
        <v>15100.22963097779</v>
      </c>
      <c r="E14" s="279">
        <f>Produksi_NET!E14*$T$3</f>
        <v>14018.812488624895</v>
      </c>
      <c r="F14" s="279">
        <f>Produksi_NET!F14*$T$3</f>
        <v>11218.956766326379</v>
      </c>
      <c r="G14" s="279">
        <f>Produksi_NET!G14*$T$3</f>
        <v>13131.106294500791</v>
      </c>
      <c r="H14" s="279">
        <f>Produksi_NET!H14*$T$3</f>
        <v>0</v>
      </c>
      <c r="I14" s="279">
        <f>Produksi_NET!I14*$T$3</f>
        <v>0</v>
      </c>
      <c r="J14" s="279">
        <f>Produksi_NET!J14*$T$3</f>
        <v>0</v>
      </c>
      <c r="K14" s="279">
        <f>Produksi_NET!K14*$T$3</f>
        <v>0</v>
      </c>
      <c r="L14" s="279">
        <f>Produksi_NET!L14*$T$3</f>
        <v>0</v>
      </c>
      <c r="M14" s="279">
        <f>Produksi_NET!M14*$T$3</f>
        <v>0</v>
      </c>
      <c r="N14" s="279">
        <f>Produksi_NET!N14*$T$3</f>
        <v>0</v>
      </c>
      <c r="O14" s="279">
        <f>Produksi_NET!O14*$T$3</f>
        <v>0</v>
      </c>
      <c r="P14" s="287">
        <f t="shared" si="8"/>
        <v>53469.105180429862</v>
      </c>
      <c r="Q14" s="279">
        <f t="shared" si="5"/>
        <v>15100.22963097779</v>
      </c>
      <c r="R14" s="279">
        <f t="shared" si="6"/>
        <v>29119.042119602687</v>
      </c>
      <c r="S14" s="279">
        <f t="shared" si="7"/>
        <v>40337.998885929068</v>
      </c>
      <c r="T14" s="279">
        <f t="shared" si="7"/>
        <v>53469.105180429862</v>
      </c>
      <c r="U14" s="279">
        <f t="shared" si="7"/>
        <v>53469.105180429862</v>
      </c>
      <c r="V14" s="279">
        <f t="shared" si="7"/>
        <v>53469.105180429862</v>
      </c>
      <c r="W14" s="279">
        <f t="shared" si="7"/>
        <v>53469.105180429862</v>
      </c>
      <c r="X14" s="279">
        <f t="shared" si="7"/>
        <v>53469.105180429862</v>
      </c>
      <c r="Y14" s="279">
        <f t="shared" si="7"/>
        <v>53469.105180429862</v>
      </c>
      <c r="Z14" s="279">
        <f t="shared" si="7"/>
        <v>53469.105180429862</v>
      </c>
      <c r="AA14" s="279">
        <f t="shared" si="7"/>
        <v>53469.105180429862</v>
      </c>
      <c r="AB14" s="279">
        <f t="shared" si="7"/>
        <v>53469.105180429862</v>
      </c>
    </row>
    <row r="15" spans="1:28" ht="14.1" customHeight="1">
      <c r="B15" s="109">
        <v>6</v>
      </c>
      <c r="C15" s="267" t="s">
        <v>153</v>
      </c>
      <c r="D15" s="279">
        <f>Produksi_NET!D15*$T$3</f>
        <v>1618.9785888802483</v>
      </c>
      <c r="E15" s="279">
        <f>Produksi_NET!E15*$T$3</f>
        <v>1480.1035746234497</v>
      </c>
      <c r="F15" s="279">
        <f>Produksi_NET!F15*$T$3</f>
        <v>1638.6182745136971</v>
      </c>
      <c r="G15" s="279">
        <f>Produksi_NET!G15*$T$3</f>
        <v>2265.8754865787541</v>
      </c>
      <c r="H15" s="279">
        <f>Produksi_NET!H15*$T$3</f>
        <v>0</v>
      </c>
      <c r="I15" s="279">
        <f>Produksi_NET!I15*$T$3</f>
        <v>0</v>
      </c>
      <c r="J15" s="279">
        <f>Produksi_NET!J15*$T$3</f>
        <v>0</v>
      </c>
      <c r="K15" s="279">
        <f>Produksi_NET!K15*$T$3</f>
        <v>0</v>
      </c>
      <c r="L15" s="279">
        <f>Produksi_NET!L15*$T$3</f>
        <v>0</v>
      </c>
      <c r="M15" s="279">
        <f>Produksi_NET!M15*$T$3</f>
        <v>0</v>
      </c>
      <c r="N15" s="279">
        <f>Produksi_NET!N15*$T$3</f>
        <v>0</v>
      </c>
      <c r="O15" s="279">
        <f>Produksi_NET!O15*$T$3</f>
        <v>0</v>
      </c>
      <c r="P15" s="287">
        <f t="shared" si="8"/>
        <v>7003.575924596149</v>
      </c>
      <c r="Q15" s="279">
        <f t="shared" si="5"/>
        <v>1618.9785888802483</v>
      </c>
      <c r="R15" s="279">
        <f t="shared" si="6"/>
        <v>3099.0821635036982</v>
      </c>
      <c r="S15" s="279">
        <f t="shared" si="7"/>
        <v>4737.7004380173948</v>
      </c>
      <c r="T15" s="279">
        <f t="shared" si="7"/>
        <v>7003.575924596149</v>
      </c>
      <c r="U15" s="279">
        <f t="shared" si="7"/>
        <v>7003.575924596149</v>
      </c>
      <c r="V15" s="279">
        <f t="shared" si="7"/>
        <v>7003.575924596149</v>
      </c>
      <c r="W15" s="279">
        <f t="shared" si="7"/>
        <v>7003.575924596149</v>
      </c>
      <c r="X15" s="279">
        <f t="shared" si="7"/>
        <v>7003.575924596149</v>
      </c>
      <c r="Y15" s="279">
        <f t="shared" si="7"/>
        <v>7003.575924596149</v>
      </c>
      <c r="Z15" s="279">
        <f t="shared" si="7"/>
        <v>7003.575924596149</v>
      </c>
      <c r="AA15" s="279">
        <f t="shared" si="7"/>
        <v>7003.575924596149</v>
      </c>
      <c r="AB15" s="279">
        <f t="shared" si="7"/>
        <v>7003.575924596149</v>
      </c>
    </row>
    <row r="16" spans="1:28" ht="14.1" customHeight="1">
      <c r="B16" s="109">
        <v>7</v>
      </c>
      <c r="C16" s="267" t="s">
        <v>154</v>
      </c>
      <c r="D16" s="279">
        <f>Produksi_NET!D16*$T$3</f>
        <v>7806.6597351599685</v>
      </c>
      <c r="E16" s="279">
        <f>Produksi_NET!E16*$T$3</f>
        <v>6556.3016859974541</v>
      </c>
      <c r="F16" s="279">
        <f>Produksi_NET!F16*$T$3</f>
        <v>7569.4587799268684</v>
      </c>
      <c r="G16" s="279">
        <f>Produksi_NET!G16*$T$3</f>
        <v>7539.8866603793358</v>
      </c>
      <c r="H16" s="279">
        <f>Produksi_NET!H16*$T$3</f>
        <v>0</v>
      </c>
      <c r="I16" s="279">
        <f>Produksi_NET!I16*$T$3</f>
        <v>0</v>
      </c>
      <c r="J16" s="279">
        <f>Produksi_NET!J16*$T$3</f>
        <v>0</v>
      </c>
      <c r="K16" s="279">
        <f>Produksi_NET!K16*$T$3</f>
        <v>0</v>
      </c>
      <c r="L16" s="279">
        <f>Produksi_NET!L16*$T$3</f>
        <v>0</v>
      </c>
      <c r="M16" s="279">
        <f>Produksi_NET!M16*$T$3</f>
        <v>0</v>
      </c>
      <c r="N16" s="279">
        <f>Produksi_NET!N16*$T$3</f>
        <v>0</v>
      </c>
      <c r="O16" s="279">
        <f>Produksi_NET!O16*$T$3</f>
        <v>0</v>
      </c>
      <c r="P16" s="287">
        <f t="shared" si="8"/>
        <v>29472.306861463629</v>
      </c>
      <c r="Q16" s="279">
        <f t="shared" si="5"/>
        <v>7806.6597351599685</v>
      </c>
      <c r="R16" s="279">
        <f t="shared" si="6"/>
        <v>14362.961421157423</v>
      </c>
      <c r="S16" s="279">
        <f t="shared" si="7"/>
        <v>21932.420201084293</v>
      </c>
      <c r="T16" s="279">
        <f t="shared" si="7"/>
        <v>29472.306861463629</v>
      </c>
      <c r="U16" s="279">
        <f t="shared" si="7"/>
        <v>29472.306861463629</v>
      </c>
      <c r="V16" s="279">
        <f t="shared" si="7"/>
        <v>29472.306861463629</v>
      </c>
      <c r="W16" s="279">
        <f t="shared" si="7"/>
        <v>29472.306861463629</v>
      </c>
      <c r="X16" s="279">
        <f t="shared" si="7"/>
        <v>29472.306861463629</v>
      </c>
      <c r="Y16" s="279">
        <f t="shared" si="7"/>
        <v>29472.306861463629</v>
      </c>
      <c r="Z16" s="279">
        <f t="shared" si="7"/>
        <v>29472.306861463629</v>
      </c>
      <c r="AA16" s="279">
        <f t="shared" si="7"/>
        <v>29472.306861463629</v>
      </c>
      <c r="AB16" s="279">
        <f t="shared" si="7"/>
        <v>29472.306861463629</v>
      </c>
    </row>
    <row r="17" spans="1:34" s="90" customFormat="1" ht="14.1" customHeight="1">
      <c r="B17" s="109">
        <v>8</v>
      </c>
      <c r="C17" s="267" t="s">
        <v>127</v>
      </c>
      <c r="D17" s="279">
        <f>Produksi_NET!D17*$T$3</f>
        <v>2741.2812212864765</v>
      </c>
      <c r="E17" s="279">
        <f>Produksi_NET!E17*$T$3</f>
        <v>2473.1244968756409</v>
      </c>
      <c r="F17" s="279">
        <f>Produksi_NET!F17*$T$3</f>
        <v>3172.2202551332748</v>
      </c>
      <c r="G17" s="279">
        <f>Produksi_NET!G17*$T$3</f>
        <v>3332.0724829993878</v>
      </c>
      <c r="H17" s="279">
        <f>Produksi_NET!H17*$T$3</f>
        <v>0</v>
      </c>
      <c r="I17" s="279">
        <f>Produksi_NET!I17*$T$3</f>
        <v>0</v>
      </c>
      <c r="J17" s="279">
        <f>Produksi_NET!J17*$T$3</f>
        <v>0</v>
      </c>
      <c r="K17" s="279">
        <f>Produksi_NET!K17*$T$3</f>
        <v>0</v>
      </c>
      <c r="L17" s="279">
        <f>Produksi_NET!L17*$T$3</f>
        <v>0</v>
      </c>
      <c r="M17" s="279">
        <f>Produksi_NET!M17*$T$3</f>
        <v>0</v>
      </c>
      <c r="N17" s="279">
        <f>Produksi_NET!N17*$T$3</f>
        <v>0</v>
      </c>
      <c r="O17" s="279">
        <f>Produksi_NET!O17*$T$3</f>
        <v>0</v>
      </c>
      <c r="P17" s="287">
        <f t="shared" si="8"/>
        <v>11718.69845629478</v>
      </c>
      <c r="Q17" s="279">
        <f t="shared" si="5"/>
        <v>2741.2812212864765</v>
      </c>
      <c r="R17" s="279">
        <f t="shared" si="6"/>
        <v>5214.4057181621174</v>
      </c>
      <c r="S17" s="279">
        <f t="shared" si="7"/>
        <v>8386.6259732953913</v>
      </c>
      <c r="T17" s="279">
        <f t="shared" si="7"/>
        <v>11718.69845629478</v>
      </c>
      <c r="U17" s="279">
        <f t="shared" si="7"/>
        <v>11718.69845629478</v>
      </c>
      <c r="V17" s="279">
        <f t="shared" si="7"/>
        <v>11718.69845629478</v>
      </c>
      <c r="W17" s="279">
        <f t="shared" si="7"/>
        <v>11718.69845629478</v>
      </c>
      <c r="X17" s="279">
        <f t="shared" si="7"/>
        <v>11718.69845629478</v>
      </c>
      <c r="Y17" s="279">
        <f t="shared" si="7"/>
        <v>11718.69845629478</v>
      </c>
      <c r="Z17" s="279">
        <f t="shared" si="7"/>
        <v>11718.69845629478</v>
      </c>
      <c r="AA17" s="279">
        <f t="shared" si="7"/>
        <v>11718.69845629478</v>
      </c>
      <c r="AB17" s="279">
        <f t="shared" si="7"/>
        <v>11718.69845629478</v>
      </c>
    </row>
    <row r="18" spans="1:34" s="90" customFormat="1" ht="14.1" customHeight="1">
      <c r="B18" s="110"/>
      <c r="C18" s="269" t="s">
        <v>48</v>
      </c>
      <c r="D18" s="280">
        <f t="shared" ref="D18:I18" si="9">SUM(D11:D17)</f>
        <v>86153.920918612144</v>
      </c>
      <c r="E18" s="280">
        <f t="shared" si="9"/>
        <v>74474.566946508043</v>
      </c>
      <c r="F18" s="280">
        <f t="shared" si="9"/>
        <v>84527.587282383873</v>
      </c>
      <c r="G18" s="280">
        <f t="shared" si="9"/>
        <v>86759.932326257316</v>
      </c>
      <c r="H18" s="280">
        <f t="shared" si="9"/>
        <v>0</v>
      </c>
      <c r="I18" s="280">
        <f t="shared" si="9"/>
        <v>0</v>
      </c>
      <c r="J18" s="280">
        <f t="shared" ref="J18:K18" si="10">SUM(J11:J17)</f>
        <v>0</v>
      </c>
      <c r="K18" s="280">
        <f t="shared" si="10"/>
        <v>0</v>
      </c>
      <c r="L18" s="280">
        <f t="shared" ref="L18:M18" si="11">SUM(L11:L17)</f>
        <v>0</v>
      </c>
      <c r="M18" s="280">
        <f t="shared" si="11"/>
        <v>0</v>
      </c>
      <c r="N18" s="280">
        <f t="shared" ref="N18:O18" si="12">SUM(N11:N17)</f>
        <v>0</v>
      </c>
      <c r="O18" s="280">
        <f t="shared" si="12"/>
        <v>0</v>
      </c>
      <c r="P18" s="288">
        <f t="shared" si="8"/>
        <v>331916.00747376133</v>
      </c>
      <c r="Q18" s="289">
        <f t="shared" si="5"/>
        <v>86153.920918612144</v>
      </c>
      <c r="R18" s="280">
        <f t="shared" si="6"/>
        <v>160628.48786512017</v>
      </c>
      <c r="S18" s="280">
        <f t="shared" si="7"/>
        <v>245156.07514750405</v>
      </c>
      <c r="T18" s="280">
        <f t="shared" si="7"/>
        <v>331916.00747376133</v>
      </c>
      <c r="U18" s="280">
        <f t="shared" si="7"/>
        <v>331916.00747376133</v>
      </c>
      <c r="V18" s="280">
        <f t="shared" si="7"/>
        <v>331916.00747376133</v>
      </c>
      <c r="W18" s="280">
        <f t="shared" si="7"/>
        <v>331916.00747376133</v>
      </c>
      <c r="X18" s="280">
        <f t="shared" si="7"/>
        <v>331916.00747376133</v>
      </c>
      <c r="Y18" s="280">
        <f t="shared" si="7"/>
        <v>331916.00747376133</v>
      </c>
      <c r="Z18" s="280">
        <f t="shared" si="7"/>
        <v>331916.00747376133</v>
      </c>
      <c r="AA18" s="280">
        <f t="shared" si="7"/>
        <v>331916.00747376133</v>
      </c>
      <c r="AB18" s="280">
        <f t="shared" si="7"/>
        <v>331916.00747376133</v>
      </c>
      <c r="AC18" s="196"/>
      <c r="AD18" s="196"/>
      <c r="AE18" s="196"/>
      <c r="AF18" s="196"/>
      <c r="AG18" s="196"/>
      <c r="AH18" s="196"/>
    </row>
    <row r="19" spans="1:34" ht="14.1" customHeight="1">
      <c r="B19" s="109">
        <v>10</v>
      </c>
      <c r="C19" s="267" t="s">
        <v>155</v>
      </c>
      <c r="D19" s="279">
        <f>Produksi_NET!D19*$T$3</f>
        <v>24309.910091166301</v>
      </c>
      <c r="E19" s="279">
        <f>Produksi_NET!E19*$T$3</f>
        <v>23049.975016131968</v>
      </c>
      <c r="F19" s="279">
        <f>Produksi_NET!F19*$T$3</f>
        <v>26777.689902215458</v>
      </c>
      <c r="G19" s="279">
        <f>Produksi_NET!G19*$T$3</f>
        <v>25954.011416469497</v>
      </c>
      <c r="H19" s="279">
        <f>Produksi_NET!H19*$T$3</f>
        <v>0</v>
      </c>
      <c r="I19" s="279">
        <f>Produksi_NET!I19*$T$3</f>
        <v>0</v>
      </c>
      <c r="J19" s="279">
        <f>Produksi_NET!J19*$T$3</f>
        <v>0</v>
      </c>
      <c r="K19" s="279">
        <f>Produksi_NET!K19*$T$3</f>
        <v>0</v>
      </c>
      <c r="L19" s="279">
        <f>Produksi_NET!L19*$T$3</f>
        <v>0</v>
      </c>
      <c r="M19" s="279">
        <f>Produksi_NET!M19*$T$3</f>
        <v>0</v>
      </c>
      <c r="N19" s="279">
        <f>Produksi_NET!N19*$T$3</f>
        <v>0</v>
      </c>
      <c r="O19" s="279">
        <f>Produksi_NET!O19*$T$3</f>
        <v>0</v>
      </c>
      <c r="P19" s="287">
        <f t="shared" si="8"/>
        <v>100091.58642598322</v>
      </c>
      <c r="Q19" s="279">
        <f t="shared" si="5"/>
        <v>24309.910091166301</v>
      </c>
      <c r="R19" s="279">
        <f t="shared" ref="R19:AB36" si="13">Q19+E19</f>
        <v>47359.885107298265</v>
      </c>
      <c r="S19" s="279">
        <f t="shared" si="7"/>
        <v>74137.575009513719</v>
      </c>
      <c r="T19" s="279">
        <f t="shared" si="7"/>
        <v>100091.58642598322</v>
      </c>
      <c r="U19" s="279">
        <f t="shared" si="7"/>
        <v>100091.58642598322</v>
      </c>
      <c r="V19" s="279">
        <f t="shared" si="7"/>
        <v>100091.58642598322</v>
      </c>
      <c r="W19" s="279">
        <f t="shared" si="7"/>
        <v>100091.58642598322</v>
      </c>
      <c r="X19" s="279">
        <f t="shared" si="7"/>
        <v>100091.58642598322</v>
      </c>
      <c r="Y19" s="279">
        <f t="shared" si="7"/>
        <v>100091.58642598322</v>
      </c>
      <c r="Z19" s="279">
        <f t="shared" si="7"/>
        <v>100091.58642598322</v>
      </c>
      <c r="AA19" s="279">
        <f t="shared" si="7"/>
        <v>100091.58642598322</v>
      </c>
      <c r="AB19" s="279">
        <f t="shared" si="7"/>
        <v>100091.58642598322</v>
      </c>
      <c r="AC19" s="92"/>
      <c r="AD19" s="92"/>
      <c r="AE19" s="92"/>
      <c r="AF19" s="92"/>
      <c r="AG19" s="92"/>
      <c r="AH19" s="92"/>
    </row>
    <row r="20" spans="1:34" s="92" customFormat="1" ht="13.5" customHeight="1">
      <c r="A20" s="246"/>
      <c r="B20" s="109">
        <v>11</v>
      </c>
      <c r="C20" s="270" t="s">
        <v>156</v>
      </c>
      <c r="D20" s="279">
        <f>Produksi_NET!D20*$T$3</f>
        <v>10623.119253020954</v>
      </c>
      <c r="E20" s="279">
        <f>Produksi_NET!E20*$T$3</f>
        <v>9506.5682622147961</v>
      </c>
      <c r="F20" s="279">
        <f>Produksi_NET!F20*$T$3</f>
        <v>10627.948461534219</v>
      </c>
      <c r="G20" s="279">
        <f>Produksi_NET!G20*$T$3</f>
        <v>10716.529168252289</v>
      </c>
      <c r="H20" s="279">
        <f>Produksi_NET!H20*$T$3</f>
        <v>0</v>
      </c>
      <c r="I20" s="279">
        <f>Produksi_NET!I20*$T$3</f>
        <v>0</v>
      </c>
      <c r="J20" s="279">
        <f>Produksi_NET!J20*$T$3</f>
        <v>0</v>
      </c>
      <c r="K20" s="279">
        <f>Produksi_NET!K20*$T$3</f>
        <v>0</v>
      </c>
      <c r="L20" s="279">
        <f>Produksi_NET!L20*$T$3</f>
        <v>0</v>
      </c>
      <c r="M20" s="279">
        <f>Produksi_NET!M20*$T$3</f>
        <v>0</v>
      </c>
      <c r="N20" s="279">
        <f>Produksi_NET!N20*$T$3</f>
        <v>0</v>
      </c>
      <c r="O20" s="279">
        <f>Produksi_NET!O20*$T$3</f>
        <v>0</v>
      </c>
      <c r="P20" s="287">
        <f t="shared" si="8"/>
        <v>41474.165145022256</v>
      </c>
      <c r="Q20" s="279">
        <f t="shared" si="5"/>
        <v>10623.119253020954</v>
      </c>
      <c r="R20" s="279">
        <f t="shared" si="13"/>
        <v>20129.68751523575</v>
      </c>
      <c r="S20" s="279">
        <f t="shared" si="7"/>
        <v>30757.635976769969</v>
      </c>
      <c r="T20" s="279">
        <f t="shared" si="7"/>
        <v>41474.165145022256</v>
      </c>
      <c r="U20" s="279">
        <f t="shared" si="7"/>
        <v>41474.165145022256</v>
      </c>
      <c r="V20" s="279">
        <f t="shared" si="7"/>
        <v>41474.165145022256</v>
      </c>
      <c r="W20" s="279">
        <f t="shared" si="7"/>
        <v>41474.165145022256</v>
      </c>
      <c r="X20" s="279">
        <f t="shared" si="7"/>
        <v>41474.165145022256</v>
      </c>
      <c r="Y20" s="279">
        <f t="shared" si="7"/>
        <v>41474.165145022256</v>
      </c>
      <c r="Z20" s="279">
        <f t="shared" si="7"/>
        <v>41474.165145022256</v>
      </c>
      <c r="AA20" s="279">
        <f t="shared" si="7"/>
        <v>41474.165145022256</v>
      </c>
      <c r="AB20" s="279">
        <f t="shared" si="7"/>
        <v>41474.165145022256</v>
      </c>
    </row>
    <row r="21" spans="1:34" s="92" customFormat="1" ht="13.5" customHeight="1">
      <c r="A21" s="246"/>
      <c r="B21" s="109">
        <v>12</v>
      </c>
      <c r="C21" s="270" t="s">
        <v>129</v>
      </c>
      <c r="D21" s="279">
        <f>Produksi_NET!D21*$T$3</f>
        <v>0</v>
      </c>
      <c r="E21" s="279">
        <f>Produksi_NET!E21*$T$3</f>
        <v>0</v>
      </c>
      <c r="F21" s="279">
        <f>Produksi_NET!F21*$T$3</f>
        <v>21691.610904658693</v>
      </c>
      <c r="G21" s="279">
        <f>Produksi_NET!G21*$T$3</f>
        <v>11036.694840527914</v>
      </c>
      <c r="H21" s="279">
        <f>Produksi_NET!H21*$T$3</f>
        <v>0</v>
      </c>
      <c r="I21" s="279">
        <f>Produksi_NET!I21*$T$3</f>
        <v>0</v>
      </c>
      <c r="J21" s="279">
        <f>Produksi_NET!J21*$T$3</f>
        <v>0</v>
      </c>
      <c r="K21" s="279">
        <f>Produksi_NET!K21*$T$3</f>
        <v>0</v>
      </c>
      <c r="L21" s="279">
        <f>Produksi_NET!L21*$T$3</f>
        <v>0</v>
      </c>
      <c r="M21" s="279">
        <f>Produksi_NET!M21*$T$3</f>
        <v>0</v>
      </c>
      <c r="N21" s="279">
        <f>Produksi_NET!N21*$T$3</f>
        <v>0</v>
      </c>
      <c r="O21" s="279">
        <f>Produksi_NET!O21*$T$3</f>
        <v>0</v>
      </c>
      <c r="P21" s="287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</row>
    <row r="22" spans="1:34" ht="14.1" customHeight="1">
      <c r="A22" s="87"/>
      <c r="B22" s="109">
        <v>13</v>
      </c>
      <c r="C22" s="271" t="s">
        <v>157</v>
      </c>
      <c r="D22" s="279">
        <f>Produksi_NET!D22*$T$3</f>
        <v>15948.054159290083</v>
      </c>
      <c r="E22" s="279">
        <f>Produksi_NET!E22*$T$3</f>
        <v>14382.088342516146</v>
      </c>
      <c r="F22" s="279">
        <f>Produksi_NET!F22*$T$3</f>
        <v>16142.579019066055</v>
      </c>
      <c r="G22" s="279">
        <f>Produksi_NET!G22*$T$3</f>
        <v>16159.671161556831</v>
      </c>
      <c r="H22" s="279">
        <f>Produksi_NET!H22*$T$3</f>
        <v>0</v>
      </c>
      <c r="I22" s="279">
        <f>Produksi_NET!I22*$T$3</f>
        <v>0</v>
      </c>
      <c r="J22" s="279">
        <f>Produksi_NET!J22*$T$3</f>
        <v>0</v>
      </c>
      <c r="K22" s="279">
        <f>Produksi_NET!K22*$T$3</f>
        <v>0</v>
      </c>
      <c r="L22" s="279">
        <f>Produksi_NET!L22*$T$3</f>
        <v>0</v>
      </c>
      <c r="M22" s="279">
        <f>Produksi_NET!M22*$T$3</f>
        <v>0</v>
      </c>
      <c r="N22" s="279">
        <f>Produksi_NET!N22*$T$3</f>
        <v>0</v>
      </c>
      <c r="O22" s="279">
        <f>Produksi_NET!O22*$T$3</f>
        <v>0</v>
      </c>
      <c r="P22" s="287">
        <f t="shared" si="8"/>
        <v>62632.392682429112</v>
      </c>
      <c r="Q22" s="279">
        <f t="shared" si="5"/>
        <v>15948.054159290083</v>
      </c>
      <c r="R22" s="279">
        <f t="shared" si="13"/>
        <v>30330.142501806229</v>
      </c>
      <c r="S22" s="279">
        <f t="shared" si="7"/>
        <v>46472.721520872285</v>
      </c>
      <c r="T22" s="279">
        <f t="shared" si="7"/>
        <v>62632.392682429112</v>
      </c>
      <c r="U22" s="279">
        <f t="shared" si="7"/>
        <v>62632.392682429112</v>
      </c>
      <c r="V22" s="279">
        <f t="shared" si="7"/>
        <v>62632.392682429112</v>
      </c>
      <c r="W22" s="279">
        <f t="shared" si="7"/>
        <v>62632.392682429112</v>
      </c>
      <c r="X22" s="279">
        <f t="shared" si="7"/>
        <v>62632.392682429112</v>
      </c>
      <c r="Y22" s="279">
        <f t="shared" si="7"/>
        <v>62632.392682429112</v>
      </c>
      <c r="Z22" s="279">
        <f t="shared" si="7"/>
        <v>62632.392682429112</v>
      </c>
      <c r="AA22" s="279">
        <f t="shared" si="7"/>
        <v>62632.392682429112</v>
      </c>
      <c r="AB22" s="279">
        <f t="shared" si="7"/>
        <v>62632.392682429112</v>
      </c>
    </row>
    <row r="23" spans="1:34" s="90" customFormat="1" ht="14.1" customHeight="1">
      <c r="A23" s="89"/>
      <c r="B23" s="109">
        <v>14</v>
      </c>
      <c r="C23" s="271" t="s">
        <v>158</v>
      </c>
      <c r="D23" s="279">
        <f>Produksi_NET!D23*$T$3</f>
        <v>33940.654125095825</v>
      </c>
      <c r="E23" s="279">
        <f>Produksi_NET!E23*$T$3</f>
        <v>30310.066016975794</v>
      </c>
      <c r="F23" s="279">
        <f>Produksi_NET!F23*$T$3</f>
        <v>33832.132585471853</v>
      </c>
      <c r="G23" s="279">
        <f>Produksi_NET!G23*$T$3</f>
        <v>33908.640270906755</v>
      </c>
      <c r="H23" s="279">
        <f>Produksi_NET!H23*$T$3</f>
        <v>0</v>
      </c>
      <c r="I23" s="279">
        <f>Produksi_NET!I23*$T$3</f>
        <v>0</v>
      </c>
      <c r="J23" s="279">
        <f>Produksi_NET!J23*$T$3</f>
        <v>0</v>
      </c>
      <c r="K23" s="279">
        <f>Produksi_NET!K23*$T$3</f>
        <v>0</v>
      </c>
      <c r="L23" s="279">
        <f>Produksi_NET!L23*$T$3</f>
        <v>0</v>
      </c>
      <c r="M23" s="279">
        <f>Produksi_NET!M23*$T$3</f>
        <v>0</v>
      </c>
      <c r="N23" s="279">
        <f>Produksi_NET!N23*$T$3</f>
        <v>0</v>
      </c>
      <c r="O23" s="279">
        <f>Produksi_NET!O23*$T$3</f>
        <v>0</v>
      </c>
      <c r="P23" s="287">
        <f t="shared" si="8"/>
        <v>131991.49299845024</v>
      </c>
      <c r="Q23" s="279">
        <f t="shared" si="5"/>
        <v>33940.654125095825</v>
      </c>
      <c r="R23" s="279">
        <f t="shared" si="13"/>
        <v>64250.720142071616</v>
      </c>
      <c r="S23" s="279">
        <f t="shared" si="7"/>
        <v>98082.852727543475</v>
      </c>
      <c r="T23" s="279">
        <f t="shared" si="7"/>
        <v>131991.49299845024</v>
      </c>
      <c r="U23" s="279">
        <f t="shared" si="7"/>
        <v>131991.49299845024</v>
      </c>
      <c r="V23" s="279">
        <f t="shared" si="7"/>
        <v>131991.49299845024</v>
      </c>
      <c r="W23" s="279">
        <f t="shared" si="7"/>
        <v>131991.49299845024</v>
      </c>
      <c r="X23" s="279">
        <f t="shared" si="7"/>
        <v>131991.49299845024</v>
      </c>
      <c r="Y23" s="279">
        <f t="shared" si="7"/>
        <v>131991.49299845024</v>
      </c>
      <c r="Z23" s="279">
        <f t="shared" si="7"/>
        <v>131991.49299845024</v>
      </c>
      <c r="AA23" s="279">
        <f t="shared" si="7"/>
        <v>131991.49299845024</v>
      </c>
      <c r="AB23" s="279">
        <f t="shared" si="7"/>
        <v>131991.49299845024</v>
      </c>
    </row>
    <row r="24" spans="1:34" ht="14.1" customHeight="1">
      <c r="A24" s="87"/>
      <c r="B24" s="109">
        <v>15</v>
      </c>
      <c r="C24" s="271" t="s">
        <v>159</v>
      </c>
      <c r="D24" s="279">
        <f>Produksi_NET!D24*$T$3</f>
        <v>26289.885581605697</v>
      </c>
      <c r="E24" s="279">
        <f>Produksi_NET!E24*$T$3</f>
        <v>27378.89923173227</v>
      </c>
      <c r="F24" s="279">
        <f>Produksi_NET!F24*$T$3</f>
        <v>28907.425117335937</v>
      </c>
      <c r="G24" s="279">
        <f>Produksi_NET!G24*$T$3</f>
        <v>29133.69252745192</v>
      </c>
      <c r="H24" s="279">
        <f>Produksi_NET!H24*$T$3</f>
        <v>0</v>
      </c>
      <c r="I24" s="279">
        <f>Produksi_NET!I24*$T$3</f>
        <v>0</v>
      </c>
      <c r="J24" s="279">
        <f>Produksi_NET!J24*$T$3</f>
        <v>0</v>
      </c>
      <c r="K24" s="279">
        <f>Produksi_NET!K24*$T$3</f>
        <v>0</v>
      </c>
      <c r="L24" s="279">
        <f>Produksi_NET!L24*$T$3</f>
        <v>0</v>
      </c>
      <c r="M24" s="279">
        <f>Produksi_NET!M24*$T$3</f>
        <v>0</v>
      </c>
      <c r="N24" s="279">
        <f>Produksi_NET!N24*$T$3</f>
        <v>0</v>
      </c>
      <c r="O24" s="279">
        <f>Produksi_NET!O24*$T$3</f>
        <v>0</v>
      </c>
      <c r="P24" s="287">
        <f t="shared" si="8"/>
        <v>111709.90245812583</v>
      </c>
      <c r="Q24" s="279">
        <f t="shared" si="5"/>
        <v>26289.885581605697</v>
      </c>
      <c r="R24" s="279">
        <f t="shared" si="13"/>
        <v>53668.784813337967</v>
      </c>
      <c r="S24" s="279">
        <f t="shared" si="7"/>
        <v>82576.209930673911</v>
      </c>
      <c r="T24" s="279">
        <f t="shared" si="7"/>
        <v>111709.90245812583</v>
      </c>
      <c r="U24" s="279">
        <f t="shared" si="7"/>
        <v>111709.90245812583</v>
      </c>
      <c r="V24" s="279">
        <f t="shared" si="7"/>
        <v>111709.90245812583</v>
      </c>
      <c r="W24" s="279">
        <f t="shared" si="7"/>
        <v>111709.90245812583</v>
      </c>
      <c r="X24" s="279">
        <f t="shared" si="7"/>
        <v>111709.90245812583</v>
      </c>
      <c r="Y24" s="279">
        <f t="shared" si="7"/>
        <v>111709.90245812583</v>
      </c>
      <c r="Z24" s="279">
        <f t="shared" si="7"/>
        <v>111709.90245812583</v>
      </c>
      <c r="AA24" s="279">
        <f t="shared" si="7"/>
        <v>111709.90245812583</v>
      </c>
      <c r="AB24" s="279">
        <f t="shared" si="7"/>
        <v>111709.90245812583</v>
      </c>
    </row>
    <row r="25" spans="1:34" ht="14.1" customHeight="1">
      <c r="B25" s="109">
        <v>16</v>
      </c>
      <c r="C25" s="271" t="s">
        <v>160</v>
      </c>
      <c r="D25" s="279">
        <f>Produksi_NET!D25*$T$3</f>
        <v>4334.3231621965951</v>
      </c>
      <c r="E25" s="279">
        <f>Produksi_NET!E25*$T$3</f>
        <v>3874.6367725034061</v>
      </c>
      <c r="F25" s="279">
        <f>Produksi_NET!F25*$T$3</f>
        <v>3935.6475820800042</v>
      </c>
      <c r="G25" s="279">
        <f>Produksi_NET!G25*$T$3</f>
        <v>1131.347902733886</v>
      </c>
      <c r="H25" s="279">
        <f>Produksi_NET!H25*$T$3</f>
        <v>0</v>
      </c>
      <c r="I25" s="279">
        <f>Produksi_NET!I25*$T$3</f>
        <v>0</v>
      </c>
      <c r="J25" s="279">
        <f>Produksi_NET!J25*$T$3</f>
        <v>0</v>
      </c>
      <c r="K25" s="279">
        <f>Produksi_NET!K25*$T$3</f>
        <v>0</v>
      </c>
      <c r="L25" s="279">
        <f>Produksi_NET!L25*$T$3</f>
        <v>0</v>
      </c>
      <c r="M25" s="279">
        <f>Produksi_NET!M25*$T$3</f>
        <v>0</v>
      </c>
      <c r="N25" s="279">
        <f>Produksi_NET!N25*$T$3</f>
        <v>0</v>
      </c>
      <c r="O25" s="279">
        <f>Produksi_NET!O25*$T$3</f>
        <v>0</v>
      </c>
      <c r="P25" s="287">
        <f t="shared" si="8"/>
        <v>13275.95541951389</v>
      </c>
      <c r="Q25" s="279">
        <f t="shared" si="5"/>
        <v>4334.3231621965951</v>
      </c>
      <c r="R25" s="279">
        <f t="shared" si="13"/>
        <v>8208.9599347000003</v>
      </c>
      <c r="S25" s="279">
        <f t="shared" si="7"/>
        <v>12144.607516780005</v>
      </c>
      <c r="T25" s="279">
        <f t="shared" si="7"/>
        <v>13275.95541951389</v>
      </c>
      <c r="U25" s="279">
        <f t="shared" si="7"/>
        <v>13275.95541951389</v>
      </c>
      <c r="V25" s="279">
        <f t="shared" si="7"/>
        <v>13275.95541951389</v>
      </c>
      <c r="W25" s="279">
        <f t="shared" si="7"/>
        <v>13275.95541951389</v>
      </c>
      <c r="X25" s="279">
        <f t="shared" si="7"/>
        <v>13275.95541951389</v>
      </c>
      <c r="Y25" s="279">
        <f t="shared" si="7"/>
        <v>13275.95541951389</v>
      </c>
      <c r="Z25" s="279">
        <f t="shared" si="7"/>
        <v>13275.95541951389</v>
      </c>
      <c r="AA25" s="279">
        <f t="shared" si="7"/>
        <v>13275.95541951389</v>
      </c>
      <c r="AB25" s="279">
        <f t="shared" si="7"/>
        <v>13275.95541951389</v>
      </c>
    </row>
    <row r="26" spans="1:34" ht="14.1" customHeight="1">
      <c r="A26" s="87"/>
      <c r="B26" s="109">
        <v>17</v>
      </c>
      <c r="C26" s="271" t="s">
        <v>161</v>
      </c>
      <c r="D26" s="279">
        <f>Produksi_NET!D26*$T$3</f>
        <v>9955.2234374052077</v>
      </c>
      <c r="E26" s="279">
        <f>Produksi_NET!E26*$T$3</f>
        <v>9289.172487963071</v>
      </c>
      <c r="F26" s="279">
        <f>Produksi_NET!F26*$T$3</f>
        <v>9845.0740746868742</v>
      </c>
      <c r="G26" s="279">
        <f>Produksi_NET!G26*$T$3</f>
        <v>9877.6305365740664</v>
      </c>
      <c r="H26" s="279">
        <f>Produksi_NET!H26*$T$3</f>
        <v>0</v>
      </c>
      <c r="I26" s="279">
        <f>Produksi_NET!I26*$T$3</f>
        <v>0</v>
      </c>
      <c r="J26" s="279">
        <f>Produksi_NET!J26*$T$3</f>
        <v>0</v>
      </c>
      <c r="K26" s="279">
        <f>Produksi_NET!K26*$T$3</f>
        <v>0</v>
      </c>
      <c r="L26" s="279">
        <f>Produksi_NET!L26*$T$3</f>
        <v>0</v>
      </c>
      <c r="M26" s="279">
        <f>Produksi_NET!M26*$T$3</f>
        <v>0</v>
      </c>
      <c r="N26" s="279">
        <f>Produksi_NET!N26*$T$3</f>
        <v>0</v>
      </c>
      <c r="O26" s="279">
        <f>Produksi_NET!O26*$T$3</f>
        <v>0</v>
      </c>
      <c r="P26" s="287">
        <f t="shared" si="8"/>
        <v>38967.100536629223</v>
      </c>
      <c r="Q26" s="279">
        <f t="shared" si="5"/>
        <v>9955.2234374052077</v>
      </c>
      <c r="R26" s="279">
        <f t="shared" si="13"/>
        <v>19244.395925368277</v>
      </c>
      <c r="S26" s="279">
        <f t="shared" si="13"/>
        <v>29089.470000055153</v>
      </c>
      <c r="T26" s="279">
        <f t="shared" si="13"/>
        <v>38967.100536629223</v>
      </c>
      <c r="U26" s="279">
        <f t="shared" si="13"/>
        <v>38967.100536629223</v>
      </c>
      <c r="V26" s="279">
        <f t="shared" si="13"/>
        <v>38967.100536629223</v>
      </c>
      <c r="W26" s="279">
        <f t="shared" si="13"/>
        <v>38967.100536629223</v>
      </c>
      <c r="X26" s="279">
        <f t="shared" si="13"/>
        <v>38967.100536629223</v>
      </c>
      <c r="Y26" s="279">
        <f t="shared" si="13"/>
        <v>38967.100536629223</v>
      </c>
      <c r="Z26" s="279">
        <f t="shared" si="13"/>
        <v>38967.100536629223</v>
      </c>
      <c r="AA26" s="279">
        <f t="shared" si="13"/>
        <v>38967.100536629223</v>
      </c>
      <c r="AB26" s="279">
        <f t="shared" si="13"/>
        <v>38967.100536629223</v>
      </c>
    </row>
    <row r="27" spans="1:34" s="90" customFormat="1" ht="14.1" customHeight="1">
      <c r="A27" s="89"/>
      <c r="B27" s="110"/>
      <c r="C27" s="272" t="s">
        <v>47</v>
      </c>
      <c r="D27" s="280">
        <f t="shared" ref="D27:O27" si="14">SUM(D19:D26)</f>
        <v>125401.16980978067</v>
      </c>
      <c r="E27" s="280">
        <f t="shared" si="14"/>
        <v>117791.40613003745</v>
      </c>
      <c r="F27" s="280">
        <f t="shared" si="14"/>
        <v>151760.10764704912</v>
      </c>
      <c r="G27" s="280">
        <f t="shared" si="14"/>
        <v>137918.21782447316</v>
      </c>
      <c r="H27" s="280">
        <f t="shared" si="14"/>
        <v>0</v>
      </c>
      <c r="I27" s="280">
        <f t="shared" si="14"/>
        <v>0</v>
      </c>
      <c r="J27" s="280">
        <f t="shared" si="14"/>
        <v>0</v>
      </c>
      <c r="K27" s="280">
        <f t="shared" si="14"/>
        <v>0</v>
      </c>
      <c r="L27" s="280">
        <f t="shared" si="14"/>
        <v>0</v>
      </c>
      <c r="M27" s="280">
        <f t="shared" si="14"/>
        <v>0</v>
      </c>
      <c r="N27" s="280">
        <f t="shared" si="14"/>
        <v>0</v>
      </c>
      <c r="O27" s="280">
        <f t="shared" si="14"/>
        <v>0</v>
      </c>
      <c r="P27" s="288">
        <f t="shared" si="8"/>
        <v>532870.90141134034</v>
      </c>
      <c r="Q27" s="289">
        <f t="shared" si="5"/>
        <v>125401.16980978067</v>
      </c>
      <c r="R27" s="280">
        <f t="shared" ref="R27:R36" si="15">Q27+E27</f>
        <v>243192.57593981811</v>
      </c>
      <c r="S27" s="280">
        <f t="shared" si="13"/>
        <v>394952.68358686724</v>
      </c>
      <c r="T27" s="280">
        <f t="shared" si="13"/>
        <v>532870.90141134034</v>
      </c>
      <c r="U27" s="280">
        <f t="shared" si="13"/>
        <v>532870.90141134034</v>
      </c>
      <c r="V27" s="280">
        <f t="shared" si="13"/>
        <v>532870.90141134034</v>
      </c>
      <c r="W27" s="280">
        <f t="shared" si="13"/>
        <v>532870.90141134034</v>
      </c>
      <c r="X27" s="280">
        <f t="shared" si="13"/>
        <v>532870.90141134034</v>
      </c>
      <c r="Y27" s="280">
        <f t="shared" si="13"/>
        <v>532870.90141134034</v>
      </c>
      <c r="Z27" s="280">
        <f t="shared" si="13"/>
        <v>532870.90141134034</v>
      </c>
      <c r="AA27" s="280">
        <f t="shared" si="13"/>
        <v>532870.90141134034</v>
      </c>
      <c r="AB27" s="280">
        <f t="shared" si="13"/>
        <v>532870.90141134034</v>
      </c>
    </row>
    <row r="28" spans="1:34" s="90" customFormat="1" ht="14.1" customHeight="1">
      <c r="B28" s="110"/>
      <c r="C28" s="273" t="s">
        <v>128</v>
      </c>
      <c r="D28" s="282">
        <f t="shared" ref="D28:O28" si="16">SUM(D10,D18,D27)</f>
        <v>225346.00798380736</v>
      </c>
      <c r="E28" s="282">
        <f t="shared" si="16"/>
        <v>205025.66440168323</v>
      </c>
      <c r="F28" s="282">
        <f t="shared" si="16"/>
        <v>250686.06150289276</v>
      </c>
      <c r="G28" s="282">
        <f t="shared" si="16"/>
        <v>238306.28509670906</v>
      </c>
      <c r="H28" s="282">
        <f t="shared" si="16"/>
        <v>0</v>
      </c>
      <c r="I28" s="282">
        <f t="shared" si="16"/>
        <v>0</v>
      </c>
      <c r="J28" s="282">
        <f t="shared" si="16"/>
        <v>0</v>
      </c>
      <c r="K28" s="282">
        <f t="shared" si="16"/>
        <v>0</v>
      </c>
      <c r="L28" s="282">
        <f t="shared" si="16"/>
        <v>0</v>
      </c>
      <c r="M28" s="282">
        <f t="shared" si="16"/>
        <v>0</v>
      </c>
      <c r="N28" s="282">
        <f t="shared" si="16"/>
        <v>0</v>
      </c>
      <c r="O28" s="282">
        <f t="shared" si="16"/>
        <v>0</v>
      </c>
      <c r="P28" s="288">
        <f t="shared" si="8"/>
        <v>919364.01898509241</v>
      </c>
      <c r="Q28" s="289">
        <f t="shared" si="5"/>
        <v>225346.00798380736</v>
      </c>
      <c r="R28" s="282">
        <f t="shared" si="15"/>
        <v>430371.67238549062</v>
      </c>
      <c r="S28" s="282">
        <f t="shared" si="13"/>
        <v>681057.73388838337</v>
      </c>
      <c r="T28" s="282">
        <f t="shared" si="13"/>
        <v>919364.01898509241</v>
      </c>
      <c r="U28" s="282">
        <f t="shared" si="13"/>
        <v>919364.01898509241</v>
      </c>
      <c r="V28" s="282">
        <f t="shared" si="13"/>
        <v>919364.01898509241</v>
      </c>
      <c r="W28" s="282">
        <f t="shared" si="13"/>
        <v>919364.01898509241</v>
      </c>
      <c r="X28" s="282">
        <f t="shared" si="13"/>
        <v>919364.01898509241</v>
      </c>
      <c r="Y28" s="282">
        <f t="shared" si="13"/>
        <v>919364.01898509241</v>
      </c>
      <c r="Z28" s="282">
        <f t="shared" si="13"/>
        <v>919364.01898509241</v>
      </c>
      <c r="AA28" s="282">
        <f t="shared" si="13"/>
        <v>919364.01898509241</v>
      </c>
      <c r="AB28" s="282">
        <f t="shared" si="13"/>
        <v>919364.01898509241</v>
      </c>
    </row>
    <row r="29" spans="1:34" ht="14.1" customHeight="1">
      <c r="B29" s="109">
        <v>18</v>
      </c>
      <c r="C29" s="271" t="s">
        <v>129</v>
      </c>
      <c r="D29" s="279">
        <f>Produksi_NET!D29*$T$3</f>
        <v>52402.338445926194</v>
      </c>
      <c r="E29" s="279">
        <f>Produksi_NET!E29*$T$3</f>
        <v>40746.039874915201</v>
      </c>
      <c r="F29" s="279">
        <f>Produksi_NET!F29*$T$3</f>
        <v>29613.357732589884</v>
      </c>
      <c r="G29" s="279">
        <f>Produksi_NET!G29*$T$3</f>
        <v>7183.0407077108048</v>
      </c>
      <c r="H29" s="279">
        <f>Produksi_NET!H29*$T$3</f>
        <v>0</v>
      </c>
      <c r="I29" s="279">
        <f>Produksi_NET!I29*$T$3</f>
        <v>0</v>
      </c>
      <c r="J29" s="279">
        <f>Produksi_NET!J29*$T$3</f>
        <v>0</v>
      </c>
      <c r="K29" s="279">
        <f>Produksi_NET!K29*$T$3</f>
        <v>0</v>
      </c>
      <c r="L29" s="279">
        <f>Produksi_NET!L29*$T$3</f>
        <v>0</v>
      </c>
      <c r="M29" s="279">
        <f>Produksi_NET!M29*$T$3</f>
        <v>0</v>
      </c>
      <c r="N29" s="279">
        <f>Produksi_NET!N29*$T$3</f>
        <v>0</v>
      </c>
      <c r="O29" s="279">
        <f>Produksi_NET!O29*$T$3</f>
        <v>0</v>
      </c>
      <c r="P29" s="287">
        <f t="shared" si="8"/>
        <v>129944.77676114209</v>
      </c>
      <c r="Q29" s="279">
        <f t="shared" si="5"/>
        <v>52402.338445926194</v>
      </c>
      <c r="R29" s="279">
        <f t="shared" si="15"/>
        <v>93148.378320841395</v>
      </c>
      <c r="S29" s="279">
        <f t="shared" si="13"/>
        <v>122761.73605343128</v>
      </c>
      <c r="T29" s="279">
        <f t="shared" si="13"/>
        <v>129944.77676114209</v>
      </c>
      <c r="U29" s="279">
        <f t="shared" si="13"/>
        <v>129944.77676114209</v>
      </c>
      <c r="V29" s="279">
        <f t="shared" si="13"/>
        <v>129944.77676114209</v>
      </c>
      <c r="W29" s="279">
        <f t="shared" si="13"/>
        <v>129944.77676114209</v>
      </c>
      <c r="X29" s="279">
        <f t="shared" si="13"/>
        <v>129944.77676114209</v>
      </c>
      <c r="Y29" s="279">
        <f t="shared" si="13"/>
        <v>129944.77676114209</v>
      </c>
      <c r="Z29" s="279">
        <f t="shared" si="13"/>
        <v>129944.77676114209</v>
      </c>
      <c r="AA29" s="279">
        <f t="shared" si="13"/>
        <v>129944.77676114209</v>
      </c>
      <c r="AB29" s="279">
        <f t="shared" si="13"/>
        <v>129944.77676114209</v>
      </c>
    </row>
    <row r="30" spans="1:34" ht="14.1" customHeight="1">
      <c r="B30" s="109">
        <v>19</v>
      </c>
      <c r="C30" s="271" t="s">
        <v>149</v>
      </c>
      <c r="D30" s="279">
        <f>Produksi_NET!D30*$T$3</f>
        <v>26256.243904322266</v>
      </c>
      <c r="E30" s="279">
        <f>Produksi_NET!E30*$T$3</f>
        <v>26985.508650595366</v>
      </c>
      <c r="F30" s="279">
        <f>Produksi_NET!F30*$T$3</f>
        <v>23749.396339008475</v>
      </c>
      <c r="G30" s="279">
        <f>Produksi_NET!G30*$T$3</f>
        <v>25626.276366805097</v>
      </c>
      <c r="H30" s="279">
        <f>Produksi_NET!H30*$T$3</f>
        <v>0</v>
      </c>
      <c r="I30" s="279">
        <f>Produksi_NET!I30*$T$3</f>
        <v>0</v>
      </c>
      <c r="J30" s="279">
        <f>Produksi_NET!J30*$T$3</f>
        <v>0</v>
      </c>
      <c r="K30" s="279">
        <f>Produksi_NET!K30*$T$3</f>
        <v>0</v>
      </c>
      <c r="L30" s="279">
        <f>Produksi_NET!L30*$T$3</f>
        <v>0</v>
      </c>
      <c r="M30" s="279">
        <f>Produksi_NET!M30*$T$3</f>
        <v>0</v>
      </c>
      <c r="N30" s="279">
        <f>Produksi_NET!N30*$T$3</f>
        <v>0</v>
      </c>
      <c r="O30" s="279">
        <f>Produksi_NET!O30*$T$3</f>
        <v>0</v>
      </c>
      <c r="P30" s="287">
        <f t="shared" si="8"/>
        <v>102617.42526073122</v>
      </c>
      <c r="Q30" s="279">
        <f t="shared" si="5"/>
        <v>26256.243904322266</v>
      </c>
      <c r="R30" s="279">
        <f t="shared" si="15"/>
        <v>53241.752554917635</v>
      </c>
      <c r="S30" s="279">
        <f t="shared" si="13"/>
        <v>76991.148893926118</v>
      </c>
      <c r="T30" s="279">
        <f t="shared" si="13"/>
        <v>102617.42526073122</v>
      </c>
      <c r="U30" s="279">
        <f t="shared" si="13"/>
        <v>102617.42526073122</v>
      </c>
      <c r="V30" s="279">
        <f t="shared" si="13"/>
        <v>102617.42526073122</v>
      </c>
      <c r="W30" s="279">
        <f t="shared" si="13"/>
        <v>102617.42526073122</v>
      </c>
      <c r="X30" s="279">
        <f t="shared" si="13"/>
        <v>102617.42526073122</v>
      </c>
      <c r="Y30" s="279">
        <f t="shared" si="13"/>
        <v>102617.42526073122</v>
      </c>
      <c r="Z30" s="279">
        <f t="shared" si="13"/>
        <v>102617.42526073122</v>
      </c>
      <c r="AA30" s="279">
        <f t="shared" si="13"/>
        <v>102617.42526073122</v>
      </c>
      <c r="AB30" s="279">
        <f t="shared" si="13"/>
        <v>102617.42526073122</v>
      </c>
    </row>
    <row r="31" spans="1:34" s="90" customFormat="1" ht="14.1" customHeight="1">
      <c r="B31" s="110"/>
      <c r="C31" s="273" t="s">
        <v>130</v>
      </c>
      <c r="D31" s="282">
        <f t="shared" ref="D31:I31" si="17">SUM(D29:D30)</f>
        <v>78658.582350248456</v>
      </c>
      <c r="E31" s="282">
        <f t="shared" si="17"/>
        <v>67731.54852551056</v>
      </c>
      <c r="F31" s="282">
        <f t="shared" si="17"/>
        <v>53362.754071598363</v>
      </c>
      <c r="G31" s="282">
        <f t="shared" si="17"/>
        <v>32809.3170745159</v>
      </c>
      <c r="H31" s="282">
        <f t="shared" si="17"/>
        <v>0</v>
      </c>
      <c r="I31" s="282">
        <f t="shared" si="17"/>
        <v>0</v>
      </c>
      <c r="J31" s="282">
        <f t="shared" ref="J31:K31" si="18">SUM(J29:J30)</f>
        <v>0</v>
      </c>
      <c r="K31" s="282">
        <f t="shared" si="18"/>
        <v>0</v>
      </c>
      <c r="L31" s="282">
        <f t="shared" ref="L31:M31" si="19">SUM(L29:L30)</f>
        <v>0</v>
      </c>
      <c r="M31" s="282">
        <f t="shared" si="19"/>
        <v>0</v>
      </c>
      <c r="N31" s="282">
        <f t="shared" ref="N31:O31" si="20">SUM(N29:N30)</f>
        <v>0</v>
      </c>
      <c r="O31" s="282">
        <f t="shared" si="20"/>
        <v>0</v>
      </c>
      <c r="P31" s="288">
        <f t="shared" si="8"/>
        <v>232562.20202187327</v>
      </c>
      <c r="Q31" s="289">
        <f t="shared" si="5"/>
        <v>78658.582350248456</v>
      </c>
      <c r="R31" s="282">
        <f t="shared" si="15"/>
        <v>146390.130875759</v>
      </c>
      <c r="S31" s="282">
        <f t="shared" si="13"/>
        <v>199752.88494735735</v>
      </c>
      <c r="T31" s="282">
        <f t="shared" si="13"/>
        <v>232562.20202187327</v>
      </c>
      <c r="U31" s="282">
        <f t="shared" si="13"/>
        <v>232562.20202187327</v>
      </c>
      <c r="V31" s="282">
        <f t="shared" si="13"/>
        <v>232562.20202187327</v>
      </c>
      <c r="W31" s="282">
        <f t="shared" si="13"/>
        <v>232562.20202187327</v>
      </c>
      <c r="X31" s="282">
        <f t="shared" si="13"/>
        <v>232562.20202187327</v>
      </c>
      <c r="Y31" s="282">
        <f t="shared" si="13"/>
        <v>232562.20202187327</v>
      </c>
      <c r="Z31" s="282">
        <f t="shared" si="13"/>
        <v>232562.20202187327</v>
      </c>
      <c r="AA31" s="282">
        <f t="shared" si="13"/>
        <v>232562.20202187327</v>
      </c>
      <c r="AB31" s="282">
        <f t="shared" si="13"/>
        <v>232562.20202187327</v>
      </c>
    </row>
    <row r="32" spans="1:34" s="90" customFormat="1" ht="14.1" customHeight="1">
      <c r="A32" s="89"/>
      <c r="B32" s="110"/>
      <c r="C32" s="274" t="s">
        <v>131</v>
      </c>
      <c r="D32" s="283">
        <f t="shared" ref="D32:I32" si="21">SUM(D28,D31)</f>
        <v>304004.59033405583</v>
      </c>
      <c r="E32" s="283">
        <f t="shared" si="21"/>
        <v>272757.21292719379</v>
      </c>
      <c r="F32" s="283">
        <f t="shared" si="21"/>
        <v>304048.81557449111</v>
      </c>
      <c r="G32" s="283">
        <f t="shared" si="21"/>
        <v>271115.60217122495</v>
      </c>
      <c r="H32" s="283">
        <f t="shared" si="21"/>
        <v>0</v>
      </c>
      <c r="I32" s="283">
        <f t="shared" si="21"/>
        <v>0</v>
      </c>
      <c r="J32" s="283">
        <f t="shared" ref="J32:K32" si="22">SUM(J28,J31)</f>
        <v>0</v>
      </c>
      <c r="K32" s="283">
        <f t="shared" si="22"/>
        <v>0</v>
      </c>
      <c r="L32" s="283">
        <f t="shared" ref="L32:M32" si="23">SUM(L28,L31)</f>
        <v>0</v>
      </c>
      <c r="M32" s="283">
        <f t="shared" si="23"/>
        <v>0</v>
      </c>
      <c r="N32" s="283">
        <f t="shared" ref="N32:O32" si="24">SUM(N28,N31)</f>
        <v>0</v>
      </c>
      <c r="O32" s="283">
        <f t="shared" si="24"/>
        <v>0</v>
      </c>
      <c r="P32" s="288">
        <f t="shared" si="8"/>
        <v>1151926.2210069657</v>
      </c>
      <c r="Q32" s="289">
        <f t="shared" si="5"/>
        <v>304004.59033405583</v>
      </c>
      <c r="R32" s="283">
        <f t="shared" si="15"/>
        <v>576761.80326124956</v>
      </c>
      <c r="S32" s="283">
        <f t="shared" si="13"/>
        <v>880810.61883574072</v>
      </c>
      <c r="T32" s="283">
        <f t="shared" si="13"/>
        <v>1151926.2210069657</v>
      </c>
      <c r="U32" s="283">
        <f t="shared" si="13"/>
        <v>1151926.2210069657</v>
      </c>
      <c r="V32" s="283">
        <f t="shared" si="13"/>
        <v>1151926.2210069657</v>
      </c>
      <c r="W32" s="283">
        <f t="shared" si="13"/>
        <v>1151926.2210069657</v>
      </c>
      <c r="X32" s="283">
        <f t="shared" si="13"/>
        <v>1151926.2210069657</v>
      </c>
      <c r="Y32" s="283">
        <f t="shared" si="13"/>
        <v>1151926.2210069657</v>
      </c>
      <c r="Z32" s="283">
        <f t="shared" si="13"/>
        <v>1151926.2210069657</v>
      </c>
      <c r="AA32" s="283">
        <f t="shared" si="13"/>
        <v>1151926.2210069657</v>
      </c>
      <c r="AB32" s="283">
        <f t="shared" si="13"/>
        <v>1151926.2210069657</v>
      </c>
    </row>
    <row r="33" spans="2:28" s="92" customFormat="1" ht="15" customHeight="1">
      <c r="B33" s="111">
        <v>20</v>
      </c>
      <c r="C33" s="270" t="s">
        <v>132</v>
      </c>
      <c r="D33" s="279">
        <v>0</v>
      </c>
      <c r="E33" s="279">
        <v>0</v>
      </c>
      <c r="F33" s="279">
        <v>0</v>
      </c>
      <c r="G33" s="279">
        <v>0</v>
      </c>
      <c r="H33" s="279">
        <v>0</v>
      </c>
      <c r="I33" s="279">
        <v>0</v>
      </c>
      <c r="J33" s="279">
        <v>0</v>
      </c>
      <c r="K33" s="279">
        <v>0</v>
      </c>
      <c r="L33" s="279">
        <v>0</v>
      </c>
      <c r="M33" s="279">
        <v>0</v>
      </c>
      <c r="N33" s="279">
        <v>0</v>
      </c>
      <c r="O33" s="279">
        <v>0</v>
      </c>
      <c r="P33" s="287">
        <f t="shared" si="8"/>
        <v>0</v>
      </c>
      <c r="Q33" s="279">
        <f t="shared" si="5"/>
        <v>0</v>
      </c>
      <c r="R33" s="279">
        <f t="shared" si="15"/>
        <v>0</v>
      </c>
      <c r="S33" s="279">
        <f t="shared" si="13"/>
        <v>0</v>
      </c>
      <c r="T33" s="279">
        <f t="shared" si="13"/>
        <v>0</v>
      </c>
      <c r="U33" s="279">
        <f t="shared" si="13"/>
        <v>0</v>
      </c>
      <c r="V33" s="279">
        <f t="shared" si="13"/>
        <v>0</v>
      </c>
      <c r="W33" s="279">
        <f t="shared" si="13"/>
        <v>0</v>
      </c>
      <c r="X33" s="279">
        <f t="shared" si="13"/>
        <v>0</v>
      </c>
      <c r="Y33" s="279">
        <f t="shared" si="13"/>
        <v>0</v>
      </c>
      <c r="Z33" s="279">
        <f t="shared" si="13"/>
        <v>0</v>
      </c>
      <c r="AA33" s="279">
        <f t="shared" si="13"/>
        <v>0</v>
      </c>
      <c r="AB33" s="279">
        <f t="shared" si="13"/>
        <v>0</v>
      </c>
    </row>
    <row r="34" spans="2:28" s="92" customFormat="1" ht="15" customHeight="1">
      <c r="B34" s="111">
        <v>21</v>
      </c>
      <c r="C34" s="270" t="s">
        <v>210</v>
      </c>
      <c r="D34" s="279">
        <v>0</v>
      </c>
      <c r="E34" s="279">
        <v>0</v>
      </c>
      <c r="F34" s="279">
        <v>0</v>
      </c>
      <c r="G34" s="279">
        <v>0</v>
      </c>
      <c r="H34" s="279">
        <v>0</v>
      </c>
      <c r="I34" s="279">
        <v>0</v>
      </c>
      <c r="J34" s="279">
        <v>0</v>
      </c>
      <c r="K34" s="279">
        <v>0</v>
      </c>
      <c r="L34" s="279">
        <v>0</v>
      </c>
      <c r="M34" s="279">
        <v>0</v>
      </c>
      <c r="N34" s="279">
        <v>0</v>
      </c>
      <c r="O34" s="279">
        <v>0</v>
      </c>
      <c r="P34" s="287">
        <f t="shared" si="8"/>
        <v>0</v>
      </c>
      <c r="Q34" s="279"/>
      <c r="R34" s="279"/>
      <c r="S34" s="279"/>
      <c r="T34" s="279"/>
      <c r="U34" s="279"/>
      <c r="V34" s="279"/>
      <c r="W34" s="279"/>
      <c r="X34" s="279"/>
      <c r="Y34" s="279"/>
      <c r="Z34" s="279"/>
      <c r="AA34" s="279"/>
      <c r="AB34" s="279"/>
    </row>
    <row r="35" spans="2:28" s="90" customFormat="1" ht="14.1" customHeight="1">
      <c r="B35" s="250"/>
      <c r="C35" s="274" t="s">
        <v>133</v>
      </c>
      <c r="D35" s="285">
        <f t="shared" ref="D35:I35" si="25">SUM(D33)</f>
        <v>0</v>
      </c>
      <c r="E35" s="285">
        <f t="shared" si="25"/>
        <v>0</v>
      </c>
      <c r="F35" s="285">
        <f t="shared" si="25"/>
        <v>0</v>
      </c>
      <c r="G35" s="285">
        <f t="shared" si="25"/>
        <v>0</v>
      </c>
      <c r="H35" s="285">
        <f t="shared" si="25"/>
        <v>0</v>
      </c>
      <c r="I35" s="285">
        <f t="shared" si="25"/>
        <v>0</v>
      </c>
      <c r="J35" s="285">
        <f t="shared" ref="J35:K35" si="26">SUM(J33)</f>
        <v>0</v>
      </c>
      <c r="K35" s="285">
        <f t="shared" si="26"/>
        <v>0</v>
      </c>
      <c r="L35" s="285">
        <f t="shared" ref="L35:M35" si="27">SUM(L33)</f>
        <v>0</v>
      </c>
      <c r="M35" s="285">
        <f t="shared" si="27"/>
        <v>0</v>
      </c>
      <c r="N35" s="285">
        <f t="shared" ref="N35:O35" si="28">SUM(N33)</f>
        <v>0</v>
      </c>
      <c r="O35" s="285">
        <f t="shared" si="28"/>
        <v>0</v>
      </c>
      <c r="P35" s="288">
        <f t="shared" si="8"/>
        <v>0</v>
      </c>
      <c r="Q35" s="289">
        <f t="shared" si="5"/>
        <v>0</v>
      </c>
      <c r="R35" s="285">
        <f t="shared" si="15"/>
        <v>0</v>
      </c>
      <c r="S35" s="285">
        <f t="shared" si="13"/>
        <v>0</v>
      </c>
      <c r="T35" s="285">
        <f t="shared" si="13"/>
        <v>0</v>
      </c>
      <c r="U35" s="285">
        <f t="shared" si="13"/>
        <v>0</v>
      </c>
      <c r="V35" s="285">
        <f t="shared" si="13"/>
        <v>0</v>
      </c>
      <c r="W35" s="285">
        <f t="shared" si="13"/>
        <v>0</v>
      </c>
      <c r="X35" s="285">
        <f t="shared" si="13"/>
        <v>0</v>
      </c>
      <c r="Y35" s="285">
        <f t="shared" si="13"/>
        <v>0</v>
      </c>
      <c r="Z35" s="285">
        <f t="shared" si="13"/>
        <v>0</v>
      </c>
      <c r="AA35" s="285">
        <f t="shared" si="13"/>
        <v>0</v>
      </c>
      <c r="AB35" s="285">
        <f t="shared" si="13"/>
        <v>0</v>
      </c>
    </row>
    <row r="36" spans="2:28" s="90" customFormat="1" ht="14.1" customHeight="1">
      <c r="B36" s="256"/>
      <c r="C36" s="275" t="s">
        <v>29</v>
      </c>
      <c r="D36" s="286">
        <f t="shared" ref="D36:I36" si="29">SUM(D32,D35)</f>
        <v>304004.59033405583</v>
      </c>
      <c r="E36" s="286">
        <f t="shared" si="29"/>
        <v>272757.21292719379</v>
      </c>
      <c r="F36" s="286">
        <f t="shared" si="29"/>
        <v>304048.81557449111</v>
      </c>
      <c r="G36" s="286">
        <f t="shared" si="29"/>
        <v>271115.60217122495</v>
      </c>
      <c r="H36" s="286">
        <f t="shared" si="29"/>
        <v>0</v>
      </c>
      <c r="I36" s="286">
        <f t="shared" si="29"/>
        <v>0</v>
      </c>
      <c r="J36" s="286">
        <f t="shared" ref="J36:K36" si="30">SUM(J32,J35)</f>
        <v>0</v>
      </c>
      <c r="K36" s="286">
        <f t="shared" si="30"/>
        <v>0</v>
      </c>
      <c r="L36" s="286">
        <f t="shared" ref="L36:M36" si="31">SUM(L32,L35)</f>
        <v>0</v>
      </c>
      <c r="M36" s="286">
        <f t="shared" si="31"/>
        <v>0</v>
      </c>
      <c r="N36" s="286">
        <f t="shared" ref="N36:O36" si="32">SUM(N32,N35)</f>
        <v>0</v>
      </c>
      <c r="O36" s="286">
        <f t="shared" si="32"/>
        <v>0</v>
      </c>
      <c r="P36" s="290">
        <f t="shared" si="8"/>
        <v>1151926.2210069657</v>
      </c>
      <c r="Q36" s="291">
        <f t="shared" si="5"/>
        <v>304004.59033405583</v>
      </c>
      <c r="R36" s="286">
        <f t="shared" si="15"/>
        <v>576761.80326124956</v>
      </c>
      <c r="S36" s="286">
        <f t="shared" si="13"/>
        <v>880810.61883574072</v>
      </c>
      <c r="T36" s="286">
        <f t="shared" si="13"/>
        <v>1151926.2210069657</v>
      </c>
      <c r="U36" s="286">
        <f t="shared" si="13"/>
        <v>1151926.2210069657</v>
      </c>
      <c r="V36" s="286">
        <f t="shared" si="13"/>
        <v>1151926.2210069657</v>
      </c>
      <c r="W36" s="286">
        <f t="shared" si="13"/>
        <v>1151926.2210069657</v>
      </c>
      <c r="X36" s="286">
        <f t="shared" si="13"/>
        <v>1151926.2210069657</v>
      </c>
      <c r="Y36" s="286">
        <f t="shared" si="13"/>
        <v>1151926.2210069657</v>
      </c>
      <c r="Z36" s="286">
        <f t="shared" si="13"/>
        <v>1151926.2210069657</v>
      </c>
      <c r="AA36" s="286">
        <f t="shared" si="13"/>
        <v>1151926.2210069657</v>
      </c>
      <c r="AB36" s="286">
        <f t="shared" si="13"/>
        <v>1151926.2210069657</v>
      </c>
    </row>
    <row r="37" spans="2:28" ht="14.1" customHeight="1">
      <c r="B37" s="261"/>
      <c r="C37" s="262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  <c r="Q37" s="86"/>
      <c r="R37" s="88"/>
    </row>
    <row r="38" spans="2:28" ht="14.1" customHeight="1">
      <c r="B38" s="112"/>
      <c r="C38" s="240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  <c r="Q38" s="86"/>
      <c r="R38" s="88"/>
    </row>
    <row r="39" spans="2:28" ht="14.1" customHeight="1">
      <c r="B39" s="112"/>
      <c r="C39" s="24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  <c r="Q39" s="86"/>
      <c r="R39" s="88"/>
    </row>
    <row r="40" spans="2:28" ht="14.1" customHeight="1">
      <c r="B40" s="112"/>
      <c r="C40" s="240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86"/>
      <c r="R40" s="88"/>
    </row>
    <row r="41" spans="2:28" s="92" customFormat="1" ht="14.1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  <c r="Q41" s="248"/>
      <c r="R41" s="249"/>
    </row>
    <row r="42" spans="2:28" ht="14.1" customHeight="1">
      <c r="B42" s="112"/>
      <c r="C42" s="242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  <c r="Q42" s="86"/>
      <c r="R42" s="88"/>
    </row>
    <row r="43" spans="2:28" s="92" customFormat="1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  <c r="Q43" s="248"/>
      <c r="R43" s="249"/>
    </row>
    <row r="44" spans="2:28" ht="14.1" customHeight="1">
      <c r="B44" s="112"/>
      <c r="C44" s="98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100"/>
      <c r="O44" s="100"/>
      <c r="P44" s="101"/>
      <c r="Q44" s="86"/>
    </row>
    <row r="45" spans="2:28">
      <c r="B45" s="112"/>
      <c r="C45" s="243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</row>
    <row r="46" spans="2:28">
      <c r="B46" s="113"/>
      <c r="C46" s="63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</row>
    <row r="47" spans="2:28">
      <c r="B47" s="113"/>
      <c r="C47" s="63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</row>
    <row r="48" spans="2:28">
      <c r="B48" s="113"/>
      <c r="C48" s="63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</row>
    <row r="49" spans="2:16">
      <c r="B49" s="113"/>
      <c r="C49" s="63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</row>
    <row r="50" spans="2:16">
      <c r="B50" s="113"/>
      <c r="C50" s="64"/>
      <c r="O50" s="47"/>
      <c r="P50" s="47"/>
    </row>
    <row r="51" spans="2:16">
      <c r="B51" s="113"/>
      <c r="C51" s="63"/>
      <c r="O51" s="47"/>
      <c r="P51" s="47"/>
    </row>
    <row r="52" spans="2:16">
      <c r="C52" s="177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</row>
    <row r="53" spans="2:16">
      <c r="C53" s="177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</row>
    <row r="54" spans="2:16">
      <c r="C54" s="177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</row>
    <row r="55" spans="2:16">
      <c r="C55" s="177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</row>
    <row r="57" spans="2:16">
      <c r="C57" s="177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</row>
    <row r="58" spans="2:16">
      <c r="C58" s="177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</row>
    <row r="59" spans="2:16">
      <c r="C59" s="177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</row>
    <row r="60" spans="2:16">
      <c r="C60" s="177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</row>
    <row r="63" spans="2:16">
      <c r="B63" s="112"/>
      <c r="D63" s="177"/>
      <c r="E63" s="177"/>
      <c r="F63" s="177"/>
      <c r="G63" s="177"/>
      <c r="H63" s="177"/>
      <c r="I63" s="177"/>
      <c r="J63" s="177"/>
      <c r="K63" s="177"/>
      <c r="L63" s="177"/>
      <c r="M63" s="177"/>
      <c r="N63" s="177"/>
      <c r="O63" s="177"/>
    </row>
    <row r="64" spans="2:16">
      <c r="B64" s="112"/>
      <c r="C64" s="66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2"/>
      <c r="O64" s="482"/>
      <c r="P64" s="207"/>
    </row>
    <row r="65" spans="2:16">
      <c r="B65" s="215"/>
      <c r="C65" s="68"/>
      <c r="D65" s="216"/>
      <c r="E65" s="216"/>
      <c r="F65" s="216"/>
      <c r="G65" s="217"/>
      <c r="H65" s="217"/>
      <c r="I65" s="217"/>
      <c r="J65" s="218"/>
      <c r="K65" s="218"/>
      <c r="L65" s="218"/>
      <c r="M65" s="219"/>
      <c r="N65" s="219"/>
      <c r="O65" s="219"/>
      <c r="P65" s="208"/>
    </row>
    <row r="66" spans="2:16">
      <c r="B66" s="112"/>
      <c r="C66" s="66"/>
      <c r="D66" s="220"/>
      <c r="E66" s="220"/>
      <c r="F66" s="220"/>
      <c r="G66" s="221"/>
      <c r="H66" s="221"/>
      <c r="I66" s="221"/>
      <c r="J66" s="222"/>
      <c r="K66" s="222"/>
      <c r="L66" s="222"/>
      <c r="M66" s="223"/>
      <c r="N66" s="223"/>
      <c r="O66" s="223"/>
      <c r="P66" s="206"/>
    </row>
    <row r="67" spans="2:16">
      <c r="B67" s="224"/>
      <c r="C67" s="225"/>
      <c r="D67" s="226"/>
      <c r="E67" s="226"/>
      <c r="F67" s="226"/>
      <c r="G67" s="226"/>
      <c r="H67" s="226"/>
      <c r="I67" s="226"/>
      <c r="J67" s="226"/>
      <c r="K67" s="226"/>
      <c r="L67" s="226"/>
      <c r="M67" s="226"/>
      <c r="N67" s="226"/>
      <c r="O67" s="226"/>
      <c r="P67" s="209"/>
    </row>
    <row r="68" spans="2:16">
      <c r="B68" s="227"/>
      <c r="C68" s="228"/>
      <c r="D68" s="226"/>
      <c r="E68" s="226"/>
      <c r="F68" s="226"/>
      <c r="G68" s="226"/>
      <c r="H68" s="226"/>
      <c r="I68" s="226"/>
      <c r="J68" s="226"/>
      <c r="K68" s="226"/>
      <c r="L68" s="226"/>
      <c r="M68" s="226"/>
      <c r="N68" s="226"/>
      <c r="O68" s="226"/>
      <c r="P68" s="209"/>
    </row>
    <row r="69" spans="2:16">
      <c r="B69" s="229"/>
      <c r="C69" s="230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10"/>
    </row>
    <row r="70" spans="2:16">
      <c r="B70" s="227"/>
      <c r="C70" s="228"/>
      <c r="D70" s="232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09"/>
    </row>
    <row r="71" spans="2:16">
      <c r="B71" s="227"/>
      <c r="C71" s="228"/>
      <c r="D71" s="226"/>
      <c r="E71" s="226"/>
      <c r="F71" s="226"/>
      <c r="G71" s="226"/>
      <c r="H71" s="226"/>
      <c r="I71" s="226"/>
      <c r="J71" s="226"/>
      <c r="K71" s="226"/>
      <c r="L71" s="226"/>
      <c r="M71" s="226"/>
      <c r="N71" s="226"/>
      <c r="O71" s="226"/>
      <c r="P71" s="209"/>
    </row>
    <row r="72" spans="2:16">
      <c r="B72" s="227"/>
      <c r="C72" s="228"/>
      <c r="D72" s="226"/>
      <c r="E72" s="226"/>
      <c r="F72" s="226"/>
      <c r="G72" s="226"/>
      <c r="H72" s="226"/>
      <c r="I72" s="226"/>
      <c r="J72" s="226"/>
      <c r="K72" s="226"/>
      <c r="L72" s="226"/>
      <c r="M72" s="226"/>
      <c r="N72" s="226"/>
      <c r="O72" s="226"/>
      <c r="P72" s="209"/>
    </row>
    <row r="73" spans="2:16">
      <c r="B73" s="227"/>
      <c r="C73" s="228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09"/>
    </row>
    <row r="74" spans="2:16">
      <c r="B74" s="227"/>
      <c r="C74" s="228"/>
      <c r="D74" s="233"/>
      <c r="E74" s="226"/>
      <c r="F74" s="226"/>
      <c r="G74" s="226"/>
      <c r="H74" s="226"/>
      <c r="I74" s="226"/>
      <c r="J74" s="226"/>
      <c r="K74" s="226"/>
      <c r="L74" s="226"/>
      <c r="M74" s="226"/>
      <c r="N74" s="226"/>
      <c r="O74" s="226"/>
      <c r="P74" s="209"/>
    </row>
    <row r="75" spans="2:16">
      <c r="B75" s="227"/>
      <c r="C75" s="228"/>
      <c r="D75" s="226"/>
      <c r="E75" s="226"/>
      <c r="F75" s="226"/>
      <c r="G75" s="226"/>
      <c r="H75" s="226"/>
      <c r="I75" s="226"/>
      <c r="J75" s="226"/>
      <c r="K75" s="226"/>
      <c r="L75" s="226"/>
      <c r="M75" s="226"/>
      <c r="N75" s="226"/>
      <c r="O75" s="226"/>
      <c r="P75" s="209"/>
    </row>
    <row r="76" spans="2:16">
      <c r="B76" s="227"/>
      <c r="C76" s="228"/>
      <c r="D76" s="226"/>
      <c r="E76" s="226"/>
      <c r="F76" s="226"/>
      <c r="G76" s="226"/>
      <c r="H76" s="226"/>
      <c r="I76" s="226"/>
      <c r="J76" s="226"/>
      <c r="K76" s="226"/>
      <c r="L76" s="226"/>
      <c r="M76" s="226"/>
      <c r="N76" s="226"/>
      <c r="O76" s="226"/>
      <c r="P76" s="209"/>
    </row>
    <row r="77" spans="2:16">
      <c r="B77" s="227"/>
      <c r="C77" s="228"/>
      <c r="D77" s="226"/>
      <c r="E77" s="226"/>
      <c r="F77" s="226"/>
      <c r="G77" s="226"/>
      <c r="H77" s="226"/>
      <c r="I77" s="226"/>
      <c r="J77" s="226"/>
      <c r="K77" s="226"/>
      <c r="L77" s="226"/>
      <c r="M77" s="226"/>
      <c r="N77" s="226"/>
      <c r="O77" s="226"/>
      <c r="P77" s="209"/>
    </row>
    <row r="78" spans="2:16">
      <c r="B78" s="227"/>
      <c r="C78" s="228"/>
      <c r="D78" s="226"/>
      <c r="E78" s="226"/>
      <c r="F78" s="226"/>
      <c r="G78" s="226"/>
      <c r="H78" s="226"/>
      <c r="I78" s="226"/>
      <c r="J78" s="226"/>
      <c r="K78" s="226"/>
      <c r="L78" s="226"/>
      <c r="M78" s="226"/>
      <c r="N78" s="226"/>
      <c r="O78" s="226"/>
      <c r="P78" s="209"/>
    </row>
    <row r="79" spans="2:16">
      <c r="B79" s="227"/>
      <c r="C79" s="230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09"/>
    </row>
    <row r="80" spans="2:16">
      <c r="B80" s="227"/>
      <c r="C80" s="235"/>
      <c r="D80" s="234"/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4"/>
      <c r="P80" s="211"/>
    </row>
    <row r="81" spans="2:16">
      <c r="B81" s="227"/>
      <c r="C81" s="235"/>
      <c r="D81" s="226"/>
      <c r="E81" s="226"/>
      <c r="F81" s="226"/>
      <c r="G81" s="226"/>
      <c r="H81" s="226"/>
      <c r="I81" s="226"/>
      <c r="J81" s="226"/>
      <c r="K81" s="226"/>
      <c r="L81" s="226"/>
      <c r="M81" s="226"/>
      <c r="N81" s="226"/>
      <c r="O81" s="226"/>
      <c r="P81" s="209"/>
    </row>
    <row r="82" spans="2:16">
      <c r="B82" s="227"/>
      <c r="C82" s="235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09"/>
    </row>
    <row r="83" spans="2:16">
      <c r="B83" s="227"/>
      <c r="C83" s="235"/>
      <c r="D83" s="226"/>
      <c r="E83" s="226"/>
      <c r="F83" s="226"/>
      <c r="G83" s="226"/>
      <c r="H83" s="226"/>
      <c r="I83" s="226"/>
      <c r="J83" s="226"/>
      <c r="K83" s="226"/>
      <c r="L83" s="226"/>
      <c r="M83" s="226"/>
      <c r="N83" s="226"/>
      <c r="O83" s="226"/>
      <c r="P83" s="209"/>
    </row>
    <row r="84" spans="2:16">
      <c r="B84" s="227"/>
      <c r="C84" s="235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09"/>
    </row>
    <row r="85" spans="2:16">
      <c r="B85" s="227"/>
      <c r="C85" s="235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09"/>
    </row>
    <row r="86" spans="2:16">
      <c r="B86" s="227"/>
      <c r="C86" s="235"/>
      <c r="D86" s="226"/>
      <c r="E86" s="226"/>
      <c r="F86" s="226"/>
      <c r="G86" s="226"/>
      <c r="H86" s="226"/>
      <c r="I86" s="226"/>
      <c r="J86" s="226"/>
      <c r="K86" s="226"/>
      <c r="L86" s="226"/>
      <c r="M86" s="226"/>
      <c r="N86" s="226"/>
      <c r="O86" s="226"/>
      <c r="P86" s="209"/>
    </row>
    <row r="87" spans="2:16">
      <c r="B87" s="227"/>
      <c r="C87" s="235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09"/>
    </row>
    <row r="88" spans="2:16">
      <c r="B88" s="227"/>
      <c r="C88" s="235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09"/>
    </row>
    <row r="89" spans="2:16">
      <c r="B89" s="227"/>
      <c r="C89" s="235"/>
      <c r="D89" s="226"/>
      <c r="E89" s="226"/>
      <c r="F89" s="226"/>
      <c r="G89" s="226"/>
      <c r="H89" s="226"/>
      <c r="I89" s="226"/>
      <c r="J89" s="226"/>
      <c r="K89" s="226"/>
      <c r="L89" s="226"/>
      <c r="M89" s="226"/>
      <c r="N89" s="226"/>
      <c r="O89" s="226"/>
      <c r="P89" s="209"/>
    </row>
    <row r="90" spans="2:16">
      <c r="B90" s="227"/>
      <c r="C90" s="230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09"/>
    </row>
    <row r="91" spans="2:16">
      <c r="B91" s="229"/>
      <c r="C91" s="238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P91" s="212"/>
    </row>
    <row r="92" spans="2:16">
      <c r="B92" s="237"/>
      <c r="C92" s="240"/>
      <c r="D92" s="239"/>
      <c r="E92" s="239"/>
      <c r="F92" s="239"/>
      <c r="G92" s="239"/>
      <c r="H92" s="239"/>
      <c r="I92" s="239"/>
      <c r="J92" s="239"/>
      <c r="K92" s="239"/>
      <c r="L92" s="239"/>
      <c r="M92" s="239"/>
      <c r="N92" s="239"/>
      <c r="O92" s="239"/>
      <c r="P92" s="213"/>
    </row>
    <row r="93" spans="2:16">
      <c r="B93" s="237"/>
      <c r="C93" s="240"/>
      <c r="D93" s="99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09"/>
    </row>
    <row r="94" spans="2:16">
      <c r="B94" s="112"/>
      <c r="C94" s="240"/>
      <c r="D94" s="99"/>
      <c r="E94" s="226"/>
      <c r="F94" s="226"/>
      <c r="G94" s="226"/>
      <c r="H94" s="226"/>
      <c r="I94" s="226"/>
      <c r="J94" s="226"/>
      <c r="K94" s="226"/>
      <c r="L94" s="226"/>
      <c r="M94" s="226"/>
      <c r="N94" s="226"/>
      <c r="O94" s="226"/>
      <c r="P94" s="209"/>
    </row>
    <row r="95" spans="2:16">
      <c r="B95" s="112"/>
      <c r="C95" s="240"/>
      <c r="D95" s="99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09"/>
    </row>
    <row r="96" spans="2:16">
      <c r="B96" s="112"/>
      <c r="C96" s="240"/>
      <c r="D96" s="99"/>
      <c r="E96" s="226"/>
      <c r="F96" s="226"/>
      <c r="G96" s="226"/>
      <c r="H96" s="226"/>
      <c r="I96" s="226"/>
      <c r="J96" s="226"/>
      <c r="K96" s="226"/>
      <c r="L96" s="226"/>
      <c r="M96" s="226"/>
      <c r="N96" s="226"/>
      <c r="O96" s="226"/>
      <c r="P96" s="209"/>
    </row>
    <row r="97" spans="2:18">
      <c r="B97" s="112"/>
      <c r="C97" s="240"/>
      <c r="D97" s="99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09"/>
    </row>
    <row r="98" spans="2:18" ht="14.1" customHeight="1">
      <c r="B98" s="112"/>
      <c r="C98" s="241"/>
      <c r="D98" s="99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09"/>
      <c r="Q98" s="86"/>
      <c r="R98" s="88"/>
    </row>
    <row r="99" spans="2:18">
      <c r="B99" s="112"/>
      <c r="C99" s="242"/>
      <c r="D99" s="239"/>
      <c r="E99" s="239"/>
      <c r="F99" s="239"/>
      <c r="G99" s="239"/>
      <c r="H99" s="239"/>
      <c r="I99" s="239"/>
      <c r="J99" s="239"/>
      <c r="K99" s="239"/>
      <c r="L99" s="239"/>
      <c r="M99" s="239"/>
      <c r="N99" s="239"/>
      <c r="O99" s="239"/>
      <c r="P99" s="213"/>
    </row>
    <row r="100" spans="2:18">
      <c r="B100" s="112"/>
      <c r="C100" s="244"/>
      <c r="D100" s="243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09"/>
    </row>
    <row r="101" spans="2:18">
      <c r="B101" s="237"/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14"/>
    </row>
  </sheetData>
  <mergeCells count="8">
    <mergeCell ref="D64:O64"/>
    <mergeCell ref="B1:P1"/>
    <mergeCell ref="B2:P2"/>
    <mergeCell ref="B3:P3"/>
    <mergeCell ref="Q4:AB4"/>
    <mergeCell ref="D5:O5"/>
    <mergeCell ref="P5:P7"/>
    <mergeCell ref="Q5:AB5"/>
  </mergeCells>
  <printOptions horizontalCentered="1"/>
  <pageMargins left="0.51181102362204722" right="0.23622047244094491" top="0.39370078740157483" bottom="0.31496062992125984" header="0.23622047244094491" footer="0.19685039370078741"/>
  <pageSetup paperSize="122" scale="9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indexed="40"/>
    <pageSetUpPr fitToPage="1"/>
  </sheetPr>
  <dimension ref="A1:AB58"/>
  <sheetViews>
    <sheetView showGridLines="0" zoomScaleNormal="100" zoomScaleSheetLayoutView="85" workbookViewId="0">
      <selection activeCell="G28" sqref="G28:G32"/>
    </sheetView>
  </sheetViews>
  <sheetFormatPr defaultColWidth="7.140625" defaultRowHeight="12.75"/>
  <cols>
    <col min="1" max="1" width="4.5703125" style="2" customWidth="1"/>
    <col min="2" max="2" width="5.5703125" style="6" customWidth="1"/>
    <col min="3" max="3" width="30.140625" style="13" customWidth="1"/>
    <col min="4" max="5" width="6.7109375" style="10" bestFit="1" customWidth="1"/>
    <col min="6" max="6" width="7" style="10" bestFit="1" customWidth="1"/>
    <col min="7" max="7" width="9.5703125" style="10" bestFit="1" customWidth="1"/>
    <col min="8" max="8" width="8" style="10" bestFit="1" customWidth="1"/>
    <col min="9" max="9" width="5.85546875" style="10" bestFit="1" customWidth="1"/>
    <col min="10" max="10" width="8" style="10" bestFit="1" customWidth="1"/>
    <col min="11" max="11" width="6.42578125" style="10" bestFit="1" customWidth="1"/>
    <col min="12" max="12" width="5.85546875" style="10" bestFit="1" customWidth="1"/>
    <col min="13" max="14" width="6.140625" style="10" bestFit="1" customWidth="1"/>
    <col min="15" max="15" width="5.85546875" style="10" bestFit="1" customWidth="1"/>
    <col min="16" max="16" width="15.28515625" style="10" bestFit="1" customWidth="1"/>
    <col min="17" max="17" width="6.7109375" style="2" bestFit="1" customWidth="1"/>
    <col min="18" max="21" width="8" style="2" bestFit="1" customWidth="1"/>
    <col min="22" max="28" width="9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13" t="s">
        <v>58</v>
      </c>
      <c r="D4" s="8"/>
      <c r="Q4" s="494" t="s">
        <v>69</v>
      </c>
      <c r="R4" s="494"/>
      <c r="S4" s="494"/>
      <c r="T4" s="494"/>
      <c r="U4" s="494"/>
      <c r="V4" s="494"/>
      <c r="W4" s="494"/>
      <c r="X4" s="494"/>
      <c r="Y4" s="494"/>
      <c r="Z4" s="494"/>
      <c r="AA4" s="494"/>
      <c r="AB4" s="494"/>
    </row>
    <row r="5" spans="1:28" s="11" customFormat="1">
      <c r="B5" s="116"/>
      <c r="C5" s="120"/>
      <c r="D5" s="483" t="s">
        <v>16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83" t="s">
        <v>16</v>
      </c>
      <c r="R5" s="484"/>
      <c r="S5" s="484"/>
      <c r="T5" s="484"/>
      <c r="U5" s="484"/>
      <c r="V5" s="484"/>
      <c r="W5" s="484"/>
      <c r="X5" s="484"/>
      <c r="Y5" s="484"/>
      <c r="Z5" s="484"/>
      <c r="AA5" s="484"/>
      <c r="AB5" s="485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69" t="s">
        <v>18</v>
      </c>
      <c r="R6" s="70" t="s">
        <v>19</v>
      </c>
      <c r="S6" s="70" t="s">
        <v>20</v>
      </c>
      <c r="T6" s="71" t="s">
        <v>21</v>
      </c>
      <c r="U6" s="71" t="s">
        <v>9</v>
      </c>
      <c r="V6" s="71" t="s">
        <v>22</v>
      </c>
      <c r="W6" s="72" t="s">
        <v>23</v>
      </c>
      <c r="X6" s="72" t="s">
        <v>24</v>
      </c>
      <c r="Y6" s="72" t="s">
        <v>25</v>
      </c>
      <c r="Z6" s="73" t="s">
        <v>26</v>
      </c>
      <c r="AA6" s="73" t="s">
        <v>27</v>
      </c>
      <c r="AB6" s="73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76"/>
      <c r="R7" s="77"/>
      <c r="S7" s="77"/>
      <c r="T7" s="78"/>
      <c r="U7" s="78"/>
      <c r="V7" s="78"/>
      <c r="W7" s="79"/>
      <c r="X7" s="79"/>
      <c r="Y7" s="79"/>
      <c r="Z7" s="80"/>
      <c r="AA7" s="80"/>
      <c r="AB7" s="80"/>
    </row>
    <row r="8" spans="1:28" ht="11.25" customHeight="1">
      <c r="B8" s="108"/>
      <c r="C8" s="82"/>
      <c r="D8" s="83"/>
      <c r="E8" s="198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83"/>
      <c r="R8" s="198"/>
      <c r="S8" s="83"/>
      <c r="T8" s="83"/>
      <c r="U8" s="83"/>
      <c r="V8" s="84"/>
      <c r="W8" s="84"/>
      <c r="X8" s="84"/>
      <c r="Y8" s="84"/>
      <c r="Z8" s="84"/>
      <c r="AA8" s="84"/>
      <c r="AB8" s="84"/>
    </row>
    <row r="9" spans="1:28" ht="14.1" customHeight="1">
      <c r="B9" s="109">
        <v>1</v>
      </c>
      <c r="C9" s="267" t="s">
        <v>148</v>
      </c>
      <c r="D9" s="279">
        <f>[2]MISIP_CAB!$F$401</f>
        <v>1270.8000000000002</v>
      </c>
      <c r="E9" s="279">
        <f>[2]MISIP_CAB!$F$402</f>
        <v>1175.7750000000001</v>
      </c>
      <c r="F9" s="279">
        <f>[2]MISIP_CAB!$F$403</f>
        <v>1326.7750000000001</v>
      </c>
      <c r="G9" s="279">
        <f>[2]MISIP_CAB!$F$404</f>
        <v>1255.8000000000002</v>
      </c>
      <c r="H9" s="279">
        <f>[2]MISIP_CAB!$F$405</f>
        <v>0</v>
      </c>
      <c r="I9" s="279">
        <f>[2]MISIP_CAB!$F$406</f>
        <v>0</v>
      </c>
      <c r="J9" s="279">
        <f>[2]MISIP_CAB!$F$407</f>
        <v>0</v>
      </c>
      <c r="K9" s="84">
        <f>[2]MISIP_CAB!$F$408</f>
        <v>0</v>
      </c>
      <c r="L9" s="84">
        <f>[2]MISIP_CAB!$F$409</f>
        <v>0</v>
      </c>
      <c r="M9" s="84">
        <f>[2]MISIP_CAB!$F$410</f>
        <v>0</v>
      </c>
      <c r="N9" s="84">
        <f>[2]MISIP_CAB!$F$411</f>
        <v>0</v>
      </c>
      <c r="O9" s="84">
        <f>[2]MISIP_CAB!$F$412</f>
        <v>0</v>
      </c>
      <c r="P9" s="85">
        <f t="shared" ref="P9:P15" si="0">SUM(D9:O9)</f>
        <v>5029.1500000000005</v>
      </c>
      <c r="Q9" s="279">
        <f>D9</f>
        <v>1270.8000000000002</v>
      </c>
      <c r="R9" s="199">
        <f>Q9+E9</f>
        <v>2446.5750000000003</v>
      </c>
      <c r="S9" s="199">
        <f t="shared" ref="S9:AB9" si="1">R9+F9</f>
        <v>3773.3500000000004</v>
      </c>
      <c r="T9" s="199">
        <f t="shared" si="1"/>
        <v>5029.1500000000005</v>
      </c>
      <c r="U9" s="199">
        <f t="shared" si="1"/>
        <v>5029.1500000000005</v>
      </c>
      <c r="V9" s="199">
        <f t="shared" si="1"/>
        <v>5029.1500000000005</v>
      </c>
      <c r="W9" s="199">
        <f t="shared" si="1"/>
        <v>5029.1500000000005</v>
      </c>
      <c r="X9" s="199">
        <f t="shared" si="1"/>
        <v>5029.1500000000005</v>
      </c>
      <c r="Y9" s="199">
        <f t="shared" si="1"/>
        <v>5029.1500000000005</v>
      </c>
      <c r="Z9" s="199">
        <f t="shared" si="1"/>
        <v>5029.1500000000005</v>
      </c>
      <c r="AA9" s="199">
        <f t="shared" si="1"/>
        <v>5029.1500000000005</v>
      </c>
      <c r="AB9" s="199">
        <f t="shared" si="1"/>
        <v>5029.1500000000005</v>
      </c>
    </row>
    <row r="10" spans="1:28" ht="14.1" customHeight="1">
      <c r="A10" s="14"/>
      <c r="B10" s="110"/>
      <c r="C10" s="268" t="s">
        <v>61</v>
      </c>
      <c r="D10" s="280">
        <f t="shared" ref="D10:I10" si="2">SUM(D9)</f>
        <v>1270.8000000000002</v>
      </c>
      <c r="E10" s="280">
        <f t="shared" si="2"/>
        <v>1175.7750000000001</v>
      </c>
      <c r="F10" s="280">
        <f t="shared" si="2"/>
        <v>1326.7750000000001</v>
      </c>
      <c r="G10" s="459">
        <f t="shared" si="2"/>
        <v>1255.8000000000002</v>
      </c>
      <c r="H10" s="280">
        <f t="shared" si="2"/>
        <v>0</v>
      </c>
      <c r="I10" s="280">
        <f t="shared" si="2"/>
        <v>0</v>
      </c>
      <c r="J10" s="280">
        <f t="shared" ref="J10:O10" si="3">SUM(J9)</f>
        <v>0</v>
      </c>
      <c r="K10" s="280">
        <f t="shared" si="3"/>
        <v>0</v>
      </c>
      <c r="L10" s="280">
        <f t="shared" si="3"/>
        <v>0</v>
      </c>
      <c r="M10" s="280">
        <f t="shared" si="3"/>
        <v>0</v>
      </c>
      <c r="N10" s="280">
        <f t="shared" si="3"/>
        <v>0</v>
      </c>
      <c r="O10" s="280">
        <f t="shared" si="3"/>
        <v>0</v>
      </c>
      <c r="P10" s="103">
        <f t="shared" si="0"/>
        <v>5029.1500000000005</v>
      </c>
      <c r="Q10" s="280">
        <f>D10</f>
        <v>1270.8000000000002</v>
      </c>
      <c r="R10" s="200">
        <f>Q10+E10</f>
        <v>2446.5750000000003</v>
      </c>
      <c r="S10" s="200">
        <f t="shared" ref="S10:AB11" si="4">R10+F10</f>
        <v>3773.3500000000004</v>
      </c>
      <c r="T10" s="200">
        <f t="shared" si="4"/>
        <v>5029.1500000000005</v>
      </c>
      <c r="U10" s="200">
        <f t="shared" si="4"/>
        <v>5029.1500000000005</v>
      </c>
      <c r="V10" s="200">
        <f t="shared" si="4"/>
        <v>5029.1500000000005</v>
      </c>
      <c r="W10" s="200">
        <f t="shared" si="4"/>
        <v>5029.1500000000005</v>
      </c>
      <c r="X10" s="200">
        <f t="shared" si="4"/>
        <v>5029.1500000000005</v>
      </c>
      <c r="Y10" s="200">
        <f t="shared" si="4"/>
        <v>5029.1500000000005</v>
      </c>
      <c r="Z10" s="200">
        <f t="shared" si="4"/>
        <v>5029.1500000000005</v>
      </c>
      <c r="AA10" s="200">
        <f t="shared" si="4"/>
        <v>5029.1500000000005</v>
      </c>
      <c r="AB10" s="200">
        <f t="shared" si="4"/>
        <v>5029.1500000000005</v>
      </c>
    </row>
    <row r="11" spans="1:28" ht="14.1" customHeight="1">
      <c r="A11" s="14"/>
      <c r="B11" s="109">
        <v>2</v>
      </c>
      <c r="C11" s="267" t="s">
        <v>149</v>
      </c>
      <c r="D11" s="279">
        <f>[2]MISIP_MLK!$E$401</f>
        <v>190.52550611556305</v>
      </c>
      <c r="E11" s="279">
        <f>[2]MISIP_MLK!$E$402</f>
        <v>156.52427117155634</v>
      </c>
      <c r="F11" s="279">
        <f>[2]MISIP_MLK!$E$403</f>
        <v>244.19487056567593</v>
      </c>
      <c r="G11" s="279">
        <f>[2]MISIP_MLK!$E$404</f>
        <v>242.30269808274684</v>
      </c>
      <c r="H11" s="279">
        <f>[2]MISIP_MLK!$E$405</f>
        <v>0</v>
      </c>
      <c r="I11" s="279">
        <f>[2]MISIP_MLK!$E$406</f>
        <v>0</v>
      </c>
      <c r="J11" s="279">
        <f>[2]MISIP_MLK!$E$407</f>
        <v>0</v>
      </c>
      <c r="K11" s="420">
        <f>[2]MISIP_MLK!$E$408</f>
        <v>0</v>
      </c>
      <c r="L11" s="420">
        <f>[2]MISIP_MLK!$E$409</f>
        <v>0</v>
      </c>
      <c r="M11" s="420">
        <f>[2]MISIP_MLK!$E$410</f>
        <v>0</v>
      </c>
      <c r="N11" s="420">
        <f>[2]MISIP_MLK!$E$411</f>
        <v>0</v>
      </c>
      <c r="O11" s="420">
        <f>[2]MISIP_MLK!$E$412</f>
        <v>0</v>
      </c>
      <c r="P11" s="85">
        <f t="shared" si="0"/>
        <v>833.54734593554213</v>
      </c>
      <c r="Q11" s="279">
        <f>D11</f>
        <v>190.52550611556305</v>
      </c>
      <c r="R11" s="201">
        <f>Q11+E11</f>
        <v>347.04977728711935</v>
      </c>
      <c r="S11" s="201">
        <f t="shared" ref="S11:X11" si="5">R11+F11</f>
        <v>591.24464785279531</v>
      </c>
      <c r="T11" s="201">
        <f t="shared" si="5"/>
        <v>833.54734593554213</v>
      </c>
      <c r="U11" s="201">
        <f t="shared" si="5"/>
        <v>833.54734593554213</v>
      </c>
      <c r="V11" s="201">
        <f t="shared" si="5"/>
        <v>833.54734593554213</v>
      </c>
      <c r="W11" s="201">
        <f t="shared" si="5"/>
        <v>833.54734593554213</v>
      </c>
      <c r="X11" s="201">
        <f t="shared" si="5"/>
        <v>833.54734593554213</v>
      </c>
      <c r="Y11" s="201">
        <f t="shared" si="4"/>
        <v>833.54734593554213</v>
      </c>
      <c r="Z11" s="201">
        <f t="shared" si="4"/>
        <v>833.54734593554213</v>
      </c>
      <c r="AA11" s="201">
        <f t="shared" si="4"/>
        <v>833.54734593554213</v>
      </c>
      <c r="AB11" s="201">
        <f t="shared" si="4"/>
        <v>833.54734593554213</v>
      </c>
    </row>
    <row r="12" spans="1:28" ht="14.1" customHeight="1">
      <c r="A12" s="14"/>
      <c r="B12" s="109">
        <v>3</v>
      </c>
      <c r="C12" s="267" t="s">
        <v>150</v>
      </c>
      <c r="D12" s="279">
        <f>[2]MISIP_MLK!$F$401</f>
        <v>579</v>
      </c>
      <c r="E12" s="279">
        <f>[2]MISIP_MLK!$F$402</f>
        <v>579</v>
      </c>
      <c r="F12" s="279">
        <f>[2]MISIP_MLK!$F$403</f>
        <v>693</v>
      </c>
      <c r="G12" s="279">
        <f>[2]MISIP_MLK!$F$404</f>
        <v>570</v>
      </c>
      <c r="H12" s="279">
        <f>[2]MISIP_MLK!$F$405</f>
        <v>0</v>
      </c>
      <c r="I12" s="279">
        <f>[2]MISIP_MLK!$F$406</f>
        <v>0</v>
      </c>
      <c r="J12" s="279">
        <f>[2]MISIP_MLK!$F$407</f>
        <v>0</v>
      </c>
      <c r="K12" s="91">
        <f>[2]MISIP_MLK!$F$408</f>
        <v>0</v>
      </c>
      <c r="L12" s="91">
        <f>[2]MISIP_MLK!$F$409</f>
        <v>0</v>
      </c>
      <c r="M12" s="91">
        <f>[2]MISIP_MLK!$F$410</f>
        <v>0</v>
      </c>
      <c r="N12" s="91">
        <f>[2]MISIP_MLK!$F$411</f>
        <v>0</v>
      </c>
      <c r="O12" s="91">
        <f>[2]MISIP_MLK!$F$412</f>
        <v>0</v>
      </c>
      <c r="P12" s="85">
        <f t="shared" si="0"/>
        <v>2421</v>
      </c>
      <c r="Q12" s="279">
        <f t="shared" ref="Q12:Q17" si="6">D12</f>
        <v>579</v>
      </c>
      <c r="R12" s="201">
        <f t="shared" ref="R12:R17" si="7">Q12+E12</f>
        <v>1158</v>
      </c>
      <c r="S12" s="201">
        <f t="shared" ref="S12:S18" si="8">R12+F12</f>
        <v>1851</v>
      </c>
      <c r="T12" s="201">
        <f t="shared" ref="T12:T18" si="9">S12+G12</f>
        <v>2421</v>
      </c>
      <c r="U12" s="201">
        <f t="shared" ref="U12:U18" si="10">T12+H12</f>
        <v>2421</v>
      </c>
      <c r="V12" s="201">
        <f t="shared" ref="V12:V18" si="11">U12+I12</f>
        <v>2421</v>
      </c>
      <c r="W12" s="201">
        <f t="shared" ref="W12:W18" si="12">V12+J12</f>
        <v>2421</v>
      </c>
      <c r="X12" s="201">
        <f t="shared" ref="X12:X17" si="13">W12+K12</f>
        <v>2421</v>
      </c>
      <c r="Y12" s="201">
        <f t="shared" ref="Y12:Y17" si="14">X12+L12</f>
        <v>2421</v>
      </c>
      <c r="Z12" s="201">
        <f t="shared" ref="Z12:Z17" si="15">Y12+M12</f>
        <v>2421</v>
      </c>
      <c r="AA12" s="201">
        <f t="shared" ref="AA12:AA17" si="16">Z12+N12</f>
        <v>2421</v>
      </c>
      <c r="AB12" s="201">
        <f t="shared" ref="AB12:AB17" si="17">AA12+O12</f>
        <v>2421</v>
      </c>
    </row>
    <row r="13" spans="1:28" ht="14.1" customHeight="1">
      <c r="A13" s="14"/>
      <c r="B13" s="109">
        <v>4</v>
      </c>
      <c r="C13" s="267" t="s">
        <v>151</v>
      </c>
      <c r="D13" s="279">
        <f>[2]MISIP_MLK!$G$401</f>
        <v>86</v>
      </c>
      <c r="E13" s="279">
        <f>[2]MISIP_MLK!$G$402</f>
        <v>1031</v>
      </c>
      <c r="F13" s="279">
        <f>[2]MISIP_MLK!$G$403</f>
        <v>175</v>
      </c>
      <c r="G13" s="279">
        <f>[2]MISIP_MLK!$G$404</f>
        <v>125</v>
      </c>
      <c r="H13" s="279">
        <f>[2]MISIP_MLK!$G$405</f>
        <v>0</v>
      </c>
      <c r="I13" s="279">
        <f>[2]MISIP_MLK!$G$406</f>
        <v>0</v>
      </c>
      <c r="J13" s="279">
        <f>[2]MISIP_MLK!$G$407</f>
        <v>0</v>
      </c>
      <c r="K13" s="91">
        <f>[2]MISIP_MLK!$G$408</f>
        <v>0</v>
      </c>
      <c r="L13" s="91">
        <f>[2]MISIP_MLK!$G$409</f>
        <v>0</v>
      </c>
      <c r="M13" s="91">
        <f>[2]MISIP_MLK!$G$410</f>
        <v>0</v>
      </c>
      <c r="N13" s="91">
        <f>[2]MISIP_MLK!$G$411</f>
        <v>0</v>
      </c>
      <c r="O13" s="91">
        <f>[2]MISIP_MLK!$G$412</f>
        <v>0</v>
      </c>
      <c r="P13" s="85">
        <f t="shared" si="0"/>
        <v>1417</v>
      </c>
      <c r="Q13" s="279">
        <f t="shared" si="6"/>
        <v>86</v>
      </c>
      <c r="R13" s="201">
        <f t="shared" si="7"/>
        <v>1117</v>
      </c>
      <c r="S13" s="201">
        <f t="shared" si="8"/>
        <v>1292</v>
      </c>
      <c r="T13" s="201">
        <f t="shared" si="9"/>
        <v>1417</v>
      </c>
      <c r="U13" s="201">
        <f t="shared" si="10"/>
        <v>1417</v>
      </c>
      <c r="V13" s="201">
        <f t="shared" si="11"/>
        <v>1417</v>
      </c>
      <c r="W13" s="201">
        <f t="shared" si="12"/>
        <v>1417</v>
      </c>
      <c r="X13" s="201">
        <f t="shared" si="13"/>
        <v>1417</v>
      </c>
      <c r="Y13" s="201">
        <f t="shared" si="14"/>
        <v>1417</v>
      </c>
      <c r="Z13" s="201">
        <f t="shared" si="15"/>
        <v>1417</v>
      </c>
      <c r="AA13" s="201">
        <f t="shared" si="16"/>
        <v>1417</v>
      </c>
      <c r="AB13" s="201">
        <f t="shared" si="17"/>
        <v>1417</v>
      </c>
    </row>
    <row r="14" spans="1:28" ht="14.1" customHeight="1">
      <c r="A14" s="14"/>
      <c r="B14" s="109">
        <v>5</v>
      </c>
      <c r="C14" s="267" t="s">
        <v>152</v>
      </c>
      <c r="D14" s="279">
        <f>[2]MISIP_MLK!$H$401</f>
        <v>1391.45</v>
      </c>
      <c r="E14" s="279">
        <f>[2]MISIP_MLK!$H$402</f>
        <v>1291.8000000000002</v>
      </c>
      <c r="F14" s="279">
        <f>[2]MISIP_MLK!$H$403</f>
        <v>1033.8</v>
      </c>
      <c r="G14" s="279">
        <f>[2]MISIP_MLK!$H$404</f>
        <v>1210</v>
      </c>
      <c r="H14" s="279">
        <f>[2]MISIP_MLK!$H$405</f>
        <v>0</v>
      </c>
      <c r="I14" s="279">
        <f>[2]MISIP_MLK!$H$406</f>
        <v>0</v>
      </c>
      <c r="J14" s="279">
        <f>[2]MISIP_MLK!$H$407</f>
        <v>0</v>
      </c>
      <c r="K14" s="91">
        <f>[2]MISIP_MLK!$H$408</f>
        <v>0</v>
      </c>
      <c r="L14" s="91">
        <f>[2]MISIP_MLK!$H$409</f>
        <v>0</v>
      </c>
      <c r="M14" s="91">
        <f>[2]MISIP_MLK!$H$410</f>
        <v>0</v>
      </c>
      <c r="N14" s="91">
        <f>[2]MISIP_MLK!$H$411</f>
        <v>0</v>
      </c>
      <c r="O14" s="91">
        <f>[2]MISIP_MLK!$H$412</f>
        <v>0</v>
      </c>
      <c r="P14" s="85">
        <f t="shared" si="0"/>
        <v>4927.05</v>
      </c>
      <c r="Q14" s="279">
        <f t="shared" si="6"/>
        <v>1391.45</v>
      </c>
      <c r="R14" s="201">
        <f t="shared" si="7"/>
        <v>2683.25</v>
      </c>
      <c r="S14" s="201">
        <f t="shared" si="8"/>
        <v>3717.05</v>
      </c>
      <c r="T14" s="201">
        <f t="shared" si="9"/>
        <v>4927.05</v>
      </c>
      <c r="U14" s="201">
        <f t="shared" si="10"/>
        <v>4927.05</v>
      </c>
      <c r="V14" s="201">
        <f t="shared" si="11"/>
        <v>4927.05</v>
      </c>
      <c r="W14" s="201">
        <f t="shared" si="12"/>
        <v>4927.05</v>
      </c>
      <c r="X14" s="201">
        <f t="shared" si="13"/>
        <v>4927.05</v>
      </c>
      <c r="Y14" s="201">
        <f t="shared" si="14"/>
        <v>4927.05</v>
      </c>
      <c r="Z14" s="201">
        <f t="shared" si="15"/>
        <v>4927.05</v>
      </c>
      <c r="AA14" s="201">
        <f t="shared" si="16"/>
        <v>4927.05</v>
      </c>
      <c r="AB14" s="201">
        <f t="shared" si="17"/>
        <v>4927.05</v>
      </c>
    </row>
    <row r="15" spans="1:28" ht="14.1" customHeight="1">
      <c r="A15" s="14"/>
      <c r="B15" s="109">
        <v>6</v>
      </c>
      <c r="C15" s="267" t="s">
        <v>153</v>
      </c>
      <c r="D15" s="281">
        <f>[2]MISIP_MLK!$I$401</f>
        <v>147</v>
      </c>
      <c r="E15" s="281">
        <f>[2]MISIP_MLK!$I$402</f>
        <v>139</v>
      </c>
      <c r="F15" s="281">
        <f>[2]MISIP_MLK!$I$403</f>
        <v>168</v>
      </c>
      <c r="G15" s="281">
        <f>[2]MISIP_MLK!$I$404</f>
        <v>217</v>
      </c>
      <c r="H15" s="281">
        <f>[2]MISIP_MLK!$I$405</f>
        <v>0</v>
      </c>
      <c r="I15" s="281">
        <f>[2]MISIP_MLK!$I$406</f>
        <v>0</v>
      </c>
      <c r="J15" s="281">
        <f>[2]MISIP_MLK!$I$407</f>
        <v>0</v>
      </c>
      <c r="K15" s="91">
        <f>[2]MISIP_MLK!$I$408</f>
        <v>0</v>
      </c>
      <c r="L15" s="91">
        <f>[2]MISIP_MLK!$I$409</f>
        <v>0</v>
      </c>
      <c r="M15" s="91">
        <f>[2]MISIP_MLK!$I$410</f>
        <v>0</v>
      </c>
      <c r="N15" s="91">
        <f>[2]MISIP_MLK!$I$411</f>
        <v>0</v>
      </c>
      <c r="O15" s="91">
        <f>[2]MISIP_MLK!$I$412</f>
        <v>0</v>
      </c>
      <c r="P15" s="85">
        <f t="shared" si="0"/>
        <v>671</v>
      </c>
      <c r="Q15" s="279">
        <f t="shared" si="6"/>
        <v>147</v>
      </c>
      <c r="R15" s="201">
        <f t="shared" si="7"/>
        <v>286</v>
      </c>
      <c r="S15" s="201">
        <f t="shared" si="8"/>
        <v>454</v>
      </c>
      <c r="T15" s="201">
        <f t="shared" si="9"/>
        <v>671</v>
      </c>
      <c r="U15" s="201">
        <f t="shared" si="10"/>
        <v>671</v>
      </c>
      <c r="V15" s="201">
        <f t="shared" si="11"/>
        <v>671</v>
      </c>
      <c r="W15" s="201">
        <f t="shared" si="12"/>
        <v>671</v>
      </c>
      <c r="X15" s="201">
        <f t="shared" si="13"/>
        <v>671</v>
      </c>
      <c r="Y15" s="201">
        <f t="shared" si="14"/>
        <v>671</v>
      </c>
      <c r="Z15" s="201">
        <f t="shared" si="15"/>
        <v>671</v>
      </c>
      <c r="AA15" s="201">
        <f t="shared" si="16"/>
        <v>671</v>
      </c>
      <c r="AB15" s="201">
        <f t="shared" si="17"/>
        <v>671</v>
      </c>
    </row>
    <row r="16" spans="1:28" ht="14.1" customHeight="1">
      <c r="A16" s="14"/>
      <c r="B16" s="109">
        <v>7</v>
      </c>
      <c r="C16" s="267" t="s">
        <v>154</v>
      </c>
      <c r="D16" s="279">
        <f>[2]MISIP_MLK!$J$401</f>
        <v>719.36500000000001</v>
      </c>
      <c r="E16" s="279">
        <f>[2]MISIP_MLK!$J$402</f>
        <v>604.14750000000026</v>
      </c>
      <c r="F16" s="279">
        <f>[2]MISIP_MLK!$J$403</f>
        <v>697.50750000000005</v>
      </c>
      <c r="G16" s="279">
        <f>[2]MISIP_MLK!$J$404</f>
        <v>694.78250000000003</v>
      </c>
      <c r="H16" s="279">
        <f>[2]MISIP_MLK!$J$405</f>
        <v>0</v>
      </c>
      <c r="I16" s="279">
        <f>[2]MISIP_MLK!$J$406</f>
        <v>0</v>
      </c>
      <c r="J16" s="279">
        <f>[2]MISIP_MLK!$J$407</f>
        <v>0</v>
      </c>
      <c r="K16" s="91">
        <f>[2]MISIP_MLK!$J$408</f>
        <v>0</v>
      </c>
      <c r="L16" s="91">
        <f>[2]MISIP_MLK!$J$409</f>
        <v>0</v>
      </c>
      <c r="M16" s="91">
        <f>[2]MISIP_MLK!$J$410</f>
        <v>0</v>
      </c>
      <c r="N16" s="91">
        <f>[2]MISIP_MLK!$J$411</f>
        <v>0</v>
      </c>
      <c r="O16" s="91">
        <f>[2]MISIP_MLK!$J$412</f>
        <v>0</v>
      </c>
      <c r="P16" s="85">
        <f t="shared" ref="P16:P28" si="18">SUM(D16:O16)</f>
        <v>2715.8025000000007</v>
      </c>
      <c r="Q16" s="279">
        <f t="shared" si="6"/>
        <v>719.36500000000001</v>
      </c>
      <c r="R16" s="201">
        <f t="shared" si="7"/>
        <v>1323.5125000000003</v>
      </c>
      <c r="S16" s="201">
        <f t="shared" si="8"/>
        <v>2021.0200000000004</v>
      </c>
      <c r="T16" s="201">
        <f t="shared" si="9"/>
        <v>2715.8025000000007</v>
      </c>
      <c r="U16" s="201">
        <f t="shared" si="10"/>
        <v>2715.8025000000007</v>
      </c>
      <c r="V16" s="201">
        <f t="shared" si="11"/>
        <v>2715.8025000000007</v>
      </c>
      <c r="W16" s="201">
        <f t="shared" si="12"/>
        <v>2715.8025000000007</v>
      </c>
      <c r="X16" s="201">
        <f t="shared" si="13"/>
        <v>2715.8025000000007</v>
      </c>
      <c r="Y16" s="201">
        <f t="shared" si="14"/>
        <v>2715.8025000000007</v>
      </c>
      <c r="Z16" s="201">
        <f t="shared" si="15"/>
        <v>2715.8025000000007</v>
      </c>
      <c r="AA16" s="201">
        <f t="shared" si="16"/>
        <v>2715.8025000000007</v>
      </c>
      <c r="AB16" s="201">
        <f t="shared" si="17"/>
        <v>2715.8025000000007</v>
      </c>
    </row>
    <row r="17" spans="1:28" ht="14.1" customHeight="1">
      <c r="A17" s="14"/>
      <c r="B17" s="109">
        <v>8</v>
      </c>
      <c r="C17" s="267" t="s">
        <v>127</v>
      </c>
      <c r="D17" s="279">
        <f>[2]MISIP_MLK!$K$401</f>
        <v>252.60250000000002</v>
      </c>
      <c r="E17" s="279">
        <f>[2]MISIP_MLK!$K$402</f>
        <v>227.8925000000003</v>
      </c>
      <c r="F17" s="279">
        <f>[2]MISIP_MLK!$K$403</f>
        <v>292.3125</v>
      </c>
      <c r="G17" s="279">
        <f>[2]MISIP_MLK!$K$404</f>
        <v>307.04250000000002</v>
      </c>
      <c r="H17" s="279">
        <f>[2]MISIP_MLK!$K$405</f>
        <v>0</v>
      </c>
      <c r="I17" s="279">
        <f>[2]MISIP_MLK!$K$406</f>
        <v>0</v>
      </c>
      <c r="J17" s="279">
        <f>[2]MISIP_MLK!$K$407</f>
        <v>0</v>
      </c>
      <c r="K17" s="91">
        <f>[2]MISIP_MLK!$K$408</f>
        <v>0</v>
      </c>
      <c r="L17" s="91">
        <f>[2]MISIP_MLK!$K$409</f>
        <v>0</v>
      </c>
      <c r="M17" s="91">
        <f>[2]MISIP_MLK!$K$410</f>
        <v>0</v>
      </c>
      <c r="N17" s="91">
        <f>[2]MISIP_MLK!$K$411</f>
        <v>0</v>
      </c>
      <c r="O17" s="91">
        <f>[2]MISIP_MLK!$K$412</f>
        <v>0</v>
      </c>
      <c r="P17" s="85">
        <f t="shared" si="18"/>
        <v>1079.8500000000004</v>
      </c>
      <c r="Q17" s="279">
        <f t="shared" si="6"/>
        <v>252.60250000000002</v>
      </c>
      <c r="R17" s="201">
        <f t="shared" si="7"/>
        <v>480.49500000000035</v>
      </c>
      <c r="S17" s="201">
        <f t="shared" si="8"/>
        <v>772.80750000000035</v>
      </c>
      <c r="T17" s="201">
        <f t="shared" si="9"/>
        <v>1079.8500000000004</v>
      </c>
      <c r="U17" s="201">
        <f t="shared" si="10"/>
        <v>1079.8500000000004</v>
      </c>
      <c r="V17" s="201">
        <f t="shared" si="11"/>
        <v>1079.8500000000004</v>
      </c>
      <c r="W17" s="201">
        <f t="shared" si="12"/>
        <v>1079.8500000000004</v>
      </c>
      <c r="X17" s="201">
        <f t="shared" si="13"/>
        <v>1079.8500000000004</v>
      </c>
      <c r="Y17" s="201">
        <f t="shared" si="14"/>
        <v>1079.8500000000004</v>
      </c>
      <c r="Z17" s="201">
        <f t="shared" si="15"/>
        <v>1079.8500000000004</v>
      </c>
      <c r="AA17" s="201">
        <f t="shared" si="16"/>
        <v>1079.8500000000004</v>
      </c>
      <c r="AB17" s="201">
        <f t="shared" si="17"/>
        <v>1079.8500000000004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19">SUM(D11:D17)</f>
        <v>3365.9430061155626</v>
      </c>
      <c r="E18" s="280">
        <f t="shared" si="19"/>
        <v>4029.364271171557</v>
      </c>
      <c r="F18" s="280">
        <f t="shared" si="19"/>
        <v>3303.8148705656763</v>
      </c>
      <c r="G18" s="460">
        <f t="shared" si="19"/>
        <v>3366.1276980827465</v>
      </c>
      <c r="H18" s="280">
        <f t="shared" si="19"/>
        <v>0</v>
      </c>
      <c r="I18" s="280">
        <f t="shared" si="19"/>
        <v>0</v>
      </c>
      <c r="J18" s="280">
        <f>SUM(J11:J17)</f>
        <v>0</v>
      </c>
      <c r="K18" s="280">
        <f>SUM(K11:K17)</f>
        <v>0</v>
      </c>
      <c r="L18" s="280">
        <f>SUM(L11:L17)</f>
        <v>0</v>
      </c>
      <c r="M18" s="280">
        <f t="shared" ref="M18:O18" si="20">SUM(M11:M17)</f>
        <v>0</v>
      </c>
      <c r="N18" s="280">
        <f t="shared" si="20"/>
        <v>0</v>
      </c>
      <c r="O18" s="280">
        <f t="shared" si="20"/>
        <v>0</v>
      </c>
      <c r="P18" s="103">
        <f t="shared" si="18"/>
        <v>14065.249845935543</v>
      </c>
      <c r="Q18" s="280">
        <f>D18</f>
        <v>3365.9430061155626</v>
      </c>
      <c r="R18" s="200">
        <f>Q18+E18</f>
        <v>7395.3072772871201</v>
      </c>
      <c r="S18" s="200">
        <f t="shared" si="8"/>
        <v>10699.122147852797</v>
      </c>
      <c r="T18" s="200">
        <f t="shared" si="9"/>
        <v>14065.249845935543</v>
      </c>
      <c r="U18" s="200">
        <f t="shared" si="10"/>
        <v>14065.249845935543</v>
      </c>
      <c r="V18" s="200">
        <f t="shared" si="11"/>
        <v>14065.249845935543</v>
      </c>
      <c r="W18" s="200">
        <f t="shared" si="12"/>
        <v>14065.249845935543</v>
      </c>
      <c r="X18" s="200">
        <f t="shared" ref="X18" si="21">W18+K18</f>
        <v>14065.249845935543</v>
      </c>
      <c r="Y18" s="200">
        <f t="shared" ref="Y18" si="22">X18+L18</f>
        <v>14065.249845935543</v>
      </c>
      <c r="Z18" s="200">
        <f t="shared" ref="Z18" si="23">Y18+M18</f>
        <v>14065.249845935543</v>
      </c>
      <c r="AA18" s="200">
        <f t="shared" ref="AA18" si="24">Z18+N18</f>
        <v>14065.249845935543</v>
      </c>
      <c r="AB18" s="200">
        <f t="shared" ref="AB18" si="25">AA18+O18</f>
        <v>14065.249845935543</v>
      </c>
    </row>
    <row r="19" spans="1:28" ht="14.1" customHeight="1">
      <c r="A19" s="14"/>
      <c r="B19" s="109">
        <v>10</v>
      </c>
      <c r="C19" s="267" t="s">
        <v>155</v>
      </c>
      <c r="D19" s="279">
        <f>[2]MISIP_KTB!$E$401</f>
        <v>165</v>
      </c>
      <c r="E19" s="279">
        <f>[2]MISIP_KTB!$E$402</f>
        <v>178</v>
      </c>
      <c r="F19" s="279">
        <f>[2]MISIP_KTB!$E$403</f>
        <v>178</v>
      </c>
      <c r="G19" s="461">
        <f>[2]MISIP_KTB!$E$404</f>
        <v>184</v>
      </c>
      <c r="H19" s="279">
        <f>[2]MISIP_KTB!$E$405</f>
        <v>0</v>
      </c>
      <c r="I19" s="279">
        <f>[2]MISIP_KTB!$E$406</f>
        <v>0</v>
      </c>
      <c r="J19" s="279">
        <f>[2]MISIP_KTB!$E$407</f>
        <v>0</v>
      </c>
      <c r="K19" s="91">
        <f>[2]MISIP_KTB!$E$408</f>
        <v>0</v>
      </c>
      <c r="L19" s="91">
        <f>[2]MISIP_KTB!$E$409</f>
        <v>0</v>
      </c>
      <c r="M19" s="91">
        <f>[2]MISIP_KTB!$E$410</f>
        <v>0</v>
      </c>
      <c r="N19" s="91">
        <f>[2]MISIP_KTB!$E$411</f>
        <v>0</v>
      </c>
      <c r="O19" s="91">
        <f>[2]MISIP_KTB!$E$412</f>
        <v>0</v>
      </c>
      <c r="P19" s="85">
        <f t="shared" si="18"/>
        <v>705</v>
      </c>
      <c r="Q19" s="279">
        <f t="shared" ref="Q19:Q26" si="26">D19</f>
        <v>165</v>
      </c>
      <c r="R19" s="201">
        <f t="shared" ref="R19:R26" si="27">Q19+E19</f>
        <v>343</v>
      </c>
      <c r="S19" s="201">
        <f t="shared" ref="S19:S27" si="28">R19+F19</f>
        <v>521</v>
      </c>
      <c r="T19" s="201">
        <f t="shared" ref="T19:T27" si="29">S19+G19</f>
        <v>705</v>
      </c>
      <c r="U19" s="201">
        <f t="shared" ref="U19:U27" si="30">T19+H19</f>
        <v>705</v>
      </c>
      <c r="V19" s="201">
        <f t="shared" ref="V19:V27" si="31">U19+I19</f>
        <v>705</v>
      </c>
      <c r="W19" s="201">
        <f t="shared" ref="W19:W27" si="32">V19+J19</f>
        <v>705</v>
      </c>
      <c r="X19" s="201">
        <f t="shared" ref="X19:X26" si="33">W19+K19</f>
        <v>705</v>
      </c>
      <c r="Y19" s="201">
        <f t="shared" ref="Y19:Y26" si="34">X19+L19</f>
        <v>705</v>
      </c>
      <c r="Z19" s="201">
        <f t="shared" ref="Z19:Z26" si="35">Y19+M19</f>
        <v>705</v>
      </c>
      <c r="AA19" s="201">
        <f t="shared" ref="AA19:AA26" si="36">Z19+N19</f>
        <v>705</v>
      </c>
      <c r="AB19" s="201">
        <f t="shared" ref="AB19:AB26" si="37">AA19+O19</f>
        <v>705</v>
      </c>
    </row>
    <row r="20" spans="1:28" ht="14.1" customHeight="1">
      <c r="A20" s="14"/>
      <c r="B20" s="109">
        <v>11</v>
      </c>
      <c r="C20" s="270" t="s">
        <v>156</v>
      </c>
      <c r="D20" s="281">
        <f>[2]MISIP_KTB!$F$401</f>
        <v>209</v>
      </c>
      <c r="E20" s="281">
        <f>[2]MISIP_KTB!$F$402</f>
        <v>165</v>
      </c>
      <c r="F20" s="281">
        <f>[2]MISIP_KTB!$F$403</f>
        <v>208</v>
      </c>
      <c r="G20" s="462">
        <f>[2]MISIP_KTB!$F$404</f>
        <v>174</v>
      </c>
      <c r="H20" s="281">
        <f>[2]MISIP_KTB!$F$405</f>
        <v>0</v>
      </c>
      <c r="I20" s="281">
        <f>[2]MISIP_KTB!$F$406</f>
        <v>0</v>
      </c>
      <c r="J20" s="281">
        <f>[2]MISIP_KTB!$F$407</f>
        <v>0</v>
      </c>
      <c r="K20" s="91">
        <f>[2]MISIP_KTB!$F$408</f>
        <v>0</v>
      </c>
      <c r="L20" s="91">
        <f>[2]MISIP_KTB!$F$409</f>
        <v>0</v>
      </c>
      <c r="M20" s="91">
        <f>[2]MISIP_KTB!$F$410</f>
        <v>0</v>
      </c>
      <c r="N20" s="91">
        <f>[2]MISIP_KTB!$F$411</f>
        <v>0</v>
      </c>
      <c r="O20" s="91">
        <f>[2]MISIP_KTB!$F$412</f>
        <v>0</v>
      </c>
      <c r="P20" s="85">
        <f t="shared" si="18"/>
        <v>756</v>
      </c>
      <c r="Q20" s="279">
        <f t="shared" si="26"/>
        <v>209</v>
      </c>
      <c r="R20" s="201">
        <f t="shared" si="27"/>
        <v>374</v>
      </c>
      <c r="S20" s="201">
        <f t="shared" si="28"/>
        <v>582</v>
      </c>
      <c r="T20" s="201">
        <f t="shared" si="29"/>
        <v>756</v>
      </c>
      <c r="U20" s="201">
        <f t="shared" si="30"/>
        <v>756</v>
      </c>
      <c r="V20" s="201">
        <f t="shared" si="31"/>
        <v>756</v>
      </c>
      <c r="W20" s="201">
        <f t="shared" si="32"/>
        <v>756</v>
      </c>
      <c r="X20" s="201">
        <f t="shared" si="33"/>
        <v>756</v>
      </c>
      <c r="Y20" s="201">
        <f t="shared" si="34"/>
        <v>756</v>
      </c>
      <c r="Z20" s="201">
        <f t="shared" si="35"/>
        <v>756</v>
      </c>
      <c r="AA20" s="201">
        <f t="shared" si="36"/>
        <v>756</v>
      </c>
      <c r="AB20" s="201">
        <f t="shared" si="37"/>
        <v>756</v>
      </c>
    </row>
    <row r="21" spans="1:28" ht="14.1" customHeight="1">
      <c r="A21" s="14"/>
      <c r="B21" s="109">
        <v>12</v>
      </c>
      <c r="C21" s="270" t="s">
        <v>129</v>
      </c>
      <c r="D21" s="281">
        <f>[2]MISIP_KTB!$G$401</f>
        <v>0</v>
      </c>
      <c r="E21" s="281">
        <f>[2]MISIP_KTB!$G$402</f>
        <v>0</v>
      </c>
      <c r="F21" s="281">
        <f>[2]MISIP_KTB!$G$403</f>
        <v>249.55197830625488</v>
      </c>
      <c r="G21" s="462">
        <f>[2]MISIP_KTB!$G$404</f>
        <v>154.92182627962868</v>
      </c>
      <c r="H21" s="281">
        <f>[2]MISIP_KTB!$G$405</f>
        <v>0</v>
      </c>
      <c r="I21" s="281">
        <f>[2]MISIP_KTB!$G$406</f>
        <v>0</v>
      </c>
      <c r="J21" s="281">
        <f>[2]MISIP_KTB!$G$407</f>
        <v>0</v>
      </c>
      <c r="K21" s="91">
        <f>[2]MISIP_KTB!$G$408</f>
        <v>0</v>
      </c>
      <c r="L21" s="91">
        <f>[2]MISIP_KTB!$G$409</f>
        <v>0</v>
      </c>
      <c r="M21" s="91">
        <f>[2]MISIP_KTB!$G$410</f>
        <v>0</v>
      </c>
      <c r="N21" s="91">
        <f>[2]MISIP_KTB!$G$411</f>
        <v>0</v>
      </c>
      <c r="O21" s="91">
        <f>[2]MISIP_KTB!$G$412</f>
        <v>0</v>
      </c>
      <c r="P21" s="85">
        <f>SUM(D21:O21)</f>
        <v>404.47380458588356</v>
      </c>
      <c r="Q21" s="279">
        <f t="shared" ref="Q21" si="38">D21</f>
        <v>0</v>
      </c>
      <c r="R21" s="201">
        <f t="shared" ref="R21" si="39">Q21+E21</f>
        <v>0</v>
      </c>
      <c r="S21" s="201">
        <f t="shared" ref="S21" si="40">R21+F21</f>
        <v>249.55197830625488</v>
      </c>
      <c r="T21" s="201">
        <f t="shared" ref="T21" si="41">S21+G21</f>
        <v>404.47380458588356</v>
      </c>
      <c r="U21" s="201">
        <f t="shared" ref="U21" si="42">T21+H21</f>
        <v>404.47380458588356</v>
      </c>
      <c r="V21" s="201">
        <f t="shared" ref="V21" si="43">U21+I21</f>
        <v>404.47380458588356</v>
      </c>
      <c r="W21" s="201">
        <f t="shared" ref="W21" si="44">V21+J21</f>
        <v>404.47380458588356</v>
      </c>
      <c r="X21" s="201">
        <f t="shared" si="33"/>
        <v>404.47380458588356</v>
      </c>
      <c r="Y21" s="201">
        <f t="shared" si="34"/>
        <v>404.47380458588356</v>
      </c>
      <c r="Z21" s="201">
        <f t="shared" si="35"/>
        <v>404.47380458588356</v>
      </c>
      <c r="AA21" s="201">
        <f t="shared" si="36"/>
        <v>404.47380458588356</v>
      </c>
      <c r="AB21" s="201">
        <f t="shared" si="37"/>
        <v>404.47380458588356</v>
      </c>
    </row>
    <row r="22" spans="1:28" ht="14.1" customHeight="1">
      <c r="A22" s="14"/>
      <c r="B22" s="109">
        <v>13</v>
      </c>
      <c r="C22" s="271" t="s">
        <v>157</v>
      </c>
      <c r="D22" s="279">
        <f>[2]MISIP_KTB!$H$401</f>
        <v>441.00000000000091</v>
      </c>
      <c r="E22" s="279">
        <f>[2]MISIP_KTB!$H$402</f>
        <v>437</v>
      </c>
      <c r="F22" s="279">
        <f>[2]MISIP_KTB!$H$403</f>
        <v>474</v>
      </c>
      <c r="G22" s="461">
        <f>[2]MISIP_KTB!$H$404</f>
        <v>394</v>
      </c>
      <c r="H22" s="279">
        <f>[2]MISIP_KTB!$H$405</f>
        <v>0</v>
      </c>
      <c r="I22" s="279">
        <f>[2]MISIP_KTB!$H$406</f>
        <v>0</v>
      </c>
      <c r="J22" s="279">
        <f>[2]MISIP_KTB!$H$407</f>
        <v>0</v>
      </c>
      <c r="K22" s="91">
        <f>[2]MISIP_KTB!$H$408</f>
        <v>0</v>
      </c>
      <c r="L22" s="91">
        <f>[2]MISIP_KTB!$H$409</f>
        <v>0</v>
      </c>
      <c r="M22" s="91">
        <f>[2]MISIP_KTB!$H$410</f>
        <v>0</v>
      </c>
      <c r="N22" s="91">
        <f>[2]MISIP_KTB!$H$411</f>
        <v>0</v>
      </c>
      <c r="O22" s="91">
        <f>[2]MISIP_KTB!$H$412</f>
        <v>0</v>
      </c>
      <c r="P22" s="85">
        <f t="shared" si="18"/>
        <v>1746.0000000000009</v>
      </c>
      <c r="Q22" s="279">
        <f t="shared" si="26"/>
        <v>441.00000000000091</v>
      </c>
      <c r="R22" s="201">
        <f t="shared" si="27"/>
        <v>878.00000000000091</v>
      </c>
      <c r="S22" s="201">
        <f t="shared" si="28"/>
        <v>1352.0000000000009</v>
      </c>
      <c r="T22" s="201">
        <f t="shared" si="29"/>
        <v>1746.0000000000009</v>
      </c>
      <c r="U22" s="201">
        <f t="shared" si="30"/>
        <v>1746.0000000000009</v>
      </c>
      <c r="V22" s="201">
        <f t="shared" si="31"/>
        <v>1746.0000000000009</v>
      </c>
      <c r="W22" s="201">
        <f t="shared" si="32"/>
        <v>1746.0000000000009</v>
      </c>
      <c r="X22" s="201">
        <f t="shared" si="33"/>
        <v>1746.0000000000009</v>
      </c>
      <c r="Y22" s="201">
        <f t="shared" si="34"/>
        <v>1746.0000000000009</v>
      </c>
      <c r="Z22" s="201">
        <f t="shared" si="35"/>
        <v>1746.0000000000009</v>
      </c>
      <c r="AA22" s="201">
        <f t="shared" si="36"/>
        <v>1746.0000000000009</v>
      </c>
      <c r="AB22" s="201">
        <f t="shared" si="37"/>
        <v>1746.0000000000009</v>
      </c>
    </row>
    <row r="23" spans="1:28" ht="14.1" customHeight="1">
      <c r="A23" s="14"/>
      <c r="B23" s="109">
        <v>14</v>
      </c>
      <c r="C23" s="271" t="s">
        <v>158</v>
      </c>
      <c r="D23" s="279">
        <f>[2]MISIP_KTB!$I$401</f>
        <v>787</v>
      </c>
      <c r="E23" s="279">
        <f>[2]MISIP_KTB!$I$402</f>
        <v>849</v>
      </c>
      <c r="F23" s="279">
        <f>[2]MISIP_KTB!$I$403</f>
        <v>868</v>
      </c>
      <c r="G23" s="461">
        <f>[2]MISIP_KTB!$I$404</f>
        <v>875</v>
      </c>
      <c r="H23" s="279">
        <f>[2]MISIP_KTB!$I$405</f>
        <v>0</v>
      </c>
      <c r="I23" s="279">
        <f>[2]MISIP_KTB!$I$406</f>
        <v>0</v>
      </c>
      <c r="J23" s="279">
        <f>[2]MISIP_KTB!$I$407</f>
        <v>0</v>
      </c>
      <c r="K23" s="91">
        <f>[2]MISIP_KTB!$I$408</f>
        <v>0</v>
      </c>
      <c r="L23" s="91">
        <f>[2]MISIP_KTB!$I$409</f>
        <v>0</v>
      </c>
      <c r="M23" s="91">
        <f>[2]MISIP_KTB!$I$410</f>
        <v>0</v>
      </c>
      <c r="N23" s="91">
        <f>[2]MISIP_KTB!$I$411</f>
        <v>0</v>
      </c>
      <c r="O23" s="91">
        <f>[2]MISIP_KTB!$I$412</f>
        <v>0</v>
      </c>
      <c r="P23" s="85">
        <f t="shared" si="18"/>
        <v>3379</v>
      </c>
      <c r="Q23" s="279">
        <f t="shared" si="26"/>
        <v>787</v>
      </c>
      <c r="R23" s="201">
        <f t="shared" si="27"/>
        <v>1636</v>
      </c>
      <c r="S23" s="201">
        <f t="shared" si="28"/>
        <v>2504</v>
      </c>
      <c r="T23" s="201">
        <f t="shared" si="29"/>
        <v>3379</v>
      </c>
      <c r="U23" s="201">
        <f t="shared" si="30"/>
        <v>3379</v>
      </c>
      <c r="V23" s="201">
        <f t="shared" si="31"/>
        <v>3379</v>
      </c>
      <c r="W23" s="201">
        <f t="shared" si="32"/>
        <v>3379</v>
      </c>
      <c r="X23" s="201">
        <f t="shared" si="33"/>
        <v>3379</v>
      </c>
      <c r="Y23" s="201">
        <f t="shared" si="34"/>
        <v>3379</v>
      </c>
      <c r="Z23" s="201">
        <f t="shared" si="35"/>
        <v>3379</v>
      </c>
      <c r="AA23" s="201">
        <f t="shared" si="36"/>
        <v>3379</v>
      </c>
      <c r="AB23" s="201">
        <f t="shared" si="37"/>
        <v>3379</v>
      </c>
    </row>
    <row r="24" spans="1:28" ht="14.1" customHeight="1">
      <c r="A24" s="14"/>
      <c r="B24" s="109">
        <v>15</v>
      </c>
      <c r="C24" s="271" t="s">
        <v>159</v>
      </c>
      <c r="D24" s="279">
        <f>[2]MISIP_KTB!$J$401</f>
        <v>242</v>
      </c>
      <c r="E24" s="279">
        <f>[2]MISIP_KTB!$J$402</f>
        <v>403</v>
      </c>
      <c r="F24" s="279">
        <f>[2]MISIP_KTB!$J$403</f>
        <v>394</v>
      </c>
      <c r="G24" s="461">
        <f>[2]MISIP_KTB!$J$404</f>
        <v>435</v>
      </c>
      <c r="H24" s="279">
        <f>[2]MISIP_KTB!$J$405</f>
        <v>0</v>
      </c>
      <c r="I24" s="279">
        <f>[2]MISIP_KTB!$J$406</f>
        <v>0</v>
      </c>
      <c r="J24" s="279">
        <f>[2]MISIP_KTB!$J$407</f>
        <v>0</v>
      </c>
      <c r="K24" s="91">
        <f>[2]MISIP_KTB!$J$408</f>
        <v>0</v>
      </c>
      <c r="L24" s="91">
        <f>[2]MISIP_KTB!$J$409</f>
        <v>0</v>
      </c>
      <c r="M24" s="91">
        <f>[2]MISIP_KTB!$J$410</f>
        <v>0</v>
      </c>
      <c r="N24" s="91">
        <f>[2]MISIP_KTB!$J$411</f>
        <v>0</v>
      </c>
      <c r="O24" s="91">
        <f>[2]MISIP_KTB!$J$412</f>
        <v>0</v>
      </c>
      <c r="P24" s="85">
        <f t="shared" si="18"/>
        <v>1474</v>
      </c>
      <c r="Q24" s="279">
        <f t="shared" si="26"/>
        <v>242</v>
      </c>
      <c r="R24" s="201">
        <f t="shared" si="27"/>
        <v>645</v>
      </c>
      <c r="S24" s="201">
        <f t="shared" si="28"/>
        <v>1039</v>
      </c>
      <c r="T24" s="201">
        <f t="shared" si="29"/>
        <v>1474</v>
      </c>
      <c r="U24" s="201">
        <f t="shared" si="30"/>
        <v>1474</v>
      </c>
      <c r="V24" s="201">
        <f t="shared" si="31"/>
        <v>1474</v>
      </c>
      <c r="W24" s="201">
        <f t="shared" si="32"/>
        <v>1474</v>
      </c>
      <c r="X24" s="201">
        <f t="shared" si="33"/>
        <v>1474</v>
      </c>
      <c r="Y24" s="201">
        <f t="shared" si="34"/>
        <v>1474</v>
      </c>
      <c r="Z24" s="201">
        <f t="shared" si="35"/>
        <v>1474</v>
      </c>
      <c r="AA24" s="201">
        <f t="shared" si="36"/>
        <v>1474</v>
      </c>
      <c r="AB24" s="201">
        <f t="shared" si="37"/>
        <v>1474</v>
      </c>
    </row>
    <row r="25" spans="1:28" ht="14.1" customHeight="1">
      <c r="B25" s="109">
        <v>16</v>
      </c>
      <c r="C25" s="271" t="s">
        <v>160</v>
      </c>
      <c r="D25" s="279">
        <f>[2]MISIP_KTB!$K$401</f>
        <v>41</v>
      </c>
      <c r="E25" s="279">
        <f>[2]MISIP_KTB!$K$402</f>
        <v>61</v>
      </c>
      <c r="F25" s="279">
        <f>[2]MISIP_KTB!$K$403</f>
        <v>66</v>
      </c>
      <c r="G25" s="461">
        <f>[2]MISIP_KTB!$K$404</f>
        <v>72</v>
      </c>
      <c r="H25" s="279">
        <f>[2]MISIP_KTB!$K$405</f>
        <v>0</v>
      </c>
      <c r="I25" s="279">
        <f>[2]MISIP_KTB!$K$406</f>
        <v>0</v>
      </c>
      <c r="J25" s="279">
        <f>[2]MISIP_KTB!$K$407</f>
        <v>0</v>
      </c>
      <c r="K25" s="91">
        <f>[2]MISIP_KTB!$K$408</f>
        <v>0</v>
      </c>
      <c r="L25" s="91">
        <f>[2]MISIP_KTB!$K$409</f>
        <v>0</v>
      </c>
      <c r="M25" s="91">
        <f>[2]MISIP_KTB!$K$410</f>
        <v>0</v>
      </c>
      <c r="N25" s="91">
        <f>[2]MISIP_KTB!$K$411</f>
        <v>0</v>
      </c>
      <c r="O25" s="91">
        <f>[2]MISIP_KTB!$K$412</f>
        <v>0</v>
      </c>
      <c r="P25" s="85">
        <f t="shared" si="18"/>
        <v>240</v>
      </c>
      <c r="Q25" s="279">
        <f t="shared" si="26"/>
        <v>41</v>
      </c>
      <c r="R25" s="201">
        <f t="shared" si="27"/>
        <v>102</v>
      </c>
      <c r="S25" s="201">
        <f t="shared" si="28"/>
        <v>168</v>
      </c>
      <c r="T25" s="201">
        <f t="shared" si="29"/>
        <v>240</v>
      </c>
      <c r="U25" s="201">
        <f t="shared" si="30"/>
        <v>240</v>
      </c>
      <c r="V25" s="201">
        <f t="shared" si="31"/>
        <v>240</v>
      </c>
      <c r="W25" s="201">
        <f t="shared" si="32"/>
        <v>240</v>
      </c>
      <c r="X25" s="201">
        <f t="shared" si="33"/>
        <v>240</v>
      </c>
      <c r="Y25" s="201">
        <f t="shared" si="34"/>
        <v>240</v>
      </c>
      <c r="Z25" s="201">
        <f t="shared" si="35"/>
        <v>240</v>
      </c>
      <c r="AA25" s="201">
        <f t="shared" si="36"/>
        <v>240</v>
      </c>
      <c r="AB25" s="201">
        <f t="shared" si="37"/>
        <v>240</v>
      </c>
    </row>
    <row r="26" spans="1:28" ht="14.1" customHeight="1">
      <c r="A26" s="14"/>
      <c r="B26" s="109">
        <v>17</v>
      </c>
      <c r="C26" s="271" t="s">
        <v>161</v>
      </c>
      <c r="D26" s="279">
        <f>[2]MISIP_KTB!$L$401</f>
        <v>98.799999999999272</v>
      </c>
      <c r="E26" s="279">
        <f>[2]MISIP_KTB!$L$402</f>
        <v>76.899999999999636</v>
      </c>
      <c r="F26" s="279">
        <f>[2]MISIP_KTB!$L$403</f>
        <v>85.5</v>
      </c>
      <c r="G26" s="461">
        <f>[2]MISIP_KTB!$L$404</f>
        <v>73.2</v>
      </c>
      <c r="H26" s="279">
        <f>[2]MISIP_KTB!$L$405</f>
        <v>0</v>
      </c>
      <c r="I26" s="279">
        <f>[2]MISIP_KTB!$L$406</f>
        <v>0</v>
      </c>
      <c r="J26" s="279">
        <f>[2]MISIP_KTB!$L$407</f>
        <v>0</v>
      </c>
      <c r="K26" s="91">
        <f>[2]MISIP_KTB!$L$408</f>
        <v>0</v>
      </c>
      <c r="L26" s="91">
        <f>[2]MISIP_KTB!$L$409</f>
        <v>0</v>
      </c>
      <c r="M26" s="91">
        <f>[2]MISIP_KTB!$L$410</f>
        <v>0</v>
      </c>
      <c r="N26" s="91">
        <f>[2]MISIP_KTB!$L$411</f>
        <v>0</v>
      </c>
      <c r="O26" s="91">
        <f>[2]MISIP_KTB!$L$412</f>
        <v>0</v>
      </c>
      <c r="P26" s="85">
        <f t="shared" si="18"/>
        <v>334.3999999999989</v>
      </c>
      <c r="Q26" s="279">
        <f t="shared" si="26"/>
        <v>98.799999999999272</v>
      </c>
      <c r="R26" s="201">
        <f t="shared" si="27"/>
        <v>175.69999999999891</v>
      </c>
      <c r="S26" s="201">
        <f t="shared" si="28"/>
        <v>261.19999999999891</v>
      </c>
      <c r="T26" s="201">
        <f t="shared" si="29"/>
        <v>334.3999999999989</v>
      </c>
      <c r="U26" s="201">
        <f t="shared" si="30"/>
        <v>334.3999999999989</v>
      </c>
      <c r="V26" s="201">
        <f t="shared" si="31"/>
        <v>334.3999999999989</v>
      </c>
      <c r="W26" s="201">
        <f t="shared" si="32"/>
        <v>334.3999999999989</v>
      </c>
      <c r="X26" s="201">
        <f t="shared" si="33"/>
        <v>334.3999999999989</v>
      </c>
      <c r="Y26" s="201">
        <f t="shared" si="34"/>
        <v>334.3999999999989</v>
      </c>
      <c r="Z26" s="201">
        <f t="shared" si="35"/>
        <v>334.3999999999989</v>
      </c>
      <c r="AA26" s="201">
        <f t="shared" si="36"/>
        <v>334.3999999999989</v>
      </c>
      <c r="AB26" s="201">
        <f t="shared" si="37"/>
        <v>334.3999999999989</v>
      </c>
    </row>
    <row r="27" spans="1:28" s="7" customFormat="1">
      <c r="B27" s="110"/>
      <c r="C27" s="272" t="s">
        <v>47</v>
      </c>
      <c r="D27" s="280">
        <f t="shared" ref="D27:O27" si="45">SUM(D19:D26)</f>
        <v>1983.8000000000002</v>
      </c>
      <c r="E27" s="280">
        <f t="shared" si="45"/>
        <v>2169.8999999999996</v>
      </c>
      <c r="F27" s="280">
        <f t="shared" si="45"/>
        <v>2523.051978306255</v>
      </c>
      <c r="G27" s="460">
        <f t="shared" si="45"/>
        <v>2362.1218262796283</v>
      </c>
      <c r="H27" s="280">
        <f t="shared" si="45"/>
        <v>0</v>
      </c>
      <c r="I27" s="280">
        <f t="shared" si="45"/>
        <v>0</v>
      </c>
      <c r="J27" s="280">
        <f t="shared" si="45"/>
        <v>0</v>
      </c>
      <c r="K27" s="280">
        <f t="shared" si="45"/>
        <v>0</v>
      </c>
      <c r="L27" s="280">
        <f t="shared" si="45"/>
        <v>0</v>
      </c>
      <c r="M27" s="280">
        <f t="shared" si="45"/>
        <v>0</v>
      </c>
      <c r="N27" s="280">
        <f t="shared" si="45"/>
        <v>0</v>
      </c>
      <c r="O27" s="280">
        <f t="shared" si="45"/>
        <v>0</v>
      </c>
      <c r="P27" s="103">
        <f t="shared" si="18"/>
        <v>9038.8738045858827</v>
      </c>
      <c r="Q27" s="280">
        <f>SUM(Q19:Q26)</f>
        <v>1983.8000000000002</v>
      </c>
      <c r="R27" s="200">
        <f>Q27+E27</f>
        <v>4153.7</v>
      </c>
      <c r="S27" s="200">
        <f t="shared" si="28"/>
        <v>6676.7519783062544</v>
      </c>
      <c r="T27" s="200">
        <f t="shared" si="29"/>
        <v>9038.8738045858827</v>
      </c>
      <c r="U27" s="200">
        <f t="shared" si="30"/>
        <v>9038.8738045858827</v>
      </c>
      <c r="V27" s="200">
        <f t="shared" si="31"/>
        <v>9038.8738045858827</v>
      </c>
      <c r="W27" s="200">
        <f t="shared" si="32"/>
        <v>9038.8738045858827</v>
      </c>
      <c r="X27" s="200">
        <f t="shared" ref="X27" si="46">W27+K27</f>
        <v>9038.8738045858827</v>
      </c>
      <c r="Y27" s="200">
        <f t="shared" ref="Y27" si="47">X27+L27</f>
        <v>9038.8738045858827</v>
      </c>
      <c r="Z27" s="200">
        <f t="shared" ref="Z27" si="48">Y27+M27</f>
        <v>9038.8738045858827</v>
      </c>
      <c r="AA27" s="200">
        <f t="shared" ref="AA27" si="49">Z27+N27</f>
        <v>9038.8738045858827</v>
      </c>
      <c r="AB27" s="200">
        <f t="shared" ref="AB27" si="50">AA27+O27</f>
        <v>9038.8738045858827</v>
      </c>
    </row>
    <row r="28" spans="1:28" s="7" customFormat="1" ht="14.1" customHeight="1">
      <c r="B28" s="110"/>
      <c r="C28" s="273" t="s">
        <v>128</v>
      </c>
      <c r="D28" s="282">
        <f t="shared" ref="D28:O28" si="51">SUM(D10,D18,D27)</f>
        <v>6620.543006115563</v>
      </c>
      <c r="E28" s="282">
        <f t="shared" si="51"/>
        <v>7375.0392711715567</v>
      </c>
      <c r="F28" s="282">
        <f t="shared" si="51"/>
        <v>7153.6418488719319</v>
      </c>
      <c r="G28" s="463">
        <f t="shared" si="51"/>
        <v>6984.0495243623755</v>
      </c>
      <c r="H28" s="282">
        <f t="shared" si="51"/>
        <v>0</v>
      </c>
      <c r="I28" s="282">
        <f t="shared" si="51"/>
        <v>0</v>
      </c>
      <c r="J28" s="282">
        <f t="shared" si="51"/>
        <v>0</v>
      </c>
      <c r="K28" s="282">
        <f t="shared" si="51"/>
        <v>0</v>
      </c>
      <c r="L28" s="282">
        <f t="shared" si="51"/>
        <v>0</v>
      </c>
      <c r="M28" s="282">
        <f t="shared" si="51"/>
        <v>0</v>
      </c>
      <c r="N28" s="282">
        <f t="shared" si="51"/>
        <v>0</v>
      </c>
      <c r="O28" s="282">
        <f t="shared" si="51"/>
        <v>0</v>
      </c>
      <c r="P28" s="254">
        <f t="shared" si="18"/>
        <v>28133.273650521427</v>
      </c>
      <c r="Q28" s="282">
        <f>SUM(Q10,Q18,Q27)</f>
        <v>6620.543006115563</v>
      </c>
      <c r="R28" s="200">
        <f>Q28+E28</f>
        <v>13995.58227728712</v>
      </c>
      <c r="S28" s="200">
        <f t="shared" ref="S28:S29" si="52">R28+F28</f>
        <v>21149.224126159053</v>
      </c>
      <c r="T28" s="200">
        <f t="shared" ref="T28:T29" si="53">S28+G28</f>
        <v>28133.273650521427</v>
      </c>
      <c r="U28" s="200">
        <f t="shared" ref="U28:U29" si="54">T28+H28</f>
        <v>28133.273650521427</v>
      </c>
      <c r="V28" s="200">
        <f t="shared" ref="V28:V29" si="55">U28+I28</f>
        <v>28133.273650521427</v>
      </c>
      <c r="W28" s="200">
        <f t="shared" ref="W28:W29" si="56">V28+J28</f>
        <v>28133.273650521427</v>
      </c>
      <c r="X28" s="200">
        <f t="shared" ref="X28:X29" si="57">W28+K28</f>
        <v>28133.273650521427</v>
      </c>
      <c r="Y28" s="200">
        <f t="shared" ref="Y28:Y29" si="58">X28+L28</f>
        <v>28133.273650521427</v>
      </c>
      <c r="Z28" s="200">
        <f t="shared" ref="Z28:Z29" si="59">Y28+M28</f>
        <v>28133.273650521427</v>
      </c>
      <c r="AA28" s="200">
        <f t="shared" ref="AA28:AA29" si="60">Z28+N28</f>
        <v>28133.273650521427</v>
      </c>
      <c r="AB28" s="200">
        <f t="shared" ref="AB28:AB29" si="61">AA28+O28</f>
        <v>28133.273650521427</v>
      </c>
    </row>
    <row r="29" spans="1:28" ht="14.1" customHeight="1">
      <c r="B29" s="109">
        <v>18</v>
      </c>
      <c r="C29" s="271" t="s">
        <v>129</v>
      </c>
      <c r="D29" s="279">
        <f>[2]SEWA!$E$401</f>
        <v>1009.9200000000001</v>
      </c>
      <c r="E29" s="279">
        <f>[2]SEWA!$E$402</f>
        <v>897.34000000000015</v>
      </c>
      <c r="F29" s="279">
        <f>[2]SEWA!$E$403</f>
        <v>340.68802169374493</v>
      </c>
      <c r="G29" s="461">
        <f>[2]SEWA!$E$404</f>
        <v>100.82817372037132</v>
      </c>
      <c r="H29" s="279">
        <f>[2]SEWA!$E$405</f>
        <v>0</v>
      </c>
      <c r="I29" s="279">
        <f>[2]SEWA!$E$406</f>
        <v>0</v>
      </c>
      <c r="J29" s="279">
        <f>[2]SEWA!$E$407</f>
        <v>0</v>
      </c>
      <c r="K29" s="91">
        <f>[2]SEWA!$E$408</f>
        <v>0</v>
      </c>
      <c r="L29" s="91">
        <f>[2]SEWA!$E$409</f>
        <v>0</v>
      </c>
      <c r="M29" s="91">
        <f>[2]SEWA!$E$410</f>
        <v>0</v>
      </c>
      <c r="N29" s="91">
        <f>[2]SEWA!$E$411</f>
        <v>0</v>
      </c>
      <c r="O29" s="91">
        <f>[2]SEWA!$E$412</f>
        <v>0</v>
      </c>
      <c r="P29" s="85">
        <f t="shared" ref="P29:P32" si="62">SUM(D29:O29)</f>
        <v>2348.7761954141165</v>
      </c>
      <c r="Q29" s="279">
        <f>[3]SEWA!$E$401</f>
        <v>3927</v>
      </c>
      <c r="R29" s="201">
        <f t="shared" ref="R29" si="63">Q29+E29</f>
        <v>4824.34</v>
      </c>
      <c r="S29" s="201">
        <f t="shared" si="52"/>
        <v>5165.0280216937454</v>
      </c>
      <c r="T29" s="201">
        <f t="shared" si="53"/>
        <v>5265.8561954141169</v>
      </c>
      <c r="U29" s="201">
        <f t="shared" si="54"/>
        <v>5265.8561954141169</v>
      </c>
      <c r="V29" s="201">
        <f t="shared" si="55"/>
        <v>5265.8561954141169</v>
      </c>
      <c r="W29" s="201">
        <f t="shared" si="56"/>
        <v>5265.8561954141169</v>
      </c>
      <c r="X29" s="201">
        <f t="shared" si="57"/>
        <v>5265.8561954141169</v>
      </c>
      <c r="Y29" s="201">
        <f t="shared" si="58"/>
        <v>5265.8561954141169</v>
      </c>
      <c r="Z29" s="201">
        <f t="shared" si="59"/>
        <v>5265.8561954141169</v>
      </c>
      <c r="AA29" s="201">
        <f t="shared" si="60"/>
        <v>5265.8561954141169</v>
      </c>
      <c r="AB29" s="201">
        <f t="shared" si="61"/>
        <v>5265.8561954141169</v>
      </c>
    </row>
    <row r="30" spans="1:28" ht="14.1" customHeight="1">
      <c r="B30" s="109">
        <v>19</v>
      </c>
      <c r="C30" s="271" t="s">
        <v>149</v>
      </c>
      <c r="D30" s="279">
        <f>[2]SEWA!$F$401</f>
        <v>198.47449388443695</v>
      </c>
      <c r="E30" s="279">
        <f>[2]SEWA!$F$402</f>
        <v>211.47572882844366</v>
      </c>
      <c r="F30" s="279">
        <f>[2]SEWA!$F$403</f>
        <v>204.80512943432407</v>
      </c>
      <c r="G30" s="461">
        <f>[2]SEWA!$F$404</f>
        <v>240.69730191725318</v>
      </c>
      <c r="H30" s="279">
        <f>[2]SEWA!$F$405</f>
        <v>0</v>
      </c>
      <c r="I30" s="279">
        <f>[2]SEWA!$F$406</f>
        <v>0</v>
      </c>
      <c r="J30" s="279">
        <f>[2]SEWA!$F$407</f>
        <v>0</v>
      </c>
      <c r="K30" s="91">
        <f>[2]SEWA!$F$408</f>
        <v>0</v>
      </c>
      <c r="L30" s="91">
        <f>[2]SEWA!$F$409</f>
        <v>0</v>
      </c>
      <c r="M30" s="91">
        <f>[2]SEWA!$F$410</f>
        <v>0</v>
      </c>
      <c r="N30" s="91">
        <f>[2]SEWA!$F$411</f>
        <v>0</v>
      </c>
      <c r="O30" s="91">
        <f>[2]SEWA!$F$412</f>
        <v>0</v>
      </c>
      <c r="P30" s="85">
        <f t="shared" si="62"/>
        <v>855.45265406445787</v>
      </c>
      <c r="Q30" s="279">
        <f>[3]SEWA!$H$401</f>
        <v>2298</v>
      </c>
      <c r="R30" s="201">
        <f t="shared" ref="R30" si="64">Q30+E30</f>
        <v>2509.4757288284436</v>
      </c>
      <c r="S30" s="201">
        <f t="shared" ref="S30:S32" si="65">R30+F30</f>
        <v>2714.2808582627677</v>
      </c>
      <c r="T30" s="201">
        <f t="shared" ref="T30:T32" si="66">S30+G30</f>
        <v>2954.978160180021</v>
      </c>
      <c r="U30" s="201">
        <f t="shared" ref="U30:U32" si="67">T30+H30</f>
        <v>2954.978160180021</v>
      </c>
      <c r="V30" s="201">
        <f t="shared" ref="V30:V32" si="68">U30+I30</f>
        <v>2954.978160180021</v>
      </c>
      <c r="W30" s="201">
        <f t="shared" ref="W30:W32" si="69">V30+J30</f>
        <v>2954.978160180021</v>
      </c>
      <c r="X30" s="201">
        <f t="shared" ref="X30:X32" si="70">W30+K30</f>
        <v>2954.978160180021</v>
      </c>
      <c r="Y30" s="201">
        <f t="shared" ref="Y30:Y32" si="71">X30+L30</f>
        <v>2954.978160180021</v>
      </c>
      <c r="Z30" s="201">
        <f t="shared" ref="Z30:Z32" si="72">Y30+M30</f>
        <v>2954.978160180021</v>
      </c>
      <c r="AA30" s="201">
        <f t="shared" ref="AA30:AA32" si="73">Z30+N30</f>
        <v>2954.978160180021</v>
      </c>
      <c r="AB30" s="201">
        <f t="shared" ref="AB30:AB32" si="74">AA30+O30</f>
        <v>2954.978160180021</v>
      </c>
    </row>
    <row r="31" spans="1:28" s="7" customFormat="1" ht="14.1" customHeight="1">
      <c r="B31" s="110"/>
      <c r="C31" s="273" t="s">
        <v>130</v>
      </c>
      <c r="D31" s="282">
        <f t="shared" ref="D31:I31" si="75">SUM(D29:D30)</f>
        <v>1208.394493884437</v>
      </c>
      <c r="E31" s="282">
        <f t="shared" si="75"/>
        <v>1108.8157288284438</v>
      </c>
      <c r="F31" s="282">
        <f t="shared" si="75"/>
        <v>545.49315112806903</v>
      </c>
      <c r="G31" s="463">
        <f t="shared" si="75"/>
        <v>341.52547563762448</v>
      </c>
      <c r="H31" s="282">
        <f t="shared" si="75"/>
        <v>0</v>
      </c>
      <c r="I31" s="282">
        <f t="shared" si="75"/>
        <v>0</v>
      </c>
      <c r="J31" s="282">
        <f t="shared" ref="J31:K31" si="76">SUM(J29:J30)</f>
        <v>0</v>
      </c>
      <c r="K31" s="282">
        <f t="shared" si="76"/>
        <v>0</v>
      </c>
      <c r="L31" s="282">
        <f t="shared" ref="L31:O31" si="77">SUM(L29:L30)</f>
        <v>0</v>
      </c>
      <c r="M31" s="282">
        <f t="shared" si="77"/>
        <v>0</v>
      </c>
      <c r="N31" s="282">
        <f t="shared" si="77"/>
        <v>0</v>
      </c>
      <c r="O31" s="282">
        <f t="shared" si="77"/>
        <v>0</v>
      </c>
      <c r="P31" s="254">
        <f t="shared" si="62"/>
        <v>3204.2288494785744</v>
      </c>
      <c r="Q31" s="282">
        <f>SUM(Q29:Q30)</f>
        <v>6225</v>
      </c>
      <c r="R31" s="200">
        <f>Q31+E31</f>
        <v>7333.8157288284438</v>
      </c>
      <c r="S31" s="200">
        <f t="shared" si="65"/>
        <v>7879.308879956513</v>
      </c>
      <c r="T31" s="200">
        <f t="shared" si="66"/>
        <v>8220.8343555941374</v>
      </c>
      <c r="U31" s="200">
        <f t="shared" si="67"/>
        <v>8220.8343555941374</v>
      </c>
      <c r="V31" s="200">
        <f t="shared" si="68"/>
        <v>8220.8343555941374</v>
      </c>
      <c r="W31" s="200">
        <f t="shared" si="69"/>
        <v>8220.8343555941374</v>
      </c>
      <c r="X31" s="200">
        <f t="shared" si="70"/>
        <v>8220.8343555941374</v>
      </c>
      <c r="Y31" s="200">
        <f t="shared" si="71"/>
        <v>8220.8343555941374</v>
      </c>
      <c r="Z31" s="200">
        <f t="shared" si="72"/>
        <v>8220.8343555941374</v>
      </c>
      <c r="AA31" s="200">
        <f t="shared" si="73"/>
        <v>8220.8343555941374</v>
      </c>
      <c r="AB31" s="200">
        <f t="shared" si="74"/>
        <v>8220.8343555941374</v>
      </c>
    </row>
    <row r="32" spans="1:28" ht="14.1" customHeight="1">
      <c r="B32" s="110"/>
      <c r="C32" s="274" t="s">
        <v>131</v>
      </c>
      <c r="D32" s="283">
        <f t="shared" ref="D32:I32" si="78">SUM(D28,D31)</f>
        <v>7828.9375</v>
      </c>
      <c r="E32" s="283">
        <f t="shared" si="78"/>
        <v>8483.8549999999996</v>
      </c>
      <c r="F32" s="283">
        <f t="shared" si="78"/>
        <v>7699.1350000000011</v>
      </c>
      <c r="G32" s="464">
        <f t="shared" si="78"/>
        <v>7325.5749999999998</v>
      </c>
      <c r="H32" s="283">
        <f t="shared" si="78"/>
        <v>0</v>
      </c>
      <c r="I32" s="283">
        <f t="shared" si="78"/>
        <v>0</v>
      </c>
      <c r="J32" s="283">
        <f t="shared" ref="J32:K32" si="79">SUM(J28,J31)</f>
        <v>0</v>
      </c>
      <c r="K32" s="283">
        <f t="shared" si="79"/>
        <v>0</v>
      </c>
      <c r="L32" s="283">
        <f t="shared" ref="L32:O32" si="80">SUM(L28,L31)</f>
        <v>0</v>
      </c>
      <c r="M32" s="283">
        <f t="shared" si="80"/>
        <v>0</v>
      </c>
      <c r="N32" s="283">
        <f t="shared" si="80"/>
        <v>0</v>
      </c>
      <c r="O32" s="283">
        <f t="shared" si="80"/>
        <v>0</v>
      </c>
      <c r="P32" s="252">
        <f t="shared" si="62"/>
        <v>31337.502500000002</v>
      </c>
      <c r="Q32" s="283">
        <f>SUM(Q28,Q31)</f>
        <v>12845.543006115564</v>
      </c>
      <c r="R32" s="200">
        <f>Q32+E32</f>
        <v>21329.398006115563</v>
      </c>
      <c r="S32" s="200">
        <f t="shared" si="65"/>
        <v>29028.533006115566</v>
      </c>
      <c r="T32" s="200">
        <f t="shared" si="66"/>
        <v>36354.108006115566</v>
      </c>
      <c r="U32" s="200">
        <f t="shared" si="67"/>
        <v>36354.108006115566</v>
      </c>
      <c r="V32" s="200">
        <f t="shared" si="68"/>
        <v>36354.108006115566</v>
      </c>
      <c r="W32" s="200">
        <f t="shared" si="69"/>
        <v>36354.108006115566</v>
      </c>
      <c r="X32" s="200">
        <f t="shared" si="70"/>
        <v>36354.108006115566</v>
      </c>
      <c r="Y32" s="200">
        <f t="shared" si="71"/>
        <v>36354.108006115566</v>
      </c>
      <c r="Z32" s="200">
        <f t="shared" si="72"/>
        <v>36354.108006115566</v>
      </c>
      <c r="AA32" s="200">
        <f t="shared" si="73"/>
        <v>36354.108006115566</v>
      </c>
      <c r="AB32" s="200">
        <f t="shared" si="74"/>
        <v>36354.108006115566</v>
      </c>
    </row>
    <row r="33" spans="1:28" ht="14.1" customHeight="1">
      <c r="B33" s="111">
        <v>20</v>
      </c>
      <c r="C33" s="270" t="s">
        <v>132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N33" s="284">
        <v>0</v>
      </c>
      <c r="O33" s="284">
        <v>0</v>
      </c>
      <c r="P33" s="85">
        <f t="shared" ref="P33:P36" si="81">SUM(D33:O33)</f>
        <v>0</v>
      </c>
      <c r="Q33" s="284">
        <v>0</v>
      </c>
      <c r="R33" s="201">
        <f t="shared" ref="R33" si="82">Q33+E33</f>
        <v>0</v>
      </c>
      <c r="S33" s="201">
        <f t="shared" ref="S33" si="83">R33+F33</f>
        <v>0</v>
      </c>
      <c r="T33" s="201">
        <f t="shared" ref="T33" si="84">S33+G33</f>
        <v>0</v>
      </c>
      <c r="U33" s="201">
        <f t="shared" ref="U33" si="85">T33+H33</f>
        <v>0</v>
      </c>
      <c r="V33" s="201">
        <f t="shared" ref="V33" si="86">U33+I33</f>
        <v>0</v>
      </c>
      <c r="W33" s="201">
        <f t="shared" ref="W33" si="87">V33+J33</f>
        <v>0</v>
      </c>
      <c r="X33" s="201">
        <f t="shared" ref="X33" si="88">W33+K33</f>
        <v>0</v>
      </c>
      <c r="Y33" s="201">
        <f t="shared" ref="Y33" si="89">X33+L33</f>
        <v>0</v>
      </c>
      <c r="Z33" s="201">
        <f t="shared" ref="Z33" si="90">Y33+M33</f>
        <v>0</v>
      </c>
      <c r="AA33" s="201">
        <f t="shared" ref="AA33" si="91">Z33+N33</f>
        <v>0</v>
      </c>
      <c r="AB33" s="201">
        <f t="shared" ref="AB33" si="92">AA33+O33</f>
        <v>0</v>
      </c>
    </row>
    <row r="34" spans="1:28" ht="14.1" customHeight="1">
      <c r="B34" s="111">
        <v>21</v>
      </c>
      <c r="C34" s="270" t="s">
        <v>210</v>
      </c>
      <c r="D34" s="284">
        <v>0</v>
      </c>
      <c r="E34" s="284">
        <v>0</v>
      </c>
      <c r="F34" s="284"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v>0</v>
      </c>
      <c r="M34" s="284">
        <v>0</v>
      </c>
      <c r="N34" s="284">
        <v>0</v>
      </c>
      <c r="O34" s="284">
        <v>0</v>
      </c>
      <c r="P34" s="85">
        <f t="shared" si="81"/>
        <v>0</v>
      </c>
      <c r="Q34" s="284">
        <v>0</v>
      </c>
      <c r="R34" s="201">
        <f t="shared" ref="R34" si="93">Q34+E34</f>
        <v>0</v>
      </c>
      <c r="S34" s="201">
        <f t="shared" ref="S34" si="94">R34+F34</f>
        <v>0</v>
      </c>
      <c r="T34" s="201">
        <f t="shared" ref="T34" si="95">S34+G34</f>
        <v>0</v>
      </c>
      <c r="U34" s="201">
        <f t="shared" ref="U34" si="96">T34+H34</f>
        <v>0</v>
      </c>
      <c r="V34" s="201">
        <f t="shared" ref="V34" si="97">U34+I34</f>
        <v>0</v>
      </c>
      <c r="W34" s="201">
        <f t="shared" ref="W34" si="98">V34+J34</f>
        <v>0</v>
      </c>
      <c r="X34" s="201">
        <f t="shared" ref="X34" si="99">W34+K34</f>
        <v>0</v>
      </c>
      <c r="Y34" s="201">
        <f t="shared" ref="Y34" si="100">X34+L34</f>
        <v>0</v>
      </c>
      <c r="Z34" s="201">
        <f t="shared" ref="Z34" si="101">Y34+M34</f>
        <v>0</v>
      </c>
      <c r="AA34" s="201">
        <f t="shared" ref="AA34" si="102">Z34+N34</f>
        <v>0</v>
      </c>
      <c r="AB34" s="201">
        <f t="shared" ref="AB34" si="103">AA34+O34</f>
        <v>0</v>
      </c>
    </row>
    <row r="35" spans="1:28" s="7" customFormat="1" ht="14.1" customHeight="1">
      <c r="B35" s="250"/>
      <c r="C35" s="274" t="s">
        <v>133</v>
      </c>
      <c r="D35" s="285">
        <f t="shared" ref="D35:I35" si="104">SUM(D33)</f>
        <v>0</v>
      </c>
      <c r="E35" s="285">
        <f t="shared" si="104"/>
        <v>0</v>
      </c>
      <c r="F35" s="285">
        <f t="shared" si="104"/>
        <v>0</v>
      </c>
      <c r="G35" s="285">
        <f t="shared" si="104"/>
        <v>0</v>
      </c>
      <c r="H35" s="285">
        <f t="shared" si="104"/>
        <v>0</v>
      </c>
      <c r="I35" s="285">
        <f t="shared" si="104"/>
        <v>0</v>
      </c>
      <c r="J35" s="285">
        <f t="shared" ref="J35:K35" si="105">SUM(J33)</f>
        <v>0</v>
      </c>
      <c r="K35" s="285">
        <f t="shared" si="105"/>
        <v>0</v>
      </c>
      <c r="L35" s="285">
        <f t="shared" ref="L35:O35" si="106">SUM(L33)</f>
        <v>0</v>
      </c>
      <c r="M35" s="285">
        <f t="shared" si="106"/>
        <v>0</v>
      </c>
      <c r="N35" s="285">
        <f t="shared" si="106"/>
        <v>0</v>
      </c>
      <c r="O35" s="285">
        <f t="shared" si="106"/>
        <v>0</v>
      </c>
      <c r="P35" s="252">
        <f t="shared" si="81"/>
        <v>0</v>
      </c>
      <c r="Q35" s="285">
        <f>SUM(Q33)</f>
        <v>0</v>
      </c>
      <c r="R35" s="200">
        <f>Q35+E35</f>
        <v>0</v>
      </c>
      <c r="S35" s="200">
        <f t="shared" ref="S35:S36" si="107">R35+F35</f>
        <v>0</v>
      </c>
      <c r="T35" s="200">
        <f t="shared" ref="T35:T36" si="108">S35+G35</f>
        <v>0</v>
      </c>
      <c r="U35" s="200">
        <f t="shared" ref="U35:U36" si="109">T35+H35</f>
        <v>0</v>
      </c>
      <c r="V35" s="200">
        <f t="shared" ref="V35:V36" si="110">U35+I35</f>
        <v>0</v>
      </c>
      <c r="W35" s="200">
        <f t="shared" ref="W35:W36" si="111">V35+J35</f>
        <v>0</v>
      </c>
      <c r="X35" s="200">
        <f t="shared" ref="X35:X36" si="112">W35+K35</f>
        <v>0</v>
      </c>
      <c r="Y35" s="200">
        <f t="shared" ref="Y35:Y36" si="113">X35+L35</f>
        <v>0</v>
      </c>
      <c r="Z35" s="200">
        <f t="shared" ref="Z35:Z36" si="114">Y35+M35</f>
        <v>0</v>
      </c>
      <c r="AA35" s="200">
        <f t="shared" ref="AA35:AA36" si="115">Z35+N35</f>
        <v>0</v>
      </c>
      <c r="AB35" s="200">
        <f t="shared" ref="AB35:AB36" si="116">AA35+O35</f>
        <v>0</v>
      </c>
    </row>
    <row r="36" spans="1:28" s="7" customFormat="1" ht="14.1" customHeight="1">
      <c r="B36" s="256"/>
      <c r="C36" s="293" t="s">
        <v>29</v>
      </c>
      <c r="D36" s="286">
        <f t="shared" ref="D36:I36" si="117">SUM(D32,D35)</f>
        <v>7828.9375</v>
      </c>
      <c r="E36" s="286">
        <f t="shared" si="117"/>
        <v>8483.8549999999996</v>
      </c>
      <c r="F36" s="458">
        <f t="shared" si="117"/>
        <v>7699.1350000000011</v>
      </c>
      <c r="G36" s="286">
        <f t="shared" si="117"/>
        <v>7325.5749999999998</v>
      </c>
      <c r="H36" s="286">
        <f t="shared" si="117"/>
        <v>0</v>
      </c>
      <c r="I36" s="286">
        <f t="shared" si="117"/>
        <v>0</v>
      </c>
      <c r="J36" s="286">
        <f t="shared" ref="J36:K36" si="118">SUM(J32,J35)</f>
        <v>0</v>
      </c>
      <c r="K36" s="286">
        <f t="shared" si="118"/>
        <v>0</v>
      </c>
      <c r="L36" s="286">
        <f t="shared" ref="L36:O36" si="119">SUM(L32,L35)</f>
        <v>0</v>
      </c>
      <c r="M36" s="286">
        <f t="shared" si="119"/>
        <v>0</v>
      </c>
      <c r="N36" s="286">
        <f t="shared" si="119"/>
        <v>0</v>
      </c>
      <c r="O36" s="286">
        <f t="shared" si="119"/>
        <v>0</v>
      </c>
      <c r="P36" s="257">
        <f t="shared" si="81"/>
        <v>31337.502500000002</v>
      </c>
      <c r="Q36" s="286">
        <f>SUM(Q32,Q35)</f>
        <v>12845.543006115564</v>
      </c>
      <c r="R36" s="200">
        <f>Q36+E36</f>
        <v>21329.398006115563</v>
      </c>
      <c r="S36" s="200">
        <f t="shared" si="107"/>
        <v>29028.533006115566</v>
      </c>
      <c r="T36" s="200">
        <f t="shared" si="108"/>
        <v>36354.108006115566</v>
      </c>
      <c r="U36" s="200">
        <f t="shared" si="109"/>
        <v>36354.108006115566</v>
      </c>
      <c r="V36" s="200">
        <f t="shared" si="110"/>
        <v>36354.108006115566</v>
      </c>
      <c r="W36" s="200">
        <f t="shared" si="111"/>
        <v>36354.108006115566</v>
      </c>
      <c r="X36" s="200">
        <f t="shared" si="112"/>
        <v>36354.108006115566</v>
      </c>
      <c r="Y36" s="200">
        <f t="shared" si="113"/>
        <v>36354.108006115566</v>
      </c>
      <c r="Z36" s="200">
        <f t="shared" si="114"/>
        <v>36354.108006115566</v>
      </c>
      <c r="AA36" s="200">
        <f t="shared" si="115"/>
        <v>36354.108006115566</v>
      </c>
      <c r="AB36" s="200">
        <f t="shared" si="116"/>
        <v>36354.108006115566</v>
      </c>
    </row>
    <row r="37" spans="1:28" ht="14.1" customHeight="1">
      <c r="B37" s="296"/>
      <c r="C37" s="296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112"/>
      <c r="C38" s="240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112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112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</row>
    <row r="41" spans="1:28" ht="15" customHeight="1">
      <c r="B41" s="112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112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 t="s">
        <v>211</v>
      </c>
      <c r="D43" s="243"/>
      <c r="E43" s="243"/>
      <c r="F43" s="243"/>
      <c r="G43" s="243"/>
      <c r="H43" s="243"/>
      <c r="I43" s="243"/>
      <c r="J43" s="243"/>
      <c r="K43" s="243"/>
      <c r="L43" s="248"/>
      <c r="M43" s="249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</row>
    <row r="44" spans="1:28" ht="15.95" customHeight="1">
      <c r="C44" s="98" t="s">
        <v>149</v>
      </c>
      <c r="D44" s="99">
        <f t="shared" ref="D44:O44" si="120">D11+D30</f>
        <v>389</v>
      </c>
      <c r="E44" s="99">
        <f t="shared" si="120"/>
        <v>368</v>
      </c>
      <c r="F44" s="99">
        <f t="shared" si="120"/>
        <v>449</v>
      </c>
      <c r="G44" s="99">
        <f t="shared" si="120"/>
        <v>483</v>
      </c>
      <c r="H44" s="99">
        <f t="shared" si="120"/>
        <v>0</v>
      </c>
      <c r="I44" s="99">
        <f t="shared" si="120"/>
        <v>0</v>
      </c>
      <c r="J44" s="99">
        <f t="shared" si="120"/>
        <v>0</v>
      </c>
      <c r="K44" s="99">
        <f t="shared" si="120"/>
        <v>0</v>
      </c>
      <c r="L44" s="99">
        <f t="shared" si="120"/>
        <v>0</v>
      </c>
      <c r="M44" s="99">
        <f t="shared" si="120"/>
        <v>0</v>
      </c>
      <c r="N44" s="99">
        <f t="shared" si="120"/>
        <v>0</v>
      </c>
      <c r="O44" s="99">
        <f t="shared" si="120"/>
        <v>0</v>
      </c>
      <c r="P44" s="444">
        <f>SUM(D44:O44)</f>
        <v>1689</v>
      </c>
      <c r="Q44" s="444">
        <f>D44</f>
        <v>389</v>
      </c>
      <c r="R44" s="444">
        <f>Q44+E44</f>
        <v>757</v>
      </c>
      <c r="S44" s="444">
        <f t="shared" ref="S44:AB45" si="121">R44+F44</f>
        <v>1206</v>
      </c>
      <c r="T44" s="444">
        <f t="shared" si="121"/>
        <v>1689</v>
      </c>
      <c r="U44" s="444">
        <f t="shared" si="121"/>
        <v>1689</v>
      </c>
      <c r="V44" s="444">
        <f t="shared" si="121"/>
        <v>1689</v>
      </c>
      <c r="W44" s="444">
        <f t="shared" si="121"/>
        <v>1689</v>
      </c>
      <c r="X44" s="444">
        <f t="shared" si="121"/>
        <v>1689</v>
      </c>
      <c r="Y44" s="444">
        <f t="shared" si="121"/>
        <v>1689</v>
      </c>
      <c r="Z44" s="444">
        <f t="shared" si="121"/>
        <v>1689</v>
      </c>
      <c r="AA44" s="444">
        <f t="shared" si="121"/>
        <v>1689</v>
      </c>
      <c r="AB44" s="444">
        <f t="shared" si="121"/>
        <v>1689</v>
      </c>
    </row>
    <row r="45" spans="1:28">
      <c r="C45" s="243" t="s">
        <v>129</v>
      </c>
      <c r="D45" s="97">
        <f>D21+D30</f>
        <v>198.47449388443695</v>
      </c>
      <c r="E45" s="97">
        <f t="shared" ref="E45:O45" si="122">E21+E30</f>
        <v>211.47572882844366</v>
      </c>
      <c r="F45" s="97">
        <f t="shared" si="122"/>
        <v>454.35710774057895</v>
      </c>
      <c r="G45" s="97">
        <f t="shared" si="122"/>
        <v>395.61912819688189</v>
      </c>
      <c r="H45" s="97">
        <f t="shared" si="122"/>
        <v>0</v>
      </c>
      <c r="I45" s="97">
        <f t="shared" si="122"/>
        <v>0</v>
      </c>
      <c r="J45" s="97">
        <f t="shared" si="122"/>
        <v>0</v>
      </c>
      <c r="K45" s="97">
        <f t="shared" si="122"/>
        <v>0</v>
      </c>
      <c r="L45" s="97">
        <f t="shared" si="122"/>
        <v>0</v>
      </c>
      <c r="M45" s="97">
        <f t="shared" si="122"/>
        <v>0</v>
      </c>
      <c r="N45" s="97">
        <f t="shared" si="122"/>
        <v>0</v>
      </c>
      <c r="O45" s="97">
        <f t="shared" si="122"/>
        <v>0</v>
      </c>
      <c r="P45" s="444">
        <f>SUM(D45:O45)</f>
        <v>1259.9264586503414</v>
      </c>
      <c r="Q45" s="444">
        <f>D45</f>
        <v>198.47449388443695</v>
      </c>
      <c r="R45" s="444">
        <f>Q45+E45</f>
        <v>409.95022271288065</v>
      </c>
      <c r="S45" s="444">
        <f t="shared" si="121"/>
        <v>864.3073304534596</v>
      </c>
      <c r="T45" s="444">
        <f t="shared" si="121"/>
        <v>1259.9264586503414</v>
      </c>
      <c r="U45" s="444">
        <f t="shared" si="121"/>
        <v>1259.9264586503414</v>
      </c>
      <c r="V45" s="444">
        <f t="shared" si="121"/>
        <v>1259.9264586503414</v>
      </c>
      <c r="W45" s="444">
        <f t="shared" si="121"/>
        <v>1259.9264586503414</v>
      </c>
      <c r="X45" s="444">
        <f t="shared" si="121"/>
        <v>1259.9264586503414</v>
      </c>
      <c r="Y45" s="444">
        <f t="shared" si="121"/>
        <v>1259.9264586503414</v>
      </c>
      <c r="Z45" s="444">
        <f t="shared" si="121"/>
        <v>1259.9264586503414</v>
      </c>
      <c r="AA45" s="444">
        <f t="shared" si="121"/>
        <v>1259.9264586503414</v>
      </c>
      <c r="AB45" s="444">
        <f t="shared" si="121"/>
        <v>1259.9264586503414</v>
      </c>
    </row>
    <row r="46" spans="1:28">
      <c r="O46" s="2"/>
      <c r="P46" s="2"/>
    </row>
    <row r="47" spans="1:28">
      <c r="F47" s="46"/>
      <c r="G47" s="46"/>
      <c r="H47" s="46"/>
      <c r="J47" s="46"/>
      <c r="K47" s="46"/>
      <c r="M47" s="179"/>
      <c r="N47" s="179"/>
      <c r="O47" s="179"/>
    </row>
    <row r="48" spans="1:28">
      <c r="D48" s="46"/>
      <c r="F48" s="46"/>
      <c r="G48" s="46"/>
      <c r="H48" s="46"/>
      <c r="I48" s="46"/>
      <c r="J48" s="46"/>
      <c r="K48" s="46"/>
      <c r="P48" s="46"/>
    </row>
    <row r="49" spans="4:16">
      <c r="D49" s="46"/>
      <c r="F49" s="46"/>
      <c r="G49" s="46"/>
      <c r="H49" s="46"/>
      <c r="I49" s="46"/>
      <c r="J49" s="46"/>
      <c r="K49" s="46"/>
      <c r="M49" s="2"/>
      <c r="P49" s="46"/>
    </row>
    <row r="50" spans="4:16">
      <c r="D50" s="46"/>
      <c r="F50" s="46"/>
      <c r="G50" s="46"/>
      <c r="H50" s="46"/>
      <c r="I50" s="46"/>
      <c r="J50" s="46"/>
      <c r="K50" s="46"/>
      <c r="M50" s="2"/>
      <c r="O50" s="2"/>
      <c r="P50" s="46"/>
    </row>
    <row r="51" spans="4:16">
      <c r="M51" s="2"/>
      <c r="N51" s="2"/>
      <c r="O51" s="2"/>
    </row>
    <row r="52" spans="4:16">
      <c r="D52" s="46"/>
      <c r="F52" s="46"/>
      <c r="G52" s="46"/>
      <c r="H52" s="46"/>
      <c r="I52" s="46"/>
      <c r="J52" s="46"/>
      <c r="K52" s="46"/>
      <c r="M52" s="2"/>
      <c r="N52" s="2"/>
      <c r="O52" s="2"/>
      <c r="P52" s="46"/>
    </row>
    <row r="53" spans="4:16">
      <c r="D53" s="46"/>
      <c r="F53" s="46"/>
      <c r="G53" s="46"/>
      <c r="H53" s="46"/>
      <c r="I53" s="46"/>
      <c r="J53" s="46"/>
      <c r="K53" s="46"/>
      <c r="M53" s="2"/>
      <c r="N53" s="2"/>
      <c r="O53" s="2"/>
      <c r="P53" s="46"/>
    </row>
    <row r="54" spans="4:16">
      <c r="M54" s="2"/>
      <c r="N54" s="2"/>
      <c r="O54" s="2"/>
      <c r="P54" s="178"/>
    </row>
    <row r="55" spans="4:16">
      <c r="D55" s="179"/>
      <c r="F55" s="179"/>
      <c r="G55" s="179"/>
      <c r="H55" s="179"/>
      <c r="I55" s="179"/>
      <c r="J55" s="179"/>
      <c r="K55" s="179"/>
      <c r="L55" s="179"/>
      <c r="M55" s="2"/>
      <c r="N55" s="2"/>
      <c r="O55" s="2"/>
      <c r="P55" s="179"/>
    </row>
    <row r="56" spans="4:16">
      <c r="D56" s="179"/>
      <c r="F56" s="179"/>
      <c r="G56" s="179"/>
      <c r="H56" s="179"/>
      <c r="I56" s="179"/>
      <c r="J56" s="179"/>
      <c r="K56" s="179"/>
      <c r="L56" s="179"/>
      <c r="M56" s="179"/>
      <c r="N56" s="2"/>
      <c r="O56" s="2"/>
      <c r="P56" s="179"/>
    </row>
    <row r="57" spans="4:16">
      <c r="D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</row>
    <row r="58" spans="4:16">
      <c r="J58" s="180"/>
    </row>
  </sheetData>
  <mergeCells count="6">
    <mergeCell ref="B1:P1"/>
    <mergeCell ref="B2:P2"/>
    <mergeCell ref="B3:P3"/>
    <mergeCell ref="D5:O5"/>
    <mergeCell ref="Q5:AB5"/>
    <mergeCell ref="Q4:AB4"/>
  </mergeCells>
  <printOptions horizontalCentered="1" gridLines="1"/>
  <pageMargins left="0.62992125984251968" right="0.27559055118110237" top="0.68" bottom="0.15748031496062992" header="0.23622047244094491" footer="0.19685039370078741"/>
  <pageSetup paperSize="122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>
    <tabColor theme="6" tint="-0.249977111117893"/>
    <pageSetUpPr fitToPage="1"/>
  </sheetPr>
  <dimension ref="A1:AB103"/>
  <sheetViews>
    <sheetView showGridLines="0" view="pageBreakPreview" topLeftCell="C1" zoomScale="85" zoomScaleSheetLayoutView="85" workbookViewId="0">
      <selection activeCell="S45" sqref="S45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11" width="7.7109375" style="10" bestFit="1" customWidth="1"/>
    <col min="12" max="15" width="8" style="10" bestFit="1" customWidth="1"/>
    <col min="16" max="16" width="12.85546875" style="10" bestFit="1" customWidth="1"/>
    <col min="17" max="17" width="7.7109375" style="323" bestFit="1" customWidth="1"/>
    <col min="18" max="18" width="9" style="2" bestFit="1" customWidth="1"/>
    <col min="19" max="28" width="9.2851562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</row>
    <row r="4" spans="1:28">
      <c r="B4" s="95" t="s">
        <v>140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311"/>
      <c r="R8" s="311"/>
      <c r="S8" s="311"/>
      <c r="T8" s="311"/>
      <c r="U8" s="311"/>
      <c r="V8" s="312"/>
      <c r="W8" s="312"/>
      <c r="X8" s="312"/>
      <c r="Y8" s="312"/>
      <c r="Z8" s="312"/>
      <c r="AA8" s="312"/>
      <c r="AB8" s="312"/>
    </row>
    <row r="9" spans="1:28" ht="14.1" customHeight="1">
      <c r="B9" s="109">
        <v>1</v>
      </c>
      <c r="C9" s="267" t="s">
        <v>148</v>
      </c>
      <c r="D9" s="279">
        <f>[2]MISIP_CAB!$F$56</f>
        <v>17815</v>
      </c>
      <c r="E9" s="279">
        <f>[2]MISIP_CAB!$F$57</f>
        <v>16422</v>
      </c>
      <c r="F9" s="279">
        <f>[2]MISIP_CAB!$F$58</f>
        <v>18707</v>
      </c>
      <c r="G9" s="279">
        <f>[2]MISIP_CAB!$F$59</f>
        <v>18557</v>
      </c>
      <c r="H9" s="279">
        <f>[2]MISIP_CAB!$F$60</f>
        <v>0</v>
      </c>
      <c r="I9" s="279">
        <f>[2]MISIP_CAB!$F$61</f>
        <v>0</v>
      </c>
      <c r="J9" s="279">
        <f>[2]MISIP_CAB!$F$62</f>
        <v>0</v>
      </c>
      <c r="K9" s="91">
        <f>[2]MISIP_CAB!$F$63</f>
        <v>0</v>
      </c>
      <c r="L9" s="91">
        <f>[2]MISIP_CAB!$F$64</f>
        <v>0</v>
      </c>
      <c r="M9" s="91">
        <f>[2]MISIP_CAB!$F$65</f>
        <v>0</v>
      </c>
      <c r="N9" s="91">
        <f>[2]MISIP_CAB!$F$66</f>
        <v>0</v>
      </c>
      <c r="O9" s="91">
        <f>[2]MISIP_CAB!$F$67</f>
        <v>0</v>
      </c>
      <c r="P9" s="85">
        <f>SUM(D9:O9)</f>
        <v>71501</v>
      </c>
      <c r="Q9" s="313">
        <f>D9</f>
        <v>17815</v>
      </c>
      <c r="R9" s="314">
        <f>Q9+E9</f>
        <v>34237</v>
      </c>
      <c r="S9" s="314">
        <f t="shared" ref="S9:AB9" si="0">R9+F9</f>
        <v>52944</v>
      </c>
      <c r="T9" s="314">
        <f t="shared" si="0"/>
        <v>71501</v>
      </c>
      <c r="U9" s="314">
        <f t="shared" si="0"/>
        <v>71501</v>
      </c>
      <c r="V9" s="314">
        <f t="shared" si="0"/>
        <v>71501</v>
      </c>
      <c r="W9" s="314">
        <f t="shared" si="0"/>
        <v>71501</v>
      </c>
      <c r="X9" s="314">
        <f t="shared" si="0"/>
        <v>71501</v>
      </c>
      <c r="Y9" s="314">
        <f t="shared" si="0"/>
        <v>71501</v>
      </c>
      <c r="Z9" s="314">
        <f t="shared" si="0"/>
        <v>71501</v>
      </c>
      <c r="AA9" s="314">
        <f t="shared" si="0"/>
        <v>71501</v>
      </c>
      <c r="AB9" s="314">
        <f t="shared" si="0"/>
        <v>71501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17815</v>
      </c>
      <c r="E10" s="280">
        <f t="shared" si="1"/>
        <v>16422</v>
      </c>
      <c r="F10" s="280">
        <f t="shared" si="1"/>
        <v>18707</v>
      </c>
      <c r="G10" s="280">
        <f t="shared" si="1"/>
        <v>18557</v>
      </c>
      <c r="H10" s="280">
        <f t="shared" si="1"/>
        <v>0</v>
      </c>
      <c r="I10" s="280">
        <f t="shared" si="1"/>
        <v>0</v>
      </c>
      <c r="J10" s="280">
        <f t="shared" ref="J10:O10" si="2">SUM(J9)</f>
        <v>0</v>
      </c>
      <c r="K10" s="280">
        <f t="shared" si="2"/>
        <v>0</v>
      </c>
      <c r="L10" s="280">
        <f t="shared" si="2"/>
        <v>0</v>
      </c>
      <c r="M10" s="280">
        <f t="shared" si="2"/>
        <v>0</v>
      </c>
      <c r="N10" s="280">
        <f t="shared" si="2"/>
        <v>0</v>
      </c>
      <c r="O10" s="280">
        <f t="shared" si="2"/>
        <v>0</v>
      </c>
      <c r="P10" s="103">
        <f>SUM(P9)</f>
        <v>71501</v>
      </c>
      <c r="Q10" s="315">
        <f>D10</f>
        <v>17815</v>
      </c>
      <c r="R10" s="316">
        <f>Q10+E10</f>
        <v>34237</v>
      </c>
      <c r="S10" s="316">
        <f t="shared" ref="S10:AB17" si="3">R10+F10</f>
        <v>52944</v>
      </c>
      <c r="T10" s="316">
        <f t="shared" si="3"/>
        <v>71501</v>
      </c>
      <c r="U10" s="316">
        <f t="shared" si="3"/>
        <v>71501</v>
      </c>
      <c r="V10" s="316">
        <f t="shared" si="3"/>
        <v>71501</v>
      </c>
      <c r="W10" s="316">
        <f t="shared" si="3"/>
        <v>71501</v>
      </c>
      <c r="X10" s="316">
        <f t="shared" si="3"/>
        <v>71501</v>
      </c>
      <c r="Y10" s="316">
        <f t="shared" si="3"/>
        <v>71501</v>
      </c>
      <c r="Z10" s="316">
        <f t="shared" si="3"/>
        <v>71501</v>
      </c>
      <c r="AA10" s="316">
        <f t="shared" si="3"/>
        <v>71501</v>
      </c>
      <c r="AB10" s="316">
        <f t="shared" si="3"/>
        <v>71501</v>
      </c>
    </row>
    <row r="11" spans="1:28" ht="14.1" customHeight="1">
      <c r="A11" s="14"/>
      <c r="B11" s="109">
        <v>2</v>
      </c>
      <c r="C11" s="267" t="s">
        <v>149</v>
      </c>
      <c r="D11" s="443">
        <f>[2]MISIP_MLK!$E$56</f>
        <v>26763</v>
      </c>
      <c r="E11" s="443">
        <f>[2]MISIP_MLK!$E$57</f>
        <v>21220</v>
      </c>
      <c r="F11" s="443">
        <f>[2]MISIP_MLK!$E$58</f>
        <v>29071</v>
      </c>
      <c r="G11" s="443">
        <f>[2]MISIP_MLK!$E$59</f>
        <v>26450</v>
      </c>
      <c r="H11" s="443">
        <f>[2]MISIP_MLK!$E$60</f>
        <v>0</v>
      </c>
      <c r="I11" s="443">
        <f>[2]MISIP_MLK!$E$61</f>
        <v>0</v>
      </c>
      <c r="J11" s="443">
        <f>[2]MISIP_MLK!$E$62</f>
        <v>0</v>
      </c>
      <c r="K11" s="420">
        <f>[2]MISIP_MLK!$E$63</f>
        <v>0</v>
      </c>
      <c r="L11" s="420">
        <f>[2]MISIP_MLK!$E$64</f>
        <v>0</v>
      </c>
      <c r="M11" s="420">
        <f>[2]MISIP_MLK!$E$65</f>
        <v>0</v>
      </c>
      <c r="N11" s="420">
        <f>[2]MISIP_MLK!$E$66</f>
        <v>0</v>
      </c>
      <c r="O11" s="420">
        <f>[2]MISIP_MLK!$E$67</f>
        <v>0</v>
      </c>
      <c r="P11" s="85">
        <f>SUM(D11:O11)</f>
        <v>103504</v>
      </c>
      <c r="Q11" s="313">
        <f>D11</f>
        <v>26763</v>
      </c>
      <c r="R11" s="314">
        <f>Q11+E11</f>
        <v>47983</v>
      </c>
      <c r="S11" s="314">
        <f t="shared" ref="S11:X11" si="4">R11+F11</f>
        <v>77054</v>
      </c>
      <c r="T11" s="314">
        <f t="shared" si="4"/>
        <v>103504</v>
      </c>
      <c r="U11" s="314">
        <f t="shared" si="4"/>
        <v>103504</v>
      </c>
      <c r="V11" s="314">
        <f t="shared" si="4"/>
        <v>103504</v>
      </c>
      <c r="W11" s="314">
        <f t="shared" si="4"/>
        <v>103504</v>
      </c>
      <c r="X11" s="314">
        <f t="shared" si="4"/>
        <v>103504</v>
      </c>
      <c r="Y11" s="314">
        <f t="shared" si="3"/>
        <v>103504</v>
      </c>
      <c r="Z11" s="314">
        <f t="shared" si="3"/>
        <v>103504</v>
      </c>
      <c r="AA11" s="314">
        <f t="shared" si="3"/>
        <v>103504</v>
      </c>
      <c r="AB11" s="314">
        <f t="shared" si="3"/>
        <v>103504</v>
      </c>
    </row>
    <row r="12" spans="1:28" ht="14.1" customHeight="1">
      <c r="A12" s="14"/>
      <c r="B12" s="109">
        <v>3</v>
      </c>
      <c r="C12" s="267" t="s">
        <v>150</v>
      </c>
      <c r="D12" s="279">
        <f>[2]MISIP_MLK!$F$56</f>
        <v>33111</v>
      </c>
      <c r="E12" s="279">
        <f>[2]MISIP_MLK!$F$57</f>
        <v>29743</v>
      </c>
      <c r="F12" s="279">
        <f>[2]MISIP_MLK!$F$58</f>
        <v>32207</v>
      </c>
      <c r="G12" s="279">
        <f>[2]MISIP_MLK!$F$59</f>
        <v>34876</v>
      </c>
      <c r="H12" s="279">
        <f>[2]MISIP_MLK!$F$60</f>
        <v>0</v>
      </c>
      <c r="I12" s="279">
        <f>[2]MISIP_MLK!$F$61</f>
        <v>0</v>
      </c>
      <c r="J12" s="279">
        <f>[2]MISIP_MLK!$F$62</f>
        <v>0</v>
      </c>
      <c r="K12" s="91">
        <f>[2]MISIP_MLK!$F$63</f>
        <v>0</v>
      </c>
      <c r="L12" s="91">
        <f>[2]MISIP_MLK!$F$64</f>
        <v>0</v>
      </c>
      <c r="M12" s="91">
        <f>[2]MISIP_MLK!$F$65</f>
        <v>0</v>
      </c>
      <c r="N12" s="91">
        <f>[2]MISIP_MLK!$F$66</f>
        <v>0</v>
      </c>
      <c r="O12" s="91">
        <f>[2]MISIP_MLK!$F$67</f>
        <v>0</v>
      </c>
      <c r="P12" s="85">
        <f>SUM(D12:O12)</f>
        <v>129937</v>
      </c>
      <c r="Q12" s="313">
        <f t="shared" ref="Q12:Q17" si="5">D12</f>
        <v>33111</v>
      </c>
      <c r="R12" s="314">
        <f t="shared" ref="R12:R18" si="6">Q12+E12</f>
        <v>62854</v>
      </c>
      <c r="S12" s="314">
        <f t="shared" ref="S12:S18" si="7">R12+F12</f>
        <v>95061</v>
      </c>
      <c r="T12" s="314">
        <f t="shared" ref="T12:T18" si="8">S12+G12</f>
        <v>129937</v>
      </c>
      <c r="U12" s="314">
        <f t="shared" ref="U12:U18" si="9">T12+H12</f>
        <v>129937</v>
      </c>
      <c r="V12" s="314">
        <f t="shared" ref="V12:V18" si="10">U12+I12</f>
        <v>129937</v>
      </c>
      <c r="W12" s="314">
        <f t="shared" ref="W12:W18" si="11">V12+J12</f>
        <v>129937</v>
      </c>
      <c r="X12" s="314">
        <f t="shared" ref="X12:X18" si="12">W12+K12</f>
        <v>129937</v>
      </c>
      <c r="Y12" s="314">
        <f t="shared" si="3"/>
        <v>129937</v>
      </c>
      <c r="Z12" s="314">
        <f t="shared" si="3"/>
        <v>129937</v>
      </c>
      <c r="AA12" s="314">
        <f t="shared" si="3"/>
        <v>129937</v>
      </c>
      <c r="AB12" s="314">
        <f t="shared" si="3"/>
        <v>129937</v>
      </c>
    </row>
    <row r="13" spans="1:28" ht="14.1" customHeight="1">
      <c r="A13" s="14"/>
      <c r="B13" s="109">
        <v>4</v>
      </c>
      <c r="C13" s="267" t="s">
        <v>151</v>
      </c>
      <c r="D13" s="279">
        <f>[2]MISIP_MLK!$G$56</f>
        <v>7173</v>
      </c>
      <c r="E13" s="279">
        <f>[2]MISIP_MLK!$G$57</f>
        <v>6137</v>
      </c>
      <c r="F13" s="279">
        <f>[2]MISIP_MLK!$G$58</f>
        <v>7020</v>
      </c>
      <c r="G13" s="279">
        <f>[2]MISIP_MLK!$G$59</f>
        <v>6785</v>
      </c>
      <c r="H13" s="279">
        <f>[2]MISIP_MLK!$G$60</f>
        <v>0</v>
      </c>
      <c r="I13" s="279">
        <f>[2]MISIP_MLK!$G$61</f>
        <v>0</v>
      </c>
      <c r="J13" s="279">
        <f>[2]MISIP_MLK!$G$62</f>
        <v>0</v>
      </c>
      <c r="K13" s="91">
        <f>[2]MISIP_MLK!$G$63</f>
        <v>0</v>
      </c>
      <c r="L13" s="91">
        <f>[2]MISIP_MLK!$G$64</f>
        <v>0</v>
      </c>
      <c r="M13" s="91">
        <f>[2]MISIP_MLK!$G$65</f>
        <v>0</v>
      </c>
      <c r="N13" s="91">
        <f>[2]MISIP_MLK!$G$66</f>
        <v>0</v>
      </c>
      <c r="O13" s="91">
        <f>[2]MISIP_MLK!$G$67</f>
        <v>0</v>
      </c>
      <c r="P13" s="85">
        <f t="shared" ref="P13:P17" si="13">SUM(D13:O13)</f>
        <v>27115</v>
      </c>
      <c r="Q13" s="313">
        <f t="shared" si="5"/>
        <v>7173</v>
      </c>
      <c r="R13" s="314">
        <f t="shared" si="6"/>
        <v>13310</v>
      </c>
      <c r="S13" s="314">
        <f t="shared" si="7"/>
        <v>20330</v>
      </c>
      <c r="T13" s="314">
        <f t="shared" si="8"/>
        <v>27115</v>
      </c>
      <c r="U13" s="314">
        <f t="shared" si="9"/>
        <v>27115</v>
      </c>
      <c r="V13" s="314">
        <f t="shared" si="10"/>
        <v>27115</v>
      </c>
      <c r="W13" s="314">
        <f t="shared" si="11"/>
        <v>27115</v>
      </c>
      <c r="X13" s="314">
        <f t="shared" si="12"/>
        <v>27115</v>
      </c>
      <c r="Y13" s="314">
        <f t="shared" si="3"/>
        <v>27115</v>
      </c>
      <c r="Z13" s="314">
        <f t="shared" si="3"/>
        <v>27115</v>
      </c>
      <c r="AA13" s="314">
        <f t="shared" si="3"/>
        <v>27115</v>
      </c>
      <c r="AB13" s="314">
        <f t="shared" si="3"/>
        <v>27115</v>
      </c>
    </row>
    <row r="14" spans="1:28" ht="14.1" customHeight="1">
      <c r="A14" s="14"/>
      <c r="B14" s="109">
        <v>5</v>
      </c>
      <c r="C14" s="267" t="s">
        <v>152</v>
      </c>
      <c r="D14" s="279">
        <f>[2]MISIP_MLK!$H$56</f>
        <v>20260</v>
      </c>
      <c r="E14" s="279">
        <f>[2]MISIP_MLK!$H$57</f>
        <v>20212</v>
      </c>
      <c r="F14" s="279">
        <f>[2]MISIP_MLK!$H$58</f>
        <v>16040</v>
      </c>
      <c r="G14" s="279">
        <f>[2]MISIP_MLK!$H$59</f>
        <v>17925</v>
      </c>
      <c r="H14" s="279">
        <f>[2]MISIP_MLK!$H$60</f>
        <v>0</v>
      </c>
      <c r="I14" s="279">
        <f>[2]MISIP_MLK!$H$61</f>
        <v>0</v>
      </c>
      <c r="J14" s="279">
        <f>[2]MISIP_MLK!$H$62</f>
        <v>0</v>
      </c>
      <c r="K14" s="91">
        <f>[2]MISIP_MLK!$H$63</f>
        <v>0</v>
      </c>
      <c r="L14" s="91">
        <f>[2]MISIP_MLK!$H$64</f>
        <v>0</v>
      </c>
      <c r="M14" s="91">
        <f>[2]MISIP_MLK!$H$65</f>
        <v>0</v>
      </c>
      <c r="N14" s="91">
        <f>[2]MISIP_MLK!$H$66</f>
        <v>0</v>
      </c>
      <c r="O14" s="91">
        <f>[2]MISIP_MLK!$H$67</f>
        <v>0</v>
      </c>
      <c r="P14" s="85">
        <f t="shared" si="13"/>
        <v>74437</v>
      </c>
      <c r="Q14" s="313">
        <f t="shared" si="5"/>
        <v>20260</v>
      </c>
      <c r="R14" s="314">
        <f t="shared" si="6"/>
        <v>40472</v>
      </c>
      <c r="S14" s="314">
        <f t="shared" si="7"/>
        <v>56512</v>
      </c>
      <c r="T14" s="314">
        <f t="shared" si="8"/>
        <v>74437</v>
      </c>
      <c r="U14" s="314">
        <f t="shared" si="9"/>
        <v>74437</v>
      </c>
      <c r="V14" s="314">
        <f t="shared" si="10"/>
        <v>74437</v>
      </c>
      <c r="W14" s="314">
        <f t="shared" si="11"/>
        <v>74437</v>
      </c>
      <c r="X14" s="314">
        <f t="shared" si="12"/>
        <v>74437</v>
      </c>
      <c r="Y14" s="314">
        <f t="shared" si="3"/>
        <v>74437</v>
      </c>
      <c r="Z14" s="314">
        <f t="shared" si="3"/>
        <v>74437</v>
      </c>
      <c r="AA14" s="314">
        <f t="shared" si="3"/>
        <v>74437</v>
      </c>
      <c r="AB14" s="314">
        <f t="shared" si="3"/>
        <v>74437</v>
      </c>
    </row>
    <row r="15" spans="1:28" ht="14.1" customHeight="1">
      <c r="A15" s="14"/>
      <c r="B15" s="109">
        <v>6</v>
      </c>
      <c r="C15" s="267" t="s">
        <v>153</v>
      </c>
      <c r="D15" s="281">
        <f>[2]MISIP_MLK!$I$56</f>
        <v>2384</v>
      </c>
      <c r="E15" s="281">
        <f>[2]MISIP_MLK!$I$57</f>
        <v>2185</v>
      </c>
      <c r="F15" s="281">
        <f>[2]MISIP_MLK!$I$58</f>
        <v>2431</v>
      </c>
      <c r="G15" s="281">
        <f>[2]MISIP_MLK!$I$59</f>
        <v>3345</v>
      </c>
      <c r="H15" s="281">
        <f>[2]MISIP_MLK!$I$60</f>
        <v>0</v>
      </c>
      <c r="I15" s="281">
        <f>[2]MISIP_MLK!$I$61</f>
        <v>0</v>
      </c>
      <c r="J15" s="281">
        <f>[2]MISIP_MLK!$I$62</f>
        <v>0</v>
      </c>
      <c r="K15" s="91">
        <f>[2]MISIP_MLK!$I$63</f>
        <v>0</v>
      </c>
      <c r="L15" s="91">
        <f>[2]MISIP_MLK!$I$64</f>
        <v>0</v>
      </c>
      <c r="M15" s="91">
        <f>[2]MISIP_MLK!$I$65</f>
        <v>0</v>
      </c>
      <c r="N15" s="91">
        <f>[2]MISIP_MLK!$I$66</f>
        <v>0</v>
      </c>
      <c r="O15" s="91">
        <f>[2]MISIP_MLK!$I$67</f>
        <v>0</v>
      </c>
      <c r="P15" s="85">
        <f t="shared" si="13"/>
        <v>10345</v>
      </c>
      <c r="Q15" s="313">
        <f t="shared" si="5"/>
        <v>2384</v>
      </c>
      <c r="R15" s="314">
        <f t="shared" si="6"/>
        <v>4569</v>
      </c>
      <c r="S15" s="314">
        <f t="shared" si="7"/>
        <v>7000</v>
      </c>
      <c r="T15" s="314">
        <f t="shared" si="8"/>
        <v>10345</v>
      </c>
      <c r="U15" s="314">
        <f t="shared" si="9"/>
        <v>10345</v>
      </c>
      <c r="V15" s="314">
        <f t="shared" si="10"/>
        <v>10345</v>
      </c>
      <c r="W15" s="314">
        <f t="shared" si="11"/>
        <v>10345</v>
      </c>
      <c r="X15" s="314">
        <f t="shared" si="12"/>
        <v>10345</v>
      </c>
      <c r="Y15" s="314">
        <f t="shared" si="3"/>
        <v>10345</v>
      </c>
      <c r="Z15" s="314">
        <f t="shared" si="3"/>
        <v>10345</v>
      </c>
      <c r="AA15" s="314">
        <f t="shared" si="3"/>
        <v>10345</v>
      </c>
      <c r="AB15" s="314">
        <f t="shared" si="3"/>
        <v>10345</v>
      </c>
    </row>
    <row r="16" spans="1:28" ht="14.1" customHeight="1">
      <c r="A16" s="14"/>
      <c r="B16" s="109">
        <v>7</v>
      </c>
      <c r="C16" s="267" t="s">
        <v>154</v>
      </c>
      <c r="D16" s="279">
        <f>[2]MISIP_MLK!$J$56</f>
        <v>9439</v>
      </c>
      <c r="E16" s="279">
        <f>[2]MISIP_MLK!$J$57</f>
        <v>7790.0322000000015</v>
      </c>
      <c r="F16" s="279">
        <f>[2]MISIP_MLK!$J$58</f>
        <v>8984</v>
      </c>
      <c r="G16" s="279">
        <f>[2]MISIP_MLK!$J$59</f>
        <v>9022</v>
      </c>
      <c r="H16" s="279">
        <f>[2]MISIP_MLK!$J$60</f>
        <v>0</v>
      </c>
      <c r="I16" s="279">
        <f>[2]MISIP_MLK!$J$61</f>
        <v>0</v>
      </c>
      <c r="J16" s="279">
        <f>[2]MISIP_MLK!$J$62</f>
        <v>0</v>
      </c>
      <c r="K16" s="91">
        <f>[2]MISIP_MLK!$J$63</f>
        <v>0</v>
      </c>
      <c r="L16" s="91">
        <f>[2]MISIP_MLK!$J$64</f>
        <v>0</v>
      </c>
      <c r="M16" s="91">
        <f>[2]MISIP_MLK!$J$65</f>
        <v>0</v>
      </c>
      <c r="N16" s="91">
        <f>[2]MISIP_MLK!$J$66</f>
        <v>0</v>
      </c>
      <c r="O16" s="91">
        <f>[2]MISIP_MLK!$J$67</f>
        <v>0</v>
      </c>
      <c r="P16" s="85">
        <f t="shared" si="13"/>
        <v>35235.032200000001</v>
      </c>
      <c r="Q16" s="313">
        <f t="shared" si="5"/>
        <v>9439</v>
      </c>
      <c r="R16" s="314">
        <f t="shared" si="6"/>
        <v>17229.032200000001</v>
      </c>
      <c r="S16" s="314">
        <f t="shared" si="7"/>
        <v>26213.032200000001</v>
      </c>
      <c r="T16" s="314">
        <f t="shared" si="8"/>
        <v>35235.032200000001</v>
      </c>
      <c r="U16" s="314">
        <f t="shared" si="9"/>
        <v>35235.032200000001</v>
      </c>
      <c r="V16" s="314">
        <f t="shared" si="10"/>
        <v>35235.032200000001</v>
      </c>
      <c r="W16" s="314">
        <f t="shared" si="11"/>
        <v>35235.032200000001</v>
      </c>
      <c r="X16" s="314">
        <f t="shared" si="12"/>
        <v>35235.032200000001</v>
      </c>
      <c r="Y16" s="314">
        <f t="shared" si="3"/>
        <v>35235.032200000001</v>
      </c>
      <c r="Z16" s="314">
        <f t="shared" si="3"/>
        <v>35235.032200000001</v>
      </c>
      <c r="AA16" s="314">
        <f t="shared" si="3"/>
        <v>35235.032200000001</v>
      </c>
      <c r="AB16" s="314">
        <f t="shared" si="3"/>
        <v>35235.032200000001</v>
      </c>
    </row>
    <row r="17" spans="1:28" ht="14.1" customHeight="1">
      <c r="A17" s="14"/>
      <c r="B17" s="109">
        <v>8</v>
      </c>
      <c r="C17" s="267" t="s">
        <v>127</v>
      </c>
      <c r="D17" s="279">
        <f>[2]MISIP_MLK!$K$56</f>
        <v>3272</v>
      </c>
      <c r="E17" s="279">
        <f>[2]MISIP_MLK!$K$57</f>
        <v>2935.2554000000046</v>
      </c>
      <c r="F17" s="279">
        <f>[2]MISIP_MLK!$K$58</f>
        <v>3765</v>
      </c>
      <c r="G17" s="279">
        <f>[2]MISIP_MLK!$K$59</f>
        <v>3955</v>
      </c>
      <c r="H17" s="279">
        <f>[2]MISIP_MLK!$K$60</f>
        <v>0</v>
      </c>
      <c r="I17" s="279">
        <f>[2]MISIP_MLK!$K$61</f>
        <v>0</v>
      </c>
      <c r="J17" s="279">
        <f>[2]MISIP_MLK!$K$62</f>
        <v>0</v>
      </c>
      <c r="K17" s="91">
        <f>[2]MISIP_MLK!$K$63</f>
        <v>0</v>
      </c>
      <c r="L17" s="91">
        <f>[2]MISIP_MLK!$K$64</f>
        <v>0</v>
      </c>
      <c r="M17" s="91">
        <f>[2]MISIP_MLK!$K$65</f>
        <v>0</v>
      </c>
      <c r="N17" s="91">
        <f>[2]MISIP_MLK!$K$66</f>
        <v>0</v>
      </c>
      <c r="O17" s="91">
        <f>[2]MISIP_MLK!$K$67</f>
        <v>0</v>
      </c>
      <c r="P17" s="85">
        <f t="shared" si="13"/>
        <v>13927.255400000005</v>
      </c>
      <c r="Q17" s="313">
        <f t="shared" si="5"/>
        <v>3272</v>
      </c>
      <c r="R17" s="314">
        <f t="shared" si="6"/>
        <v>6207.2554000000046</v>
      </c>
      <c r="S17" s="314">
        <f t="shared" si="7"/>
        <v>9972.2554000000055</v>
      </c>
      <c r="T17" s="314">
        <f t="shared" si="8"/>
        <v>13927.255400000005</v>
      </c>
      <c r="U17" s="314">
        <f t="shared" si="9"/>
        <v>13927.255400000005</v>
      </c>
      <c r="V17" s="314">
        <f t="shared" si="10"/>
        <v>13927.255400000005</v>
      </c>
      <c r="W17" s="314">
        <f t="shared" si="11"/>
        <v>13927.255400000005</v>
      </c>
      <c r="X17" s="314">
        <f t="shared" si="12"/>
        <v>13927.255400000005</v>
      </c>
      <c r="Y17" s="314">
        <f t="shared" si="3"/>
        <v>13927.255400000005</v>
      </c>
      <c r="Z17" s="314">
        <f t="shared" si="3"/>
        <v>13927.255400000005</v>
      </c>
      <c r="AA17" s="314">
        <f t="shared" si="3"/>
        <v>13927.255400000005</v>
      </c>
      <c r="AB17" s="314">
        <f t="shared" si="3"/>
        <v>13927.255400000005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14">SUM(D11:D17)</f>
        <v>102402</v>
      </c>
      <c r="E18" s="280">
        <f t="shared" si="14"/>
        <v>90222.287600000011</v>
      </c>
      <c r="F18" s="280">
        <f t="shared" si="14"/>
        <v>99518</v>
      </c>
      <c r="G18" s="280">
        <f t="shared" si="14"/>
        <v>102358</v>
      </c>
      <c r="H18" s="280">
        <f t="shared" si="14"/>
        <v>0</v>
      </c>
      <c r="I18" s="280">
        <f t="shared" si="14"/>
        <v>0</v>
      </c>
      <c r="J18" s="280">
        <f t="shared" ref="J18:O18" si="15">SUM(J11:J17)</f>
        <v>0</v>
      </c>
      <c r="K18" s="280">
        <f t="shared" si="15"/>
        <v>0</v>
      </c>
      <c r="L18" s="280">
        <f t="shared" si="15"/>
        <v>0</v>
      </c>
      <c r="M18" s="280">
        <f t="shared" si="15"/>
        <v>0</v>
      </c>
      <c r="N18" s="280">
        <f t="shared" si="15"/>
        <v>0</v>
      </c>
      <c r="O18" s="280">
        <f t="shared" si="15"/>
        <v>0</v>
      </c>
      <c r="P18" s="103">
        <f>SUM(P11:P17)</f>
        <v>394500.28760000004</v>
      </c>
      <c r="Q18" s="315">
        <f>D18</f>
        <v>102402</v>
      </c>
      <c r="R18" s="316">
        <f t="shared" si="6"/>
        <v>192624.28760000001</v>
      </c>
      <c r="S18" s="316">
        <f t="shared" si="7"/>
        <v>292142.28760000004</v>
      </c>
      <c r="T18" s="316">
        <f t="shared" si="8"/>
        <v>394500.28760000004</v>
      </c>
      <c r="U18" s="316">
        <f t="shared" si="9"/>
        <v>394500.28760000004</v>
      </c>
      <c r="V18" s="316">
        <f t="shared" si="10"/>
        <v>394500.28760000004</v>
      </c>
      <c r="W18" s="316">
        <f t="shared" si="11"/>
        <v>394500.28760000004</v>
      </c>
      <c r="X18" s="316">
        <f t="shared" si="12"/>
        <v>394500.28760000004</v>
      </c>
      <c r="Y18" s="316">
        <f t="shared" ref="Y18:Y26" si="16">X18+L18</f>
        <v>394500.28760000004</v>
      </c>
      <c r="Z18" s="316">
        <f t="shared" ref="Z18:Z26" si="17">Y18+M18</f>
        <v>394500.28760000004</v>
      </c>
      <c r="AA18" s="316">
        <f t="shared" ref="AA18:AA26" si="18">Z18+N18</f>
        <v>394500.28760000004</v>
      </c>
      <c r="AB18" s="316">
        <f t="shared" ref="AB18:AB26" si="19">AA18+O18</f>
        <v>394500.28760000004</v>
      </c>
    </row>
    <row r="19" spans="1:28" ht="14.1" customHeight="1">
      <c r="A19" s="14"/>
      <c r="B19" s="109">
        <v>10</v>
      </c>
      <c r="C19" s="267" t="s">
        <v>155</v>
      </c>
      <c r="D19" s="279">
        <f>[2]MISIP_KTB!$E$56</f>
        <v>26823</v>
      </c>
      <c r="E19" s="279">
        <f>[2]MISIP_KTB!$E$57</f>
        <v>26478</v>
      </c>
      <c r="F19" s="279">
        <f>[2]MISIP_KTB!$E$58</f>
        <v>31149</v>
      </c>
      <c r="G19" s="279">
        <f>[2]MISIP_KTB!$E$59</f>
        <v>30159</v>
      </c>
      <c r="H19" s="279">
        <f>[2]MISIP_KTB!$E$60</f>
        <v>0</v>
      </c>
      <c r="I19" s="279">
        <f>[2]MISIP_KTB!$E$61</f>
        <v>0</v>
      </c>
      <c r="J19" s="279">
        <f>[2]MISIP_KTB!$E$62</f>
        <v>0</v>
      </c>
      <c r="K19" s="91">
        <f>[2]MISIP_KTB!$E$63</f>
        <v>0</v>
      </c>
      <c r="L19" s="91">
        <f>[2]MISIP_KTB!$E$64</f>
        <v>0</v>
      </c>
      <c r="M19" s="91">
        <f>[2]MISIP_KTB!$E$65</f>
        <v>0</v>
      </c>
      <c r="N19" s="91">
        <f>[2]MISIP_KTB!$E$66</f>
        <v>0</v>
      </c>
      <c r="O19" s="91">
        <f>[2]MISIP_KTB!$E$67</f>
        <v>0</v>
      </c>
      <c r="P19" s="85">
        <f t="shared" ref="P19:P26" si="20">SUM(D19:O19)</f>
        <v>114609</v>
      </c>
      <c r="Q19" s="313">
        <f t="shared" ref="Q19:Q26" si="21">D19</f>
        <v>26823</v>
      </c>
      <c r="R19" s="314">
        <f t="shared" ref="R19:R29" si="22">Q19+E19</f>
        <v>53301</v>
      </c>
      <c r="S19" s="314">
        <f t="shared" ref="S19:S27" si="23">R19+F19</f>
        <v>84450</v>
      </c>
      <c r="T19" s="314">
        <f t="shared" ref="T19:T27" si="24">S19+G19</f>
        <v>114609</v>
      </c>
      <c r="U19" s="314">
        <f t="shared" ref="U19:U27" si="25">T19+H19</f>
        <v>114609</v>
      </c>
      <c r="V19" s="314">
        <f t="shared" ref="V19:V27" si="26">U19+I19</f>
        <v>114609</v>
      </c>
      <c r="W19" s="314">
        <f t="shared" ref="W19:W27" si="27">V19+J19</f>
        <v>114609</v>
      </c>
      <c r="X19" s="314">
        <f t="shared" ref="X19:X27" si="28">W19+K19</f>
        <v>114609</v>
      </c>
      <c r="Y19" s="314">
        <f t="shared" si="16"/>
        <v>114609</v>
      </c>
      <c r="Z19" s="314">
        <f t="shared" si="17"/>
        <v>114609</v>
      </c>
      <c r="AA19" s="314">
        <f t="shared" si="18"/>
        <v>114609</v>
      </c>
      <c r="AB19" s="314">
        <f t="shared" si="19"/>
        <v>114609</v>
      </c>
    </row>
    <row r="20" spans="1:28" ht="14.1" customHeight="1">
      <c r="A20" s="14"/>
      <c r="B20" s="109">
        <v>11</v>
      </c>
      <c r="C20" s="270" t="s">
        <v>156</v>
      </c>
      <c r="D20" s="281">
        <f>[2]MISIP_KTB!$F$56</f>
        <v>14975</v>
      </c>
      <c r="E20" s="281">
        <f>[2]MISIP_KTB!$F$57</f>
        <v>13395</v>
      </c>
      <c r="F20" s="281">
        <f>[2]MISIP_KTB!$F$58</f>
        <v>14950</v>
      </c>
      <c r="G20" s="281">
        <f>[2]MISIP_KTB!$F$59</f>
        <v>15070</v>
      </c>
      <c r="H20" s="281">
        <f>[2]MISIP_KTB!$F$60</f>
        <v>0</v>
      </c>
      <c r="I20" s="281">
        <f>[2]MISIP_KTB!$F$61</f>
        <v>0</v>
      </c>
      <c r="J20" s="281">
        <f>[2]MISIP_KTB!$F$62</f>
        <v>0</v>
      </c>
      <c r="K20" s="91">
        <f>[2]MISIP_KTB!$F$63</f>
        <v>0</v>
      </c>
      <c r="L20" s="91">
        <f>[2]MISIP_KTB!$F$64</f>
        <v>0</v>
      </c>
      <c r="M20" s="91">
        <f>[2]MISIP_KTB!$F$65</f>
        <v>0</v>
      </c>
      <c r="N20" s="91">
        <f>[2]MISIP_KTB!$F$66</f>
        <v>0</v>
      </c>
      <c r="O20" s="91">
        <f>[2]MISIP_KTB!$F$67</f>
        <v>0</v>
      </c>
      <c r="P20" s="85">
        <f t="shared" si="20"/>
        <v>58390</v>
      </c>
      <c r="Q20" s="313">
        <f t="shared" si="21"/>
        <v>14975</v>
      </c>
      <c r="R20" s="314">
        <f t="shared" si="22"/>
        <v>28370</v>
      </c>
      <c r="S20" s="314">
        <f t="shared" si="23"/>
        <v>43320</v>
      </c>
      <c r="T20" s="314">
        <f t="shared" si="24"/>
        <v>58390</v>
      </c>
      <c r="U20" s="314">
        <f t="shared" si="25"/>
        <v>58390</v>
      </c>
      <c r="V20" s="314">
        <f t="shared" si="26"/>
        <v>58390</v>
      </c>
      <c r="W20" s="314">
        <f t="shared" si="27"/>
        <v>58390</v>
      </c>
      <c r="X20" s="314">
        <f t="shared" si="28"/>
        <v>58390</v>
      </c>
      <c r="Y20" s="314">
        <f t="shared" si="16"/>
        <v>58390</v>
      </c>
      <c r="Z20" s="314">
        <f t="shared" si="17"/>
        <v>58390</v>
      </c>
      <c r="AA20" s="314">
        <f t="shared" si="18"/>
        <v>58390</v>
      </c>
      <c r="AB20" s="314">
        <f t="shared" si="19"/>
        <v>58390</v>
      </c>
    </row>
    <row r="21" spans="1:28" ht="14.1" customHeight="1">
      <c r="A21" s="14"/>
      <c r="B21" s="109">
        <v>12</v>
      </c>
      <c r="C21" s="270" t="s">
        <v>129</v>
      </c>
      <c r="D21" s="281">
        <f>[2]MISIP_KTB!$G$56</f>
        <v>0</v>
      </c>
      <c r="E21" s="281">
        <f>[2]MISIP_KTB!$G$57</f>
        <v>0</v>
      </c>
      <c r="F21" s="281">
        <f>[2]MISIP_KTB!$G$58</f>
        <v>23415</v>
      </c>
      <c r="G21" s="281">
        <f>[2]MISIP_KTB!$G$59</f>
        <v>11910</v>
      </c>
      <c r="H21" s="281">
        <f>[2]MISIP_KTB!$G$60</f>
        <v>0</v>
      </c>
      <c r="I21" s="281">
        <f>[2]MISIP_KTB!$G$61</f>
        <v>0</v>
      </c>
      <c r="J21" s="281">
        <f>[2]MISIP_KTB!$G$62</f>
        <v>0</v>
      </c>
      <c r="K21" s="91">
        <f>[2]MISIP_KTB!$G$63</f>
        <v>0</v>
      </c>
      <c r="L21" s="91">
        <f>[2]MISIP_KTB!$G$64</f>
        <v>0</v>
      </c>
      <c r="M21" s="91">
        <f>[2]MISIP_KTB!$G$65</f>
        <v>0</v>
      </c>
      <c r="N21" s="91">
        <f>[2]MISIP_KTB!$G$66</f>
        <v>0</v>
      </c>
      <c r="O21" s="91">
        <f>[2]MISIP_KTB!$G$67</f>
        <v>0</v>
      </c>
      <c r="P21" s="85">
        <f t="shared" si="20"/>
        <v>35325</v>
      </c>
      <c r="Q21" s="313">
        <f t="shared" ref="Q21" si="29">D21</f>
        <v>0</v>
      </c>
      <c r="R21" s="314">
        <f t="shared" ref="R21" si="30">Q21+E21</f>
        <v>0</v>
      </c>
      <c r="S21" s="314">
        <f t="shared" ref="S21" si="31">R21+F21</f>
        <v>23415</v>
      </c>
      <c r="T21" s="314">
        <f t="shared" ref="T21" si="32">S21+G21</f>
        <v>35325</v>
      </c>
      <c r="U21" s="314">
        <f t="shared" ref="U21" si="33">T21+H21</f>
        <v>35325</v>
      </c>
      <c r="V21" s="314">
        <f t="shared" ref="V21" si="34">U21+I21</f>
        <v>35325</v>
      </c>
      <c r="W21" s="314">
        <f t="shared" ref="W21" si="35">V21+J21</f>
        <v>35325</v>
      </c>
      <c r="X21" s="314">
        <f t="shared" ref="X21" si="36">W21+K21</f>
        <v>35325</v>
      </c>
      <c r="Y21" s="314">
        <f t="shared" si="16"/>
        <v>35325</v>
      </c>
      <c r="Z21" s="314">
        <f t="shared" si="17"/>
        <v>35325</v>
      </c>
      <c r="AA21" s="314">
        <f t="shared" si="18"/>
        <v>35325</v>
      </c>
      <c r="AB21" s="314">
        <f t="shared" si="19"/>
        <v>35325</v>
      </c>
    </row>
    <row r="22" spans="1:28" ht="14.1" customHeight="1">
      <c r="A22" s="14"/>
      <c r="B22" s="109">
        <v>13</v>
      </c>
      <c r="C22" s="271" t="s">
        <v>157</v>
      </c>
      <c r="D22" s="279">
        <f>[2]MISIP_KTB!$H$56</f>
        <v>19494</v>
      </c>
      <c r="E22" s="279">
        <f>[2]MISIP_KTB!$H$57</f>
        <v>17615</v>
      </c>
      <c r="F22" s="279">
        <f>[2]MISIP_KTB!$H$58</f>
        <v>19730</v>
      </c>
      <c r="G22" s="279">
        <f>[2]MISIP_KTB!$H$59</f>
        <v>19752</v>
      </c>
      <c r="H22" s="279">
        <f>[2]MISIP_KTB!$H$60</f>
        <v>0</v>
      </c>
      <c r="I22" s="279">
        <f>[2]MISIP_KTB!$H$61</f>
        <v>0</v>
      </c>
      <c r="J22" s="279">
        <f>[2]MISIP_KTB!$H$62</f>
        <v>0</v>
      </c>
      <c r="K22" s="91">
        <f>[2]MISIP_KTB!$H$63</f>
        <v>0</v>
      </c>
      <c r="L22" s="91">
        <f>[2]MISIP_KTB!$H$64</f>
        <v>0</v>
      </c>
      <c r="M22" s="91">
        <f>[2]MISIP_KTB!$H$65</f>
        <v>0</v>
      </c>
      <c r="N22" s="91">
        <f>[2]MISIP_KTB!$H$66</f>
        <v>0</v>
      </c>
      <c r="O22" s="91">
        <f>[2]MISIP_KTB!$H$67</f>
        <v>0</v>
      </c>
      <c r="P22" s="85">
        <f t="shared" si="20"/>
        <v>76591</v>
      </c>
      <c r="Q22" s="313">
        <f t="shared" si="21"/>
        <v>19494</v>
      </c>
      <c r="R22" s="314">
        <f t="shared" si="22"/>
        <v>37109</v>
      </c>
      <c r="S22" s="314">
        <f t="shared" si="23"/>
        <v>56839</v>
      </c>
      <c r="T22" s="314">
        <f t="shared" si="24"/>
        <v>76591</v>
      </c>
      <c r="U22" s="314">
        <f t="shared" si="25"/>
        <v>76591</v>
      </c>
      <c r="V22" s="314">
        <f t="shared" si="26"/>
        <v>76591</v>
      </c>
      <c r="W22" s="314">
        <f t="shared" si="27"/>
        <v>76591</v>
      </c>
      <c r="X22" s="314">
        <f t="shared" si="28"/>
        <v>76591</v>
      </c>
      <c r="Y22" s="314">
        <f t="shared" si="16"/>
        <v>76591</v>
      </c>
      <c r="Z22" s="314">
        <f t="shared" si="17"/>
        <v>76591</v>
      </c>
      <c r="AA22" s="314">
        <f t="shared" si="18"/>
        <v>76591</v>
      </c>
      <c r="AB22" s="314">
        <f t="shared" si="19"/>
        <v>76591</v>
      </c>
    </row>
    <row r="23" spans="1:28" ht="14.1" customHeight="1">
      <c r="A23" s="14"/>
      <c r="B23" s="109">
        <v>14</v>
      </c>
      <c r="C23" s="271" t="s">
        <v>158</v>
      </c>
      <c r="D23" s="279">
        <f>[2]MISIP_KTB!$I$56</f>
        <v>40265</v>
      </c>
      <c r="E23" s="279">
        <f>[2]MISIP_KTB!$I$57</f>
        <v>34596</v>
      </c>
      <c r="F23" s="279">
        <f>[2]MISIP_KTB!$I$58</f>
        <v>35930</v>
      </c>
      <c r="G23" s="279">
        <f>[2]MISIP_KTB!$I$59</f>
        <v>35686</v>
      </c>
      <c r="H23" s="279">
        <f>[2]MISIP_KTB!$I$60</f>
        <v>0</v>
      </c>
      <c r="I23" s="279">
        <f>[2]MISIP_KTB!$I$61</f>
        <v>0</v>
      </c>
      <c r="J23" s="279">
        <f>[2]MISIP_KTB!$I$62</f>
        <v>0</v>
      </c>
      <c r="K23" s="91">
        <f>[2]MISIP_KTB!$I$63</f>
        <v>0</v>
      </c>
      <c r="L23" s="91">
        <f>[2]MISIP_KTB!$I$64</f>
        <v>0</v>
      </c>
      <c r="M23" s="91">
        <f>[2]MISIP_KTB!$I$65</f>
        <v>0</v>
      </c>
      <c r="N23" s="91">
        <f>[2]MISIP_KTB!$I$66</f>
        <v>0</v>
      </c>
      <c r="O23" s="91">
        <f>[2]MISIP_KTB!$I$67</f>
        <v>0</v>
      </c>
      <c r="P23" s="85">
        <f t="shared" si="20"/>
        <v>146477</v>
      </c>
      <c r="Q23" s="313">
        <f t="shared" si="21"/>
        <v>40265</v>
      </c>
      <c r="R23" s="314">
        <f t="shared" si="22"/>
        <v>74861</v>
      </c>
      <c r="S23" s="314">
        <f t="shared" si="23"/>
        <v>110791</v>
      </c>
      <c r="T23" s="314">
        <f t="shared" si="24"/>
        <v>146477</v>
      </c>
      <c r="U23" s="314">
        <f t="shared" si="25"/>
        <v>146477</v>
      </c>
      <c r="V23" s="314">
        <f t="shared" si="26"/>
        <v>146477</v>
      </c>
      <c r="W23" s="314">
        <f t="shared" si="27"/>
        <v>146477</v>
      </c>
      <c r="X23" s="314">
        <f t="shared" si="28"/>
        <v>146477</v>
      </c>
      <c r="Y23" s="314">
        <f t="shared" si="16"/>
        <v>146477</v>
      </c>
      <c r="Z23" s="314">
        <f t="shared" si="17"/>
        <v>146477</v>
      </c>
      <c r="AA23" s="314">
        <f t="shared" si="18"/>
        <v>146477</v>
      </c>
      <c r="AB23" s="314">
        <f t="shared" si="19"/>
        <v>146477</v>
      </c>
    </row>
    <row r="24" spans="1:28" ht="14.1" customHeight="1">
      <c r="A24" s="14"/>
      <c r="B24" s="109">
        <v>15</v>
      </c>
      <c r="C24" s="271" t="s">
        <v>159</v>
      </c>
      <c r="D24" s="279">
        <f>[2]MISIP_KTB!$J$56</f>
        <v>35373</v>
      </c>
      <c r="E24" s="279">
        <f>[2]MISIP_KTB!$J$57</f>
        <v>35551</v>
      </c>
      <c r="F24" s="279">
        <f>[2]MISIP_KTB!$J$58</f>
        <v>37728</v>
      </c>
      <c r="G24" s="279">
        <f>[2]MISIP_KTB!$J$59</f>
        <v>37885</v>
      </c>
      <c r="H24" s="279">
        <f>[2]MISIP_KTB!$J$60</f>
        <v>0</v>
      </c>
      <c r="I24" s="279">
        <f>[2]MISIP_KTB!$J$61</f>
        <v>0</v>
      </c>
      <c r="J24" s="279">
        <f>[2]MISIP_KTB!$J$62</f>
        <v>0</v>
      </c>
      <c r="K24" s="91">
        <f>[2]MISIP_KTB!$J$63</f>
        <v>0</v>
      </c>
      <c r="L24" s="91">
        <f>[2]MISIP_KTB!$J$64</f>
        <v>0</v>
      </c>
      <c r="M24" s="91">
        <f>[2]MISIP_KTB!$J$65</f>
        <v>0</v>
      </c>
      <c r="N24" s="91">
        <f>[2]MISIP_KTB!$J$66</f>
        <v>0</v>
      </c>
      <c r="O24" s="91">
        <f>[2]MISIP_KTB!$J$67</f>
        <v>0</v>
      </c>
      <c r="P24" s="85">
        <f t="shared" si="20"/>
        <v>146537</v>
      </c>
      <c r="Q24" s="313">
        <f t="shared" si="21"/>
        <v>35373</v>
      </c>
      <c r="R24" s="314">
        <f t="shared" si="22"/>
        <v>70924</v>
      </c>
      <c r="S24" s="314">
        <f t="shared" si="23"/>
        <v>108652</v>
      </c>
      <c r="T24" s="314">
        <f t="shared" si="24"/>
        <v>146537</v>
      </c>
      <c r="U24" s="314">
        <f t="shared" si="25"/>
        <v>146537</v>
      </c>
      <c r="V24" s="314">
        <f t="shared" si="26"/>
        <v>146537</v>
      </c>
      <c r="W24" s="314">
        <f t="shared" si="27"/>
        <v>146537</v>
      </c>
      <c r="X24" s="314">
        <f t="shared" si="28"/>
        <v>146537</v>
      </c>
      <c r="Y24" s="314">
        <f t="shared" si="16"/>
        <v>146537</v>
      </c>
      <c r="Z24" s="314">
        <f t="shared" si="17"/>
        <v>146537</v>
      </c>
      <c r="AA24" s="314">
        <f t="shared" si="18"/>
        <v>146537</v>
      </c>
      <c r="AB24" s="314">
        <f t="shared" si="19"/>
        <v>146537</v>
      </c>
    </row>
    <row r="25" spans="1:28" ht="14.1" customHeight="1">
      <c r="B25" s="109">
        <v>16</v>
      </c>
      <c r="C25" s="271" t="s">
        <v>160</v>
      </c>
      <c r="D25" s="279">
        <f>[2]MISIP_KTB!$K$56</f>
        <v>5669</v>
      </c>
      <c r="E25" s="279">
        <f>[2]MISIP_KTB!$K$57</f>
        <v>5039</v>
      </c>
      <c r="F25" s="279">
        <f>[2]MISIP_KTB!$K$58</f>
        <v>5076</v>
      </c>
      <c r="G25" s="279">
        <f>[2]MISIP_KTB!$K$59</f>
        <v>1501</v>
      </c>
      <c r="H25" s="279">
        <f>[2]MISIP_KTB!$K$60</f>
        <v>0</v>
      </c>
      <c r="I25" s="279">
        <f>[2]MISIP_KTB!$K$61</f>
        <v>0</v>
      </c>
      <c r="J25" s="279">
        <f>[2]MISIP_KTB!$K$62</f>
        <v>0</v>
      </c>
      <c r="K25" s="91">
        <f>[2]MISIP_KTB!$K$63</f>
        <v>0</v>
      </c>
      <c r="L25" s="91">
        <f>[2]MISIP_KTB!$K$64</f>
        <v>0</v>
      </c>
      <c r="M25" s="91">
        <f>[2]MISIP_KTB!$K$65</f>
        <v>0</v>
      </c>
      <c r="N25" s="91">
        <f>[2]MISIP_KTB!$K$66</f>
        <v>0</v>
      </c>
      <c r="O25" s="91">
        <f>[2]MISIP_KTB!$K$67</f>
        <v>0</v>
      </c>
      <c r="P25" s="85">
        <f t="shared" si="20"/>
        <v>17285</v>
      </c>
      <c r="Q25" s="313">
        <f t="shared" si="21"/>
        <v>5669</v>
      </c>
      <c r="R25" s="314">
        <f t="shared" si="22"/>
        <v>10708</v>
      </c>
      <c r="S25" s="314">
        <f t="shared" si="23"/>
        <v>15784</v>
      </c>
      <c r="T25" s="314">
        <f t="shared" si="24"/>
        <v>17285</v>
      </c>
      <c r="U25" s="314">
        <f t="shared" si="25"/>
        <v>17285</v>
      </c>
      <c r="V25" s="314">
        <f t="shared" si="26"/>
        <v>17285</v>
      </c>
      <c r="W25" s="314">
        <f t="shared" si="27"/>
        <v>17285</v>
      </c>
      <c r="X25" s="314">
        <f t="shared" si="28"/>
        <v>17285</v>
      </c>
      <c r="Y25" s="314">
        <f t="shared" si="16"/>
        <v>17285</v>
      </c>
      <c r="Z25" s="314">
        <f t="shared" si="17"/>
        <v>17285</v>
      </c>
      <c r="AA25" s="314">
        <f t="shared" si="18"/>
        <v>17285</v>
      </c>
      <c r="AB25" s="314">
        <f t="shared" si="19"/>
        <v>17285</v>
      </c>
    </row>
    <row r="26" spans="1:28" ht="14.1" customHeight="1">
      <c r="A26" s="14"/>
      <c r="B26" s="109">
        <v>17</v>
      </c>
      <c r="C26" s="271" t="s">
        <v>161</v>
      </c>
      <c r="D26" s="279">
        <f>[2]MISIP_KTB!$L$56</f>
        <v>12451</v>
      </c>
      <c r="E26" s="279">
        <f>[2]MISIP_KTB!$L$57</f>
        <v>11558</v>
      </c>
      <c r="F26" s="279">
        <f>[2]MISIP_KTB!$L$58</f>
        <v>12187</v>
      </c>
      <c r="G26" s="279">
        <f>[2]MISIP_KTB!$L$59</f>
        <v>12386</v>
      </c>
      <c r="H26" s="279">
        <f>[2]MISIP_KTB!$L$60</f>
        <v>0</v>
      </c>
      <c r="I26" s="279">
        <f>[2]MISIP_KTB!$L$61</f>
        <v>0</v>
      </c>
      <c r="J26" s="279">
        <f>[2]MISIP_KTB!$L$62</f>
        <v>0</v>
      </c>
      <c r="K26" s="91">
        <f>[2]MISIP_KTB!$L$63</f>
        <v>0</v>
      </c>
      <c r="L26" s="91">
        <f>[2]MISIP_KTB!$L$64</f>
        <v>0</v>
      </c>
      <c r="M26" s="91">
        <f>[2]MISIP_KTB!$L$65</f>
        <v>0</v>
      </c>
      <c r="N26" s="91">
        <f>[2]MISIP_KTB!$L$66</f>
        <v>0</v>
      </c>
      <c r="O26" s="91">
        <f>[2]MISIP_KTB!$L$67</f>
        <v>0</v>
      </c>
      <c r="P26" s="85">
        <f t="shared" si="20"/>
        <v>48582</v>
      </c>
      <c r="Q26" s="313">
        <f t="shared" si="21"/>
        <v>12451</v>
      </c>
      <c r="R26" s="314">
        <f t="shared" si="22"/>
        <v>24009</v>
      </c>
      <c r="S26" s="314">
        <f t="shared" si="23"/>
        <v>36196</v>
      </c>
      <c r="T26" s="314">
        <f t="shared" si="24"/>
        <v>48582</v>
      </c>
      <c r="U26" s="314">
        <f t="shared" si="25"/>
        <v>48582</v>
      </c>
      <c r="V26" s="314">
        <f t="shared" si="26"/>
        <v>48582</v>
      </c>
      <c r="W26" s="314">
        <f t="shared" si="27"/>
        <v>48582</v>
      </c>
      <c r="X26" s="314">
        <f t="shared" si="28"/>
        <v>48582</v>
      </c>
      <c r="Y26" s="314">
        <f t="shared" si="16"/>
        <v>48582</v>
      </c>
      <c r="Z26" s="314">
        <f t="shared" si="17"/>
        <v>48582</v>
      </c>
      <c r="AA26" s="314">
        <f t="shared" si="18"/>
        <v>48582</v>
      </c>
      <c r="AB26" s="314">
        <f t="shared" si="19"/>
        <v>48582</v>
      </c>
    </row>
    <row r="27" spans="1:28" s="7" customFormat="1" ht="14.1" customHeight="1">
      <c r="B27" s="110"/>
      <c r="C27" s="272" t="s">
        <v>47</v>
      </c>
      <c r="D27" s="280">
        <f t="shared" ref="D27:P27" si="37">SUM(D19:D26)</f>
        <v>155050</v>
      </c>
      <c r="E27" s="280">
        <f t="shared" si="37"/>
        <v>144232</v>
      </c>
      <c r="F27" s="280">
        <f t="shared" si="37"/>
        <v>180165</v>
      </c>
      <c r="G27" s="280">
        <f t="shared" si="37"/>
        <v>164349</v>
      </c>
      <c r="H27" s="280">
        <f t="shared" si="37"/>
        <v>0</v>
      </c>
      <c r="I27" s="280">
        <f t="shared" si="37"/>
        <v>0</v>
      </c>
      <c r="J27" s="280">
        <f t="shared" si="37"/>
        <v>0</v>
      </c>
      <c r="K27" s="280">
        <f t="shared" si="37"/>
        <v>0</v>
      </c>
      <c r="L27" s="280">
        <f t="shared" si="37"/>
        <v>0</v>
      </c>
      <c r="M27" s="280">
        <f t="shared" si="37"/>
        <v>0</v>
      </c>
      <c r="N27" s="280">
        <f t="shared" si="37"/>
        <v>0</v>
      </c>
      <c r="O27" s="280">
        <f t="shared" si="37"/>
        <v>0</v>
      </c>
      <c r="P27" s="103">
        <f t="shared" si="37"/>
        <v>643796</v>
      </c>
      <c r="Q27" s="315">
        <f t="shared" ref="Q27:Q36" si="38">D27</f>
        <v>155050</v>
      </c>
      <c r="R27" s="316">
        <f t="shared" si="22"/>
        <v>299282</v>
      </c>
      <c r="S27" s="316">
        <f t="shared" si="23"/>
        <v>479447</v>
      </c>
      <c r="T27" s="316">
        <f t="shared" si="24"/>
        <v>643796</v>
      </c>
      <c r="U27" s="316">
        <f t="shared" si="25"/>
        <v>643796</v>
      </c>
      <c r="V27" s="316">
        <f t="shared" si="26"/>
        <v>643796</v>
      </c>
      <c r="W27" s="316">
        <f t="shared" si="27"/>
        <v>643796</v>
      </c>
      <c r="X27" s="316">
        <f t="shared" si="28"/>
        <v>643796</v>
      </c>
      <c r="Y27" s="316">
        <f t="shared" ref="Y27" si="39">X27+L27</f>
        <v>643796</v>
      </c>
      <c r="Z27" s="316">
        <f t="shared" ref="Z27" si="40">Y27+M27</f>
        <v>643796</v>
      </c>
      <c r="AA27" s="316">
        <f t="shared" ref="AA27" si="41">Z27+N27</f>
        <v>643796</v>
      </c>
      <c r="AB27" s="316">
        <f t="shared" ref="AB27" si="42">AA27+O27</f>
        <v>643796</v>
      </c>
    </row>
    <row r="28" spans="1:28" s="7" customFormat="1" ht="14.1" customHeight="1">
      <c r="B28" s="110"/>
      <c r="C28" s="273" t="s">
        <v>128</v>
      </c>
      <c r="D28" s="300">
        <f t="shared" ref="D28:O28" si="43">SUM(D10,D18,D27)</f>
        <v>275267</v>
      </c>
      <c r="E28" s="300">
        <f t="shared" si="43"/>
        <v>250876.28760000001</v>
      </c>
      <c r="F28" s="300">
        <f t="shared" si="43"/>
        <v>298390</v>
      </c>
      <c r="G28" s="300">
        <f t="shared" si="43"/>
        <v>285264</v>
      </c>
      <c r="H28" s="300">
        <f t="shared" si="43"/>
        <v>0</v>
      </c>
      <c r="I28" s="300">
        <f t="shared" si="43"/>
        <v>0</v>
      </c>
      <c r="J28" s="300">
        <f t="shared" si="43"/>
        <v>0</v>
      </c>
      <c r="K28" s="300">
        <f t="shared" si="43"/>
        <v>0</v>
      </c>
      <c r="L28" s="300">
        <f t="shared" si="43"/>
        <v>0</v>
      </c>
      <c r="M28" s="300">
        <f t="shared" si="43"/>
        <v>0</v>
      </c>
      <c r="N28" s="300">
        <f t="shared" si="43"/>
        <v>0</v>
      </c>
      <c r="O28" s="300">
        <f t="shared" si="43"/>
        <v>0</v>
      </c>
      <c r="P28" s="205">
        <f>SUM(P27,P18,P10)</f>
        <v>1109797.2875999999</v>
      </c>
      <c r="Q28" s="317">
        <f t="shared" si="38"/>
        <v>275267</v>
      </c>
      <c r="R28" s="316">
        <f t="shared" ref="R28" si="44">Q28+E28</f>
        <v>526143.28760000004</v>
      </c>
      <c r="S28" s="316">
        <f t="shared" ref="S28:S29" si="45">R28+F28</f>
        <v>824533.28760000004</v>
      </c>
      <c r="T28" s="316">
        <f t="shared" ref="T28:T29" si="46">S28+G28</f>
        <v>1109797.2875999999</v>
      </c>
      <c r="U28" s="316">
        <f t="shared" ref="U28:U29" si="47">T28+H28</f>
        <v>1109797.2875999999</v>
      </c>
      <c r="V28" s="316">
        <f t="shared" ref="V28:V29" si="48">U28+I28</f>
        <v>1109797.2875999999</v>
      </c>
      <c r="W28" s="316">
        <f t="shared" ref="W28:W29" si="49">V28+J28</f>
        <v>1109797.2875999999</v>
      </c>
      <c r="X28" s="316">
        <f t="shared" ref="X28:X29" si="50">W28+K28</f>
        <v>1109797.2875999999</v>
      </c>
      <c r="Y28" s="316">
        <f t="shared" ref="Y28:Y29" si="51">X28+L28</f>
        <v>1109797.2875999999</v>
      </c>
      <c r="Z28" s="316">
        <f t="shared" ref="Z28:Z29" si="52">Y28+M28</f>
        <v>1109797.2875999999</v>
      </c>
      <c r="AA28" s="316">
        <f t="shared" ref="AA28:AA29" si="53">Z28+N28</f>
        <v>1109797.2875999999</v>
      </c>
      <c r="AB28" s="316">
        <f t="shared" ref="AB28:AB29" si="54">AA28+O28</f>
        <v>1109797.2875999999</v>
      </c>
    </row>
    <row r="29" spans="1:28" ht="14.1" customHeight="1">
      <c r="B29" s="109">
        <v>18</v>
      </c>
      <c r="C29" s="271" t="s">
        <v>129</v>
      </c>
      <c r="D29" s="279">
        <f>[2]SEWA!$E$56</f>
        <v>60520</v>
      </c>
      <c r="E29" s="279">
        <f>[2]SEWA!$E$57</f>
        <v>46825</v>
      </c>
      <c r="F29" s="279">
        <f>[2]SEWA!$E$58</f>
        <v>33710</v>
      </c>
      <c r="G29" s="279">
        <f>[2]SEWA!$E$59</f>
        <v>8205</v>
      </c>
      <c r="H29" s="279">
        <f>[2]SEWA!$E$60</f>
        <v>0</v>
      </c>
      <c r="I29" s="279">
        <f>[2]SEWA!$E$61</f>
        <v>0</v>
      </c>
      <c r="J29" s="279">
        <f>[2]SEWA!$E$62</f>
        <v>0</v>
      </c>
      <c r="K29" s="91">
        <f>[2]SEWA!$E$63</f>
        <v>0</v>
      </c>
      <c r="L29" s="91">
        <f>[2]SEWA!$E$64</f>
        <v>0</v>
      </c>
      <c r="M29" s="91">
        <f>[2]SEWA!$E$65</f>
        <v>0</v>
      </c>
      <c r="N29" s="91">
        <f>[2]SEWA!$E$66</f>
        <v>0</v>
      </c>
      <c r="O29" s="91">
        <f>[2]SEWA!$E$67</f>
        <v>0</v>
      </c>
      <c r="P29" s="85">
        <f>SUM(D29:O29)</f>
        <v>149260</v>
      </c>
      <c r="Q29" s="313">
        <f t="shared" si="38"/>
        <v>60520</v>
      </c>
      <c r="R29" s="314">
        <f t="shared" si="22"/>
        <v>107345</v>
      </c>
      <c r="S29" s="314">
        <f t="shared" si="45"/>
        <v>141055</v>
      </c>
      <c r="T29" s="314">
        <f t="shared" si="46"/>
        <v>149260</v>
      </c>
      <c r="U29" s="314">
        <f t="shared" si="47"/>
        <v>149260</v>
      </c>
      <c r="V29" s="314">
        <f t="shared" si="48"/>
        <v>149260</v>
      </c>
      <c r="W29" s="314">
        <f t="shared" si="49"/>
        <v>149260</v>
      </c>
      <c r="X29" s="314">
        <f t="shared" si="50"/>
        <v>149260</v>
      </c>
      <c r="Y29" s="314">
        <f t="shared" si="51"/>
        <v>149260</v>
      </c>
      <c r="Z29" s="314">
        <f t="shared" si="52"/>
        <v>149260</v>
      </c>
      <c r="AA29" s="314">
        <f t="shared" si="53"/>
        <v>149260</v>
      </c>
      <c r="AB29" s="314">
        <f t="shared" si="54"/>
        <v>149260</v>
      </c>
    </row>
    <row r="30" spans="1:28" ht="14.1" customHeight="1">
      <c r="B30" s="109">
        <v>19</v>
      </c>
      <c r="C30" s="271" t="s">
        <v>149</v>
      </c>
      <c r="D30" s="279">
        <f>[2]SEWA!$F$56</f>
        <v>27205</v>
      </c>
      <c r="E30" s="279">
        <f>[2]SEWA!$F$57</f>
        <v>27950</v>
      </c>
      <c r="F30" s="279">
        <f>[2]SEWA!$F$58</f>
        <v>24599</v>
      </c>
      <c r="G30" s="279">
        <f>[2]SEWA!$F$59</f>
        <v>26545</v>
      </c>
      <c r="H30" s="279">
        <f>[2]SEWA!$F$60</f>
        <v>0</v>
      </c>
      <c r="I30" s="279">
        <f>[2]SEWA!$F$61</f>
        <v>0</v>
      </c>
      <c r="J30" s="279">
        <f>[2]SEWA!$F$62</f>
        <v>0</v>
      </c>
      <c r="K30" s="91">
        <f>[2]SEWA!$F$63</f>
        <v>0</v>
      </c>
      <c r="L30" s="91">
        <f>[2]SEWA!$F$64</f>
        <v>0</v>
      </c>
      <c r="M30" s="91">
        <f>[2]SEWA!$F$65</f>
        <v>0</v>
      </c>
      <c r="N30" s="91">
        <f>[2]SEWA!$F$66</f>
        <v>0</v>
      </c>
      <c r="O30" s="91">
        <f>[2]SEWA!$F$67</f>
        <v>0</v>
      </c>
      <c r="P30" s="85">
        <f>SUM(D30:O30)</f>
        <v>106299</v>
      </c>
      <c r="Q30" s="313">
        <f t="shared" si="38"/>
        <v>27205</v>
      </c>
      <c r="R30" s="314">
        <f t="shared" ref="R30:R36" si="55">Q30+E30</f>
        <v>55155</v>
      </c>
      <c r="S30" s="314">
        <f t="shared" ref="S30:S31" si="56">R30+F30</f>
        <v>79754</v>
      </c>
      <c r="T30" s="314">
        <f t="shared" ref="T30:T31" si="57">S30+G30</f>
        <v>106299</v>
      </c>
      <c r="U30" s="314">
        <f t="shared" ref="U30:U31" si="58">T30+H30</f>
        <v>106299</v>
      </c>
      <c r="V30" s="314">
        <f t="shared" ref="V30:V31" si="59">U30+I30</f>
        <v>106299</v>
      </c>
      <c r="W30" s="314">
        <f t="shared" ref="W30:W31" si="60">V30+J30</f>
        <v>106299</v>
      </c>
      <c r="X30" s="314">
        <f t="shared" ref="X30:X31" si="61">W30+K30</f>
        <v>106299</v>
      </c>
      <c r="Y30" s="314">
        <f t="shared" ref="Y30:Y31" si="62">X30+L30</f>
        <v>106299</v>
      </c>
      <c r="Z30" s="314">
        <f t="shared" ref="Z30:Z31" si="63">Y30+M30</f>
        <v>106299</v>
      </c>
      <c r="AA30" s="314">
        <f t="shared" ref="AA30:AA31" si="64">Z30+N30</f>
        <v>106299</v>
      </c>
      <c r="AB30" s="314">
        <f t="shared" ref="AB30:AB31" si="65">AA30+O30</f>
        <v>106299</v>
      </c>
    </row>
    <row r="31" spans="1:28" ht="14.1" customHeight="1">
      <c r="B31" s="110"/>
      <c r="C31" s="273" t="s">
        <v>130</v>
      </c>
      <c r="D31" s="300">
        <f t="shared" ref="D31:I31" si="66">SUM(D29:D30)</f>
        <v>87725</v>
      </c>
      <c r="E31" s="300">
        <f t="shared" si="66"/>
        <v>74775</v>
      </c>
      <c r="F31" s="300">
        <f t="shared" si="66"/>
        <v>58309</v>
      </c>
      <c r="G31" s="300">
        <f t="shared" si="66"/>
        <v>34750</v>
      </c>
      <c r="H31" s="300">
        <f t="shared" si="66"/>
        <v>0</v>
      </c>
      <c r="I31" s="300">
        <f t="shared" si="66"/>
        <v>0</v>
      </c>
      <c r="J31" s="300">
        <f t="shared" ref="J31:K31" si="67">SUM(J29:J30)</f>
        <v>0</v>
      </c>
      <c r="K31" s="300">
        <f t="shared" si="67"/>
        <v>0</v>
      </c>
      <c r="L31" s="300">
        <f t="shared" ref="L31:O31" si="68">SUM(L29:L30)</f>
        <v>0</v>
      </c>
      <c r="M31" s="300">
        <f t="shared" si="68"/>
        <v>0</v>
      </c>
      <c r="N31" s="300">
        <f t="shared" si="68"/>
        <v>0</v>
      </c>
      <c r="O31" s="300">
        <f t="shared" si="68"/>
        <v>0</v>
      </c>
      <c r="P31" s="104">
        <f>SUM(P29:P30)</f>
        <v>255559</v>
      </c>
      <c r="Q31" s="317">
        <f t="shared" si="38"/>
        <v>87725</v>
      </c>
      <c r="R31" s="326">
        <f t="shared" si="55"/>
        <v>162500</v>
      </c>
      <c r="S31" s="326">
        <f t="shared" si="56"/>
        <v>220809</v>
      </c>
      <c r="T31" s="326">
        <f t="shared" si="57"/>
        <v>255559</v>
      </c>
      <c r="U31" s="326">
        <f t="shared" si="58"/>
        <v>255559</v>
      </c>
      <c r="V31" s="326">
        <f t="shared" si="59"/>
        <v>255559</v>
      </c>
      <c r="W31" s="326">
        <f t="shared" si="60"/>
        <v>255559</v>
      </c>
      <c r="X31" s="326">
        <f t="shared" si="61"/>
        <v>255559</v>
      </c>
      <c r="Y31" s="326">
        <f t="shared" si="62"/>
        <v>255559</v>
      </c>
      <c r="Z31" s="326">
        <f t="shared" si="63"/>
        <v>255559</v>
      </c>
      <c r="AA31" s="326">
        <f t="shared" si="64"/>
        <v>255559</v>
      </c>
      <c r="AB31" s="326">
        <f t="shared" si="65"/>
        <v>255559</v>
      </c>
    </row>
    <row r="32" spans="1:28" ht="14.1" customHeight="1">
      <c r="B32" s="110"/>
      <c r="C32" s="274" t="s">
        <v>131</v>
      </c>
      <c r="D32" s="283">
        <f t="shared" ref="D32:I32" si="69">SUM(D28,D31)</f>
        <v>362992</v>
      </c>
      <c r="E32" s="283">
        <f t="shared" si="69"/>
        <v>325651.28760000004</v>
      </c>
      <c r="F32" s="283">
        <f t="shared" si="69"/>
        <v>356699</v>
      </c>
      <c r="G32" s="283">
        <f t="shared" si="69"/>
        <v>320014</v>
      </c>
      <c r="H32" s="283">
        <f t="shared" si="69"/>
        <v>0</v>
      </c>
      <c r="I32" s="283">
        <f t="shared" si="69"/>
        <v>0</v>
      </c>
      <c r="J32" s="283">
        <f t="shared" ref="J32:K32" si="70">SUM(J28,J31)</f>
        <v>0</v>
      </c>
      <c r="K32" s="283">
        <f t="shared" si="70"/>
        <v>0</v>
      </c>
      <c r="L32" s="283">
        <f t="shared" ref="L32:O32" si="71">SUM(L28,L31)</f>
        <v>0</v>
      </c>
      <c r="M32" s="283">
        <f t="shared" si="71"/>
        <v>0</v>
      </c>
      <c r="N32" s="283">
        <f t="shared" si="71"/>
        <v>0</v>
      </c>
      <c r="O32" s="283">
        <f t="shared" si="71"/>
        <v>0</v>
      </c>
      <c r="P32" s="252">
        <f>SUM(P31,P28)</f>
        <v>1365356.2875999999</v>
      </c>
      <c r="Q32" s="318">
        <f t="shared" si="38"/>
        <v>362992</v>
      </c>
      <c r="R32" s="326">
        <f t="shared" ref="R32" si="72">Q32+E32</f>
        <v>688643.28760000004</v>
      </c>
      <c r="S32" s="326">
        <f t="shared" ref="S32:S33" si="73">R32+F32</f>
        <v>1045342.2876</v>
      </c>
      <c r="T32" s="326">
        <f t="shared" ref="T32:T33" si="74">S32+G32</f>
        <v>1365356.2875999999</v>
      </c>
      <c r="U32" s="326">
        <f t="shared" ref="U32:U33" si="75">T32+H32</f>
        <v>1365356.2875999999</v>
      </c>
      <c r="V32" s="326">
        <f t="shared" ref="V32:V33" si="76">U32+I32</f>
        <v>1365356.2875999999</v>
      </c>
      <c r="W32" s="326">
        <f t="shared" ref="W32:W33" si="77">V32+J32</f>
        <v>1365356.2875999999</v>
      </c>
      <c r="X32" s="326">
        <f t="shared" ref="X32:X33" si="78">W32+K32</f>
        <v>1365356.2875999999</v>
      </c>
      <c r="Y32" s="326">
        <f t="shared" ref="Y32:Y33" si="79">X32+L32</f>
        <v>1365356.2875999999</v>
      </c>
      <c r="Z32" s="326">
        <f t="shared" ref="Z32:Z33" si="80">Y32+M32</f>
        <v>1365356.2875999999</v>
      </c>
      <c r="AA32" s="326">
        <f t="shared" ref="AA32:AA33" si="81">Z32+N32</f>
        <v>1365356.2875999999</v>
      </c>
      <c r="AB32" s="326">
        <f t="shared" ref="AB32:AB33" si="82">AA32+O32</f>
        <v>1365356.2875999999</v>
      </c>
    </row>
    <row r="33" spans="1:28" ht="14.1" customHeight="1">
      <c r="B33" s="111">
        <v>20</v>
      </c>
      <c r="C33" s="270" t="s">
        <v>132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N33" s="284">
        <v>0</v>
      </c>
      <c r="O33" s="284">
        <v>0</v>
      </c>
      <c r="P33" s="247">
        <f>SUM(D33:O33)</f>
        <v>0</v>
      </c>
      <c r="Q33" s="319">
        <f t="shared" si="38"/>
        <v>0</v>
      </c>
      <c r="R33" s="320">
        <f t="shared" si="55"/>
        <v>0</v>
      </c>
      <c r="S33" s="320">
        <f t="shared" si="73"/>
        <v>0</v>
      </c>
      <c r="T33" s="320">
        <f t="shared" si="74"/>
        <v>0</v>
      </c>
      <c r="U33" s="320">
        <f t="shared" si="75"/>
        <v>0</v>
      </c>
      <c r="V33" s="320">
        <f t="shared" si="76"/>
        <v>0</v>
      </c>
      <c r="W33" s="320">
        <f t="shared" si="77"/>
        <v>0</v>
      </c>
      <c r="X33" s="320">
        <f t="shared" si="78"/>
        <v>0</v>
      </c>
      <c r="Y33" s="320">
        <f t="shared" si="79"/>
        <v>0</v>
      </c>
      <c r="Z33" s="320">
        <f t="shared" si="80"/>
        <v>0</v>
      </c>
      <c r="AA33" s="320">
        <f t="shared" si="81"/>
        <v>0</v>
      </c>
      <c r="AB33" s="320">
        <f t="shared" si="82"/>
        <v>0</v>
      </c>
    </row>
    <row r="34" spans="1:28" ht="14.1" customHeight="1">
      <c r="B34" s="111">
        <v>21</v>
      </c>
      <c r="C34" s="270" t="s">
        <v>210</v>
      </c>
      <c r="D34" s="284">
        <v>0</v>
      </c>
      <c r="E34" s="284">
        <v>0</v>
      </c>
      <c r="F34" s="284"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v>0</v>
      </c>
      <c r="M34" s="284">
        <v>0</v>
      </c>
      <c r="N34" s="284">
        <v>0</v>
      </c>
      <c r="O34" s="284">
        <v>0</v>
      </c>
      <c r="P34" s="247">
        <f>SUM(D34:O34)</f>
        <v>0</v>
      </c>
      <c r="Q34" s="319">
        <f t="shared" ref="Q34" si="83">D34</f>
        <v>0</v>
      </c>
      <c r="R34" s="320">
        <f t="shared" ref="R34" si="84">Q34+E34</f>
        <v>0</v>
      </c>
      <c r="S34" s="320">
        <f t="shared" ref="S34" si="85">R34+F34</f>
        <v>0</v>
      </c>
      <c r="T34" s="320">
        <f t="shared" ref="T34" si="86">S34+G34</f>
        <v>0</v>
      </c>
      <c r="U34" s="320">
        <f t="shared" ref="U34" si="87">T34+H34</f>
        <v>0</v>
      </c>
      <c r="V34" s="320">
        <f t="shared" ref="V34" si="88">U34+I34</f>
        <v>0</v>
      </c>
      <c r="W34" s="320">
        <f t="shared" ref="W34" si="89">V34+J34</f>
        <v>0</v>
      </c>
      <c r="X34" s="320">
        <f t="shared" ref="X34" si="90">W34+K34</f>
        <v>0</v>
      </c>
      <c r="Y34" s="320">
        <f t="shared" ref="Y34" si="91">X34+L34</f>
        <v>0</v>
      </c>
      <c r="Z34" s="320">
        <f t="shared" ref="Z34" si="92">Y34+M34</f>
        <v>0</v>
      </c>
      <c r="AA34" s="320">
        <f t="shared" ref="AA34" si="93">Z34+N34</f>
        <v>0</v>
      </c>
      <c r="AB34" s="320">
        <f t="shared" ref="AB34" si="94">AA34+O34</f>
        <v>0</v>
      </c>
    </row>
    <row r="35" spans="1:28" ht="14.1" customHeight="1">
      <c r="B35" s="250"/>
      <c r="C35" s="274" t="s">
        <v>133</v>
      </c>
      <c r="D35" s="285">
        <f t="shared" ref="D35:I35" si="95">SUM(D33)</f>
        <v>0</v>
      </c>
      <c r="E35" s="285">
        <f t="shared" si="95"/>
        <v>0</v>
      </c>
      <c r="F35" s="285">
        <f t="shared" si="95"/>
        <v>0</v>
      </c>
      <c r="G35" s="285">
        <f t="shared" si="95"/>
        <v>0</v>
      </c>
      <c r="H35" s="285">
        <f t="shared" si="95"/>
        <v>0</v>
      </c>
      <c r="I35" s="285">
        <f t="shared" si="95"/>
        <v>0</v>
      </c>
      <c r="J35" s="285">
        <f t="shared" ref="J35:K35" si="96">SUM(J33)</f>
        <v>0</v>
      </c>
      <c r="K35" s="285">
        <f t="shared" si="96"/>
        <v>0</v>
      </c>
      <c r="L35" s="285">
        <f t="shared" ref="L35:O35" si="97">SUM(L33)</f>
        <v>0</v>
      </c>
      <c r="M35" s="285">
        <f t="shared" si="97"/>
        <v>0</v>
      </c>
      <c r="N35" s="285">
        <f t="shared" si="97"/>
        <v>0</v>
      </c>
      <c r="O35" s="285">
        <f t="shared" si="97"/>
        <v>0</v>
      </c>
      <c r="P35" s="276">
        <f>SUM(P33)</f>
        <v>0</v>
      </c>
      <c r="Q35" s="321">
        <f t="shared" si="38"/>
        <v>0</v>
      </c>
      <c r="R35" s="326">
        <f t="shared" si="55"/>
        <v>0</v>
      </c>
      <c r="S35" s="326">
        <f t="shared" ref="S35:S36" si="98">R35+F35</f>
        <v>0</v>
      </c>
      <c r="T35" s="326">
        <f t="shared" ref="T35:T36" si="99">S35+G35</f>
        <v>0</v>
      </c>
      <c r="U35" s="326">
        <f t="shared" ref="U35:U36" si="100">T35+H35</f>
        <v>0</v>
      </c>
      <c r="V35" s="326">
        <f t="shared" ref="V35:V36" si="101">U35+I35</f>
        <v>0</v>
      </c>
      <c r="W35" s="326">
        <f t="shared" ref="W35:W36" si="102">V35+J35</f>
        <v>0</v>
      </c>
      <c r="X35" s="326">
        <f t="shared" ref="X35:X36" si="103">W35+K35</f>
        <v>0</v>
      </c>
      <c r="Y35" s="326">
        <f t="shared" ref="Y35:Y36" si="104">X35+L35</f>
        <v>0</v>
      </c>
      <c r="Z35" s="326">
        <f t="shared" ref="Z35:Z36" si="105">Y35+M35</f>
        <v>0</v>
      </c>
      <c r="AA35" s="326">
        <f t="shared" ref="AA35:AA36" si="106">Z35+N35</f>
        <v>0</v>
      </c>
      <c r="AB35" s="326">
        <f t="shared" ref="AB35:AB36" si="107">AA35+O35</f>
        <v>0</v>
      </c>
    </row>
    <row r="36" spans="1:28" s="7" customFormat="1" ht="14.1" customHeight="1">
      <c r="B36" s="256"/>
      <c r="C36" s="293" t="s">
        <v>29</v>
      </c>
      <c r="D36" s="286">
        <f t="shared" ref="D36:I36" si="108">SUM(D32,D35)</f>
        <v>362992</v>
      </c>
      <c r="E36" s="286">
        <f t="shared" si="108"/>
        <v>325651.28760000004</v>
      </c>
      <c r="F36" s="286">
        <f t="shared" si="108"/>
        <v>356699</v>
      </c>
      <c r="G36" s="286">
        <f t="shared" si="108"/>
        <v>320014</v>
      </c>
      <c r="H36" s="286">
        <f t="shared" si="108"/>
        <v>0</v>
      </c>
      <c r="I36" s="286">
        <f t="shared" si="108"/>
        <v>0</v>
      </c>
      <c r="J36" s="286">
        <f t="shared" ref="J36:K36" si="109">SUM(J32,J35)</f>
        <v>0</v>
      </c>
      <c r="K36" s="286">
        <f t="shared" si="109"/>
        <v>0</v>
      </c>
      <c r="L36" s="286">
        <f t="shared" ref="L36:O36" si="110">SUM(L32,L35)</f>
        <v>0</v>
      </c>
      <c r="M36" s="286">
        <f t="shared" si="110"/>
        <v>0</v>
      </c>
      <c r="N36" s="286">
        <f t="shared" si="110"/>
        <v>0</v>
      </c>
      <c r="O36" s="286">
        <f t="shared" si="110"/>
        <v>0</v>
      </c>
      <c r="P36" s="257">
        <f>SUM(P35,P32)</f>
        <v>1365356.2875999999</v>
      </c>
      <c r="Q36" s="322">
        <f t="shared" si="38"/>
        <v>362992</v>
      </c>
      <c r="R36" s="326">
        <f t="shared" si="55"/>
        <v>688643.28760000004</v>
      </c>
      <c r="S36" s="326">
        <f t="shared" si="98"/>
        <v>1045342.2876</v>
      </c>
      <c r="T36" s="326">
        <f t="shared" si="99"/>
        <v>1365356.2875999999</v>
      </c>
      <c r="U36" s="326">
        <f t="shared" si="100"/>
        <v>1365356.2875999999</v>
      </c>
      <c r="V36" s="326">
        <f t="shared" si="101"/>
        <v>1365356.2875999999</v>
      </c>
      <c r="W36" s="326">
        <f t="shared" si="102"/>
        <v>1365356.2875999999</v>
      </c>
      <c r="X36" s="326">
        <f t="shared" si="103"/>
        <v>1365356.2875999999</v>
      </c>
      <c r="Y36" s="326">
        <f t="shared" si="104"/>
        <v>1365356.2875999999</v>
      </c>
      <c r="Z36" s="326">
        <f t="shared" si="105"/>
        <v>1365356.2875999999</v>
      </c>
      <c r="AA36" s="326">
        <f t="shared" si="106"/>
        <v>1365356.2875999999</v>
      </c>
      <c r="AB36" s="326">
        <f t="shared" si="107"/>
        <v>1365356.2875999999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 t="s">
        <v>211</v>
      </c>
      <c r="D43" s="243"/>
      <c r="E43" s="243"/>
      <c r="F43" s="243"/>
      <c r="G43" s="243"/>
      <c r="H43" s="243"/>
      <c r="I43" s="243"/>
      <c r="J43" s="243"/>
      <c r="K43" s="243"/>
      <c r="L43" s="248"/>
      <c r="M43" s="249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</row>
    <row r="44" spans="1:28" ht="14.1" customHeight="1">
      <c r="B44" s="37"/>
      <c r="C44" s="98" t="s">
        <v>149</v>
      </c>
      <c r="D44" s="99">
        <f t="shared" ref="D44:O44" si="111">D11+D30</f>
        <v>53968</v>
      </c>
      <c r="E44" s="99">
        <f t="shared" si="111"/>
        <v>49170</v>
      </c>
      <c r="F44" s="99">
        <f t="shared" si="111"/>
        <v>53670</v>
      </c>
      <c r="G44" s="99">
        <f t="shared" si="111"/>
        <v>52995</v>
      </c>
      <c r="H44" s="99">
        <f t="shared" si="111"/>
        <v>0</v>
      </c>
      <c r="I44" s="99">
        <f t="shared" si="111"/>
        <v>0</v>
      </c>
      <c r="J44" s="99">
        <f t="shared" si="111"/>
        <v>0</v>
      </c>
      <c r="K44" s="99">
        <f t="shared" si="111"/>
        <v>0</v>
      </c>
      <c r="L44" s="99">
        <f t="shared" si="111"/>
        <v>0</v>
      </c>
      <c r="M44" s="99">
        <f t="shared" si="111"/>
        <v>0</v>
      </c>
      <c r="N44" s="99">
        <f t="shared" si="111"/>
        <v>0</v>
      </c>
      <c r="O44" s="99">
        <f t="shared" si="111"/>
        <v>0</v>
      </c>
      <c r="P44" s="444">
        <f>SUM(D44:O44)</f>
        <v>209803</v>
      </c>
      <c r="Q44" s="444">
        <f>D44</f>
        <v>53968</v>
      </c>
      <c r="R44" s="444">
        <f>Q44+E44</f>
        <v>103138</v>
      </c>
      <c r="S44" s="444">
        <f t="shared" ref="S44:AB45" si="112">R44+F44</f>
        <v>156808</v>
      </c>
      <c r="T44" s="444">
        <f t="shared" si="112"/>
        <v>209803</v>
      </c>
      <c r="U44" s="444">
        <f t="shared" si="112"/>
        <v>209803</v>
      </c>
      <c r="V44" s="444">
        <f t="shared" si="112"/>
        <v>209803</v>
      </c>
      <c r="W44" s="444">
        <f t="shared" si="112"/>
        <v>209803</v>
      </c>
      <c r="X44" s="444">
        <f t="shared" si="112"/>
        <v>209803</v>
      </c>
      <c r="Y44" s="444">
        <f t="shared" si="112"/>
        <v>209803</v>
      </c>
      <c r="Z44" s="444">
        <f t="shared" si="112"/>
        <v>209803</v>
      </c>
      <c r="AA44" s="444">
        <f t="shared" si="112"/>
        <v>209803</v>
      </c>
      <c r="AB44" s="444">
        <f t="shared" si="112"/>
        <v>209803</v>
      </c>
    </row>
    <row r="45" spans="1:28" ht="15.95" customHeight="1">
      <c r="C45" s="243" t="s">
        <v>129</v>
      </c>
      <c r="D45" s="97">
        <f>D21+D29</f>
        <v>60520</v>
      </c>
      <c r="E45" s="97">
        <f t="shared" ref="E45:O45" si="113">E21+E29</f>
        <v>46825</v>
      </c>
      <c r="F45" s="97">
        <f t="shared" si="113"/>
        <v>57125</v>
      </c>
      <c r="G45" s="97">
        <f t="shared" si="113"/>
        <v>20115</v>
      </c>
      <c r="H45" s="97">
        <f t="shared" si="113"/>
        <v>0</v>
      </c>
      <c r="I45" s="97">
        <f t="shared" si="113"/>
        <v>0</v>
      </c>
      <c r="J45" s="97">
        <f t="shared" si="113"/>
        <v>0</v>
      </c>
      <c r="K45" s="97">
        <f t="shared" si="113"/>
        <v>0</v>
      </c>
      <c r="L45" s="97">
        <f t="shared" si="113"/>
        <v>0</v>
      </c>
      <c r="M45" s="97">
        <f t="shared" si="113"/>
        <v>0</v>
      </c>
      <c r="N45" s="97">
        <f t="shared" si="113"/>
        <v>0</v>
      </c>
      <c r="O45" s="97">
        <f t="shared" si="113"/>
        <v>0</v>
      </c>
      <c r="P45" s="444">
        <f>SUM(D45:O45)</f>
        <v>184585</v>
      </c>
      <c r="Q45" s="444">
        <f>D45</f>
        <v>60520</v>
      </c>
      <c r="R45" s="444">
        <f>Q45+E45</f>
        <v>107345</v>
      </c>
      <c r="S45" s="444">
        <f t="shared" si="112"/>
        <v>164470</v>
      </c>
      <c r="T45" s="444">
        <f t="shared" si="112"/>
        <v>184585</v>
      </c>
      <c r="U45" s="444">
        <f t="shared" si="112"/>
        <v>184585</v>
      </c>
      <c r="V45" s="444">
        <f t="shared" si="112"/>
        <v>184585</v>
      </c>
      <c r="W45" s="444">
        <f t="shared" si="112"/>
        <v>184585</v>
      </c>
      <c r="X45" s="444">
        <f t="shared" si="112"/>
        <v>184585</v>
      </c>
      <c r="Y45" s="444">
        <f t="shared" si="112"/>
        <v>184585</v>
      </c>
      <c r="Z45" s="444">
        <f t="shared" si="112"/>
        <v>184585</v>
      </c>
      <c r="AA45" s="444">
        <f t="shared" si="112"/>
        <v>184585</v>
      </c>
      <c r="AB45" s="444">
        <f t="shared" si="112"/>
        <v>184585</v>
      </c>
    </row>
    <row r="46" spans="1:28" ht="15.95" customHeight="1">
      <c r="O46" s="2"/>
      <c r="P46" s="2"/>
      <c r="Q46" s="2"/>
    </row>
    <row r="47" spans="1:28" ht="15.95" customHeight="1">
      <c r="D47" s="10">
        <f>[2]SEWA!$E$56</f>
        <v>60520</v>
      </c>
      <c r="E47" s="10">
        <f>[2]SEWA!$F$56</f>
        <v>27205</v>
      </c>
    </row>
    <row r="48" spans="1:28">
      <c r="D48" s="10">
        <f>[2]SEWA!$E$57</f>
        <v>46825</v>
      </c>
      <c r="E48" s="10">
        <f>[2]SEWA!$F$57</f>
        <v>27950</v>
      </c>
    </row>
    <row r="49" spans="2:16">
      <c r="D49" s="10">
        <f>[2]SEWA!$E$58</f>
        <v>33710</v>
      </c>
      <c r="E49" s="10">
        <f>[2]SEWA!$F$58</f>
        <v>24599</v>
      </c>
      <c r="M49" s="2"/>
    </row>
    <row r="50" spans="2:16">
      <c r="D50" s="10">
        <f>[2]SEWA!$E$59</f>
        <v>8205</v>
      </c>
      <c r="E50" s="10">
        <f>[2]SEWA!$F$59</f>
        <v>26545</v>
      </c>
      <c r="M50" s="2"/>
      <c r="O50" s="323"/>
    </row>
    <row r="51" spans="2:16">
      <c r="D51" s="10">
        <f>[2]SEWA!$E$60</f>
        <v>0</v>
      </c>
      <c r="E51" s="10">
        <f>[2]SEWA!$F$60</f>
        <v>0</v>
      </c>
      <c r="M51" s="2"/>
      <c r="N51" s="323"/>
      <c r="O51" s="2"/>
    </row>
    <row r="52" spans="2:16">
      <c r="D52" s="10">
        <f>[2]SEWA!$E$61</f>
        <v>0</v>
      </c>
      <c r="E52" s="10">
        <f>[2]SEWA!$F$61</f>
        <v>0</v>
      </c>
      <c r="M52" s="2"/>
      <c r="N52" s="2"/>
      <c r="O52" s="2"/>
    </row>
    <row r="53" spans="2:16">
      <c r="D53" s="10">
        <f>[2]SEWA!$E$62</f>
        <v>0</v>
      </c>
      <c r="E53" s="10">
        <f>[2]SEWA!$F$62</f>
        <v>0</v>
      </c>
      <c r="M53" s="2"/>
      <c r="N53" s="2"/>
      <c r="O53" s="2"/>
    </row>
    <row r="54" spans="2:16">
      <c r="D54" s="10">
        <f>[2]SEWA!$E$63</f>
        <v>0</v>
      </c>
      <c r="E54" s="10">
        <f>[2]SEWA!$F$63</f>
        <v>0</v>
      </c>
      <c r="M54" s="2"/>
      <c r="N54" s="2"/>
      <c r="O54" s="2"/>
    </row>
    <row r="55" spans="2:16">
      <c r="D55" s="10">
        <f>[2]SEWA!$E$64</f>
        <v>0</v>
      </c>
      <c r="E55" s="10">
        <f>[2]SEWA!$F$64</f>
        <v>0</v>
      </c>
      <c r="M55" s="2"/>
      <c r="N55" s="2"/>
      <c r="O55" s="2"/>
    </row>
    <row r="56" spans="2:16">
      <c r="D56" s="10">
        <f>[2]SEWA!$E$65</f>
        <v>0</v>
      </c>
      <c r="E56" s="10">
        <f>[2]SEWA!$F$65</f>
        <v>0</v>
      </c>
      <c r="N56" s="2"/>
      <c r="O56" s="2"/>
    </row>
    <row r="57" spans="2:16">
      <c r="D57" s="10">
        <f>[2]SEWA!$E$66</f>
        <v>0</v>
      </c>
      <c r="E57" s="10">
        <f>[2]SEWA!$F$66</f>
        <v>0</v>
      </c>
      <c r="O57" s="2"/>
    </row>
    <row r="58" spans="2:16">
      <c r="D58" s="10">
        <f>[2]SEWA!$E$67</f>
        <v>0</v>
      </c>
      <c r="E58" s="10">
        <f>[2]SEWA!$F$67</f>
        <v>0</v>
      </c>
    </row>
    <row r="63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7" s="47" customFormat="1" ht="14.1" customHeight="1">
      <c r="A98" s="88"/>
      <c r="Q98" s="325"/>
    </row>
    <row r="99" spans="1:1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6">
    <mergeCell ref="Q5:AB5"/>
    <mergeCell ref="B1:P1"/>
    <mergeCell ref="B2:P2"/>
    <mergeCell ref="B3:P3"/>
    <mergeCell ref="D5:O5"/>
    <mergeCell ref="Q4:AB4"/>
  </mergeCells>
  <phoneticPr fontId="0" type="noConversion"/>
  <printOptions horizontalCentered="1"/>
  <pageMargins left="0.62992125984251968" right="0.27559055118110237" top="0.68" bottom="0.15748031496062992" header="0.23622047244094491" footer="0.19685039370078741"/>
  <pageSetup paperSize="122" scale="8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6" tint="-0.249977111117893"/>
    <pageSetUpPr fitToPage="1"/>
  </sheetPr>
  <dimension ref="A1:AB103"/>
  <sheetViews>
    <sheetView showGridLines="0" view="pageBreakPreview" topLeftCell="B1" zoomScale="85" zoomScaleSheetLayoutView="85" workbookViewId="0">
      <selection activeCell="B19" sqref="A19:XFD19"/>
    </sheetView>
  </sheetViews>
  <sheetFormatPr defaultColWidth="7.140625" defaultRowHeight="12.75"/>
  <cols>
    <col min="1" max="1" width="18.140625" style="2" customWidth="1"/>
    <col min="2" max="2" width="5.5703125" style="6" customWidth="1"/>
    <col min="3" max="3" width="30.140625" style="13" customWidth="1"/>
    <col min="4" max="15" width="7.7109375" style="10" bestFit="1" customWidth="1"/>
    <col min="16" max="16" width="13.140625" style="10" customWidth="1"/>
    <col min="17" max="17" width="7.7109375" style="323" bestFit="1" customWidth="1"/>
    <col min="18" max="18" width="12.7109375" style="2" bestFit="1" customWidth="1"/>
    <col min="19" max="19" width="13.7109375" style="2" bestFit="1" customWidth="1"/>
    <col min="20" max="20" width="12.28515625" style="2" bestFit="1" customWidth="1"/>
    <col min="21" max="28" width="9.28515625" style="2" bestFit="1" customWidth="1"/>
    <col min="29" max="16384" width="7.140625" style="2"/>
  </cols>
  <sheetData>
    <row r="1" spans="1:28">
      <c r="B1" s="492" t="s">
        <v>15</v>
      </c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  <c r="N1" s="493"/>
      <c r="O1" s="493"/>
      <c r="P1" s="493"/>
      <c r="Q1" s="47"/>
      <c r="R1" s="47" t="s">
        <v>137</v>
      </c>
      <c r="S1" s="47" t="s">
        <v>138</v>
      </c>
      <c r="T1" s="47"/>
    </row>
    <row r="2" spans="1:28">
      <c r="B2" s="492" t="str">
        <f>Produksi_NET!B2</f>
        <v>PT. PLN ( Persero ) UNIT INDUK WILAYAH KALTIMRA UP3 SAMARINDA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7" t="s">
        <v>104</v>
      </c>
      <c r="R2" s="47">
        <v>9060</v>
      </c>
      <c r="S2" s="292">
        <v>0.7</v>
      </c>
      <c r="T2" s="47">
        <f>(R2*S2)/((R2*S2)+(R3*S3))</f>
        <v>0.72869615094006623</v>
      </c>
    </row>
    <row r="3" spans="1:28">
      <c r="B3" s="493" t="str">
        <f>Produksi_NET!B3</f>
        <v>TAHUN 2021</v>
      </c>
      <c r="C3" s="493"/>
      <c r="D3" s="493"/>
      <c r="E3" s="493"/>
      <c r="F3" s="493"/>
      <c r="G3" s="493"/>
      <c r="H3" s="493"/>
      <c r="I3" s="493"/>
      <c r="J3" s="493"/>
      <c r="K3" s="493"/>
      <c r="L3" s="493"/>
      <c r="M3" s="493"/>
      <c r="N3" s="493"/>
      <c r="O3" s="493"/>
      <c r="P3" s="493"/>
      <c r="Q3" s="47" t="s">
        <v>136</v>
      </c>
      <c r="R3" s="47">
        <v>7870.72</v>
      </c>
      <c r="S3" s="292">
        <v>0.3</v>
      </c>
      <c r="T3" s="47">
        <f>(R3*S3)/((R2*S2)+(R3*S3))</f>
        <v>0.27130384905993371</v>
      </c>
    </row>
    <row r="4" spans="1:28">
      <c r="B4" s="95" t="s">
        <v>140</v>
      </c>
      <c r="C4" s="95"/>
      <c r="D4" s="95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498" t="s">
        <v>69</v>
      </c>
      <c r="R4" s="498"/>
      <c r="S4" s="498"/>
      <c r="T4" s="498"/>
      <c r="U4" s="498"/>
      <c r="V4" s="498"/>
      <c r="W4" s="498"/>
      <c r="X4" s="498"/>
      <c r="Y4" s="498"/>
      <c r="Z4" s="498"/>
      <c r="AA4" s="498"/>
      <c r="AB4" s="498"/>
    </row>
    <row r="5" spans="1:28" s="11" customFormat="1">
      <c r="B5" s="105"/>
      <c r="C5" s="66"/>
      <c r="D5" s="483" t="s">
        <v>30</v>
      </c>
      <c r="E5" s="484"/>
      <c r="F5" s="484"/>
      <c r="G5" s="484"/>
      <c r="H5" s="484"/>
      <c r="I5" s="484"/>
      <c r="J5" s="484"/>
      <c r="K5" s="484"/>
      <c r="L5" s="484"/>
      <c r="M5" s="484"/>
      <c r="N5" s="484"/>
      <c r="O5" s="485"/>
      <c r="P5" s="67"/>
      <c r="Q5" s="495" t="s">
        <v>30</v>
      </c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7"/>
    </row>
    <row r="6" spans="1:28" s="11" customFormat="1">
      <c r="B6" s="106" t="s">
        <v>2</v>
      </c>
      <c r="C6" s="68" t="s">
        <v>17</v>
      </c>
      <c r="D6" s="69" t="s">
        <v>18</v>
      </c>
      <c r="E6" s="70" t="s">
        <v>19</v>
      </c>
      <c r="F6" s="70" t="s">
        <v>20</v>
      </c>
      <c r="G6" s="71" t="s">
        <v>21</v>
      </c>
      <c r="H6" s="71" t="s">
        <v>9</v>
      </c>
      <c r="I6" s="71" t="s">
        <v>22</v>
      </c>
      <c r="J6" s="72" t="s">
        <v>23</v>
      </c>
      <c r="K6" s="72" t="s">
        <v>24</v>
      </c>
      <c r="L6" s="72" t="s">
        <v>25</v>
      </c>
      <c r="M6" s="73" t="s">
        <v>26</v>
      </c>
      <c r="N6" s="73" t="s">
        <v>27</v>
      </c>
      <c r="O6" s="73" t="s">
        <v>28</v>
      </c>
      <c r="P6" s="74" t="s">
        <v>60</v>
      </c>
      <c r="Q6" s="301" t="s">
        <v>18</v>
      </c>
      <c r="R6" s="302" t="s">
        <v>19</v>
      </c>
      <c r="S6" s="302" t="s">
        <v>20</v>
      </c>
      <c r="T6" s="303" t="s">
        <v>21</v>
      </c>
      <c r="U6" s="303" t="s">
        <v>9</v>
      </c>
      <c r="V6" s="303" t="s">
        <v>22</v>
      </c>
      <c r="W6" s="304" t="s">
        <v>23</v>
      </c>
      <c r="X6" s="304" t="s">
        <v>24</v>
      </c>
      <c r="Y6" s="304" t="s">
        <v>25</v>
      </c>
      <c r="Z6" s="305" t="s">
        <v>26</v>
      </c>
      <c r="AA6" s="305" t="s">
        <v>27</v>
      </c>
      <c r="AB6" s="305" t="s">
        <v>28</v>
      </c>
    </row>
    <row r="7" spans="1:28" s="11" customFormat="1">
      <c r="B7" s="107"/>
      <c r="C7" s="75"/>
      <c r="D7" s="76"/>
      <c r="E7" s="77"/>
      <c r="F7" s="77"/>
      <c r="G7" s="78"/>
      <c r="H7" s="78"/>
      <c r="I7" s="78"/>
      <c r="J7" s="79"/>
      <c r="K7" s="79"/>
      <c r="L7" s="79"/>
      <c r="M7" s="80"/>
      <c r="N7" s="80"/>
      <c r="O7" s="80"/>
      <c r="P7" s="81"/>
      <c r="Q7" s="306"/>
      <c r="R7" s="307"/>
      <c r="S7" s="307"/>
      <c r="T7" s="308"/>
      <c r="U7" s="308"/>
      <c r="V7" s="308"/>
      <c r="W7" s="309"/>
      <c r="X7" s="309"/>
      <c r="Y7" s="309"/>
      <c r="Z7" s="310"/>
      <c r="AA7" s="310"/>
      <c r="AB7" s="310"/>
    </row>
    <row r="8" spans="1:28" ht="11.25" customHeight="1">
      <c r="B8" s="108"/>
      <c r="C8" s="82"/>
      <c r="D8" s="83"/>
      <c r="E8" s="83"/>
      <c r="F8" s="83"/>
      <c r="G8" s="83"/>
      <c r="H8" s="83"/>
      <c r="I8" s="84"/>
      <c r="J8" s="84"/>
      <c r="K8" s="84"/>
      <c r="L8" s="84"/>
      <c r="M8" s="84"/>
      <c r="N8" s="84"/>
      <c r="O8" s="84"/>
      <c r="P8" s="85"/>
      <c r="Q8" s="311"/>
      <c r="R8" s="311"/>
      <c r="S8" s="311"/>
      <c r="T8" s="311"/>
      <c r="U8" s="311"/>
      <c r="V8" s="312"/>
      <c r="W8" s="312"/>
      <c r="X8" s="312"/>
      <c r="Y8" s="312"/>
      <c r="Z8" s="312"/>
      <c r="AA8" s="312"/>
      <c r="AB8" s="312"/>
    </row>
    <row r="9" spans="1:28" ht="14.1" customHeight="1">
      <c r="B9" s="109">
        <v>1</v>
      </c>
      <c r="C9" s="267" t="s">
        <v>148</v>
      </c>
      <c r="D9" s="279">
        <f>BBM!D9*$S$2</f>
        <v>12470.5</v>
      </c>
      <c r="E9" s="279">
        <f>BBM!E9*$S$2</f>
        <v>11495.4</v>
      </c>
      <c r="F9" s="279">
        <f>BBM!F9*$S$2</f>
        <v>13094.9</v>
      </c>
      <c r="G9" s="279">
        <f>BBM!G9*$S$2</f>
        <v>12989.9</v>
      </c>
      <c r="H9" s="279">
        <f>BBM!H9*$S$2</f>
        <v>0</v>
      </c>
      <c r="I9" s="279">
        <f>BBM!I9*$S$2</f>
        <v>0</v>
      </c>
      <c r="J9" s="279">
        <f>BBM!J9*$S$2</f>
        <v>0</v>
      </c>
      <c r="K9" s="279">
        <f>BBM!K9*$S$2</f>
        <v>0</v>
      </c>
      <c r="L9" s="279">
        <f>BBM!L9*$S$2</f>
        <v>0</v>
      </c>
      <c r="M9" s="279">
        <f>BBM!M9*$S$2</f>
        <v>0</v>
      </c>
      <c r="N9" s="279">
        <f>BBM!N9*$S$2</f>
        <v>0</v>
      </c>
      <c r="O9" s="279">
        <f>BBM!O9*$S$2</f>
        <v>0</v>
      </c>
      <c r="P9" s="85">
        <f>SUM(D9:O9)</f>
        <v>50050.700000000004</v>
      </c>
      <c r="Q9" s="313">
        <f>D9</f>
        <v>12470.5</v>
      </c>
      <c r="R9" s="314">
        <f>Q9+E9</f>
        <v>23965.9</v>
      </c>
      <c r="S9" s="314">
        <f t="shared" ref="S9:AB24" si="0">R9+F9</f>
        <v>37060.800000000003</v>
      </c>
      <c r="T9" s="314">
        <f t="shared" si="0"/>
        <v>50050.700000000004</v>
      </c>
      <c r="U9" s="314">
        <f t="shared" si="0"/>
        <v>50050.700000000004</v>
      </c>
      <c r="V9" s="314">
        <f t="shared" si="0"/>
        <v>50050.700000000004</v>
      </c>
      <c r="W9" s="314">
        <f t="shared" si="0"/>
        <v>50050.700000000004</v>
      </c>
      <c r="X9" s="314">
        <f t="shared" si="0"/>
        <v>50050.700000000004</v>
      </c>
      <c r="Y9" s="314">
        <f t="shared" si="0"/>
        <v>50050.700000000004</v>
      </c>
      <c r="Z9" s="314">
        <f t="shared" si="0"/>
        <v>50050.700000000004</v>
      </c>
      <c r="AA9" s="314">
        <f t="shared" si="0"/>
        <v>50050.700000000004</v>
      </c>
      <c r="AB9" s="314">
        <f t="shared" si="0"/>
        <v>50050.700000000004</v>
      </c>
    </row>
    <row r="10" spans="1:28" ht="14.1" customHeight="1">
      <c r="A10" s="14"/>
      <c r="B10" s="110"/>
      <c r="C10" s="268" t="s">
        <v>61</v>
      </c>
      <c r="D10" s="280">
        <f t="shared" ref="D10:I10" si="1">SUM(D9)</f>
        <v>12470.5</v>
      </c>
      <c r="E10" s="280">
        <f t="shared" si="1"/>
        <v>11495.4</v>
      </c>
      <c r="F10" s="280">
        <f t="shared" si="1"/>
        <v>13094.9</v>
      </c>
      <c r="G10" s="280">
        <f t="shared" si="1"/>
        <v>12989.9</v>
      </c>
      <c r="H10" s="280">
        <f t="shared" si="1"/>
        <v>0</v>
      </c>
      <c r="I10" s="280">
        <f t="shared" si="1"/>
        <v>0</v>
      </c>
      <c r="J10" s="280">
        <f t="shared" ref="J10:K10" si="2">SUM(J9)</f>
        <v>0</v>
      </c>
      <c r="K10" s="280">
        <f t="shared" si="2"/>
        <v>0</v>
      </c>
      <c r="L10" s="280">
        <f t="shared" ref="L10:O10" si="3">SUM(L9)</f>
        <v>0</v>
      </c>
      <c r="M10" s="280">
        <f t="shared" si="3"/>
        <v>0</v>
      </c>
      <c r="N10" s="280">
        <f t="shared" si="3"/>
        <v>0</v>
      </c>
      <c r="O10" s="280">
        <f t="shared" si="3"/>
        <v>0</v>
      </c>
      <c r="P10" s="103">
        <f>SUM(P9)</f>
        <v>50050.700000000004</v>
      </c>
      <c r="Q10" s="315">
        <f>D10</f>
        <v>12470.5</v>
      </c>
      <c r="R10" s="316">
        <f>Q10+E10</f>
        <v>23965.9</v>
      </c>
      <c r="S10" s="316">
        <f t="shared" si="0"/>
        <v>37060.800000000003</v>
      </c>
      <c r="T10" s="316">
        <f t="shared" si="0"/>
        <v>50050.700000000004</v>
      </c>
      <c r="U10" s="316">
        <f t="shared" si="0"/>
        <v>50050.700000000004</v>
      </c>
      <c r="V10" s="316">
        <f t="shared" si="0"/>
        <v>50050.700000000004</v>
      </c>
      <c r="W10" s="316">
        <f t="shared" si="0"/>
        <v>50050.700000000004</v>
      </c>
      <c r="X10" s="316">
        <f t="shared" si="0"/>
        <v>50050.700000000004</v>
      </c>
      <c r="Y10" s="316">
        <f t="shared" si="0"/>
        <v>50050.700000000004</v>
      </c>
      <c r="Z10" s="316">
        <f t="shared" si="0"/>
        <v>50050.700000000004</v>
      </c>
      <c r="AA10" s="316">
        <f t="shared" si="0"/>
        <v>50050.700000000004</v>
      </c>
      <c r="AB10" s="316">
        <f t="shared" si="0"/>
        <v>50050.700000000004</v>
      </c>
    </row>
    <row r="11" spans="1:28" ht="14.1" customHeight="1">
      <c r="A11" s="14"/>
      <c r="B11" s="109">
        <v>2</v>
      </c>
      <c r="C11" s="267" t="s">
        <v>149</v>
      </c>
      <c r="D11" s="279">
        <f>BBM!D11*$S$2</f>
        <v>18734.099999999999</v>
      </c>
      <c r="E11" s="279">
        <f>BBM!E11*$S$2</f>
        <v>14853.999999999998</v>
      </c>
      <c r="F11" s="279">
        <f>BBM!F11*$S$2</f>
        <v>20349.699999999997</v>
      </c>
      <c r="G11" s="279">
        <f>BBM!G11*$S$2</f>
        <v>18515</v>
      </c>
      <c r="H11" s="279">
        <f>BBM!H11*$S$2</f>
        <v>0</v>
      </c>
      <c r="I11" s="279">
        <f>BBM!I11*$S$2</f>
        <v>0</v>
      </c>
      <c r="J11" s="279">
        <f>BBM!J11*$S$2</f>
        <v>0</v>
      </c>
      <c r="K11" s="279">
        <f>BBM!K11*$S$2</f>
        <v>0</v>
      </c>
      <c r="L11" s="279">
        <f>BBM!L11*$S$2</f>
        <v>0</v>
      </c>
      <c r="M11" s="279">
        <f>BBM!M11*$S$2</f>
        <v>0</v>
      </c>
      <c r="N11" s="279">
        <f>BBM!N11*$S$2</f>
        <v>0</v>
      </c>
      <c r="O11" s="279">
        <f>BBM!O11*$S$2</f>
        <v>0</v>
      </c>
      <c r="P11" s="85">
        <f>SUM(D11:O11)</f>
        <v>72452.799999999988</v>
      </c>
      <c r="Q11" s="313">
        <f>D11</f>
        <v>18734.099999999999</v>
      </c>
      <c r="R11" s="314">
        <f>Q11+E11</f>
        <v>33588.1</v>
      </c>
      <c r="S11" s="314">
        <f t="shared" si="0"/>
        <v>53937.799999999996</v>
      </c>
      <c r="T11" s="314">
        <f t="shared" si="0"/>
        <v>72452.799999999988</v>
      </c>
      <c r="U11" s="314">
        <f t="shared" si="0"/>
        <v>72452.799999999988</v>
      </c>
      <c r="V11" s="314">
        <f t="shared" si="0"/>
        <v>72452.799999999988</v>
      </c>
      <c r="W11" s="314">
        <f t="shared" si="0"/>
        <v>72452.799999999988</v>
      </c>
      <c r="X11" s="314">
        <f t="shared" si="0"/>
        <v>72452.799999999988</v>
      </c>
      <c r="Y11" s="314">
        <f t="shared" si="0"/>
        <v>72452.799999999988</v>
      </c>
      <c r="Z11" s="314">
        <f t="shared" si="0"/>
        <v>72452.799999999988</v>
      </c>
      <c r="AA11" s="314">
        <f t="shared" si="0"/>
        <v>72452.799999999988</v>
      </c>
      <c r="AB11" s="314">
        <f t="shared" si="0"/>
        <v>72452.799999999988</v>
      </c>
    </row>
    <row r="12" spans="1:28" ht="14.1" customHeight="1">
      <c r="A12" s="14"/>
      <c r="B12" s="109">
        <v>3</v>
      </c>
      <c r="C12" s="267" t="s">
        <v>150</v>
      </c>
      <c r="D12" s="279">
        <f>BBM!D12*$S$2</f>
        <v>23177.699999999997</v>
      </c>
      <c r="E12" s="279">
        <f>BBM!E12*$S$2</f>
        <v>20820.099999999999</v>
      </c>
      <c r="F12" s="279">
        <f>BBM!F12*$S$2</f>
        <v>22544.899999999998</v>
      </c>
      <c r="G12" s="279">
        <f>BBM!G12*$S$2</f>
        <v>24413.199999999997</v>
      </c>
      <c r="H12" s="279">
        <f>BBM!H12*$S$2</f>
        <v>0</v>
      </c>
      <c r="I12" s="279">
        <f>BBM!I12*$S$2</f>
        <v>0</v>
      </c>
      <c r="J12" s="279">
        <f>BBM!J12*$S$2</f>
        <v>0</v>
      </c>
      <c r="K12" s="279">
        <f>BBM!K12*$S$2</f>
        <v>0</v>
      </c>
      <c r="L12" s="279">
        <f>BBM!L12*$S$2</f>
        <v>0</v>
      </c>
      <c r="M12" s="279">
        <f>BBM!M12*$S$2</f>
        <v>0</v>
      </c>
      <c r="N12" s="279">
        <f>BBM!N12*$S$2</f>
        <v>0</v>
      </c>
      <c r="O12" s="279">
        <f>BBM!O12*$S$2</f>
        <v>0</v>
      </c>
      <c r="P12" s="85">
        <f t="shared" ref="P12:P17" si="4">SUM(D12:O12)</f>
        <v>90955.9</v>
      </c>
      <c r="Q12" s="313">
        <f t="shared" ref="Q12:Q17" si="5">D12</f>
        <v>23177.699999999997</v>
      </c>
      <c r="R12" s="314">
        <f t="shared" ref="R12:AB27" si="6">Q12+E12</f>
        <v>43997.799999999996</v>
      </c>
      <c r="S12" s="314">
        <f t="shared" si="0"/>
        <v>66542.7</v>
      </c>
      <c r="T12" s="314">
        <f t="shared" si="0"/>
        <v>90955.9</v>
      </c>
      <c r="U12" s="314">
        <f t="shared" si="0"/>
        <v>90955.9</v>
      </c>
      <c r="V12" s="314">
        <f t="shared" si="0"/>
        <v>90955.9</v>
      </c>
      <c r="W12" s="314">
        <f t="shared" si="0"/>
        <v>90955.9</v>
      </c>
      <c r="X12" s="314">
        <f t="shared" si="0"/>
        <v>90955.9</v>
      </c>
      <c r="Y12" s="314">
        <f t="shared" si="0"/>
        <v>90955.9</v>
      </c>
      <c r="Z12" s="314">
        <f t="shared" si="0"/>
        <v>90955.9</v>
      </c>
      <c r="AA12" s="314">
        <f t="shared" si="0"/>
        <v>90955.9</v>
      </c>
      <c r="AB12" s="314">
        <f t="shared" si="0"/>
        <v>90955.9</v>
      </c>
    </row>
    <row r="13" spans="1:28" ht="14.1" customHeight="1">
      <c r="A13" s="14"/>
      <c r="B13" s="109">
        <v>4</v>
      </c>
      <c r="C13" s="267" t="s">
        <v>151</v>
      </c>
      <c r="D13" s="279">
        <f>BBM!D13*$S$2</f>
        <v>5021.0999999999995</v>
      </c>
      <c r="E13" s="279">
        <f>BBM!E13*$S$2</f>
        <v>4295.8999999999996</v>
      </c>
      <c r="F13" s="279">
        <f>BBM!F13*$S$2</f>
        <v>4914</v>
      </c>
      <c r="G13" s="279">
        <f>BBM!G13*$S$2</f>
        <v>4749.5</v>
      </c>
      <c r="H13" s="279">
        <f>BBM!H13*$S$2</f>
        <v>0</v>
      </c>
      <c r="I13" s="279">
        <f>BBM!I13*$S$2</f>
        <v>0</v>
      </c>
      <c r="J13" s="279">
        <f>BBM!J13*$S$2</f>
        <v>0</v>
      </c>
      <c r="K13" s="279">
        <f>BBM!K13*$S$2</f>
        <v>0</v>
      </c>
      <c r="L13" s="279">
        <f>BBM!L13*$S$2</f>
        <v>0</v>
      </c>
      <c r="M13" s="279">
        <f>BBM!M13*$S$2</f>
        <v>0</v>
      </c>
      <c r="N13" s="279">
        <f>BBM!N13*$S$2</f>
        <v>0</v>
      </c>
      <c r="O13" s="279">
        <f>BBM!O13*$S$2</f>
        <v>0</v>
      </c>
      <c r="P13" s="85">
        <f t="shared" si="4"/>
        <v>18980.5</v>
      </c>
      <c r="Q13" s="313">
        <f t="shared" si="5"/>
        <v>5021.0999999999995</v>
      </c>
      <c r="R13" s="314">
        <f t="shared" si="6"/>
        <v>9317</v>
      </c>
      <c r="S13" s="314">
        <f t="shared" si="0"/>
        <v>14231</v>
      </c>
      <c r="T13" s="314">
        <f t="shared" si="0"/>
        <v>18980.5</v>
      </c>
      <c r="U13" s="314">
        <f t="shared" si="0"/>
        <v>18980.5</v>
      </c>
      <c r="V13" s="314">
        <f t="shared" si="0"/>
        <v>18980.5</v>
      </c>
      <c r="W13" s="314">
        <f t="shared" si="0"/>
        <v>18980.5</v>
      </c>
      <c r="X13" s="314">
        <f t="shared" si="0"/>
        <v>18980.5</v>
      </c>
      <c r="Y13" s="314">
        <f t="shared" si="0"/>
        <v>18980.5</v>
      </c>
      <c r="Z13" s="314">
        <f t="shared" si="0"/>
        <v>18980.5</v>
      </c>
      <c r="AA13" s="314">
        <f t="shared" si="0"/>
        <v>18980.5</v>
      </c>
      <c r="AB13" s="314">
        <f t="shared" si="0"/>
        <v>18980.5</v>
      </c>
    </row>
    <row r="14" spans="1:28" ht="14.1" customHeight="1">
      <c r="A14" s="14"/>
      <c r="B14" s="109">
        <v>5</v>
      </c>
      <c r="C14" s="267" t="s">
        <v>152</v>
      </c>
      <c r="D14" s="279">
        <f>BBM!D14*$S$2</f>
        <v>14182</v>
      </c>
      <c r="E14" s="279">
        <f>BBM!E14*$S$2</f>
        <v>14148.4</v>
      </c>
      <c r="F14" s="279">
        <f>BBM!F14*$S$2</f>
        <v>11228</v>
      </c>
      <c r="G14" s="279">
        <f>BBM!G14*$S$2</f>
        <v>12547.5</v>
      </c>
      <c r="H14" s="279">
        <f>BBM!H14*$S$2</f>
        <v>0</v>
      </c>
      <c r="I14" s="279">
        <f>BBM!I14*$S$2</f>
        <v>0</v>
      </c>
      <c r="J14" s="279">
        <f>BBM!J14*$S$2</f>
        <v>0</v>
      </c>
      <c r="K14" s="279">
        <f>BBM!K14*$S$2</f>
        <v>0</v>
      </c>
      <c r="L14" s="279">
        <f>BBM!L14*$S$2</f>
        <v>0</v>
      </c>
      <c r="M14" s="279">
        <f>BBM!M14*$S$2</f>
        <v>0</v>
      </c>
      <c r="N14" s="279">
        <f>BBM!N14*$S$2</f>
        <v>0</v>
      </c>
      <c r="O14" s="279">
        <f>BBM!O14*$S$2</f>
        <v>0</v>
      </c>
      <c r="P14" s="85">
        <f t="shared" si="4"/>
        <v>52105.9</v>
      </c>
      <c r="Q14" s="313">
        <f t="shared" si="5"/>
        <v>14182</v>
      </c>
      <c r="R14" s="314">
        <f t="shared" si="6"/>
        <v>28330.400000000001</v>
      </c>
      <c r="S14" s="314">
        <f t="shared" si="0"/>
        <v>39558.400000000001</v>
      </c>
      <c r="T14" s="314">
        <f t="shared" si="0"/>
        <v>52105.9</v>
      </c>
      <c r="U14" s="314">
        <f t="shared" si="0"/>
        <v>52105.9</v>
      </c>
      <c r="V14" s="314">
        <f t="shared" si="0"/>
        <v>52105.9</v>
      </c>
      <c r="W14" s="314">
        <f t="shared" si="0"/>
        <v>52105.9</v>
      </c>
      <c r="X14" s="314">
        <f t="shared" si="0"/>
        <v>52105.9</v>
      </c>
      <c r="Y14" s="314">
        <f t="shared" si="0"/>
        <v>52105.9</v>
      </c>
      <c r="Z14" s="314">
        <f t="shared" si="0"/>
        <v>52105.9</v>
      </c>
      <c r="AA14" s="314">
        <f t="shared" si="0"/>
        <v>52105.9</v>
      </c>
      <c r="AB14" s="314">
        <f t="shared" si="0"/>
        <v>52105.9</v>
      </c>
    </row>
    <row r="15" spans="1:28" ht="14.1" customHeight="1">
      <c r="A15" s="14"/>
      <c r="B15" s="109">
        <v>6</v>
      </c>
      <c r="C15" s="267" t="s">
        <v>153</v>
      </c>
      <c r="D15" s="279">
        <f>BBM!D15*$S$2</f>
        <v>1668.8</v>
      </c>
      <c r="E15" s="279">
        <f>BBM!E15*$S$2</f>
        <v>1529.5</v>
      </c>
      <c r="F15" s="279">
        <f>BBM!F15*$S$2</f>
        <v>1701.6999999999998</v>
      </c>
      <c r="G15" s="279">
        <f>BBM!G15*$S$2</f>
        <v>2341.5</v>
      </c>
      <c r="H15" s="279">
        <f>BBM!H15*$S$2</f>
        <v>0</v>
      </c>
      <c r="I15" s="279">
        <f>BBM!I15*$S$2</f>
        <v>0</v>
      </c>
      <c r="J15" s="279">
        <f>BBM!J15*$S$2</f>
        <v>0</v>
      </c>
      <c r="K15" s="279">
        <f>BBM!K15*$S$2</f>
        <v>0</v>
      </c>
      <c r="L15" s="279">
        <f>BBM!L15*$S$2</f>
        <v>0</v>
      </c>
      <c r="M15" s="279">
        <f>BBM!M15*$S$2</f>
        <v>0</v>
      </c>
      <c r="N15" s="279">
        <f>BBM!N15*$S$2</f>
        <v>0</v>
      </c>
      <c r="O15" s="279">
        <f>BBM!O15*$S$2</f>
        <v>0</v>
      </c>
      <c r="P15" s="85">
        <f t="shared" si="4"/>
        <v>7241.5</v>
      </c>
      <c r="Q15" s="313">
        <f t="shared" si="5"/>
        <v>1668.8</v>
      </c>
      <c r="R15" s="314">
        <f t="shared" si="6"/>
        <v>3198.3</v>
      </c>
      <c r="S15" s="314">
        <f t="shared" si="0"/>
        <v>4900</v>
      </c>
      <c r="T15" s="314">
        <f t="shared" si="0"/>
        <v>7241.5</v>
      </c>
      <c r="U15" s="314">
        <f t="shared" si="0"/>
        <v>7241.5</v>
      </c>
      <c r="V15" s="314">
        <f t="shared" si="0"/>
        <v>7241.5</v>
      </c>
      <c r="W15" s="314">
        <f t="shared" si="0"/>
        <v>7241.5</v>
      </c>
      <c r="X15" s="314">
        <f t="shared" si="0"/>
        <v>7241.5</v>
      </c>
      <c r="Y15" s="314">
        <f t="shared" si="0"/>
        <v>7241.5</v>
      </c>
      <c r="Z15" s="314">
        <f t="shared" si="0"/>
        <v>7241.5</v>
      </c>
      <c r="AA15" s="314">
        <f t="shared" si="0"/>
        <v>7241.5</v>
      </c>
      <c r="AB15" s="314">
        <f t="shared" si="0"/>
        <v>7241.5</v>
      </c>
    </row>
    <row r="16" spans="1:28" ht="14.1" customHeight="1">
      <c r="A16" s="14"/>
      <c r="B16" s="109">
        <v>7</v>
      </c>
      <c r="C16" s="267" t="s">
        <v>154</v>
      </c>
      <c r="D16" s="279">
        <f>BBM!D16*$S$2</f>
        <v>6607.2999999999993</v>
      </c>
      <c r="E16" s="279">
        <f>BBM!E16*$S$2</f>
        <v>5453.0225400000008</v>
      </c>
      <c r="F16" s="279">
        <f>BBM!F16*$S$2</f>
        <v>6288.7999999999993</v>
      </c>
      <c r="G16" s="279">
        <f>BBM!G16*$S$2</f>
        <v>6315.4</v>
      </c>
      <c r="H16" s="279">
        <f>BBM!H16*$S$2</f>
        <v>0</v>
      </c>
      <c r="I16" s="279">
        <f>BBM!I16*$S$2</f>
        <v>0</v>
      </c>
      <c r="J16" s="279">
        <f>BBM!J16*$S$2</f>
        <v>0</v>
      </c>
      <c r="K16" s="279">
        <f>BBM!K16*$S$2</f>
        <v>0</v>
      </c>
      <c r="L16" s="279">
        <f>BBM!L16*$S$2</f>
        <v>0</v>
      </c>
      <c r="M16" s="279">
        <f>BBM!M16*$S$2</f>
        <v>0</v>
      </c>
      <c r="N16" s="279">
        <f>BBM!N16*$S$2</f>
        <v>0</v>
      </c>
      <c r="O16" s="279">
        <f>BBM!O16*$S$2</f>
        <v>0</v>
      </c>
      <c r="P16" s="85">
        <f t="shared" si="4"/>
        <v>24664.522539999998</v>
      </c>
      <c r="Q16" s="313">
        <f t="shared" si="5"/>
        <v>6607.2999999999993</v>
      </c>
      <c r="R16" s="314">
        <f t="shared" si="6"/>
        <v>12060.322540000001</v>
      </c>
      <c r="S16" s="314">
        <f t="shared" si="0"/>
        <v>18349.12254</v>
      </c>
      <c r="T16" s="314">
        <f t="shared" si="0"/>
        <v>24664.522539999998</v>
      </c>
      <c r="U16" s="314">
        <f t="shared" si="0"/>
        <v>24664.522539999998</v>
      </c>
      <c r="V16" s="314">
        <f t="shared" si="0"/>
        <v>24664.522539999998</v>
      </c>
      <c r="W16" s="314">
        <f t="shared" si="0"/>
        <v>24664.522539999998</v>
      </c>
      <c r="X16" s="314">
        <f t="shared" si="0"/>
        <v>24664.522539999998</v>
      </c>
      <c r="Y16" s="314">
        <f t="shared" si="0"/>
        <v>24664.522539999998</v>
      </c>
      <c r="Z16" s="314">
        <f t="shared" si="0"/>
        <v>24664.522539999998</v>
      </c>
      <c r="AA16" s="314">
        <f t="shared" si="0"/>
        <v>24664.522539999998</v>
      </c>
      <c r="AB16" s="314">
        <f t="shared" si="0"/>
        <v>24664.522539999998</v>
      </c>
    </row>
    <row r="17" spans="1:28" ht="14.1" customHeight="1">
      <c r="A17" s="14"/>
      <c r="B17" s="109">
        <v>8</v>
      </c>
      <c r="C17" s="267" t="s">
        <v>127</v>
      </c>
      <c r="D17" s="279">
        <f>BBM!D17*$S$2</f>
        <v>2290.3999999999996</v>
      </c>
      <c r="E17" s="279">
        <f>BBM!E17*$S$2</f>
        <v>2054.6787800000029</v>
      </c>
      <c r="F17" s="279">
        <f>BBM!F17*$S$2</f>
        <v>2635.5</v>
      </c>
      <c r="G17" s="279">
        <f>BBM!G17*$S$2</f>
        <v>2768.5</v>
      </c>
      <c r="H17" s="279">
        <f>BBM!H17*$S$2</f>
        <v>0</v>
      </c>
      <c r="I17" s="279">
        <f>BBM!I17*$S$2</f>
        <v>0</v>
      </c>
      <c r="J17" s="279">
        <f>BBM!J17*$S$2</f>
        <v>0</v>
      </c>
      <c r="K17" s="279">
        <f>BBM!K17*$S$2</f>
        <v>0</v>
      </c>
      <c r="L17" s="279">
        <f>BBM!L17*$S$2</f>
        <v>0</v>
      </c>
      <c r="M17" s="279">
        <f>BBM!M17*$S$2</f>
        <v>0</v>
      </c>
      <c r="N17" s="279">
        <f>BBM!N17*$S$2</f>
        <v>0</v>
      </c>
      <c r="O17" s="279">
        <f>BBM!O17*$S$2</f>
        <v>0</v>
      </c>
      <c r="P17" s="85">
        <f t="shared" si="4"/>
        <v>9749.0787800000035</v>
      </c>
      <c r="Q17" s="313">
        <f t="shared" si="5"/>
        <v>2290.3999999999996</v>
      </c>
      <c r="R17" s="314">
        <f t="shared" si="6"/>
        <v>4345.0787800000026</v>
      </c>
      <c r="S17" s="314">
        <f t="shared" si="0"/>
        <v>6980.5787800000026</v>
      </c>
      <c r="T17" s="314">
        <f t="shared" si="0"/>
        <v>9749.0787800000035</v>
      </c>
      <c r="U17" s="314">
        <f t="shared" si="0"/>
        <v>9749.0787800000035</v>
      </c>
      <c r="V17" s="314">
        <f t="shared" si="0"/>
        <v>9749.0787800000035</v>
      </c>
      <c r="W17" s="314">
        <f t="shared" si="0"/>
        <v>9749.0787800000035</v>
      </c>
      <c r="X17" s="314">
        <f t="shared" si="0"/>
        <v>9749.0787800000035</v>
      </c>
      <c r="Y17" s="314">
        <f t="shared" si="0"/>
        <v>9749.0787800000035</v>
      </c>
      <c r="Z17" s="314">
        <f t="shared" si="0"/>
        <v>9749.0787800000035</v>
      </c>
      <c r="AA17" s="314">
        <f t="shared" si="0"/>
        <v>9749.0787800000035</v>
      </c>
      <c r="AB17" s="314">
        <f t="shared" si="0"/>
        <v>9749.0787800000035</v>
      </c>
    </row>
    <row r="18" spans="1:28" s="7" customFormat="1" ht="14.1" customHeight="1">
      <c r="A18" s="9"/>
      <c r="B18" s="110"/>
      <c r="C18" s="269" t="s">
        <v>48</v>
      </c>
      <c r="D18" s="280">
        <f t="shared" ref="D18:I18" si="7">SUM(D11:D17)</f>
        <v>71681.399999999994</v>
      </c>
      <c r="E18" s="280">
        <f t="shared" si="7"/>
        <v>63155.601320000002</v>
      </c>
      <c r="F18" s="280">
        <f t="shared" si="7"/>
        <v>69662.599999999991</v>
      </c>
      <c r="G18" s="280">
        <f t="shared" si="7"/>
        <v>71650.599999999991</v>
      </c>
      <c r="H18" s="280">
        <f t="shared" si="7"/>
        <v>0</v>
      </c>
      <c r="I18" s="280">
        <f t="shared" si="7"/>
        <v>0</v>
      </c>
      <c r="J18" s="280">
        <f t="shared" ref="J18:K18" si="8">SUM(J11:J17)</f>
        <v>0</v>
      </c>
      <c r="K18" s="280">
        <f t="shared" si="8"/>
        <v>0</v>
      </c>
      <c r="L18" s="280">
        <f t="shared" ref="L18:O18" si="9">SUM(L11:L17)</f>
        <v>0</v>
      </c>
      <c r="M18" s="280">
        <f t="shared" si="9"/>
        <v>0</v>
      </c>
      <c r="N18" s="280">
        <f t="shared" si="9"/>
        <v>0</v>
      </c>
      <c r="O18" s="280">
        <f t="shared" si="9"/>
        <v>0</v>
      </c>
      <c r="P18" s="103">
        <f>SUM(P11:P17)</f>
        <v>276150.20131999993</v>
      </c>
      <c r="Q18" s="315">
        <f>D18</f>
        <v>71681.399999999994</v>
      </c>
      <c r="R18" s="316">
        <f t="shared" si="6"/>
        <v>134837.00131999998</v>
      </c>
      <c r="S18" s="316">
        <f t="shared" si="0"/>
        <v>204499.60131999996</v>
      </c>
      <c r="T18" s="316">
        <f t="shared" si="0"/>
        <v>276150.20131999993</v>
      </c>
      <c r="U18" s="316">
        <f t="shared" si="0"/>
        <v>276150.20131999993</v>
      </c>
      <c r="V18" s="316">
        <f t="shared" si="0"/>
        <v>276150.20131999993</v>
      </c>
      <c r="W18" s="316">
        <f t="shared" si="0"/>
        <v>276150.20131999993</v>
      </c>
      <c r="X18" s="316">
        <f t="shared" si="0"/>
        <v>276150.20131999993</v>
      </c>
      <c r="Y18" s="316">
        <f t="shared" si="0"/>
        <v>276150.20131999993</v>
      </c>
      <c r="Z18" s="316">
        <f t="shared" si="0"/>
        <v>276150.20131999993</v>
      </c>
      <c r="AA18" s="316">
        <f t="shared" si="0"/>
        <v>276150.20131999993</v>
      </c>
      <c r="AB18" s="316">
        <f t="shared" si="0"/>
        <v>276150.20131999993</v>
      </c>
    </row>
    <row r="19" spans="1:28" ht="14.1" customHeight="1">
      <c r="A19" s="14"/>
      <c r="B19" s="109">
        <v>10</v>
      </c>
      <c r="C19" s="267" t="s">
        <v>155</v>
      </c>
      <c r="D19" s="279">
        <f>BBM!D19*$S$2</f>
        <v>18776.099999999999</v>
      </c>
      <c r="E19" s="279">
        <f>BBM!E19*$S$2</f>
        <v>18534.599999999999</v>
      </c>
      <c r="F19" s="279">
        <f>BBM!F19*$S$2</f>
        <v>21804.3</v>
      </c>
      <c r="G19" s="279">
        <f>BBM!G19*$S$2</f>
        <v>21111.3</v>
      </c>
      <c r="H19" s="279">
        <f>BBM!H19*$S$2</f>
        <v>0</v>
      </c>
      <c r="I19" s="279">
        <f>BBM!I19*$S$2</f>
        <v>0</v>
      </c>
      <c r="J19" s="279">
        <f>BBM!J19*$S$2</f>
        <v>0</v>
      </c>
      <c r="K19" s="279">
        <f>BBM!K19*$S$2</f>
        <v>0</v>
      </c>
      <c r="L19" s="279">
        <f>BBM!L19*$S$2</f>
        <v>0</v>
      </c>
      <c r="M19" s="279">
        <f>BBM!M19*$S$2</f>
        <v>0</v>
      </c>
      <c r="N19" s="279">
        <f>BBM!N19*$S$2</f>
        <v>0</v>
      </c>
      <c r="O19" s="279">
        <f>BBM!O19*$S$2</f>
        <v>0</v>
      </c>
      <c r="P19" s="85">
        <f t="shared" ref="P19:P26" si="10">SUM(D19:O19)</f>
        <v>80226.3</v>
      </c>
      <c r="Q19" s="313">
        <f t="shared" ref="Q19:Q36" si="11">D19</f>
        <v>18776.099999999999</v>
      </c>
      <c r="R19" s="314">
        <f t="shared" si="6"/>
        <v>37310.699999999997</v>
      </c>
      <c r="S19" s="314">
        <f t="shared" si="0"/>
        <v>59115</v>
      </c>
      <c r="T19" s="314">
        <f t="shared" si="0"/>
        <v>80226.3</v>
      </c>
      <c r="U19" s="314">
        <f t="shared" si="0"/>
        <v>80226.3</v>
      </c>
      <c r="V19" s="314">
        <f t="shared" si="0"/>
        <v>80226.3</v>
      </c>
      <c r="W19" s="314">
        <f t="shared" si="0"/>
        <v>80226.3</v>
      </c>
      <c r="X19" s="314">
        <f t="shared" si="0"/>
        <v>80226.3</v>
      </c>
      <c r="Y19" s="314">
        <f t="shared" si="0"/>
        <v>80226.3</v>
      </c>
      <c r="Z19" s="314">
        <f t="shared" si="0"/>
        <v>80226.3</v>
      </c>
      <c r="AA19" s="314">
        <f t="shared" si="0"/>
        <v>80226.3</v>
      </c>
      <c r="AB19" s="314">
        <f t="shared" si="0"/>
        <v>80226.3</v>
      </c>
    </row>
    <row r="20" spans="1:28" ht="14.1" customHeight="1">
      <c r="A20" s="14"/>
      <c r="B20" s="109">
        <v>11</v>
      </c>
      <c r="C20" s="270" t="s">
        <v>156</v>
      </c>
      <c r="D20" s="279">
        <f>BBM!D20*$S$2</f>
        <v>10482.5</v>
      </c>
      <c r="E20" s="279">
        <f>BBM!E20*$S$2</f>
        <v>9376.5</v>
      </c>
      <c r="F20" s="279">
        <f>BBM!F20*$S$2</f>
        <v>10465</v>
      </c>
      <c r="G20" s="279">
        <f>BBM!G20*$S$2</f>
        <v>10549</v>
      </c>
      <c r="H20" s="279">
        <f>BBM!H20*$S$2</f>
        <v>0</v>
      </c>
      <c r="I20" s="279">
        <f>BBM!I20*$S$2</f>
        <v>0</v>
      </c>
      <c r="J20" s="279">
        <f>BBM!J20*$S$2</f>
        <v>0</v>
      </c>
      <c r="K20" s="279">
        <f>BBM!K20*$S$2</f>
        <v>0</v>
      </c>
      <c r="L20" s="279">
        <f>BBM!L20*$S$2</f>
        <v>0</v>
      </c>
      <c r="M20" s="279">
        <f>BBM!M20*$S$2</f>
        <v>0</v>
      </c>
      <c r="N20" s="279">
        <f>BBM!N20*$S$2</f>
        <v>0</v>
      </c>
      <c r="O20" s="279">
        <f>BBM!O20*$S$2</f>
        <v>0</v>
      </c>
      <c r="P20" s="85">
        <f t="shared" si="10"/>
        <v>40873</v>
      </c>
      <c r="Q20" s="313">
        <f t="shared" si="11"/>
        <v>10482.5</v>
      </c>
      <c r="R20" s="314">
        <f t="shared" si="6"/>
        <v>19859</v>
      </c>
      <c r="S20" s="314">
        <f t="shared" si="0"/>
        <v>30324</v>
      </c>
      <c r="T20" s="314">
        <f t="shared" si="0"/>
        <v>40873</v>
      </c>
      <c r="U20" s="314">
        <f t="shared" si="0"/>
        <v>40873</v>
      </c>
      <c r="V20" s="314">
        <f t="shared" si="0"/>
        <v>40873</v>
      </c>
      <c r="W20" s="314">
        <f t="shared" si="0"/>
        <v>40873</v>
      </c>
      <c r="X20" s="314">
        <f t="shared" si="0"/>
        <v>40873</v>
      </c>
      <c r="Y20" s="314">
        <f t="shared" si="0"/>
        <v>40873</v>
      </c>
      <c r="Z20" s="314">
        <f t="shared" si="0"/>
        <v>40873</v>
      </c>
      <c r="AA20" s="314">
        <f t="shared" si="0"/>
        <v>40873</v>
      </c>
      <c r="AB20" s="314">
        <f t="shared" si="0"/>
        <v>40873</v>
      </c>
    </row>
    <row r="21" spans="1:28" ht="14.1" customHeight="1">
      <c r="A21" s="14"/>
      <c r="B21" s="109">
        <v>12</v>
      </c>
      <c r="C21" s="270" t="s">
        <v>129</v>
      </c>
      <c r="D21" s="279">
        <f>BBM!D21*$S$2</f>
        <v>0</v>
      </c>
      <c r="E21" s="279">
        <f>BBM!E21*$S$2</f>
        <v>0</v>
      </c>
      <c r="F21" s="279">
        <f>BBM!F21*$S$2</f>
        <v>16390.5</v>
      </c>
      <c r="G21" s="279">
        <f>BBM!G21*$S$2</f>
        <v>8337</v>
      </c>
      <c r="H21" s="279">
        <f>BBM!H21*$S$2</f>
        <v>0</v>
      </c>
      <c r="I21" s="279">
        <f>BBM!I21*$S$2</f>
        <v>0</v>
      </c>
      <c r="J21" s="279">
        <f>BBM!J21*$S$2</f>
        <v>0</v>
      </c>
      <c r="K21" s="279">
        <f>BBM!K21*$S$2</f>
        <v>0</v>
      </c>
      <c r="L21" s="279">
        <f>BBM!L21*$S$2</f>
        <v>0</v>
      </c>
      <c r="M21" s="279">
        <f>BBM!M21*$S$2</f>
        <v>0</v>
      </c>
      <c r="N21" s="279">
        <f>BBM!N21*$S$2</f>
        <v>0</v>
      </c>
      <c r="O21" s="279">
        <f>BBM!O21*$S$2</f>
        <v>0</v>
      </c>
      <c r="P21" s="85">
        <f t="shared" si="10"/>
        <v>24727.5</v>
      </c>
      <c r="Q21" s="313">
        <f t="shared" ref="Q21" si="12">D21</f>
        <v>0</v>
      </c>
      <c r="R21" s="314">
        <f t="shared" ref="R21" si="13">Q21+E21</f>
        <v>0</v>
      </c>
      <c r="S21" s="314">
        <f t="shared" ref="S21" si="14">R21+F21</f>
        <v>16390.5</v>
      </c>
      <c r="T21" s="314">
        <f t="shared" ref="T21" si="15">S21+G21</f>
        <v>24727.5</v>
      </c>
      <c r="U21" s="314">
        <f t="shared" ref="U21" si="16">T21+H21</f>
        <v>24727.5</v>
      </c>
      <c r="V21" s="314">
        <f t="shared" ref="V21" si="17">U21+I21</f>
        <v>24727.5</v>
      </c>
      <c r="W21" s="314">
        <f t="shared" ref="W21" si="18">V21+J21</f>
        <v>24727.5</v>
      </c>
      <c r="X21" s="314">
        <f t="shared" ref="X21" si="19">W21+K21</f>
        <v>24727.5</v>
      </c>
      <c r="Y21" s="314">
        <f t="shared" ref="Y21" si="20">X21+L21</f>
        <v>24727.5</v>
      </c>
      <c r="Z21" s="314">
        <f t="shared" ref="Z21" si="21">Y21+M21</f>
        <v>24727.5</v>
      </c>
      <c r="AA21" s="314">
        <f t="shared" ref="AA21" si="22">Z21+N21</f>
        <v>24727.5</v>
      </c>
      <c r="AB21" s="314">
        <f t="shared" ref="AB21" si="23">AA21+O21</f>
        <v>24727.5</v>
      </c>
    </row>
    <row r="22" spans="1:28" ht="14.1" customHeight="1">
      <c r="A22" s="14"/>
      <c r="B22" s="109">
        <v>13</v>
      </c>
      <c r="C22" s="271" t="s">
        <v>157</v>
      </c>
      <c r="D22" s="279">
        <f>BBM!D22*$S$2</f>
        <v>13645.8</v>
      </c>
      <c r="E22" s="279">
        <f>BBM!E22*$S$2</f>
        <v>12330.5</v>
      </c>
      <c r="F22" s="279">
        <f>BBM!F22*$S$2</f>
        <v>13811</v>
      </c>
      <c r="G22" s="279">
        <f>BBM!G22*$S$2</f>
        <v>13826.4</v>
      </c>
      <c r="H22" s="279">
        <f>BBM!H22*$S$2</f>
        <v>0</v>
      </c>
      <c r="I22" s="279">
        <f>BBM!I22*$S$2</f>
        <v>0</v>
      </c>
      <c r="J22" s="279">
        <f>BBM!J22*$S$2</f>
        <v>0</v>
      </c>
      <c r="K22" s="279">
        <f>BBM!K22*$S$2</f>
        <v>0</v>
      </c>
      <c r="L22" s="279">
        <f>BBM!L22*$S$2</f>
        <v>0</v>
      </c>
      <c r="M22" s="279">
        <f>BBM!M22*$S$2</f>
        <v>0</v>
      </c>
      <c r="N22" s="279">
        <f>BBM!N22*$S$2</f>
        <v>0</v>
      </c>
      <c r="O22" s="279">
        <f>BBM!O22*$S$2</f>
        <v>0</v>
      </c>
      <c r="P22" s="85">
        <f t="shared" si="10"/>
        <v>53613.700000000004</v>
      </c>
      <c r="Q22" s="313">
        <f t="shared" si="11"/>
        <v>13645.8</v>
      </c>
      <c r="R22" s="314">
        <f t="shared" si="6"/>
        <v>25976.3</v>
      </c>
      <c r="S22" s="314">
        <f t="shared" si="0"/>
        <v>39787.300000000003</v>
      </c>
      <c r="T22" s="314">
        <f t="shared" si="0"/>
        <v>53613.700000000004</v>
      </c>
      <c r="U22" s="314">
        <f t="shared" si="0"/>
        <v>53613.700000000004</v>
      </c>
      <c r="V22" s="314">
        <f t="shared" si="0"/>
        <v>53613.700000000004</v>
      </c>
      <c r="W22" s="314">
        <f t="shared" si="0"/>
        <v>53613.700000000004</v>
      </c>
      <c r="X22" s="314">
        <f t="shared" si="0"/>
        <v>53613.700000000004</v>
      </c>
      <c r="Y22" s="314">
        <f t="shared" si="0"/>
        <v>53613.700000000004</v>
      </c>
      <c r="Z22" s="314">
        <f t="shared" si="0"/>
        <v>53613.700000000004</v>
      </c>
      <c r="AA22" s="314">
        <f t="shared" si="0"/>
        <v>53613.700000000004</v>
      </c>
      <c r="AB22" s="314">
        <f t="shared" si="0"/>
        <v>53613.700000000004</v>
      </c>
    </row>
    <row r="23" spans="1:28" ht="14.1" customHeight="1">
      <c r="A23" s="14"/>
      <c r="B23" s="109">
        <v>14</v>
      </c>
      <c r="C23" s="271" t="s">
        <v>158</v>
      </c>
      <c r="D23" s="279">
        <f>BBM!D23*$S$2</f>
        <v>28185.5</v>
      </c>
      <c r="E23" s="279">
        <f>BBM!E23*$S$2</f>
        <v>24217.199999999997</v>
      </c>
      <c r="F23" s="279">
        <f>BBM!F23*$S$2</f>
        <v>25151</v>
      </c>
      <c r="G23" s="279">
        <f>BBM!G23*$S$2</f>
        <v>24980.199999999997</v>
      </c>
      <c r="H23" s="279">
        <f>BBM!H23*$S$2</f>
        <v>0</v>
      </c>
      <c r="I23" s="279">
        <f>BBM!I23*$S$2</f>
        <v>0</v>
      </c>
      <c r="J23" s="279">
        <f>BBM!J23*$S$2</f>
        <v>0</v>
      </c>
      <c r="K23" s="279">
        <f>BBM!K23*$S$2</f>
        <v>0</v>
      </c>
      <c r="L23" s="279">
        <f>BBM!L23*$S$2</f>
        <v>0</v>
      </c>
      <c r="M23" s="279">
        <f>BBM!M23*$S$2</f>
        <v>0</v>
      </c>
      <c r="N23" s="279">
        <f>BBM!N23*$S$2</f>
        <v>0</v>
      </c>
      <c r="O23" s="279">
        <f>BBM!O23*$S$2</f>
        <v>0</v>
      </c>
      <c r="P23" s="85">
        <f t="shared" si="10"/>
        <v>102533.9</v>
      </c>
      <c r="Q23" s="313">
        <f t="shared" si="11"/>
        <v>28185.5</v>
      </c>
      <c r="R23" s="314">
        <f t="shared" si="6"/>
        <v>52402.7</v>
      </c>
      <c r="S23" s="314">
        <f t="shared" si="0"/>
        <v>77553.7</v>
      </c>
      <c r="T23" s="314">
        <f t="shared" si="0"/>
        <v>102533.9</v>
      </c>
      <c r="U23" s="314">
        <f t="shared" si="0"/>
        <v>102533.9</v>
      </c>
      <c r="V23" s="314">
        <f t="shared" si="0"/>
        <v>102533.9</v>
      </c>
      <c r="W23" s="314">
        <f t="shared" si="0"/>
        <v>102533.9</v>
      </c>
      <c r="X23" s="314">
        <f t="shared" si="0"/>
        <v>102533.9</v>
      </c>
      <c r="Y23" s="314">
        <f t="shared" si="0"/>
        <v>102533.9</v>
      </c>
      <c r="Z23" s="314">
        <f t="shared" si="0"/>
        <v>102533.9</v>
      </c>
      <c r="AA23" s="314">
        <f t="shared" si="0"/>
        <v>102533.9</v>
      </c>
      <c r="AB23" s="314">
        <f t="shared" si="0"/>
        <v>102533.9</v>
      </c>
    </row>
    <row r="24" spans="1:28" ht="14.1" customHeight="1">
      <c r="A24" s="14"/>
      <c r="B24" s="109">
        <v>15</v>
      </c>
      <c r="C24" s="271" t="s">
        <v>159</v>
      </c>
      <c r="D24" s="279">
        <f>BBM!D24*$S$2</f>
        <v>24761.1</v>
      </c>
      <c r="E24" s="279">
        <f>BBM!E24*$S$2</f>
        <v>24885.699999999997</v>
      </c>
      <c r="F24" s="279">
        <f>BBM!F24*$S$2</f>
        <v>26409.599999999999</v>
      </c>
      <c r="G24" s="279">
        <f>BBM!G24*$S$2</f>
        <v>26519.5</v>
      </c>
      <c r="H24" s="279">
        <f>BBM!H24*$S$2</f>
        <v>0</v>
      </c>
      <c r="I24" s="279">
        <f>BBM!I24*$S$2</f>
        <v>0</v>
      </c>
      <c r="J24" s="279">
        <f>BBM!J24*$S$2</f>
        <v>0</v>
      </c>
      <c r="K24" s="279">
        <f>BBM!K24*$S$2</f>
        <v>0</v>
      </c>
      <c r="L24" s="279">
        <f>BBM!L24*$S$2</f>
        <v>0</v>
      </c>
      <c r="M24" s="279">
        <f>BBM!M24*$S$2</f>
        <v>0</v>
      </c>
      <c r="N24" s="279">
        <f>BBM!N24*$S$2</f>
        <v>0</v>
      </c>
      <c r="O24" s="279">
        <f>BBM!O24*$S$2</f>
        <v>0</v>
      </c>
      <c r="P24" s="85">
        <f t="shared" si="10"/>
        <v>102575.9</v>
      </c>
      <c r="Q24" s="313">
        <f t="shared" si="11"/>
        <v>24761.1</v>
      </c>
      <c r="R24" s="314">
        <f t="shared" si="6"/>
        <v>49646.799999999996</v>
      </c>
      <c r="S24" s="314">
        <f t="shared" si="0"/>
        <v>76056.399999999994</v>
      </c>
      <c r="T24" s="314">
        <f t="shared" si="0"/>
        <v>102575.9</v>
      </c>
      <c r="U24" s="314">
        <f t="shared" si="0"/>
        <v>102575.9</v>
      </c>
      <c r="V24" s="314">
        <f t="shared" si="0"/>
        <v>102575.9</v>
      </c>
      <c r="W24" s="314">
        <f t="shared" si="0"/>
        <v>102575.9</v>
      </c>
      <c r="X24" s="314">
        <f t="shared" si="0"/>
        <v>102575.9</v>
      </c>
      <c r="Y24" s="314">
        <f t="shared" si="0"/>
        <v>102575.9</v>
      </c>
      <c r="Z24" s="314">
        <f t="shared" si="0"/>
        <v>102575.9</v>
      </c>
      <c r="AA24" s="314">
        <f t="shared" si="0"/>
        <v>102575.9</v>
      </c>
      <c r="AB24" s="314">
        <f t="shared" si="0"/>
        <v>102575.9</v>
      </c>
    </row>
    <row r="25" spans="1:28" ht="14.1" customHeight="1">
      <c r="B25" s="109">
        <v>16</v>
      </c>
      <c r="C25" s="271" t="s">
        <v>160</v>
      </c>
      <c r="D25" s="279">
        <f>BBM!D25*$S$2</f>
        <v>3968.2999999999997</v>
      </c>
      <c r="E25" s="279">
        <f>BBM!E25*$S$2</f>
        <v>3527.2999999999997</v>
      </c>
      <c r="F25" s="279">
        <f>BBM!F25*$S$2</f>
        <v>3553.2</v>
      </c>
      <c r="G25" s="279">
        <f>BBM!G25*$S$2</f>
        <v>1050.7</v>
      </c>
      <c r="H25" s="279">
        <f>BBM!H25*$S$2</f>
        <v>0</v>
      </c>
      <c r="I25" s="279">
        <f>BBM!I25*$S$2</f>
        <v>0</v>
      </c>
      <c r="J25" s="279">
        <f>BBM!J25*$S$2</f>
        <v>0</v>
      </c>
      <c r="K25" s="279">
        <f>BBM!K25*$S$2</f>
        <v>0</v>
      </c>
      <c r="L25" s="279">
        <f>BBM!L25*$S$2</f>
        <v>0</v>
      </c>
      <c r="M25" s="279">
        <f>BBM!M25*$S$2</f>
        <v>0</v>
      </c>
      <c r="N25" s="279">
        <f>BBM!N25*$S$2</f>
        <v>0</v>
      </c>
      <c r="O25" s="279">
        <f>BBM!O25*$S$2</f>
        <v>0</v>
      </c>
      <c r="P25" s="85">
        <f t="shared" si="10"/>
        <v>12099.5</v>
      </c>
      <c r="Q25" s="313">
        <f t="shared" si="11"/>
        <v>3968.2999999999997</v>
      </c>
      <c r="R25" s="314">
        <f t="shared" si="6"/>
        <v>7495.5999999999995</v>
      </c>
      <c r="S25" s="314">
        <f t="shared" si="6"/>
        <v>11048.8</v>
      </c>
      <c r="T25" s="314">
        <f t="shared" si="6"/>
        <v>12099.5</v>
      </c>
      <c r="U25" s="314">
        <f t="shared" si="6"/>
        <v>12099.5</v>
      </c>
      <c r="V25" s="314">
        <f t="shared" si="6"/>
        <v>12099.5</v>
      </c>
      <c r="W25" s="314">
        <f t="shared" si="6"/>
        <v>12099.5</v>
      </c>
      <c r="X25" s="314">
        <f t="shared" si="6"/>
        <v>12099.5</v>
      </c>
      <c r="Y25" s="314">
        <f t="shared" si="6"/>
        <v>12099.5</v>
      </c>
      <c r="Z25" s="314">
        <f t="shared" si="6"/>
        <v>12099.5</v>
      </c>
      <c r="AA25" s="314">
        <f t="shared" si="6"/>
        <v>12099.5</v>
      </c>
      <c r="AB25" s="314">
        <f t="shared" si="6"/>
        <v>12099.5</v>
      </c>
    </row>
    <row r="26" spans="1:28" ht="14.1" customHeight="1">
      <c r="A26" s="14"/>
      <c r="B26" s="109">
        <v>17</v>
      </c>
      <c r="C26" s="271" t="s">
        <v>161</v>
      </c>
      <c r="D26" s="279">
        <f>BBM!D26*$S$2</f>
        <v>8715.6999999999989</v>
      </c>
      <c r="E26" s="279">
        <f>BBM!E26*$S$2</f>
        <v>8090.5999999999995</v>
      </c>
      <c r="F26" s="279">
        <f>BBM!F26*$S$2</f>
        <v>8530.9</v>
      </c>
      <c r="G26" s="279">
        <f>BBM!G26*$S$2</f>
        <v>8670.1999999999989</v>
      </c>
      <c r="H26" s="279">
        <f>BBM!H26*$S$2</f>
        <v>0</v>
      </c>
      <c r="I26" s="279">
        <f>BBM!I26*$S$2</f>
        <v>0</v>
      </c>
      <c r="J26" s="279">
        <f>BBM!J26*$S$2</f>
        <v>0</v>
      </c>
      <c r="K26" s="279">
        <f>BBM!K26*$S$2</f>
        <v>0</v>
      </c>
      <c r="L26" s="279">
        <f>BBM!L26*$S$2</f>
        <v>0</v>
      </c>
      <c r="M26" s="279">
        <f>BBM!M26*$S$2</f>
        <v>0</v>
      </c>
      <c r="N26" s="279">
        <f>BBM!N26*$S$2</f>
        <v>0</v>
      </c>
      <c r="O26" s="279">
        <f>BBM!O26*$S$2</f>
        <v>0</v>
      </c>
      <c r="P26" s="85">
        <f t="shared" si="10"/>
        <v>34007.399999999994</v>
      </c>
      <c r="Q26" s="313">
        <f t="shared" si="11"/>
        <v>8715.6999999999989</v>
      </c>
      <c r="R26" s="314">
        <f t="shared" si="6"/>
        <v>16806.3</v>
      </c>
      <c r="S26" s="314">
        <f t="shared" si="6"/>
        <v>25337.199999999997</v>
      </c>
      <c r="T26" s="314">
        <f t="shared" si="6"/>
        <v>34007.399999999994</v>
      </c>
      <c r="U26" s="314">
        <f t="shared" si="6"/>
        <v>34007.399999999994</v>
      </c>
      <c r="V26" s="314">
        <f t="shared" si="6"/>
        <v>34007.399999999994</v>
      </c>
      <c r="W26" s="314">
        <f t="shared" si="6"/>
        <v>34007.399999999994</v>
      </c>
      <c r="X26" s="314">
        <f t="shared" si="6"/>
        <v>34007.399999999994</v>
      </c>
      <c r="Y26" s="314">
        <f t="shared" si="6"/>
        <v>34007.399999999994</v>
      </c>
      <c r="Z26" s="314">
        <f t="shared" si="6"/>
        <v>34007.399999999994</v>
      </c>
      <c r="AA26" s="314">
        <f t="shared" si="6"/>
        <v>34007.399999999994</v>
      </c>
      <c r="AB26" s="314">
        <f t="shared" si="6"/>
        <v>34007.399999999994</v>
      </c>
    </row>
    <row r="27" spans="1:28" s="7" customFormat="1" ht="14.1" customHeight="1">
      <c r="B27" s="110"/>
      <c r="C27" s="272" t="s">
        <v>47</v>
      </c>
      <c r="D27" s="280">
        <f t="shared" ref="D27:P27" si="24">SUM(D19:D26)</f>
        <v>108535</v>
      </c>
      <c r="E27" s="280">
        <f t="shared" si="24"/>
        <v>100962.40000000001</v>
      </c>
      <c r="F27" s="280">
        <f t="shared" si="24"/>
        <v>126115.49999999999</v>
      </c>
      <c r="G27" s="280">
        <f t="shared" si="24"/>
        <v>115044.29999999999</v>
      </c>
      <c r="H27" s="280">
        <f t="shared" si="24"/>
        <v>0</v>
      </c>
      <c r="I27" s="280">
        <f t="shared" si="24"/>
        <v>0</v>
      </c>
      <c r="J27" s="280">
        <f t="shared" si="24"/>
        <v>0</v>
      </c>
      <c r="K27" s="280">
        <f t="shared" si="24"/>
        <v>0</v>
      </c>
      <c r="L27" s="280">
        <f t="shared" si="24"/>
        <v>0</v>
      </c>
      <c r="M27" s="280">
        <f t="shared" si="24"/>
        <v>0</v>
      </c>
      <c r="N27" s="280">
        <f t="shared" si="24"/>
        <v>0</v>
      </c>
      <c r="O27" s="280">
        <f t="shared" si="24"/>
        <v>0</v>
      </c>
      <c r="P27" s="103">
        <f t="shared" si="24"/>
        <v>450657.20000000007</v>
      </c>
      <c r="Q27" s="315">
        <f t="shared" si="11"/>
        <v>108535</v>
      </c>
      <c r="R27" s="316">
        <f t="shared" si="6"/>
        <v>209497.40000000002</v>
      </c>
      <c r="S27" s="316">
        <f t="shared" si="6"/>
        <v>335612.9</v>
      </c>
      <c r="T27" s="316">
        <f t="shared" si="6"/>
        <v>450657.2</v>
      </c>
      <c r="U27" s="316">
        <f t="shared" si="6"/>
        <v>450657.2</v>
      </c>
      <c r="V27" s="316">
        <f t="shared" si="6"/>
        <v>450657.2</v>
      </c>
      <c r="W27" s="316">
        <f t="shared" si="6"/>
        <v>450657.2</v>
      </c>
      <c r="X27" s="316">
        <f t="shared" si="6"/>
        <v>450657.2</v>
      </c>
      <c r="Y27" s="316">
        <f t="shared" si="6"/>
        <v>450657.2</v>
      </c>
      <c r="Z27" s="316">
        <f t="shared" si="6"/>
        <v>450657.2</v>
      </c>
      <c r="AA27" s="316">
        <f t="shared" si="6"/>
        <v>450657.2</v>
      </c>
      <c r="AB27" s="316">
        <f t="shared" si="6"/>
        <v>450657.2</v>
      </c>
    </row>
    <row r="28" spans="1:28" s="7" customFormat="1" ht="14.1" customHeight="1">
      <c r="B28" s="110"/>
      <c r="C28" s="273" t="s">
        <v>128</v>
      </c>
      <c r="D28" s="300">
        <f t="shared" ref="D28:O28" si="25">SUM(D10,D18,D27)</f>
        <v>192686.9</v>
      </c>
      <c r="E28" s="300">
        <f t="shared" si="25"/>
        <v>175613.40132</v>
      </c>
      <c r="F28" s="300">
        <f t="shared" si="25"/>
        <v>208872.99999999997</v>
      </c>
      <c r="G28" s="300">
        <f t="shared" si="25"/>
        <v>199684.8</v>
      </c>
      <c r="H28" s="300">
        <f t="shared" si="25"/>
        <v>0</v>
      </c>
      <c r="I28" s="300">
        <f t="shared" si="25"/>
        <v>0</v>
      </c>
      <c r="J28" s="300">
        <f t="shared" si="25"/>
        <v>0</v>
      </c>
      <c r="K28" s="300">
        <f t="shared" si="25"/>
        <v>0</v>
      </c>
      <c r="L28" s="300">
        <f t="shared" si="25"/>
        <v>0</v>
      </c>
      <c r="M28" s="300">
        <f t="shared" si="25"/>
        <v>0</v>
      </c>
      <c r="N28" s="300">
        <f t="shared" si="25"/>
        <v>0</v>
      </c>
      <c r="O28" s="300">
        <f t="shared" si="25"/>
        <v>0</v>
      </c>
      <c r="P28" s="205">
        <f>SUM(P27,P18,P10)</f>
        <v>776858.1013199999</v>
      </c>
      <c r="Q28" s="317">
        <f t="shared" si="11"/>
        <v>192686.9</v>
      </c>
      <c r="R28" s="316">
        <f t="shared" ref="R28:AB36" si="26">Q28+E28</f>
        <v>368300.30131999997</v>
      </c>
      <c r="S28" s="316">
        <f t="shared" si="26"/>
        <v>577173.30131999997</v>
      </c>
      <c r="T28" s="316">
        <f t="shared" si="26"/>
        <v>776858.1013199999</v>
      </c>
      <c r="U28" s="316">
        <f t="shared" si="26"/>
        <v>776858.1013199999</v>
      </c>
      <c r="V28" s="316">
        <f t="shared" si="26"/>
        <v>776858.1013199999</v>
      </c>
      <c r="W28" s="316">
        <f t="shared" si="26"/>
        <v>776858.1013199999</v>
      </c>
      <c r="X28" s="316">
        <f t="shared" si="26"/>
        <v>776858.1013199999</v>
      </c>
      <c r="Y28" s="316">
        <f t="shared" si="26"/>
        <v>776858.1013199999</v>
      </c>
      <c r="Z28" s="316">
        <f t="shared" si="26"/>
        <v>776858.1013199999</v>
      </c>
      <c r="AA28" s="316">
        <f t="shared" si="26"/>
        <v>776858.1013199999</v>
      </c>
      <c r="AB28" s="316">
        <f t="shared" si="26"/>
        <v>776858.1013199999</v>
      </c>
    </row>
    <row r="29" spans="1:28" ht="14.1" customHeight="1">
      <c r="B29" s="109">
        <v>18</v>
      </c>
      <c r="C29" s="271" t="s">
        <v>129</v>
      </c>
      <c r="D29" s="279">
        <f>BBM!D29*$S$2</f>
        <v>42364</v>
      </c>
      <c r="E29" s="279">
        <f>BBM!E29*$S$2</f>
        <v>32777.5</v>
      </c>
      <c r="F29" s="279">
        <f>BBM!F29*$S$2</f>
        <v>23597</v>
      </c>
      <c r="G29" s="279">
        <f>BBM!G29*$S$2</f>
        <v>5743.5</v>
      </c>
      <c r="H29" s="279">
        <f>BBM!H29*$S$2</f>
        <v>0</v>
      </c>
      <c r="I29" s="279">
        <f>BBM!I29*$S$2</f>
        <v>0</v>
      </c>
      <c r="J29" s="279">
        <f>BBM!J29*$S$2</f>
        <v>0</v>
      </c>
      <c r="K29" s="279">
        <f>BBM!K29*$S$2</f>
        <v>0</v>
      </c>
      <c r="L29" s="279">
        <f>BBM!L29*$S$2</f>
        <v>0</v>
      </c>
      <c r="M29" s="279">
        <f>BBM!M29*$S$2</f>
        <v>0</v>
      </c>
      <c r="N29" s="279">
        <f>BBM!N29*$S$2</f>
        <v>0</v>
      </c>
      <c r="O29" s="279">
        <f>BBM!O29*$S$2</f>
        <v>0</v>
      </c>
      <c r="P29" s="85">
        <f>SUM(D29:O29)</f>
        <v>104482</v>
      </c>
      <c r="Q29" s="313">
        <f t="shared" si="11"/>
        <v>42364</v>
      </c>
      <c r="R29" s="314">
        <f t="shared" si="26"/>
        <v>75141.5</v>
      </c>
      <c r="S29" s="314">
        <f t="shared" si="26"/>
        <v>98738.5</v>
      </c>
      <c r="T29" s="314">
        <f t="shared" si="26"/>
        <v>104482</v>
      </c>
      <c r="U29" s="314">
        <f t="shared" si="26"/>
        <v>104482</v>
      </c>
      <c r="V29" s="314">
        <f t="shared" si="26"/>
        <v>104482</v>
      </c>
      <c r="W29" s="314">
        <f t="shared" si="26"/>
        <v>104482</v>
      </c>
      <c r="X29" s="314">
        <f t="shared" si="26"/>
        <v>104482</v>
      </c>
      <c r="Y29" s="314">
        <f t="shared" si="26"/>
        <v>104482</v>
      </c>
      <c r="Z29" s="314">
        <f t="shared" si="26"/>
        <v>104482</v>
      </c>
      <c r="AA29" s="314">
        <f t="shared" si="26"/>
        <v>104482</v>
      </c>
      <c r="AB29" s="314">
        <f t="shared" si="26"/>
        <v>104482</v>
      </c>
    </row>
    <row r="30" spans="1:28" ht="14.1" customHeight="1">
      <c r="B30" s="109">
        <v>19</v>
      </c>
      <c r="C30" s="271" t="s">
        <v>149</v>
      </c>
      <c r="D30" s="279">
        <f>BBM!D30*$S$2</f>
        <v>19043.5</v>
      </c>
      <c r="E30" s="279">
        <f>BBM!E30*$S$2</f>
        <v>19565</v>
      </c>
      <c r="F30" s="279">
        <f>BBM!F30*$S$2</f>
        <v>17219.3</v>
      </c>
      <c r="G30" s="279">
        <f>BBM!G30*$S$2</f>
        <v>18581.5</v>
      </c>
      <c r="H30" s="279">
        <f>BBM!H30*$S$2</f>
        <v>0</v>
      </c>
      <c r="I30" s="279">
        <f>BBM!I30*$S$2</f>
        <v>0</v>
      </c>
      <c r="J30" s="279">
        <f>BBM!J30*$S$2</f>
        <v>0</v>
      </c>
      <c r="K30" s="279">
        <f>BBM!K30*$S$2</f>
        <v>0</v>
      </c>
      <c r="L30" s="279">
        <f>BBM!L30*$S$2</f>
        <v>0</v>
      </c>
      <c r="M30" s="279">
        <f>BBM!M30*$S$2</f>
        <v>0</v>
      </c>
      <c r="N30" s="279">
        <f>BBM!N30*$S$2</f>
        <v>0</v>
      </c>
      <c r="O30" s="279">
        <f>BBM!O30*$S$2</f>
        <v>0</v>
      </c>
      <c r="P30" s="85">
        <f>SUM(D30:O30)</f>
        <v>74409.3</v>
      </c>
      <c r="Q30" s="313">
        <f t="shared" si="11"/>
        <v>19043.5</v>
      </c>
      <c r="R30" s="314">
        <f t="shared" si="26"/>
        <v>38608.5</v>
      </c>
      <c r="S30" s="314">
        <f t="shared" si="26"/>
        <v>55827.8</v>
      </c>
      <c r="T30" s="314">
        <f t="shared" si="26"/>
        <v>74409.3</v>
      </c>
      <c r="U30" s="314">
        <f t="shared" si="26"/>
        <v>74409.3</v>
      </c>
      <c r="V30" s="314">
        <f t="shared" si="26"/>
        <v>74409.3</v>
      </c>
      <c r="W30" s="314">
        <f t="shared" si="26"/>
        <v>74409.3</v>
      </c>
      <c r="X30" s="314">
        <f t="shared" si="26"/>
        <v>74409.3</v>
      </c>
      <c r="Y30" s="314">
        <f t="shared" si="26"/>
        <v>74409.3</v>
      </c>
      <c r="Z30" s="314">
        <f t="shared" si="26"/>
        <v>74409.3</v>
      </c>
      <c r="AA30" s="314">
        <f t="shared" si="26"/>
        <v>74409.3</v>
      </c>
      <c r="AB30" s="314">
        <f t="shared" si="26"/>
        <v>74409.3</v>
      </c>
    </row>
    <row r="31" spans="1:28" ht="14.1" customHeight="1">
      <c r="B31" s="110"/>
      <c r="C31" s="273" t="s">
        <v>130</v>
      </c>
      <c r="D31" s="300">
        <f t="shared" ref="D31:I31" si="27">SUM(D29:D30)</f>
        <v>61407.5</v>
      </c>
      <c r="E31" s="300">
        <f t="shared" si="27"/>
        <v>52342.5</v>
      </c>
      <c r="F31" s="300">
        <f t="shared" si="27"/>
        <v>40816.300000000003</v>
      </c>
      <c r="G31" s="300">
        <f t="shared" si="27"/>
        <v>24325</v>
      </c>
      <c r="H31" s="300">
        <f t="shared" si="27"/>
        <v>0</v>
      </c>
      <c r="I31" s="300">
        <f t="shared" si="27"/>
        <v>0</v>
      </c>
      <c r="J31" s="300">
        <f t="shared" ref="J31:K31" si="28">SUM(J29:J30)</f>
        <v>0</v>
      </c>
      <c r="K31" s="300">
        <f t="shared" si="28"/>
        <v>0</v>
      </c>
      <c r="L31" s="300">
        <f t="shared" ref="L31:O31" si="29">SUM(L29:L30)</f>
        <v>0</v>
      </c>
      <c r="M31" s="300">
        <f t="shared" si="29"/>
        <v>0</v>
      </c>
      <c r="N31" s="300">
        <f t="shared" si="29"/>
        <v>0</v>
      </c>
      <c r="O31" s="300">
        <f t="shared" si="29"/>
        <v>0</v>
      </c>
      <c r="P31" s="104">
        <f>SUM(P29:P30)</f>
        <v>178891.3</v>
      </c>
      <c r="Q31" s="317">
        <f t="shared" si="11"/>
        <v>61407.5</v>
      </c>
      <c r="R31" s="326">
        <f t="shared" si="26"/>
        <v>113750</v>
      </c>
      <c r="S31" s="326">
        <f t="shared" si="26"/>
        <v>154566.29999999999</v>
      </c>
      <c r="T31" s="326">
        <f t="shared" si="26"/>
        <v>178891.3</v>
      </c>
      <c r="U31" s="326">
        <f t="shared" si="26"/>
        <v>178891.3</v>
      </c>
      <c r="V31" s="326">
        <f t="shared" si="26"/>
        <v>178891.3</v>
      </c>
      <c r="W31" s="326">
        <f t="shared" si="26"/>
        <v>178891.3</v>
      </c>
      <c r="X31" s="326">
        <f t="shared" si="26"/>
        <v>178891.3</v>
      </c>
      <c r="Y31" s="326">
        <f t="shared" si="26"/>
        <v>178891.3</v>
      </c>
      <c r="Z31" s="326">
        <f t="shared" si="26"/>
        <v>178891.3</v>
      </c>
      <c r="AA31" s="326">
        <f t="shared" si="26"/>
        <v>178891.3</v>
      </c>
      <c r="AB31" s="326">
        <f t="shared" si="26"/>
        <v>178891.3</v>
      </c>
    </row>
    <row r="32" spans="1:28" ht="14.1" customHeight="1">
      <c r="B32" s="110"/>
      <c r="C32" s="274" t="s">
        <v>131</v>
      </c>
      <c r="D32" s="283">
        <f t="shared" ref="D32:I32" si="30">SUM(D28,D31)</f>
        <v>254094.4</v>
      </c>
      <c r="E32" s="283">
        <f t="shared" si="30"/>
        <v>227955.90132</v>
      </c>
      <c r="F32" s="283">
        <f t="shared" si="30"/>
        <v>249689.3</v>
      </c>
      <c r="G32" s="283">
        <f t="shared" si="30"/>
        <v>224009.8</v>
      </c>
      <c r="H32" s="283">
        <f t="shared" si="30"/>
        <v>0</v>
      </c>
      <c r="I32" s="283">
        <f t="shared" si="30"/>
        <v>0</v>
      </c>
      <c r="J32" s="283">
        <f t="shared" ref="J32:K32" si="31">SUM(J28,J31)</f>
        <v>0</v>
      </c>
      <c r="K32" s="283">
        <f t="shared" si="31"/>
        <v>0</v>
      </c>
      <c r="L32" s="283">
        <f t="shared" ref="L32:O32" si="32">SUM(L28,L31)</f>
        <v>0</v>
      </c>
      <c r="M32" s="283">
        <f t="shared" si="32"/>
        <v>0</v>
      </c>
      <c r="N32" s="283">
        <f t="shared" si="32"/>
        <v>0</v>
      </c>
      <c r="O32" s="283">
        <f t="shared" si="32"/>
        <v>0</v>
      </c>
      <c r="P32" s="252">
        <f>SUM(P28,P31)</f>
        <v>955749.40131999995</v>
      </c>
      <c r="Q32" s="318">
        <f t="shared" si="11"/>
        <v>254094.4</v>
      </c>
      <c r="R32" s="326">
        <f t="shared" si="26"/>
        <v>482050.30131999997</v>
      </c>
      <c r="S32" s="326">
        <f t="shared" si="26"/>
        <v>731739.6013199999</v>
      </c>
      <c r="T32" s="326">
        <f t="shared" si="26"/>
        <v>955749.40131999995</v>
      </c>
      <c r="U32" s="326">
        <f t="shared" si="26"/>
        <v>955749.40131999995</v>
      </c>
      <c r="V32" s="326">
        <f t="shared" si="26"/>
        <v>955749.40131999995</v>
      </c>
      <c r="W32" s="326">
        <f t="shared" si="26"/>
        <v>955749.40131999995</v>
      </c>
      <c r="X32" s="326">
        <f t="shared" si="26"/>
        <v>955749.40131999995</v>
      </c>
      <c r="Y32" s="326">
        <f t="shared" si="26"/>
        <v>955749.40131999995</v>
      </c>
      <c r="Z32" s="326">
        <f t="shared" si="26"/>
        <v>955749.40131999995</v>
      </c>
      <c r="AA32" s="326">
        <f t="shared" si="26"/>
        <v>955749.40131999995</v>
      </c>
      <c r="AB32" s="326">
        <f t="shared" si="26"/>
        <v>955749.40131999995</v>
      </c>
    </row>
    <row r="33" spans="1:28" ht="14.1" customHeight="1">
      <c r="B33" s="111">
        <v>20</v>
      </c>
      <c r="C33" s="270" t="s">
        <v>132</v>
      </c>
      <c r="D33" s="279">
        <f>BBM!D33*$S$2</f>
        <v>0</v>
      </c>
      <c r="E33" s="279">
        <f>BBM!E33*$S$2</f>
        <v>0</v>
      </c>
      <c r="F33" s="279">
        <f>BBM!F33*$S$2</f>
        <v>0</v>
      </c>
      <c r="G33" s="279">
        <f>BBM!G33*$S$2</f>
        <v>0</v>
      </c>
      <c r="H33" s="279">
        <f>BBM!H33*$S$2</f>
        <v>0</v>
      </c>
      <c r="I33" s="279">
        <f>BBM!I33*$S$2</f>
        <v>0</v>
      </c>
      <c r="J33" s="279">
        <f>BBM!J33*$S$2</f>
        <v>0</v>
      </c>
      <c r="K33" s="279">
        <f>BBM!K33*$S$2</f>
        <v>0</v>
      </c>
      <c r="L33" s="279">
        <f>BBM!L33*$S$2</f>
        <v>0</v>
      </c>
      <c r="M33" s="279">
        <f>BBM!M33*$S$2</f>
        <v>0</v>
      </c>
      <c r="N33" s="279">
        <f>BBM!N33*$S$2</f>
        <v>0</v>
      </c>
      <c r="O33" s="279">
        <f>BBM!O33*$S$2</f>
        <v>0</v>
      </c>
      <c r="P33" s="247">
        <f>SUM(D33:O33)</f>
        <v>0</v>
      </c>
      <c r="Q33" s="319">
        <f t="shared" si="11"/>
        <v>0</v>
      </c>
      <c r="R33" s="320">
        <f t="shared" si="26"/>
        <v>0</v>
      </c>
      <c r="S33" s="320">
        <f t="shared" si="26"/>
        <v>0</v>
      </c>
      <c r="T33" s="320">
        <f t="shared" si="26"/>
        <v>0</v>
      </c>
      <c r="U33" s="320">
        <f t="shared" si="26"/>
        <v>0</v>
      </c>
      <c r="V33" s="320">
        <f t="shared" si="26"/>
        <v>0</v>
      </c>
      <c r="W33" s="320">
        <f t="shared" si="26"/>
        <v>0</v>
      </c>
      <c r="X33" s="320">
        <f t="shared" si="26"/>
        <v>0</v>
      </c>
      <c r="Y33" s="320">
        <f t="shared" si="26"/>
        <v>0</v>
      </c>
      <c r="Z33" s="320">
        <f t="shared" si="26"/>
        <v>0</v>
      </c>
      <c r="AA33" s="320">
        <f t="shared" si="26"/>
        <v>0</v>
      </c>
      <c r="AB33" s="320">
        <f t="shared" si="26"/>
        <v>0</v>
      </c>
    </row>
    <row r="34" spans="1:28" ht="14.1" customHeight="1">
      <c r="B34" s="111">
        <v>21</v>
      </c>
      <c r="C34" s="270" t="s">
        <v>210</v>
      </c>
      <c r="D34" s="279">
        <f>BBM!D34*$S$2</f>
        <v>0</v>
      </c>
      <c r="E34" s="279">
        <f>BBM!E34*$S$2</f>
        <v>0</v>
      </c>
      <c r="F34" s="279">
        <f>BBM!F34*$S$2</f>
        <v>0</v>
      </c>
      <c r="G34" s="279">
        <f>BBM!G34*$S$2</f>
        <v>0</v>
      </c>
      <c r="H34" s="279">
        <f>BBM!H34*$S$2</f>
        <v>0</v>
      </c>
      <c r="I34" s="279">
        <f>BBM!I34*$S$2</f>
        <v>0</v>
      </c>
      <c r="J34" s="279">
        <f>BBM!J34*$S$2</f>
        <v>0</v>
      </c>
      <c r="K34" s="279">
        <f>BBM!K34*$S$2</f>
        <v>0</v>
      </c>
      <c r="L34" s="279">
        <f>BBM!L34*$S$2</f>
        <v>0</v>
      </c>
      <c r="M34" s="279">
        <f>BBM!M34*$S$2</f>
        <v>0</v>
      </c>
      <c r="N34" s="279">
        <f>BBM!N34*$S$2</f>
        <v>0</v>
      </c>
      <c r="O34" s="279">
        <f>BBM!O34*$S$2</f>
        <v>0</v>
      </c>
      <c r="P34" s="247">
        <f>SUM(D34:O34)</f>
        <v>0</v>
      </c>
      <c r="Q34" s="319">
        <f t="shared" ref="Q34" si="33">D34</f>
        <v>0</v>
      </c>
      <c r="R34" s="320">
        <f t="shared" ref="R34" si="34">Q34+E34</f>
        <v>0</v>
      </c>
      <c r="S34" s="320">
        <f t="shared" ref="S34" si="35">R34+F34</f>
        <v>0</v>
      </c>
      <c r="T34" s="320">
        <f t="shared" ref="T34" si="36">S34+G34</f>
        <v>0</v>
      </c>
      <c r="U34" s="320">
        <f t="shared" ref="U34" si="37">T34+H34</f>
        <v>0</v>
      </c>
      <c r="V34" s="320">
        <f t="shared" ref="V34" si="38">U34+I34</f>
        <v>0</v>
      </c>
      <c r="W34" s="320">
        <f t="shared" ref="W34" si="39">V34+J34</f>
        <v>0</v>
      </c>
      <c r="X34" s="320">
        <f t="shared" ref="X34" si="40">W34+K34</f>
        <v>0</v>
      </c>
      <c r="Y34" s="320">
        <f t="shared" ref="Y34" si="41">X34+L34</f>
        <v>0</v>
      </c>
      <c r="Z34" s="320">
        <f t="shared" ref="Z34" si="42">Y34+M34</f>
        <v>0</v>
      </c>
      <c r="AA34" s="320">
        <f t="shared" ref="AA34" si="43">Z34+N34</f>
        <v>0</v>
      </c>
      <c r="AB34" s="320">
        <f t="shared" ref="AB34" si="44">AA34+O34</f>
        <v>0</v>
      </c>
    </row>
    <row r="35" spans="1:28" ht="14.1" customHeight="1">
      <c r="B35" s="250"/>
      <c r="C35" s="274" t="s">
        <v>133</v>
      </c>
      <c r="D35" s="285">
        <f t="shared" ref="D35:I35" si="45">SUM(D33)</f>
        <v>0</v>
      </c>
      <c r="E35" s="285">
        <f t="shared" si="45"/>
        <v>0</v>
      </c>
      <c r="F35" s="285">
        <f t="shared" si="45"/>
        <v>0</v>
      </c>
      <c r="G35" s="285">
        <f t="shared" si="45"/>
        <v>0</v>
      </c>
      <c r="H35" s="285">
        <f t="shared" si="45"/>
        <v>0</v>
      </c>
      <c r="I35" s="285">
        <f t="shared" si="45"/>
        <v>0</v>
      </c>
      <c r="J35" s="285">
        <f t="shared" ref="J35:K35" si="46">SUM(J33)</f>
        <v>0</v>
      </c>
      <c r="K35" s="285">
        <f t="shared" si="46"/>
        <v>0</v>
      </c>
      <c r="L35" s="285">
        <f t="shared" ref="L35:O35" si="47">SUM(L33)</f>
        <v>0</v>
      </c>
      <c r="M35" s="285">
        <f t="shared" si="47"/>
        <v>0</v>
      </c>
      <c r="N35" s="285">
        <f t="shared" si="47"/>
        <v>0</v>
      </c>
      <c r="O35" s="285">
        <f t="shared" si="47"/>
        <v>0</v>
      </c>
      <c r="P35" s="276">
        <f>SUM(P33)</f>
        <v>0</v>
      </c>
      <c r="Q35" s="321">
        <f t="shared" si="11"/>
        <v>0</v>
      </c>
      <c r="R35" s="326">
        <f t="shared" si="26"/>
        <v>0</v>
      </c>
      <c r="S35" s="326">
        <f t="shared" si="26"/>
        <v>0</v>
      </c>
      <c r="T35" s="326">
        <f t="shared" si="26"/>
        <v>0</v>
      </c>
      <c r="U35" s="326">
        <f t="shared" si="26"/>
        <v>0</v>
      </c>
      <c r="V35" s="326">
        <f t="shared" si="26"/>
        <v>0</v>
      </c>
      <c r="W35" s="326">
        <f t="shared" si="26"/>
        <v>0</v>
      </c>
      <c r="X35" s="326">
        <f t="shared" si="26"/>
        <v>0</v>
      </c>
      <c r="Y35" s="326">
        <f t="shared" si="26"/>
        <v>0</v>
      </c>
      <c r="Z35" s="326">
        <f t="shared" si="26"/>
        <v>0</v>
      </c>
      <c r="AA35" s="326">
        <f t="shared" si="26"/>
        <v>0</v>
      </c>
      <c r="AB35" s="326">
        <f t="shared" si="26"/>
        <v>0</v>
      </c>
    </row>
    <row r="36" spans="1:28" s="7" customFormat="1" ht="14.1" customHeight="1">
      <c r="B36" s="256"/>
      <c r="C36" s="293" t="s">
        <v>29</v>
      </c>
      <c r="D36" s="286">
        <f t="shared" ref="D36:I36" si="48">SUM(D32,D35)</f>
        <v>254094.4</v>
      </c>
      <c r="E36" s="286">
        <f t="shared" si="48"/>
        <v>227955.90132</v>
      </c>
      <c r="F36" s="286">
        <f t="shared" si="48"/>
        <v>249689.3</v>
      </c>
      <c r="G36" s="286">
        <f t="shared" si="48"/>
        <v>224009.8</v>
      </c>
      <c r="H36" s="286">
        <f t="shared" si="48"/>
        <v>0</v>
      </c>
      <c r="I36" s="286">
        <f t="shared" si="48"/>
        <v>0</v>
      </c>
      <c r="J36" s="286">
        <f t="shared" ref="J36:K36" si="49">SUM(J32,J35)</f>
        <v>0</v>
      </c>
      <c r="K36" s="286">
        <f t="shared" si="49"/>
        <v>0</v>
      </c>
      <c r="L36" s="286">
        <f t="shared" ref="L36:O36" si="50">SUM(L32,L35)</f>
        <v>0</v>
      </c>
      <c r="M36" s="286">
        <f t="shared" si="50"/>
        <v>0</v>
      </c>
      <c r="N36" s="286">
        <f t="shared" si="50"/>
        <v>0</v>
      </c>
      <c r="O36" s="286">
        <f t="shared" si="50"/>
        <v>0</v>
      </c>
      <c r="P36" s="257">
        <f>SUM(P35,P32)</f>
        <v>955749.40131999995</v>
      </c>
      <c r="Q36" s="322">
        <f t="shared" si="11"/>
        <v>254094.4</v>
      </c>
      <c r="R36" s="326">
        <f t="shared" si="26"/>
        <v>482050.30131999997</v>
      </c>
      <c r="S36" s="326">
        <f t="shared" si="26"/>
        <v>731739.6013199999</v>
      </c>
      <c r="T36" s="326">
        <f t="shared" si="26"/>
        <v>955749.40131999995</v>
      </c>
      <c r="U36" s="326">
        <f t="shared" si="26"/>
        <v>955749.40131999995</v>
      </c>
      <c r="V36" s="326">
        <f t="shared" si="26"/>
        <v>955749.40131999995</v>
      </c>
      <c r="W36" s="326">
        <f t="shared" si="26"/>
        <v>955749.40131999995</v>
      </c>
      <c r="X36" s="326">
        <f t="shared" si="26"/>
        <v>955749.40131999995</v>
      </c>
      <c r="Y36" s="326">
        <f t="shared" si="26"/>
        <v>955749.40131999995</v>
      </c>
      <c r="Z36" s="326">
        <f t="shared" si="26"/>
        <v>955749.40131999995</v>
      </c>
      <c r="AA36" s="326">
        <f t="shared" si="26"/>
        <v>955749.40131999995</v>
      </c>
      <c r="AB36" s="326">
        <f t="shared" si="26"/>
        <v>955749.40131999995</v>
      </c>
    </row>
    <row r="37" spans="1:28" ht="14.1" customHeight="1">
      <c r="B37" s="298"/>
      <c r="C37" s="299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4"/>
    </row>
    <row r="38" spans="1:28" ht="13.5" customHeight="1">
      <c r="A38" s="14"/>
      <c r="B38" s="237"/>
      <c r="C38" s="294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101"/>
    </row>
    <row r="39" spans="1:28" ht="13.5" customHeight="1">
      <c r="A39" s="14"/>
      <c r="B39" s="237"/>
      <c r="C39" s="294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101"/>
    </row>
    <row r="40" spans="1:28" s="47" customFormat="1" ht="14.1" customHeight="1">
      <c r="B40" s="237"/>
      <c r="C40" s="294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101"/>
      <c r="Q40" s="324"/>
      <c r="R40" s="88"/>
    </row>
    <row r="41" spans="1:28" ht="15" customHeight="1">
      <c r="B41" s="237"/>
      <c r="C41" s="258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59"/>
    </row>
    <row r="42" spans="1:28" ht="14.1" customHeight="1">
      <c r="B42" s="237"/>
      <c r="C42" s="295"/>
      <c r="D42" s="243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01"/>
    </row>
    <row r="43" spans="1:28" ht="14.1" customHeight="1">
      <c r="B43" s="237"/>
      <c r="C43" s="260"/>
      <c r="D43" s="243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243"/>
    </row>
    <row r="44" spans="1:28" ht="14.1" customHeight="1">
      <c r="B44" s="37"/>
      <c r="C44" s="37"/>
      <c r="D44" s="40"/>
      <c r="E44" s="40"/>
      <c r="F44" s="40"/>
      <c r="G44" s="40"/>
      <c r="H44" s="40"/>
      <c r="I44" s="40"/>
      <c r="J44" s="40"/>
      <c r="K44" s="40"/>
      <c r="L44" s="297"/>
      <c r="M44" s="40"/>
      <c r="N44" s="37"/>
      <c r="O44" s="40"/>
      <c r="P44" s="142"/>
    </row>
    <row r="45" spans="1:28" ht="15.95" customHeight="1"/>
    <row r="46" spans="1:28" ht="15.95" customHeight="1"/>
    <row r="47" spans="1:28" ht="15.95" customHeight="1"/>
    <row r="63" spans="2:16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2:16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2:16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2:16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2:16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2:16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2:16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2:16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2:16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2:16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2:16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2:16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2:16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2:16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2:16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2:16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2:16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2:16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2:16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2:16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2:16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7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7" s="47" customFormat="1" ht="14.1" customHeight="1">
      <c r="A98" s="88"/>
      <c r="Q98" s="325"/>
    </row>
    <row r="99" spans="1:17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7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7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7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7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</sheetData>
  <mergeCells count="6">
    <mergeCell ref="B1:P1"/>
    <mergeCell ref="B2:P2"/>
    <mergeCell ref="B3:P3"/>
    <mergeCell ref="D5:O5"/>
    <mergeCell ref="Q5:AB5"/>
    <mergeCell ref="Q4:AB4"/>
  </mergeCells>
  <printOptions horizontalCentered="1"/>
  <pageMargins left="0.62992125984251968" right="0.27559055118110237" top="0.68" bottom="0.15748031496062992" header="0.23622047244094491" footer="0.19685039370078741"/>
  <pageSetup paperSize="122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55</vt:i4>
      </vt:variant>
    </vt:vector>
  </HeadingPairs>
  <TitlesOfParts>
    <vt:vector size="87" baseType="lpstr">
      <vt:lpstr>COVER AND</vt:lpstr>
      <vt:lpstr>Pengusahaan</vt:lpstr>
      <vt:lpstr>Grafik</vt:lpstr>
      <vt:lpstr>Produksi_NET</vt:lpstr>
      <vt:lpstr>PROD_HSD</vt:lpstr>
      <vt:lpstr>PROD_BIOFAME</vt:lpstr>
      <vt:lpstr>PS</vt:lpstr>
      <vt:lpstr>BBM</vt:lpstr>
      <vt:lpstr>BBMHSD</vt:lpstr>
      <vt:lpstr>BBMBIOFAME</vt:lpstr>
      <vt:lpstr>Pelumas</vt:lpstr>
      <vt:lpstr>SFC</vt:lpstr>
      <vt:lpstr>SLC</vt:lpstr>
      <vt:lpstr>JAM KERJA</vt:lpstr>
      <vt:lpstr>JAM HAR</vt:lpstr>
      <vt:lpstr>JAM GGN</vt:lpstr>
      <vt:lpstr>BP</vt:lpstr>
      <vt:lpstr>DT</vt:lpstr>
      <vt:lpstr>DM</vt:lpstr>
      <vt:lpstr>Harga BBM</vt:lpstr>
      <vt:lpstr>OA BBM</vt:lpstr>
      <vt:lpstr>Total Biaya BBM</vt:lpstr>
      <vt:lpstr>Harga Pelumas</vt:lpstr>
      <vt:lpstr>OA Pelumas</vt:lpstr>
      <vt:lpstr>Total Biaya Pelumas</vt:lpstr>
      <vt:lpstr>BPP</vt:lpstr>
      <vt:lpstr>OAF</vt:lpstr>
      <vt:lpstr>Pengusahaan MPN</vt:lpstr>
      <vt:lpstr>Pengusahaan MLK</vt:lpstr>
      <vt:lpstr>Pengusahaan KTB</vt:lpstr>
      <vt:lpstr>Sheet1</vt:lpstr>
      <vt:lpstr>Sheet2</vt:lpstr>
      <vt:lpstr>BBM!Print_Area</vt:lpstr>
      <vt:lpstr>BBMBIOFAME!Print_Area</vt:lpstr>
      <vt:lpstr>BBMHSD!Print_Area</vt:lpstr>
      <vt:lpstr>BP!Print_Area</vt:lpstr>
      <vt:lpstr>BPP!Print_Area</vt:lpstr>
      <vt:lpstr>'COVER AND'!Print_Area</vt:lpstr>
      <vt:lpstr>DM!Print_Area</vt:lpstr>
      <vt:lpstr>DT!Print_Area</vt:lpstr>
      <vt:lpstr>'Harga BBM'!Print_Area</vt:lpstr>
      <vt:lpstr>'Harga Pelumas'!Print_Area</vt:lpstr>
      <vt:lpstr>'JAM GGN'!Print_Area</vt:lpstr>
      <vt:lpstr>'JAM HAR'!Print_Area</vt:lpstr>
      <vt:lpstr>'JAM KERJA'!Print_Area</vt:lpstr>
      <vt:lpstr>'OA BBM'!Print_Area</vt:lpstr>
      <vt:lpstr>'OA Pelumas'!Print_Area</vt:lpstr>
      <vt:lpstr>OAF!Print_Area</vt:lpstr>
      <vt:lpstr>Pelumas!Print_Area</vt:lpstr>
      <vt:lpstr>Pengusahaan!Print_Area</vt:lpstr>
      <vt:lpstr>'Pengusahaan KTB'!Print_Area</vt:lpstr>
      <vt:lpstr>'Pengusahaan MLK'!Print_Area</vt:lpstr>
      <vt:lpstr>'Pengusahaan MPN'!Print_Area</vt:lpstr>
      <vt:lpstr>PROD_BIOFAME!Print_Area</vt:lpstr>
      <vt:lpstr>PROD_HSD!Print_Area</vt:lpstr>
      <vt:lpstr>Produksi_NET!Print_Area</vt:lpstr>
      <vt:lpstr>PS!Print_Area</vt:lpstr>
      <vt:lpstr>SFC!Print_Area</vt:lpstr>
      <vt:lpstr>Sheet1!Print_Area</vt:lpstr>
      <vt:lpstr>Sheet2!Print_Area</vt:lpstr>
      <vt:lpstr>SLC!Print_Area</vt:lpstr>
      <vt:lpstr>'Total Biaya BBM'!Print_Area</vt:lpstr>
      <vt:lpstr>'Total Biaya Pelumas'!Print_Area</vt:lpstr>
      <vt:lpstr>BBM!Print_Titles</vt:lpstr>
      <vt:lpstr>BBMBIOFAME!Print_Titles</vt:lpstr>
      <vt:lpstr>BBMHSD!Print_Titles</vt:lpstr>
      <vt:lpstr>BP!Print_Titles</vt:lpstr>
      <vt:lpstr>BPP!Print_Titles</vt:lpstr>
      <vt:lpstr>DM!Print_Titles</vt:lpstr>
      <vt:lpstr>DT!Print_Titles</vt:lpstr>
      <vt:lpstr>'Harga BBM'!Print_Titles</vt:lpstr>
      <vt:lpstr>'Harga Pelumas'!Print_Titles</vt:lpstr>
      <vt:lpstr>'JAM GGN'!Print_Titles</vt:lpstr>
      <vt:lpstr>'JAM HAR'!Print_Titles</vt:lpstr>
      <vt:lpstr>'JAM KERJA'!Print_Titles</vt:lpstr>
      <vt:lpstr>'OA BBM'!Print_Titles</vt:lpstr>
      <vt:lpstr>'OA Pelumas'!Print_Titles</vt:lpstr>
      <vt:lpstr>OAF!Print_Titles</vt:lpstr>
      <vt:lpstr>Pelumas!Print_Titles</vt:lpstr>
      <vt:lpstr>PROD_BIOFAME!Print_Titles</vt:lpstr>
      <vt:lpstr>PROD_HSD!Print_Titles</vt:lpstr>
      <vt:lpstr>Produksi_NET!Print_Titles</vt:lpstr>
      <vt:lpstr>PS!Print_Titles</vt:lpstr>
      <vt:lpstr>SFC!Print_Titles</vt:lpstr>
      <vt:lpstr>SLC!Print_Titles</vt:lpstr>
      <vt:lpstr>'Total Biaya BBM'!Print_Titles</vt:lpstr>
      <vt:lpstr>'Total Biaya Pelumas'!Print_Titles</vt:lpstr>
    </vt:vector>
  </TitlesOfParts>
  <Company>Kitkon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 SMD</dc:creator>
  <cp:lastModifiedBy>Yelli Yusuf</cp:lastModifiedBy>
  <cp:lastPrinted>2021-02-04T02:15:29Z</cp:lastPrinted>
  <dcterms:created xsi:type="dcterms:W3CDTF">2002-07-08T00:05:26Z</dcterms:created>
  <dcterms:modified xsi:type="dcterms:W3CDTF">2021-05-24T02:04:54Z</dcterms:modified>
</cp:coreProperties>
</file>