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8800" windowHeight="12435" firstSheet="1" activeTab="3"/>
  </bookViews>
  <sheets>
    <sheet name="TARGET 98%" sheetId="2" state="hidden" r:id="rId1"/>
    <sheet name="BREAKDOWN PER BULAN" sheetId="5" r:id="rId2"/>
    <sheet name="breakdown target UP3 " sheetId="8" r:id="rId3"/>
    <sheet name="monitoring saidi saifi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3" l="1"/>
  <c r="I64" i="3"/>
  <c r="J64" i="3"/>
  <c r="K64" i="3"/>
  <c r="L64" i="3"/>
  <c r="M64" i="3"/>
  <c r="N64" i="3"/>
  <c r="O64" i="3"/>
  <c r="P64" i="3"/>
  <c r="Q64" i="3"/>
  <c r="R64" i="3"/>
  <c r="G64" i="3"/>
  <c r="H62" i="3"/>
  <c r="I62" i="3"/>
  <c r="J62" i="3"/>
  <c r="K62" i="3"/>
  <c r="L62" i="3"/>
  <c r="M62" i="3"/>
  <c r="N62" i="3"/>
  <c r="O62" i="3"/>
  <c r="P62" i="3"/>
  <c r="Q62" i="3"/>
  <c r="R62" i="3"/>
  <c r="H60" i="3"/>
  <c r="I60" i="3"/>
  <c r="J60" i="3"/>
  <c r="K60" i="3"/>
  <c r="L60" i="3"/>
  <c r="M60" i="3"/>
  <c r="N60" i="3"/>
  <c r="O60" i="3"/>
  <c r="P60" i="3"/>
  <c r="Q60" i="3"/>
  <c r="R60" i="3"/>
  <c r="G60" i="3"/>
  <c r="H58" i="3"/>
  <c r="I58" i="3"/>
  <c r="J58" i="3"/>
  <c r="K58" i="3"/>
  <c r="L58" i="3"/>
  <c r="M58" i="3"/>
  <c r="N58" i="3"/>
  <c r="O58" i="3"/>
  <c r="P58" i="3"/>
  <c r="Q58" i="3"/>
  <c r="R58" i="3"/>
  <c r="G58" i="3"/>
  <c r="H56" i="3"/>
  <c r="I56" i="3"/>
  <c r="J56" i="3"/>
  <c r="K56" i="3"/>
  <c r="L56" i="3"/>
  <c r="M56" i="3"/>
  <c r="N56" i="3"/>
  <c r="O56" i="3"/>
  <c r="P56" i="3"/>
  <c r="Q56" i="3"/>
  <c r="R56" i="3"/>
  <c r="G56" i="3"/>
  <c r="H54" i="3"/>
  <c r="I54" i="3"/>
  <c r="J54" i="3"/>
  <c r="K54" i="3"/>
  <c r="L54" i="3"/>
  <c r="M54" i="3"/>
  <c r="N54" i="3"/>
  <c r="O54" i="3"/>
  <c r="P54" i="3"/>
  <c r="Q54" i="3"/>
  <c r="R54" i="3"/>
  <c r="H51" i="3"/>
  <c r="I51" i="3"/>
  <c r="J51" i="3"/>
  <c r="K51" i="3"/>
  <c r="L51" i="3"/>
  <c r="M51" i="3"/>
  <c r="N51" i="3"/>
  <c r="O51" i="3"/>
  <c r="P51" i="3"/>
  <c r="Q51" i="3"/>
  <c r="R51" i="3"/>
  <c r="H49" i="3"/>
  <c r="I49" i="3"/>
  <c r="J49" i="3"/>
  <c r="K49" i="3"/>
  <c r="L49" i="3"/>
  <c r="M49" i="3"/>
  <c r="N49" i="3"/>
  <c r="O49" i="3"/>
  <c r="P49" i="3"/>
  <c r="Q49" i="3"/>
  <c r="R49" i="3"/>
  <c r="G49" i="3"/>
  <c r="H47" i="3"/>
  <c r="I47" i="3"/>
  <c r="J47" i="3"/>
  <c r="K47" i="3"/>
  <c r="L47" i="3"/>
  <c r="M47" i="3"/>
  <c r="N47" i="3"/>
  <c r="O47" i="3"/>
  <c r="P47" i="3"/>
  <c r="Q47" i="3"/>
  <c r="R47" i="3"/>
  <c r="H45" i="3"/>
  <c r="I45" i="3"/>
  <c r="J45" i="3"/>
  <c r="K45" i="3"/>
  <c r="L45" i="3"/>
  <c r="M45" i="3"/>
  <c r="N45" i="3"/>
  <c r="O45" i="3"/>
  <c r="P45" i="3"/>
  <c r="Q45" i="3"/>
  <c r="R45" i="3"/>
  <c r="G45" i="3"/>
  <c r="H43" i="3"/>
  <c r="I43" i="3"/>
  <c r="J43" i="3"/>
  <c r="K43" i="3"/>
  <c r="L43" i="3"/>
  <c r="M43" i="3"/>
  <c r="N43" i="3"/>
  <c r="O43" i="3"/>
  <c r="P43" i="3"/>
  <c r="Q43" i="3"/>
  <c r="R43" i="3"/>
  <c r="G43" i="3"/>
  <c r="H41" i="3"/>
  <c r="I41" i="3"/>
  <c r="J41" i="3"/>
  <c r="K41" i="3"/>
  <c r="L41" i="3"/>
  <c r="M41" i="3"/>
  <c r="N41" i="3"/>
  <c r="O41" i="3"/>
  <c r="P41" i="3"/>
  <c r="Q41" i="3"/>
  <c r="R41" i="3"/>
  <c r="G41" i="3"/>
  <c r="H39" i="3"/>
  <c r="I39" i="3"/>
  <c r="J39" i="3"/>
  <c r="K39" i="3"/>
  <c r="L39" i="3"/>
  <c r="M39" i="3"/>
  <c r="N39" i="3"/>
  <c r="O39" i="3"/>
  <c r="P39" i="3"/>
  <c r="Q39" i="3"/>
  <c r="R39" i="3"/>
  <c r="N28" i="5"/>
  <c r="B8" i="5"/>
  <c r="C13" i="5"/>
  <c r="B13" i="5"/>
  <c r="N13" i="5" s="1"/>
  <c r="B12" i="5"/>
  <c r="M12" i="5" s="1"/>
  <c r="M54" i="5" s="1"/>
  <c r="B15" i="5"/>
  <c r="M15" i="5" s="1"/>
  <c r="M95" i="5" s="1"/>
  <c r="B17" i="5"/>
  <c r="N17" i="5" s="1"/>
  <c r="B16" i="5"/>
  <c r="I16" i="5" s="1"/>
  <c r="I125" i="5" s="1"/>
  <c r="B18" i="5"/>
  <c r="N18" i="5" s="1"/>
  <c r="N115" i="5" s="1"/>
  <c r="N12" i="5"/>
  <c r="K11" i="5"/>
  <c r="K85" i="5" s="1"/>
  <c r="J16" i="5"/>
  <c r="J125" i="5" s="1"/>
  <c r="I11" i="5"/>
  <c r="I85" i="5" s="1"/>
  <c r="I17" i="5"/>
  <c r="I105" i="5" s="1"/>
  <c r="H17" i="5"/>
  <c r="H105" i="5" s="1"/>
  <c r="E12" i="5"/>
  <c r="E54" i="5" s="1"/>
  <c r="D11" i="5"/>
  <c r="D85" i="5" s="1"/>
  <c r="D17" i="5"/>
  <c r="D105" i="5" s="1"/>
  <c r="J8" i="5"/>
  <c r="C12" i="5"/>
  <c r="C54" i="5" s="1"/>
  <c r="C18" i="5"/>
  <c r="C115" i="5" s="1"/>
  <c r="B14" i="5"/>
  <c r="J14" i="5" s="1"/>
  <c r="J74" i="5" s="1"/>
  <c r="B11" i="5"/>
  <c r="M11" i="5" s="1"/>
  <c r="M85" i="5" s="1"/>
  <c r="B10" i="5"/>
  <c r="J10" i="5" s="1"/>
  <c r="J44" i="5" s="1"/>
  <c r="B9" i="5"/>
  <c r="E9" i="5" s="1"/>
  <c r="E34" i="5" s="1"/>
  <c r="H8" i="5"/>
  <c r="H24" i="5" s="1"/>
  <c r="E8" i="5"/>
  <c r="E24" i="5" s="1"/>
  <c r="C4" i="5"/>
  <c r="G8" i="5" s="1"/>
  <c r="G24" i="5" s="1"/>
  <c r="F3" i="5"/>
  <c r="D3" i="5"/>
  <c r="C120" i="5"/>
  <c r="J11" i="8"/>
  <c r="I11" i="8"/>
  <c r="J14" i="8"/>
  <c r="J19" i="8"/>
  <c r="J13" i="8"/>
  <c r="J21" i="8"/>
  <c r="J20" i="8"/>
  <c r="J17" i="8"/>
  <c r="J16" i="8"/>
  <c r="J12" i="8"/>
  <c r="L21" i="8"/>
  <c r="N21" i="8" s="1"/>
  <c r="L20" i="8"/>
  <c r="N20" i="8" s="1"/>
  <c r="P20" i="8" s="1"/>
  <c r="L19" i="8"/>
  <c r="N19" i="8" s="1"/>
  <c r="L17" i="8"/>
  <c r="N17" i="8" s="1"/>
  <c r="L16" i="8"/>
  <c r="N16" i="8" s="1"/>
  <c r="L15" i="8"/>
  <c r="H15" i="8"/>
  <c r="G15" i="8"/>
  <c r="F15" i="8"/>
  <c r="I13" i="8"/>
  <c r="I14" i="8"/>
  <c r="I16" i="8"/>
  <c r="I17" i="8"/>
  <c r="I19" i="8"/>
  <c r="I20" i="8"/>
  <c r="I21" i="8"/>
  <c r="I12" i="8"/>
  <c r="M21" i="8"/>
  <c r="M20" i="8"/>
  <c r="O20" i="8" s="1"/>
  <c r="M19" i="8"/>
  <c r="O19" i="8" s="1"/>
  <c r="Q19" i="8" s="1"/>
  <c r="M17" i="8"/>
  <c r="O17" i="8" s="1"/>
  <c r="M16" i="8"/>
  <c r="O16" i="8" s="1"/>
  <c r="Q16" i="8" s="1"/>
  <c r="K11" i="8"/>
  <c r="M14" i="8"/>
  <c r="O14" i="8" s="1"/>
  <c r="Q14" i="8" s="1"/>
  <c r="M13" i="8"/>
  <c r="O13" i="8" s="1"/>
  <c r="Q13" i="8" s="1"/>
  <c r="M12" i="8"/>
  <c r="O12" i="8" s="1"/>
  <c r="Q12" i="8" s="1"/>
  <c r="H18" i="8"/>
  <c r="I18" i="8" s="1"/>
  <c r="L18" i="8"/>
  <c r="N18" i="8" s="1"/>
  <c r="P18" i="8" s="1"/>
  <c r="L14" i="8"/>
  <c r="N14" i="8" s="1"/>
  <c r="P14" i="8" s="1"/>
  <c r="L13" i="8"/>
  <c r="N13" i="8" s="1"/>
  <c r="P13" i="8" s="1"/>
  <c r="L12" i="8"/>
  <c r="N12" i="8" s="1"/>
  <c r="P12" i="8" s="1"/>
  <c r="J138" i="5"/>
  <c r="K8" i="5" l="1"/>
  <c r="F12" i="5"/>
  <c r="F54" i="5" s="1"/>
  <c r="N11" i="5"/>
  <c r="H9" i="5"/>
  <c r="H34" i="5" s="1"/>
  <c r="G12" i="5"/>
  <c r="G54" i="5" s="1"/>
  <c r="J12" i="5"/>
  <c r="J54" i="5" s="1"/>
  <c r="C9" i="5"/>
  <c r="C34" i="5" s="1"/>
  <c r="J9" i="5"/>
  <c r="J34" i="5" s="1"/>
  <c r="G11" i="5"/>
  <c r="G85" i="5" s="1"/>
  <c r="K12" i="5"/>
  <c r="K54" i="5" s="1"/>
  <c r="F8" i="5"/>
  <c r="F24" i="5" s="1"/>
  <c r="C17" i="5"/>
  <c r="C105" i="5" s="1"/>
  <c r="D12" i="5"/>
  <c r="D54" i="5" s="1"/>
  <c r="H12" i="5"/>
  <c r="H54" i="5" s="1"/>
  <c r="K10" i="5"/>
  <c r="K44" i="5" s="1"/>
  <c r="L12" i="5"/>
  <c r="L54" i="5" s="1"/>
  <c r="I9" i="5"/>
  <c r="I34" i="5" s="1"/>
  <c r="D10" i="5"/>
  <c r="D44" i="5" s="1"/>
  <c r="I12" i="5"/>
  <c r="I54" i="5" s="1"/>
  <c r="G9" i="5"/>
  <c r="G34" i="5" s="1"/>
  <c r="F10" i="5"/>
  <c r="F44" i="5" s="1"/>
  <c r="M10" i="5"/>
  <c r="M44" i="5" s="1"/>
  <c r="I8" i="5"/>
  <c r="I24" i="5" s="1"/>
  <c r="L8" i="5"/>
  <c r="L24" i="5" s="1"/>
  <c r="K9" i="5"/>
  <c r="K34" i="5" s="1"/>
  <c r="G10" i="5"/>
  <c r="G44" i="5" s="1"/>
  <c r="I10" i="5"/>
  <c r="I44" i="5" s="1"/>
  <c r="N10" i="5"/>
  <c r="M8" i="5"/>
  <c r="L9" i="5"/>
  <c r="L34" i="5" s="1"/>
  <c r="E11" i="5"/>
  <c r="E85" i="5" s="1"/>
  <c r="L11" i="5"/>
  <c r="L85" i="5" s="1"/>
  <c r="C11" i="5"/>
  <c r="C85" i="5" s="1"/>
  <c r="N8" i="5"/>
  <c r="M9" i="5"/>
  <c r="M34" i="5" s="1"/>
  <c r="E10" i="5"/>
  <c r="E44" i="5" s="1"/>
  <c r="L10" i="5"/>
  <c r="L44" i="5" s="1"/>
  <c r="C10" i="5"/>
  <c r="C44" i="5" s="1"/>
  <c r="F9" i="5"/>
  <c r="F34" i="5" s="1"/>
  <c r="N9" i="5"/>
  <c r="H11" i="5"/>
  <c r="H85" i="5" s="1"/>
  <c r="J11" i="5"/>
  <c r="J85" i="5" s="1"/>
  <c r="D9" i="5"/>
  <c r="D34" i="5" s="1"/>
  <c r="F11" i="5"/>
  <c r="F85" i="5" s="1"/>
  <c r="H10" i="5"/>
  <c r="H44" i="5" s="1"/>
  <c r="J18" i="5"/>
  <c r="J115" i="5" s="1"/>
  <c r="G18" i="5"/>
  <c r="G115" i="5" s="1"/>
  <c r="E18" i="5"/>
  <c r="E115" i="5" s="1"/>
  <c r="I18" i="5"/>
  <c r="I115" i="5" s="1"/>
  <c r="D18" i="5"/>
  <c r="D115" i="5" s="1"/>
  <c r="H18" i="5"/>
  <c r="H115" i="5" s="1"/>
  <c r="F17" i="5"/>
  <c r="F105" i="5" s="1"/>
  <c r="K17" i="5"/>
  <c r="K105" i="5" s="1"/>
  <c r="M17" i="5"/>
  <c r="M105" i="5" s="1"/>
  <c r="E17" i="5"/>
  <c r="E105" i="5" s="1"/>
  <c r="J17" i="5"/>
  <c r="J105" i="5" s="1"/>
  <c r="G17" i="5"/>
  <c r="G105" i="5" s="1"/>
  <c r="L17" i="5"/>
  <c r="L105" i="5" s="1"/>
  <c r="K16" i="5"/>
  <c r="K125" i="5" s="1"/>
  <c r="M16" i="5"/>
  <c r="M125" i="5" s="1"/>
  <c r="L16" i="5"/>
  <c r="L125" i="5" s="1"/>
  <c r="N16" i="5"/>
  <c r="N125" i="5" s="1"/>
  <c r="I14" i="5"/>
  <c r="I74" i="5" s="1"/>
  <c r="M14" i="5"/>
  <c r="M74" i="5" s="1"/>
  <c r="H14" i="5"/>
  <c r="H74" i="5" s="1"/>
  <c r="E14" i="5"/>
  <c r="E74" i="5" s="1"/>
  <c r="D14" i="5"/>
  <c r="D74" i="5" s="1"/>
  <c r="L14" i="5"/>
  <c r="L74" i="5" s="1"/>
  <c r="G14" i="5"/>
  <c r="G74" i="5" s="1"/>
  <c r="C14" i="5"/>
  <c r="C74" i="5" s="1"/>
  <c r="K14" i="5"/>
  <c r="K74" i="5" s="1"/>
  <c r="F14" i="5"/>
  <c r="F74" i="5" s="1"/>
  <c r="N14" i="5"/>
  <c r="E13" i="5"/>
  <c r="E64" i="5" s="1"/>
  <c r="M13" i="5"/>
  <c r="M64" i="5" s="1"/>
  <c r="D13" i="5"/>
  <c r="D64" i="5" s="1"/>
  <c r="L13" i="5"/>
  <c r="L64" i="5" s="1"/>
  <c r="J13" i="5"/>
  <c r="J64" i="5" s="1"/>
  <c r="C64" i="5"/>
  <c r="K13" i="5"/>
  <c r="K64" i="5" s="1"/>
  <c r="H13" i="5"/>
  <c r="H64" i="5" s="1"/>
  <c r="G13" i="5"/>
  <c r="G64" i="5" s="1"/>
  <c r="F13" i="5"/>
  <c r="F64" i="5" s="1"/>
  <c r="I13" i="5"/>
  <c r="I64" i="5" s="1"/>
  <c r="F15" i="5"/>
  <c r="F95" i="5" s="1"/>
  <c r="G15" i="5"/>
  <c r="G95" i="5" s="1"/>
  <c r="H15" i="5"/>
  <c r="H95" i="5" s="1"/>
  <c r="I15" i="5"/>
  <c r="I95" i="5" s="1"/>
  <c r="N15" i="5"/>
  <c r="C15" i="5"/>
  <c r="C95" i="5" s="1"/>
  <c r="D15" i="5"/>
  <c r="D95" i="5" s="1"/>
  <c r="E15" i="5"/>
  <c r="E95" i="5" s="1"/>
  <c r="J15" i="5"/>
  <c r="J95" i="5" s="1"/>
  <c r="K15" i="5"/>
  <c r="K95" i="5" s="1"/>
  <c r="L15" i="5"/>
  <c r="L95" i="5" s="1"/>
  <c r="C16" i="5"/>
  <c r="C125" i="5" s="1"/>
  <c r="D16" i="5"/>
  <c r="D125" i="5" s="1"/>
  <c r="F16" i="5"/>
  <c r="F125" i="5" s="1"/>
  <c r="G16" i="5"/>
  <c r="G125" i="5" s="1"/>
  <c r="E16" i="5"/>
  <c r="E125" i="5" s="1"/>
  <c r="H16" i="5"/>
  <c r="H125" i="5" s="1"/>
  <c r="K18" i="5"/>
  <c r="K115" i="5" s="1"/>
  <c r="L18" i="5"/>
  <c r="L115" i="5" s="1"/>
  <c r="M18" i="5"/>
  <c r="M115" i="5" s="1"/>
  <c r="F18" i="5"/>
  <c r="F115" i="5" s="1"/>
  <c r="M24" i="5"/>
  <c r="C8" i="5"/>
  <c r="C24" i="5" s="1"/>
  <c r="K24" i="5"/>
  <c r="J24" i="5"/>
  <c r="D8" i="5"/>
  <c r="D24" i="5" s="1"/>
  <c r="Q17" i="8"/>
  <c r="P19" i="8"/>
  <c r="P21" i="8"/>
  <c r="Q20" i="8"/>
  <c r="P17" i="8"/>
  <c r="P16" i="8"/>
  <c r="J18" i="8"/>
  <c r="J15" i="8"/>
  <c r="N15" i="8"/>
  <c r="M18" i="8"/>
  <c r="O18" i="8" s="1"/>
  <c r="I15" i="8"/>
  <c r="O21" i="8"/>
  <c r="Q21" i="8" s="1"/>
  <c r="M15" i="8"/>
  <c r="O15" i="8" s="1"/>
  <c r="L11" i="8"/>
  <c r="N11" i="8" s="1"/>
  <c r="I4" i="8" s="1"/>
  <c r="Q15" i="8" l="1"/>
  <c r="Q18" i="8"/>
  <c r="P15" i="8"/>
  <c r="P11" i="8"/>
  <c r="M11" i="8"/>
  <c r="O11" i="8" s="1"/>
  <c r="J4" i="8" l="1"/>
  <c r="Q11" i="8"/>
  <c r="N10" i="2"/>
  <c r="N26" i="5"/>
  <c r="N38" i="5"/>
  <c r="N25" i="5"/>
  <c r="M130" i="5" l="1"/>
  <c r="M126" i="5" s="1"/>
  <c r="L130" i="5"/>
  <c r="L126" i="5" s="1"/>
  <c r="K130" i="5"/>
  <c r="K126" i="5" s="1"/>
  <c r="J130" i="5"/>
  <c r="J126" i="5" s="1"/>
  <c r="I130" i="5"/>
  <c r="I126" i="5" s="1"/>
  <c r="H130" i="5"/>
  <c r="H126" i="5" s="1"/>
  <c r="G130" i="5"/>
  <c r="G126" i="5" s="1"/>
  <c r="F130" i="5"/>
  <c r="F126" i="5" s="1"/>
  <c r="E130" i="5"/>
  <c r="E126" i="5" s="1"/>
  <c r="D130" i="5"/>
  <c r="D126" i="5" s="1"/>
  <c r="C130" i="5"/>
  <c r="C126" i="5" s="1"/>
  <c r="N129" i="5"/>
  <c r="M128" i="5"/>
  <c r="M129" i="5" s="1"/>
  <c r="M127" i="5" s="1"/>
  <c r="L128" i="5"/>
  <c r="L129" i="5" s="1"/>
  <c r="L127" i="5" s="1"/>
  <c r="K128" i="5"/>
  <c r="K129" i="5" s="1"/>
  <c r="K127" i="5" s="1"/>
  <c r="J128" i="5"/>
  <c r="J129" i="5" s="1"/>
  <c r="J127" i="5" s="1"/>
  <c r="I128" i="5"/>
  <c r="I129" i="5" s="1"/>
  <c r="I127" i="5" s="1"/>
  <c r="H128" i="5"/>
  <c r="H129" i="5" s="1"/>
  <c r="H127" i="5" s="1"/>
  <c r="G128" i="5"/>
  <c r="G129" i="5" s="1"/>
  <c r="G127" i="5" s="1"/>
  <c r="F128" i="5"/>
  <c r="F129" i="5" s="1"/>
  <c r="F127" i="5" s="1"/>
  <c r="E128" i="5"/>
  <c r="E129" i="5" s="1"/>
  <c r="E127" i="5" s="1"/>
  <c r="D128" i="5"/>
  <c r="D129" i="5" s="1"/>
  <c r="D127" i="5" s="1"/>
  <c r="C128" i="5"/>
  <c r="C129" i="5" s="1"/>
  <c r="C127" i="5" s="1"/>
  <c r="N127" i="5"/>
  <c r="N126" i="5"/>
  <c r="M120" i="5"/>
  <c r="M116" i="5" s="1"/>
  <c r="L120" i="5"/>
  <c r="L116" i="5" s="1"/>
  <c r="K120" i="5"/>
  <c r="K116" i="5" s="1"/>
  <c r="J120" i="5"/>
  <c r="J116" i="5" s="1"/>
  <c r="I120" i="5"/>
  <c r="I116" i="5" s="1"/>
  <c r="H120" i="5"/>
  <c r="H116" i="5" s="1"/>
  <c r="G120" i="5"/>
  <c r="G116" i="5" s="1"/>
  <c r="F120" i="5"/>
  <c r="F116" i="5" s="1"/>
  <c r="E120" i="5"/>
  <c r="E116" i="5" s="1"/>
  <c r="D120" i="5"/>
  <c r="D116" i="5" s="1"/>
  <c r="N119" i="5"/>
  <c r="N117" i="5" s="1"/>
  <c r="M118" i="5"/>
  <c r="M119" i="5" s="1"/>
  <c r="M117" i="5" s="1"/>
  <c r="L118" i="5"/>
  <c r="L119" i="5" s="1"/>
  <c r="L117" i="5" s="1"/>
  <c r="K118" i="5"/>
  <c r="K119" i="5" s="1"/>
  <c r="K117" i="5" s="1"/>
  <c r="J118" i="5"/>
  <c r="J119" i="5" s="1"/>
  <c r="J117" i="5" s="1"/>
  <c r="I118" i="5"/>
  <c r="I119" i="5" s="1"/>
  <c r="I117" i="5" s="1"/>
  <c r="H118" i="5"/>
  <c r="H119" i="5" s="1"/>
  <c r="H117" i="5" s="1"/>
  <c r="G118" i="5"/>
  <c r="G119" i="5" s="1"/>
  <c r="G117" i="5" s="1"/>
  <c r="F118" i="5"/>
  <c r="F119" i="5" s="1"/>
  <c r="F117" i="5" s="1"/>
  <c r="E118" i="5"/>
  <c r="E119" i="5" s="1"/>
  <c r="E117" i="5" s="1"/>
  <c r="D118" i="5"/>
  <c r="D119" i="5" s="1"/>
  <c r="D117" i="5" s="1"/>
  <c r="C118" i="5"/>
  <c r="C119" i="5" s="1"/>
  <c r="C117" i="5" s="1"/>
  <c r="N116" i="5"/>
  <c r="C116" i="5"/>
  <c r="M110" i="5"/>
  <c r="M106" i="5" s="1"/>
  <c r="L110" i="5"/>
  <c r="L106" i="5" s="1"/>
  <c r="K110" i="5"/>
  <c r="K106" i="5" s="1"/>
  <c r="J110" i="5"/>
  <c r="J106" i="5" s="1"/>
  <c r="I110" i="5"/>
  <c r="I106" i="5" s="1"/>
  <c r="H110" i="5"/>
  <c r="H106" i="5" s="1"/>
  <c r="G110" i="5"/>
  <c r="G106" i="5" s="1"/>
  <c r="F110" i="5"/>
  <c r="E110" i="5"/>
  <c r="D110" i="5"/>
  <c r="D106" i="5" s="1"/>
  <c r="C110" i="5"/>
  <c r="C106" i="5" s="1"/>
  <c r="N109" i="5"/>
  <c r="N107" i="5" s="1"/>
  <c r="M108" i="5"/>
  <c r="M109" i="5" s="1"/>
  <c r="M107" i="5" s="1"/>
  <c r="L108" i="5"/>
  <c r="L109" i="5" s="1"/>
  <c r="L107" i="5" s="1"/>
  <c r="K108" i="5"/>
  <c r="K109" i="5" s="1"/>
  <c r="K107" i="5" s="1"/>
  <c r="J108" i="5"/>
  <c r="J109" i="5" s="1"/>
  <c r="J107" i="5" s="1"/>
  <c r="I108" i="5"/>
  <c r="I109" i="5" s="1"/>
  <c r="I107" i="5" s="1"/>
  <c r="H108" i="5"/>
  <c r="H109" i="5" s="1"/>
  <c r="H107" i="5" s="1"/>
  <c r="G108" i="5"/>
  <c r="G109" i="5" s="1"/>
  <c r="G107" i="5" s="1"/>
  <c r="F108" i="5"/>
  <c r="F109" i="5" s="1"/>
  <c r="F107" i="5" s="1"/>
  <c r="E108" i="5"/>
  <c r="E109" i="5" s="1"/>
  <c r="E107" i="5" s="1"/>
  <c r="D108" i="5"/>
  <c r="D109" i="5" s="1"/>
  <c r="D107" i="5" s="1"/>
  <c r="C108" i="5"/>
  <c r="C109" i="5" s="1"/>
  <c r="C107" i="5" s="1"/>
  <c r="N106" i="5"/>
  <c r="F106" i="5"/>
  <c r="E106" i="5"/>
  <c r="M100" i="5"/>
  <c r="M96" i="5" s="1"/>
  <c r="L100" i="5"/>
  <c r="L96" i="5" s="1"/>
  <c r="K100" i="5"/>
  <c r="J100" i="5"/>
  <c r="J96" i="5" s="1"/>
  <c r="I100" i="5"/>
  <c r="I96" i="5" s="1"/>
  <c r="H100" i="5"/>
  <c r="H96" i="5" s="1"/>
  <c r="G100" i="5"/>
  <c r="G96" i="5" s="1"/>
  <c r="F100" i="5"/>
  <c r="F96" i="5" s="1"/>
  <c r="E100" i="5"/>
  <c r="E96" i="5" s="1"/>
  <c r="D100" i="5"/>
  <c r="D96" i="5" s="1"/>
  <c r="C100" i="5"/>
  <c r="C96" i="5" s="1"/>
  <c r="N99" i="5"/>
  <c r="N97" i="5" s="1"/>
  <c r="M98" i="5"/>
  <c r="M99" i="5" s="1"/>
  <c r="M97" i="5" s="1"/>
  <c r="L98" i="5"/>
  <c r="L99" i="5" s="1"/>
  <c r="L97" i="5" s="1"/>
  <c r="K98" i="5"/>
  <c r="K99" i="5" s="1"/>
  <c r="K97" i="5" s="1"/>
  <c r="J98" i="5"/>
  <c r="J99" i="5" s="1"/>
  <c r="J97" i="5" s="1"/>
  <c r="I98" i="5"/>
  <c r="I99" i="5" s="1"/>
  <c r="I97" i="5" s="1"/>
  <c r="H98" i="5"/>
  <c r="H99" i="5" s="1"/>
  <c r="H97" i="5" s="1"/>
  <c r="G98" i="5"/>
  <c r="G99" i="5" s="1"/>
  <c r="G97" i="5" s="1"/>
  <c r="F98" i="5"/>
  <c r="F99" i="5" s="1"/>
  <c r="F97" i="5" s="1"/>
  <c r="E98" i="5"/>
  <c r="E99" i="5" s="1"/>
  <c r="E97" i="5" s="1"/>
  <c r="D98" i="5"/>
  <c r="D99" i="5" s="1"/>
  <c r="D97" i="5" s="1"/>
  <c r="C98" i="5"/>
  <c r="C99" i="5" s="1"/>
  <c r="C97" i="5" s="1"/>
  <c r="N96" i="5"/>
  <c r="K96" i="5"/>
  <c r="M90" i="5"/>
  <c r="L90" i="5"/>
  <c r="L86" i="5" s="1"/>
  <c r="K90" i="5"/>
  <c r="K86" i="5" s="1"/>
  <c r="J90" i="5"/>
  <c r="J86" i="5" s="1"/>
  <c r="I90" i="5"/>
  <c r="I86" i="5" s="1"/>
  <c r="H90" i="5"/>
  <c r="H86" i="5" s="1"/>
  <c r="G90" i="5"/>
  <c r="G86" i="5" s="1"/>
  <c r="F90" i="5"/>
  <c r="F86" i="5" s="1"/>
  <c r="E90" i="5"/>
  <c r="E86" i="5" s="1"/>
  <c r="D90" i="5"/>
  <c r="D86" i="5" s="1"/>
  <c r="C90" i="5"/>
  <c r="N89" i="5"/>
  <c r="N87" i="5" s="1"/>
  <c r="M88" i="5"/>
  <c r="M89" i="5" s="1"/>
  <c r="M87" i="5" s="1"/>
  <c r="L88" i="5"/>
  <c r="L89" i="5" s="1"/>
  <c r="L87" i="5" s="1"/>
  <c r="K88" i="5"/>
  <c r="K89" i="5" s="1"/>
  <c r="K87" i="5" s="1"/>
  <c r="J88" i="5"/>
  <c r="J89" i="5" s="1"/>
  <c r="J87" i="5" s="1"/>
  <c r="I88" i="5"/>
  <c r="I89" i="5" s="1"/>
  <c r="I87" i="5" s="1"/>
  <c r="H88" i="5"/>
  <c r="H89" i="5" s="1"/>
  <c r="H87" i="5" s="1"/>
  <c r="G88" i="5"/>
  <c r="G89" i="5" s="1"/>
  <c r="G87" i="5" s="1"/>
  <c r="F88" i="5"/>
  <c r="F89" i="5" s="1"/>
  <c r="F87" i="5" s="1"/>
  <c r="E88" i="5"/>
  <c r="E89" i="5" s="1"/>
  <c r="E87" i="5" s="1"/>
  <c r="D88" i="5"/>
  <c r="D89" i="5" s="1"/>
  <c r="D87" i="5" s="1"/>
  <c r="C88" i="5"/>
  <c r="N86" i="5"/>
  <c r="M86" i="5"/>
  <c r="M79" i="5"/>
  <c r="M75" i="5" s="1"/>
  <c r="L79" i="5"/>
  <c r="L75" i="5" s="1"/>
  <c r="K79" i="5"/>
  <c r="K75" i="5" s="1"/>
  <c r="J79" i="5"/>
  <c r="J75" i="5" s="1"/>
  <c r="I79" i="5"/>
  <c r="I75" i="5" s="1"/>
  <c r="H79" i="5"/>
  <c r="H75" i="5" s="1"/>
  <c r="G79" i="5"/>
  <c r="G75" i="5" s="1"/>
  <c r="F79" i="5"/>
  <c r="F75" i="5" s="1"/>
  <c r="E79" i="5"/>
  <c r="E75" i="5" s="1"/>
  <c r="D79" i="5"/>
  <c r="D75" i="5" s="1"/>
  <c r="C79" i="5"/>
  <c r="C75" i="5" s="1"/>
  <c r="N78" i="5"/>
  <c r="N76" i="5" s="1"/>
  <c r="M77" i="5"/>
  <c r="M78" i="5" s="1"/>
  <c r="M76" i="5" s="1"/>
  <c r="L77" i="5"/>
  <c r="L78" i="5" s="1"/>
  <c r="L76" i="5" s="1"/>
  <c r="K77" i="5"/>
  <c r="K78" i="5" s="1"/>
  <c r="K76" i="5" s="1"/>
  <c r="J77" i="5"/>
  <c r="J78" i="5" s="1"/>
  <c r="J76" i="5" s="1"/>
  <c r="I77" i="5"/>
  <c r="I78" i="5" s="1"/>
  <c r="I76" i="5" s="1"/>
  <c r="H77" i="5"/>
  <c r="H78" i="5" s="1"/>
  <c r="H76" i="5" s="1"/>
  <c r="G77" i="5"/>
  <c r="G78" i="5" s="1"/>
  <c r="G76" i="5" s="1"/>
  <c r="F77" i="5"/>
  <c r="F78" i="5" s="1"/>
  <c r="F76" i="5" s="1"/>
  <c r="E77" i="5"/>
  <c r="E78" i="5" s="1"/>
  <c r="E76" i="5" s="1"/>
  <c r="D77" i="5"/>
  <c r="D78" i="5" s="1"/>
  <c r="D76" i="5" s="1"/>
  <c r="C77" i="5"/>
  <c r="C78" i="5" s="1"/>
  <c r="C76" i="5" s="1"/>
  <c r="N75" i="5"/>
  <c r="M69" i="5"/>
  <c r="L69" i="5"/>
  <c r="L65" i="5" s="1"/>
  <c r="K69" i="5"/>
  <c r="K65" i="5" s="1"/>
  <c r="J69" i="5"/>
  <c r="J65" i="5" s="1"/>
  <c r="I69" i="5"/>
  <c r="I65" i="5" s="1"/>
  <c r="H69" i="5"/>
  <c r="H65" i="5" s="1"/>
  <c r="G69" i="5"/>
  <c r="G65" i="5" s="1"/>
  <c r="F69" i="5"/>
  <c r="F65" i="5" s="1"/>
  <c r="E69" i="5"/>
  <c r="E65" i="5" s="1"/>
  <c r="D69" i="5"/>
  <c r="D65" i="5" s="1"/>
  <c r="C69" i="5"/>
  <c r="C65" i="5" s="1"/>
  <c r="N68" i="5"/>
  <c r="N66" i="5" s="1"/>
  <c r="M67" i="5"/>
  <c r="M68" i="5" s="1"/>
  <c r="M66" i="5" s="1"/>
  <c r="L67" i="5"/>
  <c r="L68" i="5" s="1"/>
  <c r="L66" i="5" s="1"/>
  <c r="K67" i="5"/>
  <c r="K68" i="5" s="1"/>
  <c r="K66" i="5" s="1"/>
  <c r="J67" i="5"/>
  <c r="J68" i="5" s="1"/>
  <c r="J66" i="5" s="1"/>
  <c r="I67" i="5"/>
  <c r="I68" i="5" s="1"/>
  <c r="I66" i="5" s="1"/>
  <c r="H67" i="5"/>
  <c r="H68" i="5" s="1"/>
  <c r="H66" i="5" s="1"/>
  <c r="G67" i="5"/>
  <c r="G68" i="5" s="1"/>
  <c r="G66" i="5" s="1"/>
  <c r="F67" i="5"/>
  <c r="F68" i="5" s="1"/>
  <c r="F66" i="5" s="1"/>
  <c r="E67" i="5"/>
  <c r="E68" i="5" s="1"/>
  <c r="E66" i="5" s="1"/>
  <c r="D67" i="5"/>
  <c r="D68" i="5" s="1"/>
  <c r="D66" i="5" s="1"/>
  <c r="C67" i="5"/>
  <c r="C68" i="5" s="1"/>
  <c r="C66" i="5" s="1"/>
  <c r="N65" i="5"/>
  <c r="M65" i="5"/>
  <c r="M59" i="5"/>
  <c r="M55" i="5" s="1"/>
  <c r="L59" i="5"/>
  <c r="L55" i="5" s="1"/>
  <c r="K59" i="5"/>
  <c r="K55" i="5" s="1"/>
  <c r="J59" i="5"/>
  <c r="J55" i="5" s="1"/>
  <c r="I59" i="5"/>
  <c r="I55" i="5" s="1"/>
  <c r="H59" i="5"/>
  <c r="H55" i="5" s="1"/>
  <c r="G59" i="5"/>
  <c r="G55" i="5" s="1"/>
  <c r="F59" i="5"/>
  <c r="F55" i="5" s="1"/>
  <c r="E59" i="5"/>
  <c r="E55" i="5" s="1"/>
  <c r="D59" i="5"/>
  <c r="D55" i="5" s="1"/>
  <c r="C59" i="5"/>
  <c r="C55" i="5" s="1"/>
  <c r="N58" i="5"/>
  <c r="N56" i="5" s="1"/>
  <c r="M57" i="5"/>
  <c r="M58" i="5" s="1"/>
  <c r="M56" i="5" s="1"/>
  <c r="L57" i="5"/>
  <c r="L58" i="5" s="1"/>
  <c r="L56" i="5" s="1"/>
  <c r="K57" i="5"/>
  <c r="K58" i="5" s="1"/>
  <c r="K56" i="5" s="1"/>
  <c r="J57" i="5"/>
  <c r="J58" i="5" s="1"/>
  <c r="J56" i="5" s="1"/>
  <c r="I57" i="5"/>
  <c r="I58" i="5" s="1"/>
  <c r="I56" i="5" s="1"/>
  <c r="H57" i="5"/>
  <c r="H58" i="5" s="1"/>
  <c r="H56" i="5" s="1"/>
  <c r="G57" i="5"/>
  <c r="G58" i="5" s="1"/>
  <c r="G56" i="5" s="1"/>
  <c r="F57" i="5"/>
  <c r="F58" i="5" s="1"/>
  <c r="F56" i="5" s="1"/>
  <c r="E57" i="5"/>
  <c r="E58" i="5" s="1"/>
  <c r="E56" i="5" s="1"/>
  <c r="D57" i="5"/>
  <c r="D58" i="5" s="1"/>
  <c r="D56" i="5" s="1"/>
  <c r="C57" i="5"/>
  <c r="C58" i="5" s="1"/>
  <c r="C56" i="5" s="1"/>
  <c r="N55" i="5"/>
  <c r="M49" i="5"/>
  <c r="L49" i="5"/>
  <c r="L45" i="5" s="1"/>
  <c r="K49" i="5"/>
  <c r="K45" i="5" s="1"/>
  <c r="J49" i="5"/>
  <c r="J45" i="5" s="1"/>
  <c r="I49" i="5"/>
  <c r="I45" i="5" s="1"/>
  <c r="H49" i="5"/>
  <c r="H45" i="5" s="1"/>
  <c r="G49" i="5"/>
  <c r="G45" i="5" s="1"/>
  <c r="F49" i="5"/>
  <c r="F45" i="5" s="1"/>
  <c r="E49" i="5"/>
  <c r="E45" i="5" s="1"/>
  <c r="D49" i="5"/>
  <c r="D45" i="5" s="1"/>
  <c r="C49" i="5"/>
  <c r="C45" i="5" s="1"/>
  <c r="N48" i="5"/>
  <c r="N46" i="5" s="1"/>
  <c r="M47" i="5"/>
  <c r="M48" i="5" s="1"/>
  <c r="M46" i="5" s="1"/>
  <c r="L47" i="5"/>
  <c r="L48" i="5" s="1"/>
  <c r="L46" i="5" s="1"/>
  <c r="K47" i="5"/>
  <c r="K48" i="5" s="1"/>
  <c r="K46" i="5" s="1"/>
  <c r="J47" i="5"/>
  <c r="J48" i="5" s="1"/>
  <c r="J46" i="5" s="1"/>
  <c r="I47" i="5"/>
  <c r="I48" i="5" s="1"/>
  <c r="I46" i="5" s="1"/>
  <c r="H47" i="5"/>
  <c r="H48" i="5" s="1"/>
  <c r="H46" i="5" s="1"/>
  <c r="G47" i="5"/>
  <c r="G48" i="5" s="1"/>
  <c r="G46" i="5" s="1"/>
  <c r="F47" i="5"/>
  <c r="F48" i="5" s="1"/>
  <c r="F46" i="5" s="1"/>
  <c r="E47" i="5"/>
  <c r="E48" i="5" s="1"/>
  <c r="E46" i="5" s="1"/>
  <c r="D47" i="5"/>
  <c r="D48" i="5" s="1"/>
  <c r="D46" i="5" s="1"/>
  <c r="C47" i="5"/>
  <c r="C48" i="5" s="1"/>
  <c r="C46" i="5" s="1"/>
  <c r="N45" i="5"/>
  <c r="M45" i="5"/>
  <c r="M39" i="5"/>
  <c r="M35" i="5" s="1"/>
  <c r="L39" i="5"/>
  <c r="L35" i="5" s="1"/>
  <c r="K39" i="5"/>
  <c r="K35" i="5" s="1"/>
  <c r="J39" i="5"/>
  <c r="J35" i="5" s="1"/>
  <c r="I39" i="5"/>
  <c r="I35" i="5" s="1"/>
  <c r="H39" i="5"/>
  <c r="H35" i="5" s="1"/>
  <c r="G39" i="5"/>
  <c r="G35" i="5" s="1"/>
  <c r="F39" i="5"/>
  <c r="F35" i="5" s="1"/>
  <c r="E39" i="5"/>
  <c r="E35" i="5" s="1"/>
  <c r="D39" i="5"/>
  <c r="D35" i="5" s="1"/>
  <c r="C39" i="5"/>
  <c r="N36" i="5"/>
  <c r="M37" i="5"/>
  <c r="M38" i="5" s="1"/>
  <c r="M36" i="5" s="1"/>
  <c r="L37" i="5"/>
  <c r="L38" i="5" s="1"/>
  <c r="L36" i="5" s="1"/>
  <c r="K37" i="5"/>
  <c r="K38" i="5" s="1"/>
  <c r="K36" i="5" s="1"/>
  <c r="J37" i="5"/>
  <c r="J38" i="5" s="1"/>
  <c r="J36" i="5" s="1"/>
  <c r="I37" i="5"/>
  <c r="I38" i="5" s="1"/>
  <c r="I36" i="5" s="1"/>
  <c r="H37" i="5"/>
  <c r="H38" i="5" s="1"/>
  <c r="H36" i="5" s="1"/>
  <c r="G37" i="5"/>
  <c r="G38" i="5" s="1"/>
  <c r="G36" i="5" s="1"/>
  <c r="F37" i="5"/>
  <c r="F38" i="5" s="1"/>
  <c r="F36" i="5" s="1"/>
  <c r="E37" i="5"/>
  <c r="E38" i="5" s="1"/>
  <c r="E36" i="5" s="1"/>
  <c r="D37" i="5"/>
  <c r="D38" i="5" s="1"/>
  <c r="D36" i="5" s="1"/>
  <c r="C37" i="5"/>
  <c r="N35" i="5"/>
  <c r="C35" i="5"/>
  <c r="M29" i="5"/>
  <c r="M25" i="5" s="1"/>
  <c r="L29" i="5"/>
  <c r="L25" i="5" s="1"/>
  <c r="K29" i="5"/>
  <c r="K25" i="5" s="1"/>
  <c r="J29" i="5"/>
  <c r="I29" i="5"/>
  <c r="I25" i="5" s="1"/>
  <c r="H29" i="5"/>
  <c r="H25" i="5" s="1"/>
  <c r="G29" i="5"/>
  <c r="G25" i="5" s="1"/>
  <c r="F29" i="5"/>
  <c r="F25" i="5" s="1"/>
  <c r="E29" i="5"/>
  <c r="E25" i="5" s="1"/>
  <c r="D29" i="5"/>
  <c r="D25" i="5" s="1"/>
  <c r="C29" i="5"/>
  <c r="M27" i="5"/>
  <c r="L27" i="5"/>
  <c r="L28" i="5" s="1"/>
  <c r="L26" i="5" s="1"/>
  <c r="K27" i="5"/>
  <c r="K28" i="5" s="1"/>
  <c r="K26" i="5" s="1"/>
  <c r="J27" i="5"/>
  <c r="J28" i="5" s="1"/>
  <c r="J26" i="5" s="1"/>
  <c r="I27" i="5"/>
  <c r="I28" i="5" s="1"/>
  <c r="I26" i="5" s="1"/>
  <c r="H27" i="5"/>
  <c r="H28" i="5" s="1"/>
  <c r="H26" i="5" s="1"/>
  <c r="G27" i="5"/>
  <c r="G28" i="5" s="1"/>
  <c r="G26" i="5" s="1"/>
  <c r="F27" i="5"/>
  <c r="F28" i="5" s="1"/>
  <c r="F26" i="5" s="1"/>
  <c r="E27" i="5"/>
  <c r="E28" i="5" s="1"/>
  <c r="E26" i="5" s="1"/>
  <c r="D27" i="5"/>
  <c r="D28" i="5" s="1"/>
  <c r="D26" i="5" s="1"/>
  <c r="C27" i="5"/>
  <c r="J25" i="5"/>
  <c r="C86" i="5" l="1"/>
  <c r="G62" i="3"/>
  <c r="C89" i="5"/>
  <c r="C87" i="5" s="1"/>
  <c r="G47" i="3"/>
  <c r="C28" i="5"/>
  <c r="C26" i="5" s="1"/>
  <c r="G39" i="3"/>
  <c r="G51" i="3" s="1"/>
  <c r="C25" i="5"/>
  <c r="G54" i="3"/>
  <c r="C38" i="5"/>
  <c r="C36" i="5" s="1"/>
  <c r="M28" i="5"/>
  <c r="M26" i="5" s="1"/>
  <c r="D51" i="2"/>
  <c r="E51" i="2"/>
  <c r="E52" i="2" s="1"/>
  <c r="E50" i="2" s="1"/>
  <c r="F51" i="2"/>
  <c r="G51" i="2"/>
  <c r="H51" i="2"/>
  <c r="I51" i="2"/>
  <c r="J51" i="2"/>
  <c r="K51" i="2"/>
  <c r="L51" i="2"/>
  <c r="M51" i="2"/>
  <c r="M52" i="2" s="1"/>
  <c r="M50" i="2" s="1"/>
  <c r="D53" i="2"/>
  <c r="E53" i="2"/>
  <c r="F53" i="2"/>
  <c r="G53" i="2"/>
  <c r="G49" i="2" s="1"/>
  <c r="H53" i="2"/>
  <c r="I53" i="2"/>
  <c r="J53" i="2"/>
  <c r="K53" i="2"/>
  <c r="L53" i="2"/>
  <c r="M53" i="2"/>
  <c r="D61" i="2"/>
  <c r="E61" i="2"/>
  <c r="E62" i="2" s="1"/>
  <c r="E60" i="2" s="1"/>
  <c r="F61" i="2"/>
  <c r="G61" i="2"/>
  <c r="G62" i="2" s="1"/>
  <c r="G60" i="2" s="1"/>
  <c r="H61" i="2"/>
  <c r="I61" i="2"/>
  <c r="J61" i="2"/>
  <c r="K61" i="2"/>
  <c r="L61" i="2"/>
  <c r="L62" i="2" s="1"/>
  <c r="L60" i="2" s="1"/>
  <c r="M61" i="2"/>
  <c r="M62" i="2" s="1"/>
  <c r="M60" i="2" s="1"/>
  <c r="D63" i="2"/>
  <c r="E63" i="2"/>
  <c r="E59" i="2" s="1"/>
  <c r="F63" i="2"/>
  <c r="F59" i="2" s="1"/>
  <c r="G63" i="2"/>
  <c r="H63" i="2"/>
  <c r="I63" i="2"/>
  <c r="J63" i="2"/>
  <c r="K63" i="2"/>
  <c r="L63" i="2"/>
  <c r="M63" i="2"/>
  <c r="M59" i="2" s="1"/>
  <c r="D92" i="2"/>
  <c r="E92" i="2"/>
  <c r="E93" i="2" s="1"/>
  <c r="E91" i="2" s="1"/>
  <c r="F92" i="2"/>
  <c r="G92" i="2"/>
  <c r="H92" i="2"/>
  <c r="I92" i="2"/>
  <c r="I93" i="2" s="1"/>
  <c r="I91" i="2" s="1"/>
  <c r="J92" i="2"/>
  <c r="K92" i="2"/>
  <c r="L92" i="2"/>
  <c r="M92" i="2"/>
  <c r="M93" i="2" s="1"/>
  <c r="M91" i="2" s="1"/>
  <c r="D94" i="2"/>
  <c r="E94" i="2"/>
  <c r="F94" i="2"/>
  <c r="G94" i="2"/>
  <c r="G90" i="2" s="1"/>
  <c r="H94" i="2"/>
  <c r="I94" i="2"/>
  <c r="J94" i="2"/>
  <c r="K94" i="2"/>
  <c r="K90" i="2" s="1"/>
  <c r="L94" i="2"/>
  <c r="M94" i="2"/>
  <c r="D102" i="2"/>
  <c r="E102" i="2"/>
  <c r="E103" i="2" s="1"/>
  <c r="E101" i="2" s="1"/>
  <c r="F102" i="2"/>
  <c r="G102" i="2"/>
  <c r="H102" i="2"/>
  <c r="I102" i="2"/>
  <c r="I103" i="2" s="1"/>
  <c r="I101" i="2" s="1"/>
  <c r="J102" i="2"/>
  <c r="K102" i="2"/>
  <c r="L102" i="2"/>
  <c r="M102" i="2"/>
  <c r="M103" i="2" s="1"/>
  <c r="M101" i="2" s="1"/>
  <c r="D104" i="2"/>
  <c r="E104" i="2"/>
  <c r="F104" i="2"/>
  <c r="G104" i="2"/>
  <c r="H104" i="2"/>
  <c r="I104" i="2"/>
  <c r="J104" i="2"/>
  <c r="K104" i="2"/>
  <c r="L104" i="2"/>
  <c r="M104" i="2"/>
  <c r="D112" i="2"/>
  <c r="E112" i="2"/>
  <c r="E113" i="2" s="1"/>
  <c r="E111" i="2" s="1"/>
  <c r="F112" i="2"/>
  <c r="G112" i="2"/>
  <c r="H112" i="2"/>
  <c r="I112" i="2"/>
  <c r="I113" i="2" s="1"/>
  <c r="I111" i="2" s="1"/>
  <c r="J112" i="2"/>
  <c r="K112" i="2"/>
  <c r="L112" i="2"/>
  <c r="M112" i="2"/>
  <c r="M113" i="2" s="1"/>
  <c r="M111" i="2" s="1"/>
  <c r="D114" i="2"/>
  <c r="E114" i="2"/>
  <c r="F114" i="2"/>
  <c r="G114" i="2"/>
  <c r="G110" i="2" s="1"/>
  <c r="H114" i="2"/>
  <c r="I114" i="2"/>
  <c r="J114" i="2"/>
  <c r="K114" i="2"/>
  <c r="K110" i="2" s="1"/>
  <c r="L114" i="2"/>
  <c r="M114" i="2"/>
  <c r="M110" i="2" s="1"/>
  <c r="C114" i="2"/>
  <c r="C112" i="2"/>
  <c r="C104" i="2"/>
  <c r="C102" i="2"/>
  <c r="C94" i="2"/>
  <c r="C92" i="2"/>
  <c r="C63" i="2"/>
  <c r="C61" i="2"/>
  <c r="C53" i="2"/>
  <c r="C51" i="2"/>
  <c r="N113" i="2"/>
  <c r="N111" i="2" s="1"/>
  <c r="L113" i="2"/>
  <c r="L111" i="2" s="1"/>
  <c r="K113" i="2"/>
  <c r="K111" i="2" s="1"/>
  <c r="J113" i="2"/>
  <c r="H113" i="2"/>
  <c r="H111" i="2" s="1"/>
  <c r="G113" i="2"/>
  <c r="G111" i="2" s="1"/>
  <c r="F113" i="2"/>
  <c r="D113" i="2"/>
  <c r="C113" i="2"/>
  <c r="C111" i="2" s="1"/>
  <c r="J111" i="2"/>
  <c r="F111" i="2"/>
  <c r="D111" i="2"/>
  <c r="N110" i="2"/>
  <c r="L110" i="2"/>
  <c r="J110" i="2"/>
  <c r="I110" i="2"/>
  <c r="H110" i="2"/>
  <c r="F110" i="2"/>
  <c r="E110" i="2"/>
  <c r="D110" i="2"/>
  <c r="C110" i="2"/>
  <c r="N103" i="2"/>
  <c r="L103" i="2"/>
  <c r="L101" i="2" s="1"/>
  <c r="K103" i="2"/>
  <c r="K101" i="2" s="1"/>
  <c r="J103" i="2"/>
  <c r="J101" i="2" s="1"/>
  <c r="H103" i="2"/>
  <c r="G103" i="2"/>
  <c r="G101" i="2" s="1"/>
  <c r="F103" i="2"/>
  <c r="F101" i="2" s="1"/>
  <c r="D103" i="2"/>
  <c r="D101" i="2" s="1"/>
  <c r="C103" i="2"/>
  <c r="C101" i="2" s="1"/>
  <c r="N101" i="2"/>
  <c r="H101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N93" i="2"/>
  <c r="N91" i="2" s="1"/>
  <c r="L93" i="2"/>
  <c r="L91" i="2" s="1"/>
  <c r="K93" i="2"/>
  <c r="K91" i="2" s="1"/>
  <c r="J93" i="2"/>
  <c r="H93" i="2"/>
  <c r="H91" i="2" s="1"/>
  <c r="G93" i="2"/>
  <c r="G91" i="2" s="1"/>
  <c r="F93" i="2"/>
  <c r="F91" i="2" s="1"/>
  <c r="D93" i="2"/>
  <c r="C93" i="2"/>
  <c r="C91" i="2" s="1"/>
  <c r="J91" i="2"/>
  <c r="D91" i="2"/>
  <c r="N90" i="2"/>
  <c r="M90" i="2"/>
  <c r="L90" i="2"/>
  <c r="J90" i="2"/>
  <c r="I90" i="2"/>
  <c r="H90" i="2"/>
  <c r="F90" i="2"/>
  <c r="E90" i="2"/>
  <c r="D90" i="2"/>
  <c r="C90" i="2"/>
  <c r="N62" i="2"/>
  <c r="N60" i="2" s="1"/>
  <c r="K62" i="2"/>
  <c r="K60" i="2" s="1"/>
  <c r="J62" i="2"/>
  <c r="I62" i="2"/>
  <c r="I60" i="2" s="1"/>
  <c r="H62" i="2"/>
  <c r="H60" i="2" s="1"/>
  <c r="F62" i="2"/>
  <c r="D62" i="2"/>
  <c r="D60" i="2" s="1"/>
  <c r="C62" i="2"/>
  <c r="J60" i="2"/>
  <c r="F60" i="2"/>
  <c r="C60" i="2"/>
  <c r="N59" i="2"/>
  <c r="L59" i="2"/>
  <c r="K59" i="2"/>
  <c r="J59" i="2"/>
  <c r="I59" i="2"/>
  <c r="H59" i="2"/>
  <c r="G59" i="2"/>
  <c r="D59" i="2"/>
  <c r="C59" i="2"/>
  <c r="L49" i="2"/>
  <c r="K49" i="2"/>
  <c r="J49" i="2"/>
  <c r="H49" i="2"/>
  <c r="E49" i="2"/>
  <c r="N52" i="2"/>
  <c r="N50" i="2" s="1"/>
  <c r="J52" i="2"/>
  <c r="J50" i="2" s="1"/>
  <c r="H52" i="2"/>
  <c r="H50" i="2" s="1"/>
  <c r="G52" i="2"/>
  <c r="G50" i="2" s="1"/>
  <c r="L52" i="2"/>
  <c r="L50" i="2" s="1"/>
  <c r="K52" i="2"/>
  <c r="K50" i="2" s="1"/>
  <c r="I52" i="2"/>
  <c r="I50" i="2" s="1"/>
  <c r="F52" i="2"/>
  <c r="F50" i="2" s="1"/>
  <c r="D52" i="2"/>
  <c r="D50" i="2" s="1"/>
  <c r="C52" i="2"/>
  <c r="C50" i="2" s="1"/>
  <c r="N49" i="2"/>
  <c r="M49" i="2"/>
  <c r="I49" i="2"/>
  <c r="F49" i="2"/>
  <c r="D49" i="2"/>
  <c r="C49" i="2"/>
  <c r="D23" i="2"/>
  <c r="E23" i="2"/>
  <c r="F23" i="2"/>
  <c r="G23" i="2"/>
  <c r="H23" i="2"/>
  <c r="I23" i="2"/>
  <c r="J23" i="2"/>
  <c r="K23" i="2"/>
  <c r="L23" i="2"/>
  <c r="M23" i="2"/>
  <c r="D21" i="2"/>
  <c r="E21" i="2"/>
  <c r="F21" i="2"/>
  <c r="G21" i="2"/>
  <c r="H21" i="2"/>
  <c r="I21" i="2"/>
  <c r="J21" i="2"/>
  <c r="K21" i="2"/>
  <c r="L21" i="2"/>
  <c r="M21" i="2"/>
  <c r="D33" i="2"/>
  <c r="E33" i="2"/>
  <c r="F33" i="2"/>
  <c r="G33" i="2"/>
  <c r="H33" i="2"/>
  <c r="I33" i="2"/>
  <c r="J33" i="2"/>
  <c r="K33" i="2"/>
  <c r="L33" i="2"/>
  <c r="M33" i="2"/>
  <c r="D31" i="2"/>
  <c r="E31" i="2"/>
  <c r="F31" i="2"/>
  <c r="G31" i="2"/>
  <c r="H31" i="2"/>
  <c r="I31" i="2"/>
  <c r="J31" i="2"/>
  <c r="K31" i="2"/>
  <c r="L31" i="2"/>
  <c r="M31" i="2"/>
  <c r="D43" i="2"/>
  <c r="E43" i="2"/>
  <c r="F43" i="2"/>
  <c r="G43" i="2"/>
  <c r="H43" i="2"/>
  <c r="I43" i="2"/>
  <c r="J43" i="2"/>
  <c r="K43" i="2"/>
  <c r="L43" i="2"/>
  <c r="M43" i="2"/>
  <c r="D41" i="2"/>
  <c r="E41" i="2"/>
  <c r="F41" i="2"/>
  <c r="G41" i="2"/>
  <c r="H41" i="2"/>
  <c r="I41" i="2"/>
  <c r="J41" i="2"/>
  <c r="K41" i="2"/>
  <c r="L41" i="2"/>
  <c r="M41" i="2"/>
  <c r="D74" i="2"/>
  <c r="E74" i="2"/>
  <c r="F74" i="2"/>
  <c r="G74" i="2"/>
  <c r="H74" i="2"/>
  <c r="I74" i="2"/>
  <c r="J74" i="2"/>
  <c r="K74" i="2"/>
  <c r="L74" i="2"/>
  <c r="M74" i="2"/>
  <c r="D72" i="2"/>
  <c r="E72" i="2"/>
  <c r="F72" i="2"/>
  <c r="G72" i="2"/>
  <c r="H72" i="2"/>
  <c r="I72" i="2"/>
  <c r="J72" i="2"/>
  <c r="K72" i="2"/>
  <c r="L72" i="2"/>
  <c r="M72" i="2"/>
  <c r="D82" i="2"/>
  <c r="E82" i="2"/>
  <c r="F82" i="2"/>
  <c r="G82" i="2"/>
  <c r="H82" i="2"/>
  <c r="I82" i="2"/>
  <c r="J82" i="2"/>
  <c r="K82" i="2"/>
  <c r="L82" i="2"/>
  <c r="M82" i="2"/>
  <c r="D84" i="2"/>
  <c r="E84" i="2"/>
  <c r="F84" i="2"/>
  <c r="G84" i="2"/>
  <c r="H84" i="2"/>
  <c r="I84" i="2"/>
  <c r="J84" i="2"/>
  <c r="K84" i="2"/>
  <c r="L84" i="2"/>
  <c r="M84" i="2"/>
  <c r="C84" i="2"/>
  <c r="C82" i="2"/>
  <c r="C74" i="2"/>
  <c r="C72" i="2"/>
  <c r="C43" i="2"/>
  <c r="C41" i="2"/>
  <c r="C33" i="2"/>
  <c r="C31" i="2"/>
  <c r="C23" i="2"/>
  <c r="C21" i="2"/>
  <c r="N83" i="2" l="1"/>
  <c r="N81" i="2" s="1"/>
  <c r="M83" i="2"/>
  <c r="L83" i="2"/>
  <c r="K83" i="2"/>
  <c r="K81" i="2" s="1"/>
  <c r="J83" i="2"/>
  <c r="I83" i="2"/>
  <c r="H83" i="2"/>
  <c r="G83" i="2"/>
  <c r="G81" i="2" s="1"/>
  <c r="F83" i="2"/>
  <c r="E83" i="2"/>
  <c r="E81" i="2" s="1"/>
  <c r="D83" i="2"/>
  <c r="D81" i="2" s="1"/>
  <c r="C83" i="2"/>
  <c r="C81" i="2" s="1"/>
  <c r="N73" i="2"/>
  <c r="M73" i="2"/>
  <c r="M71" i="2" s="1"/>
  <c r="L73" i="2"/>
  <c r="L71" i="2" s="1"/>
  <c r="K73" i="2"/>
  <c r="K71" i="2" s="1"/>
  <c r="J73" i="2"/>
  <c r="J71" i="2" s="1"/>
  <c r="I73" i="2"/>
  <c r="I71" i="2" s="1"/>
  <c r="H73" i="2"/>
  <c r="H71" i="2" s="1"/>
  <c r="G73" i="2"/>
  <c r="G71" i="2" s="1"/>
  <c r="F73" i="2"/>
  <c r="F71" i="2" s="1"/>
  <c r="E73" i="2"/>
  <c r="E71" i="2" s="1"/>
  <c r="D73" i="2"/>
  <c r="D71" i="2" s="1"/>
  <c r="C73" i="2"/>
  <c r="C71" i="2" s="1"/>
  <c r="N42" i="2"/>
  <c r="N40" i="2" s="1"/>
  <c r="M42" i="2"/>
  <c r="M40" i="2" s="1"/>
  <c r="L42" i="2"/>
  <c r="L40" i="2" s="1"/>
  <c r="K42" i="2"/>
  <c r="K40" i="2" s="1"/>
  <c r="J42" i="2"/>
  <c r="I42" i="2"/>
  <c r="I40" i="2" s="1"/>
  <c r="H42" i="2"/>
  <c r="H40" i="2" s="1"/>
  <c r="G42" i="2"/>
  <c r="G40" i="2" s="1"/>
  <c r="F42" i="2"/>
  <c r="F40" i="2" s="1"/>
  <c r="E42" i="2"/>
  <c r="E40" i="2" s="1"/>
  <c r="D42" i="2"/>
  <c r="D40" i="2" s="1"/>
  <c r="C42" i="2"/>
  <c r="C40" i="2" s="1"/>
  <c r="N39" i="2"/>
  <c r="L39" i="2"/>
  <c r="G39" i="2"/>
  <c r="N32" i="2"/>
  <c r="M32" i="2"/>
  <c r="M30" i="2" s="1"/>
  <c r="L32" i="2"/>
  <c r="L30" i="2" s="1"/>
  <c r="K32" i="2"/>
  <c r="K30" i="2" s="1"/>
  <c r="J32" i="2"/>
  <c r="J30" i="2" s="1"/>
  <c r="I32" i="2"/>
  <c r="I30" i="2" s="1"/>
  <c r="H32" i="2"/>
  <c r="H30" i="2" s="1"/>
  <c r="G32" i="2"/>
  <c r="G30" i="2" s="1"/>
  <c r="F32" i="2"/>
  <c r="F30" i="2" s="1"/>
  <c r="E32" i="2"/>
  <c r="E30" i="2" s="1"/>
  <c r="D32" i="2"/>
  <c r="D30" i="2" s="1"/>
  <c r="C32" i="2"/>
  <c r="N22" i="2"/>
  <c r="M22" i="2"/>
  <c r="L22" i="2"/>
  <c r="K22" i="2"/>
  <c r="J22" i="2"/>
  <c r="I22" i="2"/>
  <c r="H22" i="2"/>
  <c r="G22" i="2"/>
  <c r="F22" i="2"/>
  <c r="E22" i="2"/>
  <c r="D22" i="2"/>
  <c r="C22" i="2"/>
  <c r="M81" i="2"/>
  <c r="L81" i="2"/>
  <c r="J81" i="2"/>
  <c r="I81" i="2"/>
  <c r="H81" i="2"/>
  <c r="F81" i="2"/>
  <c r="N80" i="2"/>
  <c r="M80" i="2"/>
  <c r="L80" i="2"/>
  <c r="K80" i="2"/>
  <c r="J80" i="2"/>
  <c r="I80" i="2"/>
  <c r="H80" i="2"/>
  <c r="G80" i="2"/>
  <c r="F80" i="2"/>
  <c r="E80" i="2"/>
  <c r="D80" i="2"/>
  <c r="C80" i="2"/>
  <c r="N71" i="2"/>
  <c r="N70" i="2"/>
  <c r="M70" i="2"/>
  <c r="L70" i="2"/>
  <c r="K70" i="2"/>
  <c r="J70" i="2"/>
  <c r="I70" i="2"/>
  <c r="H70" i="2"/>
  <c r="G70" i="2"/>
  <c r="F70" i="2"/>
  <c r="E70" i="2"/>
  <c r="D70" i="2"/>
  <c r="C70" i="2"/>
  <c r="J40" i="2"/>
  <c r="M39" i="2"/>
  <c r="K39" i="2"/>
  <c r="J39" i="2"/>
  <c r="I39" i="2"/>
  <c r="H39" i="2"/>
  <c r="F39" i="2"/>
  <c r="E39" i="2"/>
  <c r="D39" i="2"/>
  <c r="C39" i="2"/>
  <c r="N30" i="2"/>
  <c r="C30" i="2"/>
  <c r="N29" i="2"/>
  <c r="M29" i="2"/>
  <c r="L29" i="2"/>
  <c r="K29" i="2"/>
  <c r="J29" i="2"/>
  <c r="I29" i="2"/>
  <c r="H29" i="2"/>
  <c r="G29" i="2"/>
  <c r="F29" i="2"/>
  <c r="E29" i="2"/>
  <c r="D29" i="2"/>
  <c r="C29" i="2"/>
  <c r="S66" i="3"/>
  <c r="T66" i="3" s="1"/>
  <c r="S64" i="3"/>
  <c r="T64" i="3" s="1"/>
  <c r="S62" i="3"/>
  <c r="T62" i="3" s="1"/>
  <c r="S60" i="3"/>
  <c r="T60" i="3" s="1"/>
  <c r="S58" i="3"/>
  <c r="T58" i="3" s="1"/>
  <c r="S56" i="3"/>
  <c r="T56" i="3" s="1"/>
  <c r="S54" i="3"/>
  <c r="T54" i="3" s="1"/>
  <c r="S53" i="3"/>
  <c r="S51" i="3"/>
  <c r="T51" i="3" s="1"/>
  <c r="S49" i="3"/>
  <c r="T49" i="3" s="1"/>
  <c r="S47" i="3"/>
  <c r="T47" i="3" s="1"/>
  <c r="S45" i="3"/>
  <c r="T45" i="3" s="1"/>
  <c r="S43" i="3"/>
  <c r="T43" i="3" s="1"/>
  <c r="S41" i="3"/>
  <c r="T41" i="3" s="1"/>
  <c r="S39" i="3"/>
  <c r="T39" i="3" s="1"/>
  <c r="S33" i="3"/>
  <c r="T33" i="3" s="1"/>
  <c r="S31" i="3"/>
  <c r="T31" i="3" s="1"/>
  <c r="S29" i="3"/>
  <c r="T29" i="3" s="1"/>
  <c r="S27" i="3"/>
  <c r="T27" i="3" s="1"/>
  <c r="S25" i="3"/>
  <c r="T25" i="3" s="1"/>
  <c r="S23" i="3"/>
  <c r="T23" i="3" s="1"/>
  <c r="S21" i="3"/>
  <c r="T21" i="3" s="1"/>
  <c r="S20" i="3"/>
  <c r="S18" i="3"/>
  <c r="T18" i="3" s="1"/>
  <c r="S16" i="3"/>
  <c r="T16" i="3" s="1"/>
  <c r="S14" i="3"/>
  <c r="T14" i="3" s="1"/>
  <c r="S12" i="3"/>
  <c r="T12" i="3" s="1"/>
  <c r="S10" i="3"/>
  <c r="T10" i="3" s="1"/>
  <c r="S8" i="3"/>
  <c r="T8" i="3" s="1"/>
  <c r="S6" i="3"/>
  <c r="T6" i="3" s="1"/>
  <c r="L19" i="2" l="1"/>
  <c r="J19" i="2"/>
  <c r="H19" i="2"/>
  <c r="E19" i="2"/>
  <c r="C19" i="2"/>
  <c r="L20" i="2"/>
  <c r="J20" i="2"/>
  <c r="I20" i="2"/>
  <c r="H20" i="2"/>
  <c r="E20" i="2"/>
  <c r="C20" i="2"/>
  <c r="M20" i="2"/>
  <c r="K20" i="2"/>
  <c r="G20" i="2"/>
  <c r="F20" i="2"/>
  <c r="D20" i="2"/>
  <c r="N20" i="2"/>
  <c r="N19" i="2"/>
  <c r="M19" i="2"/>
  <c r="K19" i="2"/>
  <c r="I19" i="2"/>
  <c r="G19" i="2"/>
  <c r="F19" i="2"/>
  <c r="D19" i="2"/>
  <c r="N9" i="2"/>
  <c r="N12" i="2"/>
  <c r="D11" i="2"/>
  <c r="D12" i="2" s="1"/>
  <c r="D10" i="2" s="1"/>
  <c r="E11" i="2"/>
  <c r="E12" i="2" s="1"/>
  <c r="E10" i="2" s="1"/>
  <c r="F11" i="2"/>
  <c r="F12" i="2" s="1"/>
  <c r="F10" i="2" s="1"/>
  <c r="G11" i="2"/>
  <c r="G12" i="2" s="1"/>
  <c r="G10" i="2" s="1"/>
  <c r="H11" i="2"/>
  <c r="H12" i="2" s="1"/>
  <c r="H10" i="2" s="1"/>
  <c r="I11" i="2"/>
  <c r="I12" i="2" s="1"/>
  <c r="I10" i="2" s="1"/>
  <c r="J11" i="2"/>
  <c r="J12" i="2" s="1"/>
  <c r="J10" i="2" s="1"/>
  <c r="K11" i="2"/>
  <c r="K12" i="2" s="1"/>
  <c r="K10" i="2" s="1"/>
  <c r="L11" i="2"/>
  <c r="L12" i="2" s="1"/>
  <c r="L10" i="2" s="1"/>
  <c r="M11" i="2"/>
  <c r="M12" i="2" s="1"/>
  <c r="M10" i="2" s="1"/>
  <c r="D13" i="2"/>
  <c r="D9" i="2" s="1"/>
  <c r="E13" i="2"/>
  <c r="E9" i="2" s="1"/>
  <c r="F13" i="2"/>
  <c r="F9" i="2" s="1"/>
  <c r="G13" i="2"/>
  <c r="G9" i="2" s="1"/>
  <c r="H13" i="2"/>
  <c r="H9" i="2" s="1"/>
  <c r="I13" i="2"/>
  <c r="I9" i="2" s="1"/>
  <c r="J13" i="2"/>
  <c r="J9" i="2" s="1"/>
  <c r="K13" i="2"/>
  <c r="K9" i="2" s="1"/>
  <c r="L13" i="2"/>
  <c r="L9" i="2" s="1"/>
  <c r="M13" i="2"/>
  <c r="M9" i="2" s="1"/>
  <c r="C13" i="2"/>
  <c r="C9" i="2" s="1"/>
  <c r="C11" i="2"/>
  <c r="C12" i="2" s="1"/>
  <c r="C10" i="2" s="1"/>
</calcChain>
</file>

<file path=xl/comments1.xml><?xml version="1.0" encoding="utf-8"?>
<comments xmlns="http://schemas.openxmlformats.org/spreadsheetml/2006/main">
  <authors>
    <author>admin</author>
  </authors>
  <commentList>
    <comment ref="D3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isi % perbaikan yang di targetkan </t>
        </r>
      </text>
    </comment>
  </commentList>
</comments>
</file>

<file path=xl/sharedStrings.xml><?xml version="1.0" encoding="utf-8"?>
<sst xmlns="http://schemas.openxmlformats.org/spreadsheetml/2006/main" count="646" uniqueCount="88">
  <si>
    <t>WILAYAH</t>
  </si>
  <si>
    <t>SAMARINDA</t>
  </si>
  <si>
    <t>BALIKPAPAN</t>
  </si>
  <si>
    <t>BERAU</t>
  </si>
  <si>
    <t>BONTANG</t>
  </si>
  <si>
    <t>KALTARA</t>
  </si>
  <si>
    <t>JUMLAH PELANGGAN</t>
  </si>
  <si>
    <t>JUMLAH PELANGGAN PADAM</t>
  </si>
  <si>
    <t>JAM X JUMLAH PELANGGAN PADAM</t>
  </si>
  <si>
    <t>SAIDI (MENIT/PLG)</t>
  </si>
  <si>
    <t>SAIFI (KALI/PLG)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</si>
  <si>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</si>
  <si>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</si>
  <si>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</si>
  <si>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</si>
  <si>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</si>
  <si>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</si>
  <si>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</si>
  <si>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</si>
  <si>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</si>
  <si>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</si>
  <si>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</si>
  <si>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</si>
  <si>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SAIDI (JAM/PLG)</t>
  </si>
  <si>
    <t>URAIAN</t>
  </si>
  <si>
    <t>UIW</t>
  </si>
  <si>
    <t>BPN</t>
  </si>
  <si>
    <t>SAIDI SAIFI BULANAN</t>
  </si>
  <si>
    <t>SAIDI (menit/plg)</t>
  </si>
  <si>
    <t>PENCAPAIAN DESEMBER</t>
  </si>
  <si>
    <t>KETERANGAN</t>
  </si>
  <si>
    <t>Target</t>
  </si>
  <si>
    <t>Realisasi</t>
  </si>
  <si>
    <t>target</t>
  </si>
  <si>
    <t>realisasi</t>
  </si>
  <si>
    <t>TARAKAN</t>
  </si>
  <si>
    <t>UP2D</t>
  </si>
  <si>
    <t>SAIFI (kali/plg)</t>
  </si>
  <si>
    <t>SAIDI SAIFI KUMULATIF</t>
  </si>
  <si>
    <t>sd FEB</t>
  </si>
  <si>
    <t>sd. MAR</t>
  </si>
  <si>
    <t>sd APR</t>
  </si>
  <si>
    <t>sd MEI</t>
  </si>
  <si>
    <t>sd JUN</t>
  </si>
  <si>
    <t>sd JUL</t>
  </si>
  <si>
    <t>sd AGS</t>
  </si>
  <si>
    <t>sd SEP</t>
  </si>
  <si>
    <t>sd OKT</t>
  </si>
  <si>
    <t>sd NOP</t>
  </si>
  <si>
    <t>sd DES</t>
  </si>
  <si>
    <t>PENCAPAIAN sd DESEMBER</t>
  </si>
  <si>
    <t>SMD</t>
  </si>
  <si>
    <t>BRU</t>
  </si>
  <si>
    <t>BTG</t>
  </si>
  <si>
    <t>KTA</t>
  </si>
  <si>
    <t>TJR</t>
  </si>
  <si>
    <t>MLN</t>
  </si>
  <si>
    <t>TJS</t>
  </si>
  <si>
    <t>NNK</t>
  </si>
  <si>
    <t>TRK</t>
  </si>
  <si>
    <t>SAIDI</t>
  </si>
  <si>
    <t>SAIFI</t>
  </si>
  <si>
    <t>target 2021</t>
  </si>
  <si>
    <t>menit/plgn</t>
  </si>
  <si>
    <t>kali/plgn</t>
  </si>
  <si>
    <t xml:space="preserve">improve </t>
  </si>
  <si>
    <t>UNIT</t>
  </si>
  <si>
    <t>Jml Padam</t>
  </si>
  <si>
    <t xml:space="preserve"> Jml Pelanggan </t>
  </si>
  <si>
    <t>Target 2020</t>
  </si>
  <si>
    <t>REALISASI 2020</t>
  </si>
  <si>
    <t>Target 2021</t>
  </si>
  <si>
    <t xml:space="preserve">MARGIN </t>
  </si>
  <si>
    <t xml:space="preserve">WILAYAH </t>
  </si>
  <si>
    <t xml:space="preserve">BONTANG </t>
  </si>
  <si>
    <t xml:space="preserve">BERAU </t>
  </si>
  <si>
    <t xml:space="preserve">KALTARA </t>
  </si>
  <si>
    <t xml:space="preserve">TJ. REDEB </t>
  </si>
  <si>
    <t xml:space="preserve">TJ. SELOR </t>
  </si>
  <si>
    <t xml:space="preserve">MALINAU </t>
  </si>
  <si>
    <t xml:space="preserve">NUNUKAN </t>
  </si>
  <si>
    <t xml:space="preserve">TARAKAN </t>
  </si>
  <si>
    <t>Jml Pelanggan</t>
  </si>
  <si>
    <t xml:space="preserve">Jml Padam </t>
  </si>
  <si>
    <t>jam x jml plgn Padam</t>
  </si>
  <si>
    <t>PENURUNAN SAIDI</t>
  </si>
  <si>
    <t>PENURUNAN SAIFI</t>
  </si>
  <si>
    <t>pragnosa penambahan pelanggan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</si>
</sst>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0_);_(* \(#,##0.00\);_(* &quot;-&quot;_);_(@_)"/>
    <numFmt numFmtId="172" formatCode="0.000"/>
    <numFmt numFmtId="178" formatCode="_-* #,##0.0000000_-;\-* #,##0.0000000_-;_-* &quot;-&quot;??_-;_-@_-"/>
    <numFmt numFmtId="18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B050"/>
      </right>
      <top style="double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double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double">
        <color rgb="FF00B050"/>
      </bottom>
      <diagonal/>
    </border>
    <border>
      <left/>
      <right style="thin">
        <color rgb="FF00B050"/>
      </right>
      <top style="thin">
        <color rgb="FF00B050"/>
      </top>
      <bottom style="double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indexed="64"/>
      </bottom>
      <diagonal/>
    </border>
    <border>
      <left style="medium">
        <color indexed="64"/>
      </left>
      <right style="thin">
        <color rgb="FF00B050"/>
      </right>
      <top style="double">
        <color rgb="FF00B050"/>
      </top>
      <bottom style="thin">
        <color rgb="FF00B050"/>
      </bottom>
      <diagonal/>
    </border>
    <border>
      <left style="thin">
        <color rgb="FF00B050"/>
      </left>
      <right/>
      <top style="double">
        <color rgb="FF00B050"/>
      </top>
      <bottom style="thin">
        <color rgb="FF00B050"/>
      </bottom>
      <diagonal/>
    </border>
    <border>
      <left style="medium">
        <color indexed="64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indexed="64"/>
      </left>
      <right style="thin">
        <color rgb="FF00B050"/>
      </right>
      <top style="thin">
        <color rgb="FF00B050"/>
      </top>
      <bottom style="double">
        <color rgb="FF00B050"/>
      </bottom>
      <diagonal/>
    </border>
    <border>
      <left style="medium">
        <color indexed="64"/>
      </left>
      <right style="thin">
        <color rgb="FF00B050"/>
      </right>
      <top style="thin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164" fontId="2" fillId="0" borderId="0" applyFont="0" applyFill="0" applyBorder="0" applyAlignment="0" applyProtection="0"/>
  </cellStyleXfs>
  <cellXfs count="147">
    <xf numFmtId="0" fontId="0" fillId="0" borderId="0" xfId="0"/>
    <xf numFmtId="0" fontId="0" fillId="2" borderId="1" xfId="0" applyFill="1" applyBorder="1"/>
    <xf numFmtId="9" fontId="2" fillId="0" borderId="1" xfId="2" applyFont="1" applyBorder="1" applyAlignment="1">
      <alignment horizontal="center" vertical="center"/>
    </xf>
    <xf numFmtId="9" fontId="1" fillId="5" borderId="1" xfId="2" applyFont="1" applyFill="1" applyBorder="1" applyAlignment="1">
      <alignment horizontal="center" vertical="center"/>
    </xf>
    <xf numFmtId="0" fontId="0" fillId="0" borderId="1" xfId="0" applyBorder="1"/>
    <xf numFmtId="166" fontId="0" fillId="0" borderId="1" xfId="1" applyNumberFormat="1" applyFont="1" applyBorder="1"/>
    <xf numFmtId="165" fontId="0" fillId="0" borderId="1" xfId="1" applyFont="1" applyBorder="1"/>
    <xf numFmtId="165" fontId="0" fillId="0" borderId="1" xfId="0" applyNumberFormat="1" applyBorder="1"/>
    <xf numFmtId="0" fontId="0" fillId="8" borderId="1" xfId="0" applyFill="1" applyBorder="1" applyAlignment="1">
      <alignment horizontal="center" vertical="center"/>
    </xf>
    <xf numFmtId="0" fontId="1" fillId="0" borderId="1" xfId="0" applyFont="1" applyBorder="1"/>
    <xf numFmtId="0" fontId="6" fillId="10" borderId="3" xfId="4" applyFont="1" applyFill="1" applyBorder="1" applyAlignment="1">
      <alignment horizontal="center" vertical="center"/>
    </xf>
    <xf numFmtId="0" fontId="6" fillId="10" borderId="1" xfId="4" applyFont="1" applyFill="1" applyBorder="1" applyAlignment="1">
      <alignment horizontal="center" vertical="center" wrapText="1"/>
    </xf>
    <xf numFmtId="0" fontId="6" fillId="10" borderId="1" xfId="4" applyFont="1" applyFill="1" applyBorder="1" applyAlignment="1">
      <alignment horizontal="center" vertical="center"/>
    </xf>
    <xf numFmtId="164" fontId="7" fillId="11" borderId="5" xfId="3" applyFont="1" applyFill="1" applyBorder="1" applyAlignment="1">
      <alignment horizontal="center" vertical="center"/>
    </xf>
    <xf numFmtId="167" fontId="7" fillId="11" borderId="5" xfId="3" applyNumberFormat="1" applyFont="1" applyFill="1" applyBorder="1" applyAlignment="1">
      <alignment horizontal="center" vertical="center"/>
    </xf>
    <xf numFmtId="164" fontId="7" fillId="0" borderId="6" xfId="3" applyFont="1" applyFill="1" applyBorder="1" applyAlignment="1">
      <alignment horizontal="center" vertical="center"/>
    </xf>
    <xf numFmtId="167" fontId="7" fillId="0" borderId="6" xfId="3" applyNumberFormat="1" applyFont="1" applyFill="1" applyBorder="1" applyAlignment="1">
      <alignment horizontal="center" vertical="center"/>
    </xf>
    <xf numFmtId="167" fontId="7" fillId="0" borderId="5" xfId="5" applyNumberFormat="1" applyFont="1" applyFill="1" applyBorder="1" applyAlignment="1">
      <alignment vertical="center"/>
    </xf>
    <xf numFmtId="167" fontId="7" fillId="11" borderId="5" xfId="5" applyNumberFormat="1" applyFont="1" applyFill="1" applyBorder="1" applyAlignment="1">
      <alignment vertical="center"/>
    </xf>
    <xf numFmtId="0" fontId="0" fillId="0" borderId="0" xfId="0" applyFont="1"/>
    <xf numFmtId="0" fontId="6" fillId="10" borderId="10" xfId="4" applyFont="1" applyFill="1" applyBorder="1" applyAlignment="1">
      <alignment horizontal="center" vertical="center"/>
    </xf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8" borderId="1" xfId="0" applyFont="1" applyFill="1" applyBorder="1" applyAlignment="1">
      <alignment horizontal="center" vertical="center" textRotation="90"/>
    </xf>
    <xf numFmtId="0" fontId="1" fillId="9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3" fillId="8" borderId="14" xfId="0" applyFont="1" applyFill="1" applyBorder="1" applyAlignment="1">
      <alignment horizontal="center" vertical="center" textRotation="90"/>
    </xf>
    <xf numFmtId="0" fontId="3" fillId="8" borderId="16" xfId="0" applyFont="1" applyFill="1" applyBorder="1" applyAlignment="1">
      <alignment horizontal="center" vertical="center" textRotation="90"/>
    </xf>
    <xf numFmtId="0" fontId="3" fillId="8" borderId="15" xfId="0" applyFont="1" applyFill="1" applyBorder="1" applyAlignment="1">
      <alignment horizontal="center" vertical="center" textRotation="90"/>
    </xf>
    <xf numFmtId="164" fontId="7" fillId="0" borderId="9" xfId="3" applyFont="1" applyBorder="1" applyAlignment="1">
      <alignment horizontal="center" vertical="center"/>
    </xf>
    <xf numFmtId="164" fontId="7" fillId="0" borderId="13" xfId="3" applyFont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1" xfId="3" applyFont="1" applyBorder="1" applyAlignment="1">
      <alignment horizontal="center" vertical="center"/>
    </xf>
    <xf numFmtId="164" fontId="7" fillId="0" borderId="12" xfId="3" applyFont="1" applyBorder="1" applyAlignment="1">
      <alignment horizontal="center" vertical="center"/>
    </xf>
    <xf numFmtId="164" fontId="6" fillId="10" borderId="11" xfId="3" applyFont="1" applyFill="1" applyBorder="1" applyAlignment="1">
      <alignment horizontal="center" vertical="center"/>
    </xf>
    <xf numFmtId="164" fontId="6" fillId="10" borderId="5" xfId="3" applyFont="1" applyFill="1" applyBorder="1" applyAlignment="1">
      <alignment horizontal="center" vertical="center"/>
    </xf>
    <xf numFmtId="164" fontId="7" fillId="0" borderId="4" xfId="3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164" fontId="6" fillId="10" borderId="9" xfId="3" applyFont="1" applyFill="1" applyBorder="1" applyAlignment="1">
      <alignment horizontal="center" vertical="center"/>
    </xf>
    <xf numFmtId="164" fontId="6" fillId="10" borderId="3" xfId="3" applyFont="1" applyFill="1" applyBorder="1" applyAlignment="1">
      <alignment horizontal="center" vertical="center"/>
    </xf>
    <xf numFmtId="164" fontId="6" fillId="10" borderId="2" xfId="3" applyFont="1" applyFill="1" applyBorder="1" applyAlignment="1">
      <alignment horizontal="center" vertical="center"/>
    </xf>
    <xf numFmtId="164" fontId="7" fillId="0" borderId="7" xfId="3" applyFont="1" applyBorder="1" applyAlignment="1">
      <alignment horizontal="center" vertical="center"/>
    </xf>
    <xf numFmtId="164" fontId="7" fillId="0" borderId="2" xfId="3" applyFont="1" applyBorder="1" applyAlignment="1">
      <alignment horizontal="center" vertical="center"/>
    </xf>
    <xf numFmtId="164" fontId="7" fillId="0" borderId="8" xfId="3" applyFont="1" applyBorder="1" applyAlignment="1">
      <alignment horizontal="center" vertical="center"/>
    </xf>
    <xf numFmtId="164" fontId="6" fillId="10" borderId="4" xfId="3" applyFont="1" applyFill="1" applyBorder="1" applyAlignment="1">
      <alignment horizontal="center" vertical="center"/>
    </xf>
    <xf numFmtId="9" fontId="0" fillId="0" borderId="0" xfId="2" applyFont="1" applyAlignment="1">
      <alignment horizontal="center"/>
    </xf>
    <xf numFmtId="166" fontId="0" fillId="0" borderId="0" xfId="0" applyNumberFormat="1"/>
    <xf numFmtId="43" fontId="0" fillId="0" borderId="0" xfId="0" applyNumberFormat="1"/>
    <xf numFmtId="178" fontId="0" fillId="0" borderId="0" xfId="0" applyNumberFormat="1"/>
    <xf numFmtId="0" fontId="0" fillId="0" borderId="21" xfId="0" applyBorder="1"/>
    <xf numFmtId="2" fontId="1" fillId="2" borderId="1" xfId="0" applyNumberFormat="1" applyFont="1" applyFill="1" applyBorder="1"/>
    <xf numFmtId="172" fontId="1" fillId="2" borderId="1" xfId="0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/>
    <xf numFmtId="10" fontId="0" fillId="11" borderId="21" xfId="2" applyNumberFormat="1" applyFont="1" applyFill="1" applyBorder="1"/>
    <xf numFmtId="0" fontId="1" fillId="16" borderId="19" xfId="0" applyFont="1" applyFill="1" applyBorder="1" applyAlignment="1">
      <alignment horizontal="center" vertical="center" wrapText="1"/>
    </xf>
    <xf numFmtId="0" fontId="1" fillId="16" borderId="21" xfId="0" applyFont="1" applyFill="1" applyBorder="1" applyAlignment="1">
      <alignment horizontal="center" vertical="center" wrapText="1"/>
    </xf>
    <xf numFmtId="10" fontId="2" fillId="11" borderId="21" xfId="2" applyNumberFormat="1" applyFont="1" applyFill="1" applyBorder="1"/>
    <xf numFmtId="166" fontId="1" fillId="2" borderId="1" xfId="0" applyNumberFormat="1" applyFont="1" applyFill="1" applyBorder="1"/>
    <xf numFmtId="10" fontId="1" fillId="11" borderId="21" xfId="2" applyNumberFormat="1" applyFont="1" applyFill="1" applyBorder="1"/>
    <xf numFmtId="166" fontId="0" fillId="13" borderId="1" xfId="1" applyNumberFormat="1" applyFont="1" applyFill="1" applyBorder="1" applyAlignment="1">
      <alignment horizontal="center"/>
    </xf>
    <xf numFmtId="166" fontId="0" fillId="13" borderId="1" xfId="1" applyNumberFormat="1" applyFont="1" applyFill="1" applyBorder="1"/>
    <xf numFmtId="2" fontId="0" fillId="13" borderId="1" xfId="0" applyNumberFormat="1" applyFill="1" applyBorder="1"/>
    <xf numFmtId="166" fontId="0" fillId="13" borderId="1" xfId="0" applyNumberFormat="1" applyFill="1" applyBorder="1"/>
    <xf numFmtId="172" fontId="1" fillId="13" borderId="1" xfId="0" applyNumberFormat="1" applyFont="1" applyFill="1" applyBorder="1" applyAlignment="1">
      <alignment horizontal="center"/>
    </xf>
    <xf numFmtId="166" fontId="0" fillId="13" borderId="23" xfId="1" applyNumberFormat="1" applyFont="1" applyFill="1" applyBorder="1" applyAlignment="1">
      <alignment horizontal="center"/>
    </xf>
    <xf numFmtId="166" fontId="0" fillId="13" borderId="23" xfId="1" applyNumberFormat="1" applyFont="1" applyFill="1" applyBorder="1"/>
    <xf numFmtId="2" fontId="0" fillId="13" borderId="23" xfId="0" applyNumberFormat="1" applyFill="1" applyBorder="1"/>
    <xf numFmtId="166" fontId="0" fillId="13" borderId="23" xfId="0" applyNumberFormat="1" applyFill="1" applyBorder="1"/>
    <xf numFmtId="9" fontId="0" fillId="7" borderId="18" xfId="0" applyNumberFormat="1" applyFill="1" applyBorder="1" applyAlignment="1">
      <alignment horizontal="center" vertical="center"/>
    </xf>
    <xf numFmtId="0" fontId="0" fillId="0" borderId="18" xfId="0" applyBorder="1" applyAlignment="1"/>
    <xf numFmtId="0" fontId="0" fillId="0" borderId="19" xfId="0" applyBorder="1" applyAlignment="1"/>
    <xf numFmtId="0" fontId="0" fillId="6" borderId="1" xfId="0" applyFill="1" applyBorder="1" applyAlignment="1">
      <alignment horizontal="center"/>
    </xf>
    <xf numFmtId="0" fontId="0" fillId="6" borderId="21" xfId="0" applyFill="1" applyBorder="1"/>
    <xf numFmtId="0" fontId="0" fillId="11" borderId="23" xfId="0" applyFill="1" applyBorder="1" applyAlignment="1">
      <alignment horizontal="center"/>
    </xf>
    <xf numFmtId="0" fontId="0" fillId="11" borderId="24" xfId="0" applyFill="1" applyBorder="1"/>
    <xf numFmtId="2" fontId="0" fillId="6" borderId="1" xfId="0" applyNumberFormat="1" applyFill="1" applyBorder="1" applyAlignment="1">
      <alignment horizontal="center" vertical="center"/>
    </xf>
    <xf numFmtId="2" fontId="0" fillId="6" borderId="23" xfId="0" applyNumberFormat="1" applyFill="1" applyBorder="1" applyAlignment="1">
      <alignment horizontal="center" vertical="center"/>
    </xf>
    <xf numFmtId="0" fontId="0" fillId="11" borderId="19" xfId="0" applyFill="1" applyBorder="1" applyAlignment="1">
      <alignment horizontal="center"/>
    </xf>
    <xf numFmtId="2" fontId="0" fillId="11" borderId="21" xfId="0" applyNumberForma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10" fontId="0" fillId="6" borderId="18" xfId="0" applyNumberFormat="1" applyFill="1" applyBorder="1" applyAlignment="1">
      <alignment horizontal="center" vertical="center"/>
    </xf>
    <xf numFmtId="0" fontId="1" fillId="17" borderId="17" xfId="0" applyFont="1" applyFill="1" applyBorder="1" applyAlignment="1">
      <alignment horizontal="center" vertical="center"/>
    </xf>
    <xf numFmtId="0" fontId="1" fillId="17" borderId="20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172" fontId="0" fillId="13" borderId="1" xfId="0" applyNumberFormat="1" applyFont="1" applyFill="1" applyBorder="1" applyAlignment="1">
      <alignment horizontal="center"/>
    </xf>
    <xf numFmtId="172" fontId="0" fillId="13" borderId="23" xfId="0" applyNumberFormat="1" applyFont="1" applyFill="1" applyBorder="1" applyAlignment="1">
      <alignment horizontal="center"/>
    </xf>
    <xf numFmtId="10" fontId="2" fillId="11" borderId="24" xfId="2" applyNumberFormat="1" applyFont="1" applyFill="1" applyBorder="1"/>
    <xf numFmtId="0" fontId="1" fillId="18" borderId="18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26" xfId="0" applyBorder="1"/>
    <xf numFmtId="0" fontId="1" fillId="18" borderId="27" xfId="0" applyFont="1" applyFill="1" applyBorder="1" applyAlignment="1">
      <alignment horizontal="center"/>
    </xf>
    <xf numFmtId="0" fontId="1" fillId="18" borderId="28" xfId="0" applyFont="1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2" borderId="29" xfId="0" applyFont="1" applyFill="1" applyBorder="1"/>
    <xf numFmtId="2" fontId="1" fillId="2" borderId="30" xfId="0" applyNumberFormat="1" applyFont="1" applyFill="1" applyBorder="1"/>
    <xf numFmtId="2" fontId="0" fillId="13" borderId="30" xfId="0" applyNumberFormat="1" applyFill="1" applyBorder="1"/>
    <xf numFmtId="0" fontId="0" fillId="14" borderId="31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0" borderId="32" xfId="0" applyBorder="1"/>
    <xf numFmtId="0" fontId="1" fillId="2" borderId="32" xfId="0" applyFont="1" applyFill="1" applyBorder="1"/>
    <xf numFmtId="0" fontId="10" fillId="13" borderId="32" xfId="0" applyFont="1" applyFill="1" applyBorder="1"/>
    <xf numFmtId="0" fontId="1" fillId="18" borderId="27" xfId="0" applyFont="1" applyFill="1" applyBorder="1" applyAlignment="1">
      <alignment horizontal="center" vertical="center"/>
    </xf>
    <xf numFmtId="0" fontId="1" fillId="18" borderId="28" xfId="0" applyFont="1" applyFill="1" applyBorder="1" applyAlignment="1">
      <alignment horizontal="center" vertical="center"/>
    </xf>
    <xf numFmtId="0" fontId="0" fillId="15" borderId="29" xfId="0" applyFill="1" applyBorder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0" fontId="1" fillId="2" borderId="30" xfId="0" applyFont="1" applyFill="1" applyBorder="1"/>
    <xf numFmtId="0" fontId="0" fillId="13" borderId="29" xfId="0" applyFill="1" applyBorder="1"/>
    <xf numFmtId="0" fontId="0" fillId="13" borderId="30" xfId="0" applyFill="1" applyBorder="1"/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10" fontId="1" fillId="4" borderId="26" xfId="2" applyNumberFormat="1" applyFont="1" applyFill="1" applyBorder="1"/>
    <xf numFmtId="10" fontId="0" fillId="4" borderId="26" xfId="2" applyNumberFormat="1" applyFont="1" applyFill="1" applyBorder="1"/>
    <xf numFmtId="166" fontId="1" fillId="2" borderId="29" xfId="1" applyNumberFormat="1" applyFont="1" applyFill="1" applyBorder="1"/>
    <xf numFmtId="2" fontId="1" fillId="2" borderId="30" xfId="0" applyNumberFormat="1" applyFont="1" applyFill="1" applyBorder="1" applyAlignment="1">
      <alignment horizontal="center"/>
    </xf>
    <xf numFmtId="166" fontId="0" fillId="13" borderId="29" xfId="1" applyNumberFormat="1" applyFont="1" applyFill="1" applyBorder="1"/>
    <xf numFmtId="2" fontId="1" fillId="13" borderId="30" xfId="0" applyNumberFormat="1" applyFont="1" applyFill="1" applyBorder="1" applyAlignment="1">
      <alignment horizontal="center"/>
    </xf>
    <xf numFmtId="10" fontId="2" fillId="4" borderId="26" xfId="2" applyNumberFormat="1" applyFont="1" applyFill="1" applyBorder="1"/>
    <xf numFmtId="10" fontId="2" fillId="4" borderId="33" xfId="2" applyNumberFormat="1" applyFont="1" applyFill="1" applyBorder="1"/>
    <xf numFmtId="2" fontId="0" fillId="13" borderId="30" xfId="0" applyNumberFormat="1" applyFont="1" applyFill="1" applyBorder="1" applyAlignment="1">
      <alignment horizontal="center"/>
    </xf>
    <xf numFmtId="166" fontId="0" fillId="13" borderId="34" xfId="1" applyNumberFormat="1" applyFont="1" applyFill="1" applyBorder="1"/>
    <xf numFmtId="2" fontId="0" fillId="13" borderId="35" xfId="0" applyNumberFormat="1" applyFont="1" applyFill="1" applyBorder="1" applyAlignment="1">
      <alignment horizontal="center"/>
    </xf>
    <xf numFmtId="2" fontId="0" fillId="13" borderId="35" xfId="0" applyNumberFormat="1" applyFill="1" applyBorder="1"/>
    <xf numFmtId="0" fontId="10" fillId="13" borderId="36" xfId="0" applyFont="1" applyFill="1" applyBorder="1"/>
    <xf numFmtId="0" fontId="1" fillId="13" borderId="29" xfId="0" applyFont="1" applyFill="1" applyBorder="1"/>
    <xf numFmtId="0" fontId="1" fillId="13" borderId="30" xfId="0" applyFont="1" applyFill="1" applyBorder="1"/>
    <xf numFmtId="0" fontId="0" fillId="13" borderId="34" xfId="0" applyFill="1" applyBorder="1"/>
    <xf numFmtId="0" fontId="0" fillId="13" borderId="35" xfId="0" applyFill="1" applyBorder="1"/>
    <xf numFmtId="43" fontId="0" fillId="0" borderId="1" xfId="1" applyNumberFormat="1" applyFont="1" applyBorder="1"/>
    <xf numFmtId="9" fontId="0" fillId="0" borderId="0" xfId="0" applyNumberFormat="1"/>
    <xf numFmtId="0" fontId="0" fillId="0" borderId="0" xfId="2" applyNumberFormat="1" applyFont="1"/>
    <xf numFmtId="9" fontId="0" fillId="0" borderId="1" xfId="1" applyNumberFormat="1" applyFont="1" applyBorder="1"/>
    <xf numFmtId="0" fontId="1" fillId="9" borderId="1" xfId="0" applyFont="1" applyFill="1" applyBorder="1" applyAlignment="1">
      <alignment horizontal="center" vertical="center" wrapText="1"/>
    </xf>
    <xf numFmtId="43" fontId="0" fillId="0" borderId="1" xfId="0" applyNumberFormat="1" applyBorder="1"/>
    <xf numFmtId="184" fontId="0" fillId="0" borderId="1" xfId="0" applyNumberFormat="1" applyBorder="1" applyAlignment="1">
      <alignment horizontal="center" vertical="center"/>
    </xf>
    <xf numFmtId="184" fontId="0" fillId="0" borderId="1" xfId="2" applyNumberFormat="1" applyFont="1" applyBorder="1" applyAlignment="1">
      <alignment horizontal="center" vertical="center"/>
    </xf>
  </cellXfs>
  <cellStyles count="6">
    <cellStyle name="Comma" xfId="1" builtinId="3"/>
    <cellStyle name="Comma [0] 2" xfId="3"/>
    <cellStyle name="Comma [0] 3" xfId="5"/>
    <cellStyle name="Normal" xfId="0" builtinId="0"/>
    <cellStyle name="Normal_SAIDI-SAIFI 1995-2001" xfId="4"/>
    <cellStyle name="Percent" xfId="2" builtinId="5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  <color rgb="FF7CB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14"/>
  <sheetViews>
    <sheetView topLeftCell="A31" zoomScale="98" zoomScaleNormal="98" workbookViewId="0">
      <selection activeCell="D54" sqref="D54"/>
    </sheetView>
  </sheetViews>
  <sheetFormatPr defaultRowHeight="15" x14ac:dyDescent="0.25"/>
  <cols>
    <col min="2" max="2" width="33.140625" customWidth="1"/>
    <col min="3" max="14" width="12.5703125" bestFit="1" customWidth="1"/>
  </cols>
  <sheetData>
    <row r="6" spans="1:14" x14ac:dyDescent="0.25">
      <c r="A6" s="28" t="s">
        <v>25</v>
      </c>
      <c r="B6" s="27" t="s">
        <v>24</v>
      </c>
      <c r="C6" s="2">
        <v>8.516E-2</v>
      </c>
      <c r="D6" s="2">
        <v>0.16483999999999999</v>
      </c>
      <c r="E6" s="3">
        <v>0.25</v>
      </c>
      <c r="F6" s="2">
        <v>0.33333333333333298</v>
      </c>
      <c r="G6" s="2">
        <v>0.41666666666666663</v>
      </c>
      <c r="H6" s="3">
        <v>0.49999999999999994</v>
      </c>
      <c r="I6" s="2">
        <v>0.58333333333333326</v>
      </c>
      <c r="J6" s="2">
        <v>0.66666666666666663</v>
      </c>
      <c r="K6" s="3">
        <v>0.75</v>
      </c>
      <c r="L6" s="2">
        <v>0.83333333333333337</v>
      </c>
      <c r="M6" s="2">
        <v>0.91666666666666674</v>
      </c>
      <c r="N6" s="3">
        <v>1</v>
      </c>
    </row>
    <row r="7" spans="1:14" x14ac:dyDescent="0.25">
      <c r="A7" s="28"/>
      <c r="B7" s="27"/>
      <c r="C7" s="8" t="s">
        <v>11</v>
      </c>
      <c r="D7" s="8" t="s">
        <v>12</v>
      </c>
      <c r="E7" s="8" t="s">
        <v>13</v>
      </c>
      <c r="F7" s="8" t="s">
        <v>14</v>
      </c>
      <c r="G7" s="8" t="s">
        <v>15</v>
      </c>
      <c r="H7" s="8" t="s">
        <v>16</v>
      </c>
      <c r="I7" s="8" t="s">
        <v>17</v>
      </c>
      <c r="J7" s="8" t="s">
        <v>18</v>
      </c>
      <c r="K7" s="8" t="s">
        <v>19</v>
      </c>
      <c r="L7" s="8" t="s">
        <v>20</v>
      </c>
      <c r="M7" s="8" t="s">
        <v>21</v>
      </c>
      <c r="N7" s="8" t="s">
        <v>22</v>
      </c>
    </row>
    <row r="8" spans="1:14" x14ac:dyDescent="0.25">
      <c r="A8" s="28"/>
      <c r="B8" s="9" t="s">
        <v>6</v>
      </c>
      <c r="C8" s="5">
        <v>1272175.0547945206</v>
      </c>
      <c r="D8" s="5">
        <v>1277713.6849315069</v>
      </c>
      <c r="E8" s="5">
        <v>1283845.7397260275</v>
      </c>
      <c r="F8" s="5">
        <v>1289779.98630137</v>
      </c>
      <c r="G8" s="5">
        <v>1295912.0410958906</v>
      </c>
      <c r="H8" s="5">
        <v>1301846.2876712331</v>
      </c>
      <c r="I8" s="5">
        <v>1307978.3424657537</v>
      </c>
      <c r="J8" s="5">
        <v>1314110.3972602743</v>
      </c>
      <c r="K8" s="5">
        <v>1320044.6438356168</v>
      </c>
      <c r="L8" s="5">
        <v>1326176.6986301374</v>
      </c>
      <c r="M8" s="5">
        <v>1332110.9452054799</v>
      </c>
      <c r="N8" s="5">
        <v>1338243.0000000005</v>
      </c>
    </row>
    <row r="9" spans="1:14" x14ac:dyDescent="0.25">
      <c r="A9" s="28"/>
      <c r="B9" s="9" t="s">
        <v>7</v>
      </c>
      <c r="C9" s="6">
        <f>C13*C8</f>
        <v>622945.9590812329</v>
      </c>
      <c r="D9" s="6">
        <f t="shared" ref="D9:N9" si="0">D13*D8</f>
        <v>1211055.3619886301</v>
      </c>
      <c r="E9" s="6">
        <f t="shared" si="0"/>
        <v>1845528.2508561644</v>
      </c>
      <c r="F9" s="6">
        <f t="shared" si="0"/>
        <v>2472078.3070776234</v>
      </c>
      <c r="G9" s="6">
        <f t="shared" si="0"/>
        <v>3104789.2651255708</v>
      </c>
      <c r="H9" s="6">
        <f t="shared" si="0"/>
        <v>3742808.0770547944</v>
      </c>
      <c r="I9" s="6">
        <f t="shared" si="0"/>
        <v>4387177.3570205476</v>
      </c>
      <c r="J9" s="6">
        <f t="shared" si="0"/>
        <v>5037423.1894977177</v>
      </c>
      <c r="K9" s="6">
        <f t="shared" si="0"/>
        <v>5692692.5265410971</v>
      </c>
      <c r="L9" s="6">
        <f t="shared" si="0"/>
        <v>6354596.6809360757</v>
      </c>
      <c r="M9" s="6">
        <f t="shared" si="0"/>
        <v>7021334.7736872174</v>
      </c>
      <c r="N9" s="6">
        <f t="shared" si="0"/>
        <v>7694897.2500000028</v>
      </c>
    </row>
    <row r="10" spans="1:14" x14ac:dyDescent="0.25">
      <c r="A10" s="28"/>
      <c r="B10" s="9" t="s">
        <v>8</v>
      </c>
      <c r="C10" s="6">
        <f>C12*C8</f>
        <v>631974.16138675809</v>
      </c>
      <c r="D10" s="6">
        <f t="shared" ref="D10:M10" si="1">D12*D8</f>
        <v>1228606.8889739725</v>
      </c>
      <c r="E10" s="6">
        <f t="shared" si="1"/>
        <v>1872275.0371004567</v>
      </c>
      <c r="F10" s="6">
        <f t="shared" si="1"/>
        <v>2507905.528919328</v>
      </c>
      <c r="G10" s="6">
        <f t="shared" si="1"/>
        <v>3149786.2109969561</v>
      </c>
      <c r="H10" s="6">
        <f t="shared" si="1"/>
        <v>3797051.6723744292</v>
      </c>
      <c r="I10" s="6">
        <f t="shared" si="1"/>
        <v>4450759.6375570782</v>
      </c>
      <c r="J10" s="6">
        <f t="shared" si="1"/>
        <v>5110429.3226788435</v>
      </c>
      <c r="K10" s="6">
        <f t="shared" si="1"/>
        <v>5775195.3167808233</v>
      </c>
      <c r="L10" s="6">
        <f t="shared" si="1"/>
        <v>6446692.2850076128</v>
      </c>
      <c r="M10" s="6">
        <f t="shared" si="1"/>
        <v>7123093.248668192</v>
      </c>
      <c r="N10" s="6">
        <f>N12*N8</f>
        <v>7806417.5000000019</v>
      </c>
    </row>
    <row r="11" spans="1:14" x14ac:dyDescent="0.25">
      <c r="A11" s="28"/>
      <c r="B11" s="9" t="s">
        <v>9</v>
      </c>
      <c r="C11" s="7">
        <f>C6*$N$11</f>
        <v>29.806000000000001</v>
      </c>
      <c r="D11" s="7">
        <f t="shared" ref="D11:M11" si="2">D6*$N$11</f>
        <v>57.693999999999996</v>
      </c>
      <c r="E11" s="7">
        <f t="shared" si="2"/>
        <v>87.5</v>
      </c>
      <c r="F11" s="7">
        <f t="shared" si="2"/>
        <v>116.66666666666654</v>
      </c>
      <c r="G11" s="7">
        <f t="shared" si="2"/>
        <v>145.83333333333331</v>
      </c>
      <c r="H11" s="7">
        <f t="shared" si="2"/>
        <v>174.99999999999997</v>
      </c>
      <c r="I11" s="7">
        <f t="shared" si="2"/>
        <v>204.16666666666663</v>
      </c>
      <c r="J11" s="7">
        <f t="shared" si="2"/>
        <v>233.33333333333331</v>
      </c>
      <c r="K11" s="7">
        <f t="shared" si="2"/>
        <v>262.5</v>
      </c>
      <c r="L11" s="7">
        <f t="shared" si="2"/>
        <v>291.66666666666669</v>
      </c>
      <c r="M11" s="7">
        <f t="shared" si="2"/>
        <v>320.83333333333337</v>
      </c>
      <c r="N11" s="6">
        <v>350</v>
      </c>
    </row>
    <row r="12" spans="1:14" x14ac:dyDescent="0.25">
      <c r="A12" s="28"/>
      <c r="B12" s="9" t="s">
        <v>23</v>
      </c>
      <c r="C12" s="7">
        <f>C11/60</f>
        <v>0.49676666666666669</v>
      </c>
      <c r="D12" s="7">
        <f t="shared" ref="D12:N12" si="3">D11/60</f>
        <v>0.96156666666666657</v>
      </c>
      <c r="E12" s="7">
        <f t="shared" si="3"/>
        <v>1.4583333333333333</v>
      </c>
      <c r="F12" s="7">
        <f t="shared" si="3"/>
        <v>1.9444444444444424</v>
      </c>
      <c r="G12" s="7">
        <f t="shared" si="3"/>
        <v>2.4305555555555554</v>
      </c>
      <c r="H12" s="7">
        <f t="shared" si="3"/>
        <v>2.9166666666666661</v>
      </c>
      <c r="I12" s="7">
        <f t="shared" si="3"/>
        <v>3.4027777777777772</v>
      </c>
      <c r="J12" s="7">
        <f t="shared" si="3"/>
        <v>3.8888888888888884</v>
      </c>
      <c r="K12" s="7">
        <f t="shared" si="3"/>
        <v>4.375</v>
      </c>
      <c r="L12" s="7">
        <f t="shared" si="3"/>
        <v>4.8611111111111116</v>
      </c>
      <c r="M12" s="7">
        <f t="shared" si="3"/>
        <v>5.3472222222222232</v>
      </c>
      <c r="N12" s="7">
        <f t="shared" si="3"/>
        <v>5.833333333333333</v>
      </c>
    </row>
    <row r="13" spans="1:14" x14ac:dyDescent="0.25">
      <c r="A13" s="28"/>
      <c r="B13" s="9" t="s">
        <v>10</v>
      </c>
      <c r="C13" s="7">
        <f>C6*$N$13</f>
        <v>0.48966999999999999</v>
      </c>
      <c r="D13" s="7">
        <f t="shared" ref="D13:M13" si="4">D6*$N$13</f>
        <v>0.94782999999999995</v>
      </c>
      <c r="E13" s="7">
        <f t="shared" si="4"/>
        <v>1.4375</v>
      </c>
      <c r="F13" s="7">
        <f t="shared" si="4"/>
        <v>1.9166666666666647</v>
      </c>
      <c r="G13" s="7">
        <f t="shared" si="4"/>
        <v>2.395833333333333</v>
      </c>
      <c r="H13" s="7">
        <f t="shared" si="4"/>
        <v>2.8749999999999996</v>
      </c>
      <c r="I13" s="7">
        <f t="shared" si="4"/>
        <v>3.3541666666666661</v>
      </c>
      <c r="J13" s="7">
        <f t="shared" si="4"/>
        <v>3.833333333333333</v>
      </c>
      <c r="K13" s="7">
        <f t="shared" si="4"/>
        <v>4.3125</v>
      </c>
      <c r="L13" s="7">
        <f t="shared" si="4"/>
        <v>4.791666666666667</v>
      </c>
      <c r="M13" s="7">
        <f t="shared" si="4"/>
        <v>5.2708333333333339</v>
      </c>
      <c r="N13" s="4">
        <v>5.75</v>
      </c>
    </row>
    <row r="16" spans="1:14" x14ac:dyDescent="0.25">
      <c r="A16" s="29" t="s">
        <v>26</v>
      </c>
      <c r="B16" s="27" t="s">
        <v>24</v>
      </c>
      <c r="C16" s="2">
        <v>8.516E-2</v>
      </c>
      <c r="D16" s="2">
        <v>0.16483999999999999</v>
      </c>
      <c r="E16" s="3">
        <v>0.25</v>
      </c>
      <c r="F16" s="2">
        <v>0.33333333333333298</v>
      </c>
      <c r="G16" s="2">
        <v>0.41666666666666663</v>
      </c>
      <c r="H16" s="3">
        <v>0.49999999999999994</v>
      </c>
      <c r="I16" s="2">
        <v>0.58333333333333326</v>
      </c>
      <c r="J16" s="2">
        <v>0.66666666666666663</v>
      </c>
      <c r="K16" s="3">
        <v>0.75</v>
      </c>
      <c r="L16" s="2">
        <v>0.83333333333333337</v>
      </c>
      <c r="M16" s="2">
        <v>0.91666666666666674</v>
      </c>
      <c r="N16" s="3">
        <v>1</v>
      </c>
    </row>
    <row r="17" spans="1:14" x14ac:dyDescent="0.25">
      <c r="A17" s="29"/>
      <c r="B17" s="27"/>
      <c r="C17" s="8" t="s">
        <v>11</v>
      </c>
      <c r="D17" s="8" t="s">
        <v>12</v>
      </c>
      <c r="E17" s="8" t="s">
        <v>13</v>
      </c>
      <c r="F17" s="8" t="s">
        <v>14</v>
      </c>
      <c r="G17" s="8" t="s">
        <v>15</v>
      </c>
      <c r="H17" s="8" t="s">
        <v>16</v>
      </c>
      <c r="I17" s="8" t="s">
        <v>17</v>
      </c>
      <c r="J17" s="8" t="s">
        <v>18</v>
      </c>
      <c r="K17" s="8" t="s">
        <v>19</v>
      </c>
      <c r="L17" s="8" t="s">
        <v>20</v>
      </c>
      <c r="M17" s="8" t="s">
        <v>21</v>
      </c>
      <c r="N17" s="8" t="s">
        <v>22</v>
      </c>
    </row>
    <row r="18" spans="1:14" x14ac:dyDescent="0.25">
      <c r="A18" s="29"/>
      <c r="B18" s="9" t="s">
        <v>6</v>
      </c>
      <c r="C18" s="5">
        <v>393145.57534246577</v>
      </c>
      <c r="D18" s="5">
        <v>394741.19178082194</v>
      </c>
      <c r="E18" s="5">
        <v>396507.76712328772</v>
      </c>
      <c r="F18" s="5">
        <v>398217.35616438359</v>
      </c>
      <c r="G18" s="5">
        <v>399983.93150684936</v>
      </c>
      <c r="H18" s="5">
        <v>401693.52054794523</v>
      </c>
      <c r="I18" s="5">
        <v>403460.095890411</v>
      </c>
      <c r="J18" s="5">
        <v>405226.67123287678</v>
      </c>
      <c r="K18" s="5">
        <v>406936.26027397264</v>
      </c>
      <c r="L18" s="5">
        <v>408702.83561643842</v>
      </c>
      <c r="M18" s="5">
        <v>410412.42465753428</v>
      </c>
      <c r="N18" s="5">
        <v>412179.00000000006</v>
      </c>
    </row>
    <row r="19" spans="1:14" x14ac:dyDescent="0.25">
      <c r="A19" s="29"/>
      <c r="B19" s="9" t="s">
        <v>7</v>
      </c>
      <c r="C19" s="6">
        <f t="shared" ref="C19:N19" si="5">C23*C18</f>
        <v>128979.41987050367</v>
      </c>
      <c r="D19" s="6">
        <f t="shared" si="5"/>
        <v>250672.34743595769</v>
      </c>
      <c r="E19" s="6">
        <f t="shared" si="5"/>
        <v>381876.6305164384</v>
      </c>
      <c r="F19" s="6">
        <f t="shared" si="5"/>
        <v>511364.18096255657</v>
      </c>
      <c r="G19" s="6">
        <f t="shared" si="5"/>
        <v>642040.87405707757</v>
      </c>
      <c r="H19" s="6">
        <f t="shared" si="5"/>
        <v>773742.05927945196</v>
      </c>
      <c r="I19" s="6">
        <f t="shared" si="5"/>
        <v>906668.97615479445</v>
      </c>
      <c r="J19" s="6">
        <f t="shared" si="5"/>
        <v>1040730.1521716894</v>
      </c>
      <c r="K19" s="6">
        <f t="shared" si="5"/>
        <v>1175760.9368095892</v>
      </c>
      <c r="L19" s="6">
        <f t="shared" si="5"/>
        <v>1312072.336607306</v>
      </c>
      <c r="M19" s="6">
        <f t="shared" si="5"/>
        <v>1449316.7560214614</v>
      </c>
      <c r="N19" s="6">
        <f t="shared" si="5"/>
        <v>1587878.3796000001</v>
      </c>
    </row>
    <row r="20" spans="1:14" x14ac:dyDescent="0.25">
      <c r="A20" s="29"/>
      <c r="B20" s="9" t="s">
        <v>8</v>
      </c>
      <c r="C20" s="6">
        <f>C22*C18</f>
        <v>111701.63489303917</v>
      </c>
      <c r="D20" s="6">
        <f t="shared" ref="D20:N20" si="6">D22*D18</f>
        <v>217092.85914904205</v>
      </c>
      <c r="E20" s="6">
        <f t="shared" si="6"/>
        <v>330721.31971874594</v>
      </c>
      <c r="F20" s="6">
        <f t="shared" si="6"/>
        <v>442863.01718992559</v>
      </c>
      <c r="G20" s="6">
        <f t="shared" si="6"/>
        <v>556034.56250877748</v>
      </c>
      <c r="H20" s="6">
        <f t="shared" si="6"/>
        <v>670093.36135793012</v>
      </c>
      <c r="I20" s="6">
        <f t="shared" si="6"/>
        <v>785213.69568083633</v>
      </c>
      <c r="J20" s="6">
        <f t="shared" si="6"/>
        <v>901316.34641229047</v>
      </c>
      <c r="K20" s="6">
        <f t="shared" si="6"/>
        <v>1018258.7192349228</v>
      </c>
      <c r="L20" s="6">
        <f t="shared" si="6"/>
        <v>1136310.1589704317</v>
      </c>
      <c r="M20" s="6">
        <f t="shared" si="6"/>
        <v>1255169.6331710366</v>
      </c>
      <c r="N20" s="6">
        <f t="shared" si="6"/>
        <v>1375169.8619106002</v>
      </c>
    </row>
    <row r="21" spans="1:14" x14ac:dyDescent="0.25">
      <c r="A21" s="29"/>
      <c r="B21" s="9" t="s">
        <v>9</v>
      </c>
      <c r="C21" s="7">
        <f>C16*$N$21</f>
        <v>17.047370017440002</v>
      </c>
      <c r="D21" s="7">
        <f t="shared" ref="D21:M21" si="7">D16*$N$21</f>
        <v>32.997750982559999</v>
      </c>
      <c r="E21" s="7">
        <f t="shared" si="7"/>
        <v>50.045121000000002</v>
      </c>
      <c r="F21" s="7">
        <f t="shared" si="7"/>
        <v>66.726827999999927</v>
      </c>
      <c r="G21" s="7">
        <f t="shared" si="7"/>
        <v>83.408535000000001</v>
      </c>
      <c r="H21" s="7">
        <f t="shared" si="7"/>
        <v>100.09024199999999</v>
      </c>
      <c r="I21" s="7">
        <f t="shared" si="7"/>
        <v>116.77194899999999</v>
      </c>
      <c r="J21" s="7">
        <f t="shared" si="7"/>
        <v>133.453656</v>
      </c>
      <c r="K21" s="7">
        <f t="shared" si="7"/>
        <v>150.13536300000001</v>
      </c>
      <c r="L21" s="7">
        <f t="shared" si="7"/>
        <v>166.81707</v>
      </c>
      <c r="M21" s="7">
        <f t="shared" si="7"/>
        <v>183.49877700000002</v>
      </c>
      <c r="N21" s="6">
        <v>200.18048400000001</v>
      </c>
    </row>
    <row r="22" spans="1:14" x14ac:dyDescent="0.25">
      <c r="A22" s="29"/>
      <c r="B22" s="9" t="s">
        <v>23</v>
      </c>
      <c r="C22" s="7">
        <f t="shared" ref="C22:N22" si="8">C21/60</f>
        <v>0.28412283362400004</v>
      </c>
      <c r="D22" s="7">
        <f t="shared" si="8"/>
        <v>0.54996251637600002</v>
      </c>
      <c r="E22" s="7">
        <f t="shared" si="8"/>
        <v>0.83408535000000006</v>
      </c>
      <c r="F22" s="7">
        <f t="shared" si="8"/>
        <v>1.1121137999999988</v>
      </c>
      <c r="G22" s="7">
        <f t="shared" si="8"/>
        <v>1.39014225</v>
      </c>
      <c r="H22" s="7">
        <f t="shared" si="8"/>
        <v>1.6681706999999999</v>
      </c>
      <c r="I22" s="7">
        <f t="shared" si="8"/>
        <v>1.9461991499999998</v>
      </c>
      <c r="J22" s="7">
        <f t="shared" si="8"/>
        <v>2.2242275999999999</v>
      </c>
      <c r="K22" s="7">
        <f t="shared" si="8"/>
        <v>2.5022560500000002</v>
      </c>
      <c r="L22" s="7">
        <f t="shared" si="8"/>
        <v>2.7802845</v>
      </c>
      <c r="M22" s="7">
        <f t="shared" si="8"/>
        <v>3.0583129500000004</v>
      </c>
      <c r="N22" s="7">
        <f t="shared" si="8"/>
        <v>3.3363414000000002</v>
      </c>
    </row>
    <row r="23" spans="1:14" x14ac:dyDescent="0.25">
      <c r="A23" s="29"/>
      <c r="B23" s="9" t="s">
        <v>10</v>
      </c>
      <c r="C23" s="7">
        <f>C16*$N$23</f>
        <v>0.32807038399999999</v>
      </c>
      <c r="D23" s="7">
        <f t="shared" ref="D23:M23" si="9">D16*$N$23</f>
        <v>0.63502961599999996</v>
      </c>
      <c r="E23" s="7">
        <f t="shared" si="9"/>
        <v>0.96309999999999996</v>
      </c>
      <c r="F23" s="7">
        <f t="shared" si="9"/>
        <v>1.284133333333332</v>
      </c>
      <c r="G23" s="7">
        <f t="shared" si="9"/>
        <v>1.6051666666666664</v>
      </c>
      <c r="H23" s="7">
        <f t="shared" si="9"/>
        <v>1.9261999999999997</v>
      </c>
      <c r="I23" s="7">
        <f t="shared" si="9"/>
        <v>2.247233333333333</v>
      </c>
      <c r="J23" s="7">
        <f t="shared" si="9"/>
        <v>2.5682666666666663</v>
      </c>
      <c r="K23" s="7">
        <f t="shared" si="9"/>
        <v>2.8893</v>
      </c>
      <c r="L23" s="7">
        <f t="shared" si="9"/>
        <v>3.2103333333333333</v>
      </c>
      <c r="M23" s="7">
        <f t="shared" si="9"/>
        <v>3.531366666666667</v>
      </c>
      <c r="N23" s="21">
        <v>3.8523999999999998</v>
      </c>
    </row>
    <row r="26" spans="1:14" x14ac:dyDescent="0.25">
      <c r="A26" s="29" t="s">
        <v>51</v>
      </c>
      <c r="B26" s="27" t="s">
        <v>24</v>
      </c>
      <c r="C26" s="2">
        <v>8.516E-2</v>
      </c>
      <c r="D26" s="2">
        <v>0.16483999999999999</v>
      </c>
      <c r="E26" s="3">
        <v>0.25</v>
      </c>
      <c r="F26" s="2">
        <v>0.33333333333333298</v>
      </c>
      <c r="G26" s="2">
        <v>0.41666666666666663</v>
      </c>
      <c r="H26" s="3">
        <v>0.49999999999999994</v>
      </c>
      <c r="I26" s="2">
        <v>0.58333333333333326</v>
      </c>
      <c r="J26" s="2">
        <v>0.66666666666666663</v>
      </c>
      <c r="K26" s="3">
        <v>0.75</v>
      </c>
      <c r="L26" s="2">
        <v>0.83333333333333337</v>
      </c>
      <c r="M26" s="2">
        <v>0.91666666666666674</v>
      </c>
      <c r="N26" s="3">
        <v>1</v>
      </c>
    </row>
    <row r="27" spans="1:14" x14ac:dyDescent="0.25">
      <c r="A27" s="29"/>
      <c r="B27" s="27"/>
      <c r="C27" s="8" t="s">
        <v>11</v>
      </c>
      <c r="D27" s="8" t="s">
        <v>12</v>
      </c>
      <c r="E27" s="8" t="s">
        <v>13</v>
      </c>
      <c r="F27" s="8" t="s">
        <v>14</v>
      </c>
      <c r="G27" s="8" t="s">
        <v>15</v>
      </c>
      <c r="H27" s="8" t="s">
        <v>16</v>
      </c>
      <c r="I27" s="8" t="s">
        <v>17</v>
      </c>
      <c r="J27" s="8" t="s">
        <v>18</v>
      </c>
      <c r="K27" s="8" t="s">
        <v>19</v>
      </c>
      <c r="L27" s="8" t="s">
        <v>20</v>
      </c>
      <c r="M27" s="8" t="s">
        <v>21</v>
      </c>
      <c r="N27" s="8" t="s">
        <v>22</v>
      </c>
    </row>
    <row r="28" spans="1:14" x14ac:dyDescent="0.25">
      <c r="A28" s="29"/>
      <c r="B28" s="9" t="s">
        <v>6</v>
      </c>
      <c r="C28" s="5">
        <v>497294.42465753423</v>
      </c>
      <c r="D28" s="5">
        <v>499058.80821917806</v>
      </c>
      <c r="E28" s="5">
        <v>501012.23287671228</v>
      </c>
      <c r="F28" s="5">
        <v>502902.64383561641</v>
      </c>
      <c r="G28" s="5">
        <v>504856.06849315064</v>
      </c>
      <c r="H28" s="5">
        <v>506746.47945205477</v>
      </c>
      <c r="I28" s="5">
        <v>508699.904109589</v>
      </c>
      <c r="J28" s="5">
        <v>510653.32876712322</v>
      </c>
      <c r="K28" s="5">
        <v>512543.73972602736</v>
      </c>
      <c r="L28" s="5">
        <v>514497.16438356158</v>
      </c>
      <c r="M28" s="5">
        <v>516387.57534246572</v>
      </c>
      <c r="N28" s="5">
        <v>518340.99999999994</v>
      </c>
    </row>
    <row r="29" spans="1:14" x14ac:dyDescent="0.25">
      <c r="A29" s="29"/>
      <c r="B29" s="9" t="s">
        <v>7</v>
      </c>
      <c r="C29" s="6">
        <f t="shared" ref="C29:N29" si="10">C33*C28</f>
        <v>345872.85445992742</v>
      </c>
      <c r="D29" s="6">
        <f t="shared" si="10"/>
        <v>671864.30149106553</v>
      </c>
      <c r="E29" s="6">
        <f t="shared" si="10"/>
        <v>1022952.7487451505</v>
      </c>
      <c r="F29" s="6">
        <f t="shared" si="10"/>
        <v>1369083.382546044</v>
      </c>
      <c r="G29" s="6">
        <f t="shared" si="10"/>
        <v>1718001.6411323284</v>
      </c>
      <c r="H29" s="6">
        <f t="shared" si="10"/>
        <v>2069321.5456875609</v>
      </c>
      <c r="I29" s="6">
        <f t="shared" si="10"/>
        <v>2423514.848098502</v>
      </c>
      <c r="J29" s="6">
        <f t="shared" si="10"/>
        <v>2780367.1156893508</v>
      </c>
      <c r="K29" s="6">
        <f t="shared" si="10"/>
        <v>3139492.369643671</v>
      </c>
      <c r="L29" s="6">
        <f t="shared" si="10"/>
        <v>3501619.681059178</v>
      </c>
      <c r="M29" s="6">
        <f t="shared" si="10"/>
        <v>3865934.2057678355</v>
      </c>
      <c r="N29" s="6">
        <f t="shared" si="10"/>
        <v>4233336.5610079998</v>
      </c>
    </row>
    <row r="30" spans="1:14" x14ac:dyDescent="0.25">
      <c r="A30" s="29"/>
      <c r="B30" s="9" t="s">
        <v>8</v>
      </c>
      <c r="C30" s="6">
        <f>C32*C28</f>
        <v>390846.12354160153</v>
      </c>
      <c r="D30" s="6">
        <f t="shared" ref="D30:N30" si="11">D32*D28</f>
        <v>759225.6934815133</v>
      </c>
      <c r="E30" s="6">
        <f t="shared" si="11"/>
        <v>1155965.5846295697</v>
      </c>
      <c r="F30" s="6">
        <f t="shared" si="11"/>
        <v>1547103.0061289226</v>
      </c>
      <c r="G30" s="6">
        <f t="shared" si="11"/>
        <v>1941390.5226045339</v>
      </c>
      <c r="H30" s="6">
        <f t="shared" si="11"/>
        <v>2338391.9670596872</v>
      </c>
      <c r="I30" s="6">
        <f t="shared" si="11"/>
        <v>2738640.4324903656</v>
      </c>
      <c r="J30" s="6">
        <f t="shared" si="11"/>
        <v>3141893.6038983953</v>
      </c>
      <c r="K30" s="6">
        <f t="shared" si="11"/>
        <v>3547715.3142870655</v>
      </c>
      <c r="L30" s="6">
        <f t="shared" si="11"/>
        <v>3956929.4346501641</v>
      </c>
      <c r="M30" s="6">
        <f t="shared" si="11"/>
        <v>4368615.1679946324</v>
      </c>
      <c r="N30" s="6">
        <f t="shared" si="11"/>
        <v>4783790.2373127993</v>
      </c>
    </row>
    <row r="31" spans="1:14" x14ac:dyDescent="0.25">
      <c r="A31" s="29"/>
      <c r="B31" s="9" t="s">
        <v>9</v>
      </c>
      <c r="C31" s="7">
        <f>C26*$N$31</f>
        <v>47.156706871679994</v>
      </c>
      <c r="D31" s="7">
        <f t="shared" ref="D31:M31" si="12">D26*$N$31</f>
        <v>91.278905128319991</v>
      </c>
      <c r="E31" s="7">
        <f t="shared" si="12"/>
        <v>138.43561199999999</v>
      </c>
      <c r="F31" s="7">
        <f t="shared" si="12"/>
        <v>184.5808159999998</v>
      </c>
      <c r="G31" s="7">
        <f t="shared" si="12"/>
        <v>230.72601999999998</v>
      </c>
      <c r="H31" s="7">
        <f t="shared" si="12"/>
        <v>276.87122399999993</v>
      </c>
      <c r="I31" s="7">
        <f t="shared" si="12"/>
        <v>323.01642799999996</v>
      </c>
      <c r="J31" s="7">
        <f t="shared" si="12"/>
        <v>369.16163199999994</v>
      </c>
      <c r="K31" s="7">
        <f t="shared" si="12"/>
        <v>415.30683599999998</v>
      </c>
      <c r="L31" s="7">
        <f t="shared" si="12"/>
        <v>461.45204000000001</v>
      </c>
      <c r="M31" s="7">
        <f t="shared" si="12"/>
        <v>507.59724399999999</v>
      </c>
      <c r="N31" s="6">
        <v>553.74244799999997</v>
      </c>
    </row>
    <row r="32" spans="1:14" x14ac:dyDescent="0.25">
      <c r="A32" s="29"/>
      <c r="B32" s="9" t="s">
        <v>23</v>
      </c>
      <c r="C32" s="7">
        <f t="shared" ref="C32:N32" si="13">C31/60</f>
        <v>0.78594511452799987</v>
      </c>
      <c r="D32" s="7">
        <f t="shared" si="13"/>
        <v>1.5213150854719999</v>
      </c>
      <c r="E32" s="7">
        <f t="shared" si="13"/>
        <v>2.3072602</v>
      </c>
      <c r="F32" s="7">
        <f t="shared" si="13"/>
        <v>3.0763469333333302</v>
      </c>
      <c r="G32" s="7">
        <f t="shared" si="13"/>
        <v>3.8454336666666662</v>
      </c>
      <c r="H32" s="7">
        <f t="shared" si="13"/>
        <v>4.6145203999999991</v>
      </c>
      <c r="I32" s="7">
        <f t="shared" si="13"/>
        <v>5.3836071333333324</v>
      </c>
      <c r="J32" s="7">
        <f t="shared" si="13"/>
        <v>6.1526938666666657</v>
      </c>
      <c r="K32" s="7">
        <f t="shared" si="13"/>
        <v>6.9217806</v>
      </c>
      <c r="L32" s="7">
        <f t="shared" si="13"/>
        <v>7.6908673333333333</v>
      </c>
      <c r="M32" s="7">
        <f t="shared" si="13"/>
        <v>8.4599540666666666</v>
      </c>
      <c r="N32" s="7">
        <f t="shared" si="13"/>
        <v>9.2290407999999999</v>
      </c>
    </row>
    <row r="33" spans="1:14" x14ac:dyDescent="0.25">
      <c r="A33" s="29"/>
      <c r="B33" s="9" t="s">
        <v>10</v>
      </c>
      <c r="C33" s="7">
        <f>C26*$N$33</f>
        <v>0.69550921407999999</v>
      </c>
      <c r="D33" s="7">
        <f t="shared" ref="D33:M33" si="14">D26*$N$33</f>
        <v>1.3462627859199998</v>
      </c>
      <c r="E33" s="7">
        <f t="shared" si="14"/>
        <v>2.0417719999999999</v>
      </c>
      <c r="F33" s="7">
        <f t="shared" si="14"/>
        <v>2.7223626666666636</v>
      </c>
      <c r="G33" s="7">
        <f t="shared" si="14"/>
        <v>3.4029533333333331</v>
      </c>
      <c r="H33" s="7">
        <f t="shared" si="14"/>
        <v>4.083543999999999</v>
      </c>
      <c r="I33" s="7">
        <f t="shared" si="14"/>
        <v>4.7641346666666662</v>
      </c>
      <c r="J33" s="7">
        <f t="shared" si="14"/>
        <v>5.4447253333333325</v>
      </c>
      <c r="K33" s="7">
        <f t="shared" si="14"/>
        <v>6.1253159999999998</v>
      </c>
      <c r="L33" s="7">
        <f t="shared" si="14"/>
        <v>6.805906666666667</v>
      </c>
      <c r="M33" s="7">
        <f t="shared" si="14"/>
        <v>7.4864973333333333</v>
      </c>
      <c r="N33" s="21">
        <v>8.1670879999999997</v>
      </c>
    </row>
    <row r="36" spans="1:14" x14ac:dyDescent="0.25">
      <c r="A36" s="29" t="s">
        <v>52</v>
      </c>
      <c r="B36" s="27" t="s">
        <v>24</v>
      </c>
      <c r="C36" s="2">
        <v>8.516E-2</v>
      </c>
      <c r="D36" s="2">
        <v>0.16483999999999999</v>
      </c>
      <c r="E36" s="3">
        <v>0.25</v>
      </c>
      <c r="F36" s="2">
        <v>0.33333333333333298</v>
      </c>
      <c r="G36" s="2">
        <v>0.41666666666666663</v>
      </c>
      <c r="H36" s="3">
        <v>0.49999999999999994</v>
      </c>
      <c r="I36" s="2">
        <v>0.58333333333333326</v>
      </c>
      <c r="J36" s="2">
        <v>0.66666666666666663</v>
      </c>
      <c r="K36" s="3">
        <v>0.75</v>
      </c>
      <c r="L36" s="2">
        <v>0.83333333333333337</v>
      </c>
      <c r="M36" s="2">
        <v>0.91666666666666674</v>
      </c>
      <c r="N36" s="3">
        <v>1</v>
      </c>
    </row>
    <row r="37" spans="1:14" x14ac:dyDescent="0.25">
      <c r="A37" s="29"/>
      <c r="B37" s="27"/>
      <c r="C37" s="8" t="s">
        <v>11</v>
      </c>
      <c r="D37" s="8" t="s">
        <v>12</v>
      </c>
      <c r="E37" s="8" t="s">
        <v>13</v>
      </c>
      <c r="F37" s="8" t="s">
        <v>14</v>
      </c>
      <c r="G37" s="8" t="s">
        <v>15</v>
      </c>
      <c r="H37" s="8" t="s">
        <v>16</v>
      </c>
      <c r="I37" s="8" t="s">
        <v>17</v>
      </c>
      <c r="J37" s="8" t="s">
        <v>18</v>
      </c>
      <c r="K37" s="8" t="s">
        <v>19</v>
      </c>
      <c r="L37" s="8" t="s">
        <v>20</v>
      </c>
      <c r="M37" s="8" t="s">
        <v>21</v>
      </c>
      <c r="N37" s="8" t="s">
        <v>22</v>
      </c>
    </row>
    <row r="38" spans="1:14" x14ac:dyDescent="0.25">
      <c r="A38" s="29"/>
      <c r="B38" s="9" t="s">
        <v>6</v>
      </c>
      <c r="C38" s="5">
        <v>91190.520547945212</v>
      </c>
      <c r="D38" s="5">
        <v>91727.506849315076</v>
      </c>
      <c r="E38" s="5">
        <v>92322.027397260288</v>
      </c>
      <c r="F38" s="5">
        <v>92897.369863013708</v>
      </c>
      <c r="G38" s="5">
        <v>93491.89041095892</v>
      </c>
      <c r="H38" s="5">
        <v>94067.23287671234</v>
      </c>
      <c r="I38" s="5">
        <v>94661.753424657552</v>
      </c>
      <c r="J38" s="5">
        <v>95256.273972602765</v>
      </c>
      <c r="K38" s="5">
        <v>95831.616438356185</v>
      </c>
      <c r="L38" s="5">
        <v>96426.136986301397</v>
      </c>
      <c r="M38" s="5">
        <v>97001.479452054817</v>
      </c>
      <c r="N38" s="5">
        <v>97596.000000000029</v>
      </c>
    </row>
    <row r="39" spans="1:14" x14ac:dyDescent="0.25">
      <c r="A39" s="29"/>
      <c r="B39" s="9" t="s">
        <v>7</v>
      </c>
      <c r="C39" s="6">
        <f t="shared" ref="C39:N39" si="15">C43*C38</f>
        <v>31487.546820723801</v>
      </c>
      <c r="D39" s="6">
        <f t="shared" si="15"/>
        <v>61307.791832343712</v>
      </c>
      <c r="E39" s="6">
        <f t="shared" si="15"/>
        <v>93583.400177082207</v>
      </c>
      <c r="F39" s="6">
        <f t="shared" si="15"/>
        <v>125555.471204146</v>
      </c>
      <c r="G39" s="6">
        <f t="shared" si="15"/>
        <v>157948.74456111871</v>
      </c>
      <c r="H39" s="6">
        <f t="shared" si="15"/>
        <v>190704.89992539724</v>
      </c>
      <c r="I39" s="6">
        <f t="shared" si="15"/>
        <v>223895.21769127398</v>
      </c>
      <c r="J39" s="6">
        <f t="shared" si="15"/>
        <v>257487.29767952516</v>
      </c>
      <c r="K39" s="6">
        <f t="shared" si="15"/>
        <v>291422.81956754799</v>
      </c>
      <c r="L39" s="6">
        <f t="shared" si="15"/>
        <v>325811.9439647033</v>
      </c>
      <c r="M39" s="6">
        <f t="shared" si="15"/>
        <v>360531.55018994072</v>
      </c>
      <c r="N39" s="6">
        <f t="shared" si="15"/>
        <v>395717.71899600007</v>
      </c>
    </row>
    <row r="40" spans="1:14" x14ac:dyDescent="0.25">
      <c r="A40" s="29"/>
      <c r="B40" s="9" t="s">
        <v>8</v>
      </c>
      <c r="C40" s="6">
        <f>C42*C38</f>
        <v>16440.200442572812</v>
      </c>
      <c r="D40" s="6">
        <f t="shared" ref="D40:N40" si="16">D42*D38</f>
        <v>32009.873368473811</v>
      </c>
      <c r="E40" s="6">
        <f t="shared" si="16"/>
        <v>48861.534554230144</v>
      </c>
      <c r="F40" s="6">
        <f t="shared" si="16"/>
        <v>65554.713582809069</v>
      </c>
      <c r="G40" s="6">
        <f t="shared" si="16"/>
        <v>82467.809735132425</v>
      </c>
      <c r="H40" s="6">
        <f t="shared" si="16"/>
        <v>99570.372947912329</v>
      </c>
      <c r="I40" s="6">
        <f t="shared" si="16"/>
        <v>116899.61996516713</v>
      </c>
      <c r="J40" s="6">
        <f t="shared" si="16"/>
        <v>134438.63408507034</v>
      </c>
      <c r="K40" s="6">
        <f t="shared" si="16"/>
        <v>152156.96524433428</v>
      </c>
      <c r="L40" s="6">
        <f t="shared" si="16"/>
        <v>170112.13022916901</v>
      </c>
      <c r="M40" s="6">
        <f t="shared" si="16"/>
        <v>188239.84557263384</v>
      </c>
      <c r="N40" s="6">
        <f t="shared" si="16"/>
        <v>206611.16142240007</v>
      </c>
    </row>
    <row r="41" spans="1:14" x14ac:dyDescent="0.25">
      <c r="A41" s="29"/>
      <c r="B41" s="9" t="s">
        <v>9</v>
      </c>
      <c r="C41" s="7">
        <f>C36*$N$41</f>
        <v>10.81704568224</v>
      </c>
      <c r="D41" s="7">
        <f t="shared" ref="D41:M41" si="17">D36*$N$41</f>
        <v>20.93802031776</v>
      </c>
      <c r="E41" s="7">
        <f t="shared" si="17"/>
        <v>31.755065999999999</v>
      </c>
      <c r="F41" s="7">
        <f t="shared" si="17"/>
        <v>42.340087999999952</v>
      </c>
      <c r="G41" s="7">
        <f t="shared" si="17"/>
        <v>52.925109999999997</v>
      </c>
      <c r="H41" s="7">
        <f t="shared" si="17"/>
        <v>63.510131999999992</v>
      </c>
      <c r="I41" s="7">
        <f t="shared" si="17"/>
        <v>74.095153999999994</v>
      </c>
      <c r="J41" s="7">
        <f t="shared" si="17"/>
        <v>84.680175999999989</v>
      </c>
      <c r="K41" s="7">
        <f t="shared" si="17"/>
        <v>95.265197999999998</v>
      </c>
      <c r="L41" s="7">
        <f t="shared" si="17"/>
        <v>105.85022000000001</v>
      </c>
      <c r="M41" s="7">
        <f t="shared" si="17"/>
        <v>116.435242</v>
      </c>
      <c r="N41" s="6">
        <v>127.020264</v>
      </c>
    </row>
    <row r="42" spans="1:14" x14ac:dyDescent="0.25">
      <c r="A42" s="29"/>
      <c r="B42" s="9" t="s">
        <v>23</v>
      </c>
      <c r="C42" s="7">
        <f t="shared" ref="C42:N42" si="18">C41/60</f>
        <v>0.180284094704</v>
      </c>
      <c r="D42" s="7">
        <f t="shared" si="18"/>
        <v>0.348967005296</v>
      </c>
      <c r="E42" s="7">
        <f t="shared" si="18"/>
        <v>0.52925109999999997</v>
      </c>
      <c r="F42" s="7">
        <f t="shared" si="18"/>
        <v>0.70566813333333256</v>
      </c>
      <c r="G42" s="7">
        <f t="shared" si="18"/>
        <v>0.88208516666666659</v>
      </c>
      <c r="H42" s="7">
        <f t="shared" si="18"/>
        <v>1.0585021999999999</v>
      </c>
      <c r="I42" s="7">
        <f t="shared" si="18"/>
        <v>1.2349192333333332</v>
      </c>
      <c r="J42" s="7">
        <f t="shared" si="18"/>
        <v>1.4113362666666665</v>
      </c>
      <c r="K42" s="7">
        <f t="shared" si="18"/>
        <v>1.5877532999999999</v>
      </c>
      <c r="L42" s="7">
        <f t="shared" si="18"/>
        <v>1.7641703333333334</v>
      </c>
      <c r="M42" s="7">
        <f t="shared" si="18"/>
        <v>1.9405873666666666</v>
      </c>
      <c r="N42" s="7">
        <f t="shared" si="18"/>
        <v>2.1170043999999999</v>
      </c>
    </row>
    <row r="43" spans="1:14" x14ac:dyDescent="0.25">
      <c r="A43" s="29"/>
      <c r="B43" s="9" t="s">
        <v>10</v>
      </c>
      <c r="C43" s="7">
        <f>C36*$N$43</f>
        <v>0.34529407915999999</v>
      </c>
      <c r="D43" s="7">
        <f t="shared" ref="D43:M43" si="19">D36*$N$43</f>
        <v>0.66836867083999996</v>
      </c>
      <c r="E43" s="7">
        <f t="shared" si="19"/>
        <v>1.0136627499999999</v>
      </c>
      <c r="F43" s="7">
        <f t="shared" si="19"/>
        <v>1.3515503333333319</v>
      </c>
      <c r="G43" s="7">
        <f t="shared" si="19"/>
        <v>1.6894379166666664</v>
      </c>
      <c r="H43" s="7">
        <f t="shared" si="19"/>
        <v>2.0273254999999994</v>
      </c>
      <c r="I43" s="7">
        <f t="shared" si="19"/>
        <v>2.3652130833333329</v>
      </c>
      <c r="J43" s="7">
        <f t="shared" si="19"/>
        <v>2.7031006666666664</v>
      </c>
      <c r="K43" s="7">
        <f t="shared" si="19"/>
        <v>3.0409882499999998</v>
      </c>
      <c r="L43" s="7">
        <f t="shared" si="19"/>
        <v>3.3788758333333333</v>
      </c>
      <c r="M43" s="7">
        <f t="shared" si="19"/>
        <v>3.7167634166666668</v>
      </c>
      <c r="N43" s="21">
        <v>4.0546509999999998</v>
      </c>
    </row>
    <row r="46" spans="1:14" x14ac:dyDescent="0.25">
      <c r="A46" s="26" t="s">
        <v>55</v>
      </c>
      <c r="B46" s="27" t="s">
        <v>24</v>
      </c>
      <c r="C46" s="2">
        <v>8.516E-2</v>
      </c>
      <c r="D46" s="2">
        <v>0.16483999999999999</v>
      </c>
      <c r="E46" s="3">
        <v>0.25</v>
      </c>
      <c r="F46" s="2">
        <v>0.33333333333333298</v>
      </c>
      <c r="G46" s="2">
        <v>0.41666666666666663</v>
      </c>
      <c r="H46" s="3">
        <v>0.49999999999999994</v>
      </c>
      <c r="I46" s="2">
        <v>0.58333333333333326</v>
      </c>
      <c r="J46" s="2">
        <v>0.66666666666666663</v>
      </c>
      <c r="K46" s="3">
        <v>0.75</v>
      </c>
      <c r="L46" s="2">
        <v>0.83333333333333337</v>
      </c>
      <c r="M46" s="2">
        <v>0.91666666666666674</v>
      </c>
      <c r="N46" s="3">
        <v>1</v>
      </c>
    </row>
    <row r="47" spans="1:14" x14ac:dyDescent="0.25">
      <c r="A47" s="26"/>
      <c r="B47" s="27"/>
      <c r="C47" s="8" t="s">
        <v>11</v>
      </c>
      <c r="D47" s="8" t="s">
        <v>12</v>
      </c>
      <c r="E47" s="8" t="s">
        <v>13</v>
      </c>
      <c r="F47" s="8" t="s">
        <v>14</v>
      </c>
      <c r="G47" s="8" t="s">
        <v>15</v>
      </c>
      <c r="H47" s="8" t="s">
        <v>16</v>
      </c>
      <c r="I47" s="8" t="s">
        <v>17</v>
      </c>
      <c r="J47" s="8" t="s">
        <v>18</v>
      </c>
      <c r="K47" s="8" t="s">
        <v>19</v>
      </c>
      <c r="L47" s="8" t="s">
        <v>20</v>
      </c>
      <c r="M47" s="8" t="s">
        <v>21</v>
      </c>
      <c r="N47" s="8" t="s">
        <v>22</v>
      </c>
    </row>
    <row r="48" spans="1:14" x14ac:dyDescent="0.25">
      <c r="A48" s="26"/>
      <c r="B48" s="9" t="s">
        <v>6</v>
      </c>
      <c r="C48" s="5">
        <v>66876</v>
      </c>
      <c r="D48" s="5">
        <v>67276</v>
      </c>
      <c r="E48" s="5">
        <v>67676</v>
      </c>
      <c r="F48" s="5">
        <v>68076</v>
      </c>
      <c r="G48" s="5">
        <v>68476</v>
      </c>
      <c r="H48" s="5">
        <v>68876</v>
      </c>
      <c r="I48" s="5">
        <v>69276</v>
      </c>
      <c r="J48" s="5">
        <v>69676</v>
      </c>
      <c r="K48" s="5">
        <v>70076</v>
      </c>
      <c r="L48" s="5">
        <v>70476</v>
      </c>
      <c r="M48" s="5">
        <v>70876</v>
      </c>
      <c r="N48" s="5">
        <v>71276</v>
      </c>
    </row>
    <row r="49" spans="1:14" x14ac:dyDescent="0.25">
      <c r="A49" s="26"/>
      <c r="B49" s="9" t="s">
        <v>7</v>
      </c>
      <c r="C49" s="6">
        <f t="shared" ref="C49:N49" si="20">C53*C48</f>
        <v>22104.585262886882</v>
      </c>
      <c r="D49" s="6">
        <f t="shared" si="20"/>
        <v>43042.669339361113</v>
      </c>
      <c r="E49" s="6">
        <f t="shared" si="20"/>
        <v>65667.596267000001</v>
      </c>
      <c r="F49" s="6">
        <f t="shared" si="20"/>
        <v>88074.30075599991</v>
      </c>
      <c r="G49" s="6">
        <f t="shared" si="20"/>
        <v>110739.75811166666</v>
      </c>
      <c r="H49" s="6">
        <f t="shared" si="20"/>
        <v>133663.96833399998</v>
      </c>
      <c r="I49" s="6">
        <f t="shared" si="20"/>
        <v>156846.931423</v>
      </c>
      <c r="J49" s="6">
        <f t="shared" si="20"/>
        <v>180288.64737866668</v>
      </c>
      <c r="K49" s="6">
        <f t="shared" si="20"/>
        <v>203989.116201</v>
      </c>
      <c r="L49" s="6">
        <f t="shared" si="20"/>
        <v>227948.33789</v>
      </c>
      <c r="M49" s="6">
        <f t="shared" si="20"/>
        <v>252166.31244566667</v>
      </c>
      <c r="N49" s="6">
        <f t="shared" si="20"/>
        <v>276643.03986799996</v>
      </c>
    </row>
    <row r="50" spans="1:14" x14ac:dyDescent="0.25">
      <c r="A50" s="26"/>
      <c r="B50" s="9" t="s">
        <v>8</v>
      </c>
      <c r="C50" s="6">
        <f>C52*C48</f>
        <v>11750.421595062699</v>
      </c>
      <c r="D50" s="6">
        <f t="shared" ref="D50:N50" si="21">D52*D48</f>
        <v>22880.750998008905</v>
      </c>
      <c r="E50" s="6">
        <f t="shared" si="21"/>
        <v>34907.777372649995</v>
      </c>
      <c r="F50" s="6">
        <f t="shared" si="21"/>
        <v>46818.800410199954</v>
      </c>
      <c r="G50" s="6">
        <f t="shared" si="21"/>
        <v>58867.372071083337</v>
      </c>
      <c r="H50" s="6">
        <f t="shared" si="21"/>
        <v>71053.492355299997</v>
      </c>
      <c r="I50" s="6">
        <f t="shared" si="21"/>
        <v>83377.161262850001</v>
      </c>
      <c r="J50" s="6">
        <f t="shared" si="21"/>
        <v>95838.378793733325</v>
      </c>
      <c r="K50" s="6">
        <f t="shared" si="21"/>
        <v>108437.14494795</v>
      </c>
      <c r="L50" s="6">
        <f t="shared" si="21"/>
        <v>121173.4597255</v>
      </c>
      <c r="M50" s="6">
        <f t="shared" si="21"/>
        <v>134047.32312638336</v>
      </c>
      <c r="N50" s="6">
        <f t="shared" si="21"/>
        <v>147058.7351506</v>
      </c>
    </row>
    <row r="51" spans="1:14" x14ac:dyDescent="0.25">
      <c r="A51" s="26"/>
      <c r="B51" s="9" t="s">
        <v>9</v>
      </c>
      <c r="C51" s="7">
        <f>C46*$N$51</f>
        <v>10.542276686760001</v>
      </c>
      <c r="D51" s="7">
        <f t="shared" ref="D51:M51" si="22">D46*$N$51</f>
        <v>20.40616356324</v>
      </c>
      <c r="E51" s="7">
        <f t="shared" si="22"/>
        <v>30.948440250000001</v>
      </c>
      <c r="F51" s="7">
        <f t="shared" si="22"/>
        <v>41.264586999999956</v>
      </c>
      <c r="G51" s="7">
        <f t="shared" si="22"/>
        <v>51.58073375</v>
      </c>
      <c r="H51" s="7">
        <f t="shared" si="22"/>
        <v>61.896880499999995</v>
      </c>
      <c r="I51" s="7">
        <f t="shared" si="22"/>
        <v>72.213027249999996</v>
      </c>
      <c r="J51" s="7">
        <f t="shared" si="22"/>
        <v>82.529173999999998</v>
      </c>
      <c r="K51" s="7">
        <f t="shared" si="22"/>
        <v>92.845320749999999</v>
      </c>
      <c r="L51" s="7">
        <f t="shared" si="22"/>
        <v>103.1614675</v>
      </c>
      <c r="M51" s="7">
        <f t="shared" si="22"/>
        <v>113.47761425000002</v>
      </c>
      <c r="N51" s="6">
        <v>123.793761</v>
      </c>
    </row>
    <row r="52" spans="1:14" x14ac:dyDescent="0.25">
      <c r="A52" s="26"/>
      <c r="B52" s="9" t="s">
        <v>23</v>
      </c>
      <c r="C52" s="7">
        <f t="shared" ref="C52:N52" si="23">C51/60</f>
        <v>0.17570461144600003</v>
      </c>
      <c r="D52" s="7">
        <f t="shared" si="23"/>
        <v>0.34010272605399999</v>
      </c>
      <c r="E52" s="7">
        <f t="shared" si="23"/>
        <v>0.51580733749999996</v>
      </c>
      <c r="F52" s="7">
        <f t="shared" si="23"/>
        <v>0.68774311666666599</v>
      </c>
      <c r="G52" s="7">
        <f t="shared" si="23"/>
        <v>0.85967889583333335</v>
      </c>
      <c r="H52" s="7">
        <f t="shared" si="23"/>
        <v>1.0316146749999999</v>
      </c>
      <c r="I52" s="7">
        <f t="shared" si="23"/>
        <v>1.2035504541666666</v>
      </c>
      <c r="J52" s="7">
        <f t="shared" si="23"/>
        <v>1.3754862333333333</v>
      </c>
      <c r="K52" s="7">
        <f t="shared" si="23"/>
        <v>1.5474220125</v>
      </c>
      <c r="L52" s="7">
        <f t="shared" si="23"/>
        <v>1.7193577916666667</v>
      </c>
      <c r="M52" s="7">
        <f t="shared" si="23"/>
        <v>1.8912935708333336</v>
      </c>
      <c r="N52" s="7">
        <f t="shared" si="23"/>
        <v>2.0632293499999999</v>
      </c>
    </row>
    <row r="53" spans="1:14" x14ac:dyDescent="0.25">
      <c r="A53" s="26"/>
      <c r="B53" s="9" t="s">
        <v>10</v>
      </c>
      <c r="C53" s="7">
        <f>C46*$N$53</f>
        <v>0.33053091188</v>
      </c>
      <c r="D53" s="7">
        <f t="shared" ref="D53:M53" si="24">D46*$N$53</f>
        <v>0.63979233811999991</v>
      </c>
      <c r="E53" s="7">
        <f t="shared" si="24"/>
        <v>0.97032324999999997</v>
      </c>
      <c r="F53" s="7">
        <f t="shared" si="24"/>
        <v>1.293764333333332</v>
      </c>
      <c r="G53" s="7">
        <f t="shared" si="24"/>
        <v>1.6172054166666665</v>
      </c>
      <c r="H53" s="7">
        <f t="shared" si="24"/>
        <v>1.9406464999999997</v>
      </c>
      <c r="I53" s="7">
        <f t="shared" si="24"/>
        <v>2.2640875833333332</v>
      </c>
      <c r="J53" s="7">
        <f t="shared" si="24"/>
        <v>2.5875286666666666</v>
      </c>
      <c r="K53" s="7">
        <f t="shared" si="24"/>
        <v>2.91096975</v>
      </c>
      <c r="L53" s="7">
        <f t="shared" si="24"/>
        <v>3.2344108333333335</v>
      </c>
      <c r="M53" s="7">
        <f t="shared" si="24"/>
        <v>3.5578519166666669</v>
      </c>
      <c r="N53" s="21">
        <v>3.8812929999999999</v>
      </c>
    </row>
    <row r="56" spans="1:14" ht="14.45" customHeight="1" x14ac:dyDescent="0.25">
      <c r="A56" s="30" t="s">
        <v>56</v>
      </c>
      <c r="B56" s="27" t="s">
        <v>24</v>
      </c>
      <c r="C56" s="2">
        <v>8.516E-2</v>
      </c>
      <c r="D56" s="2">
        <v>0.16483999999999999</v>
      </c>
      <c r="E56" s="3">
        <v>0.25</v>
      </c>
      <c r="F56" s="2">
        <v>0.33333333333333298</v>
      </c>
      <c r="G56" s="2">
        <v>0.41666666666666663</v>
      </c>
      <c r="H56" s="3">
        <v>0.49999999999999994</v>
      </c>
      <c r="I56" s="2">
        <v>0.58333333333333326</v>
      </c>
      <c r="J56" s="2">
        <v>0.66666666666666663</v>
      </c>
      <c r="K56" s="3">
        <v>0.75</v>
      </c>
      <c r="L56" s="2">
        <v>0.83333333333333337</v>
      </c>
      <c r="M56" s="2">
        <v>0.91666666666666674</v>
      </c>
      <c r="N56" s="3">
        <v>1</v>
      </c>
    </row>
    <row r="57" spans="1:14" x14ac:dyDescent="0.25">
      <c r="A57" s="31"/>
      <c r="B57" s="27"/>
      <c r="C57" s="8" t="s">
        <v>11</v>
      </c>
      <c r="D57" s="8" t="s">
        <v>12</v>
      </c>
      <c r="E57" s="8" t="s">
        <v>13</v>
      </c>
      <c r="F57" s="8" t="s">
        <v>14</v>
      </c>
      <c r="G57" s="8" t="s">
        <v>15</v>
      </c>
      <c r="H57" s="8" t="s">
        <v>16</v>
      </c>
      <c r="I57" s="8" t="s">
        <v>17</v>
      </c>
      <c r="J57" s="8" t="s">
        <v>18</v>
      </c>
      <c r="K57" s="8" t="s">
        <v>19</v>
      </c>
      <c r="L57" s="8" t="s">
        <v>20</v>
      </c>
      <c r="M57" s="8" t="s">
        <v>21</v>
      </c>
      <c r="N57" s="8" t="s">
        <v>22</v>
      </c>
    </row>
    <row r="58" spans="1:14" x14ac:dyDescent="0.25">
      <c r="A58" s="31"/>
      <c r="B58" s="9" t="s">
        <v>6</v>
      </c>
      <c r="C58" s="5">
        <v>24315</v>
      </c>
      <c r="D58" s="5">
        <v>24452</v>
      </c>
      <c r="E58" s="5">
        <v>24647</v>
      </c>
      <c r="F58" s="5">
        <v>24822</v>
      </c>
      <c r="G58" s="5">
        <v>25016</v>
      </c>
      <c r="H58" s="5">
        <v>25192</v>
      </c>
      <c r="I58" s="5">
        <v>25386</v>
      </c>
      <c r="J58" s="5">
        <v>25581</v>
      </c>
      <c r="K58" s="5">
        <v>25756</v>
      </c>
      <c r="L58" s="5">
        <v>25951</v>
      </c>
      <c r="M58" s="5">
        <v>26126</v>
      </c>
      <c r="N58" s="5">
        <v>26320</v>
      </c>
    </row>
    <row r="59" spans="1:14" x14ac:dyDescent="0.25">
      <c r="A59" s="31"/>
      <c r="B59" s="9" t="s">
        <v>7</v>
      </c>
      <c r="C59" s="6">
        <f t="shared" ref="C59:N59" si="25">C63*C58</f>
        <v>9412.8970366127996</v>
      </c>
      <c r="D59" s="6">
        <f t="shared" si="25"/>
        <v>18322.738121109756</v>
      </c>
      <c r="E59" s="6">
        <f t="shared" si="25"/>
        <v>28010.280326</v>
      </c>
      <c r="F59" s="6">
        <f t="shared" si="25"/>
        <v>37612.21396799996</v>
      </c>
      <c r="G59" s="6">
        <f t="shared" si="25"/>
        <v>47382.722213333327</v>
      </c>
      <c r="H59" s="6">
        <f t="shared" si="25"/>
        <v>57259.299871999989</v>
      </c>
      <c r="I59" s="6">
        <f t="shared" si="25"/>
        <v>67316.953171999994</v>
      </c>
      <c r="J59" s="6">
        <f t="shared" si="25"/>
        <v>77524.618927999996</v>
      </c>
      <c r="K59" s="6">
        <f t="shared" si="25"/>
        <v>87811.836743999986</v>
      </c>
      <c r="L59" s="6">
        <f t="shared" si="25"/>
        <v>98307.405193333339</v>
      </c>
      <c r="M59" s="6">
        <f t="shared" si="25"/>
        <v>108867.37292933333</v>
      </c>
      <c r="N59" s="6">
        <f t="shared" si="25"/>
        <v>119646.29824</v>
      </c>
    </row>
    <row r="60" spans="1:14" x14ac:dyDescent="0.25">
      <c r="A60" s="31"/>
      <c r="B60" s="9" t="s">
        <v>8</v>
      </c>
      <c r="C60" s="6">
        <f>C62*C58</f>
        <v>4689.9052476929101</v>
      </c>
      <c r="D60" s="6">
        <f t="shared" ref="D60:N60" si="26">D62*D58</f>
        <v>9129.1666457256724</v>
      </c>
      <c r="E60" s="6">
        <f t="shared" si="26"/>
        <v>13955.9117856375</v>
      </c>
      <c r="F60" s="6">
        <f t="shared" si="26"/>
        <v>18740.003102099981</v>
      </c>
      <c r="G60" s="6">
        <f t="shared" si="26"/>
        <v>23608.085448499998</v>
      </c>
      <c r="H60" s="6">
        <f t="shared" si="26"/>
        <v>28529.016083399994</v>
      </c>
      <c r="I60" s="6">
        <f t="shared" si="26"/>
        <v>33540.166296524993</v>
      </c>
      <c r="J60" s="6">
        <f t="shared" si="26"/>
        <v>38626.059089099996</v>
      </c>
      <c r="K60" s="6">
        <f t="shared" si="26"/>
        <v>43751.588098050001</v>
      </c>
      <c r="L60" s="6">
        <f t="shared" si="26"/>
        <v>48980.926245125003</v>
      </c>
      <c r="M60" s="6">
        <f t="shared" si="26"/>
        <v>54242.350853075004</v>
      </c>
      <c r="N60" s="6">
        <f t="shared" si="26"/>
        <v>59612.869427999998</v>
      </c>
    </row>
    <row r="61" spans="1:14" x14ac:dyDescent="0.25">
      <c r="A61" s="31"/>
      <c r="B61" s="9" t="s">
        <v>9</v>
      </c>
      <c r="C61" s="7">
        <f>C56*$N$61</f>
        <v>11.57286921084</v>
      </c>
      <c r="D61" s="7">
        <f t="shared" ref="D61:M61" si="27">D56*$N$61</f>
        <v>22.401030539160001</v>
      </c>
      <c r="E61" s="7">
        <f t="shared" si="27"/>
        <v>33.973899750000001</v>
      </c>
      <c r="F61" s="7">
        <f t="shared" si="27"/>
        <v>45.298532999999956</v>
      </c>
      <c r="G61" s="7">
        <f t="shared" si="27"/>
        <v>56.623166249999997</v>
      </c>
      <c r="H61" s="7">
        <f t="shared" si="27"/>
        <v>67.947799499999988</v>
      </c>
      <c r="I61" s="7">
        <f t="shared" si="27"/>
        <v>79.272432749999993</v>
      </c>
      <c r="J61" s="7">
        <f t="shared" si="27"/>
        <v>90.597065999999998</v>
      </c>
      <c r="K61" s="7">
        <f t="shared" si="27"/>
        <v>101.92169925</v>
      </c>
      <c r="L61" s="7">
        <f t="shared" si="27"/>
        <v>113.24633250000001</v>
      </c>
      <c r="M61" s="7">
        <f t="shared" si="27"/>
        <v>124.57096575000001</v>
      </c>
      <c r="N61" s="6">
        <v>135.895599</v>
      </c>
    </row>
    <row r="62" spans="1:14" x14ac:dyDescent="0.25">
      <c r="A62" s="31"/>
      <c r="B62" s="9" t="s">
        <v>23</v>
      </c>
      <c r="C62" s="7">
        <f t="shared" ref="C62:N62" si="28">C61/60</f>
        <v>0.19288115351400001</v>
      </c>
      <c r="D62" s="7">
        <f t="shared" si="28"/>
        <v>0.37335050898600003</v>
      </c>
      <c r="E62" s="7">
        <f t="shared" si="28"/>
        <v>0.56623166250000001</v>
      </c>
      <c r="F62" s="7">
        <f t="shared" si="28"/>
        <v>0.75497554999999927</v>
      </c>
      <c r="G62" s="7">
        <f t="shared" si="28"/>
        <v>0.94371943749999998</v>
      </c>
      <c r="H62" s="7">
        <f t="shared" si="28"/>
        <v>1.1324633249999998</v>
      </c>
      <c r="I62" s="7">
        <f t="shared" si="28"/>
        <v>1.3212072124999998</v>
      </c>
      <c r="J62" s="7">
        <f t="shared" si="28"/>
        <v>1.5099510999999999</v>
      </c>
      <c r="K62" s="7">
        <f t="shared" si="28"/>
        <v>1.6986949875000001</v>
      </c>
      <c r="L62" s="7">
        <f t="shared" si="28"/>
        <v>1.8874388750000002</v>
      </c>
      <c r="M62" s="7">
        <f t="shared" si="28"/>
        <v>2.0761827625000002</v>
      </c>
      <c r="N62" s="7">
        <f t="shared" si="28"/>
        <v>2.26492665</v>
      </c>
    </row>
    <row r="63" spans="1:14" x14ac:dyDescent="0.25">
      <c r="A63" s="32"/>
      <c r="B63" s="9" t="s">
        <v>10</v>
      </c>
      <c r="C63" s="7">
        <f>C56*$N$63</f>
        <v>0.38712305312</v>
      </c>
      <c r="D63" s="7">
        <f t="shared" ref="D63:M63" si="29">D56*$N$63</f>
        <v>0.74933494687999991</v>
      </c>
      <c r="E63" s="7">
        <f t="shared" si="29"/>
        <v>1.136458</v>
      </c>
      <c r="F63" s="7">
        <f t="shared" si="29"/>
        <v>1.5152773333333316</v>
      </c>
      <c r="G63" s="7">
        <f t="shared" si="29"/>
        <v>1.8940966666666665</v>
      </c>
      <c r="H63" s="7">
        <f t="shared" si="29"/>
        <v>2.2729159999999995</v>
      </c>
      <c r="I63" s="7">
        <f t="shared" si="29"/>
        <v>2.6517353333333329</v>
      </c>
      <c r="J63" s="7">
        <f t="shared" si="29"/>
        <v>3.0305546666666663</v>
      </c>
      <c r="K63" s="7">
        <f t="shared" si="29"/>
        <v>3.4093739999999997</v>
      </c>
      <c r="L63" s="7">
        <f t="shared" si="29"/>
        <v>3.7881933333333335</v>
      </c>
      <c r="M63" s="7">
        <f t="shared" si="29"/>
        <v>4.1670126666666665</v>
      </c>
      <c r="N63" s="21">
        <v>4.5458319999999999</v>
      </c>
    </row>
    <row r="67" spans="1:14" x14ac:dyDescent="0.25">
      <c r="A67" s="29" t="s">
        <v>53</v>
      </c>
      <c r="B67" s="27" t="s">
        <v>24</v>
      </c>
      <c r="C67" s="2">
        <v>8.516E-2</v>
      </c>
      <c r="D67" s="2">
        <v>0.16483999999999999</v>
      </c>
      <c r="E67" s="3">
        <v>0.25</v>
      </c>
      <c r="F67" s="2">
        <v>0.33333333333333298</v>
      </c>
      <c r="G67" s="2">
        <v>0.41666666666666663</v>
      </c>
      <c r="H67" s="3">
        <v>0.49999999999999994</v>
      </c>
      <c r="I67" s="2">
        <v>0.58333333333333326</v>
      </c>
      <c r="J67" s="2">
        <v>0.66666666666666663</v>
      </c>
      <c r="K67" s="3">
        <v>0.75</v>
      </c>
      <c r="L67" s="2">
        <v>0.83333333333333337</v>
      </c>
      <c r="M67" s="2">
        <v>0.91666666666666674</v>
      </c>
      <c r="N67" s="3">
        <v>1</v>
      </c>
    </row>
    <row r="68" spans="1:14" x14ac:dyDescent="0.25">
      <c r="A68" s="29"/>
      <c r="B68" s="27"/>
      <c r="C68" s="8" t="s">
        <v>11</v>
      </c>
      <c r="D68" s="8" t="s">
        <v>12</v>
      </c>
      <c r="E68" s="8" t="s">
        <v>13</v>
      </c>
      <c r="F68" s="8" t="s">
        <v>14</v>
      </c>
      <c r="G68" s="8" t="s">
        <v>15</v>
      </c>
      <c r="H68" s="8" t="s">
        <v>16</v>
      </c>
      <c r="I68" s="8" t="s">
        <v>17</v>
      </c>
      <c r="J68" s="8" t="s">
        <v>18</v>
      </c>
      <c r="K68" s="8" t="s">
        <v>19</v>
      </c>
      <c r="L68" s="8" t="s">
        <v>20</v>
      </c>
      <c r="M68" s="8" t="s">
        <v>21</v>
      </c>
      <c r="N68" s="8" t="s">
        <v>22</v>
      </c>
    </row>
    <row r="69" spans="1:14" x14ac:dyDescent="0.25">
      <c r="A69" s="29"/>
      <c r="B69" s="9" t="s">
        <v>6</v>
      </c>
      <c r="C69" s="5">
        <v>146703.32876712328</v>
      </c>
      <c r="D69" s="5">
        <v>147455.10958904109</v>
      </c>
      <c r="E69" s="5">
        <v>148287.43835616438</v>
      </c>
      <c r="F69" s="5">
        <v>149092.91780821918</v>
      </c>
      <c r="G69" s="5">
        <v>149925.24657534246</v>
      </c>
      <c r="H69" s="5">
        <v>150730.72602739726</v>
      </c>
      <c r="I69" s="5">
        <v>151563.05479452055</v>
      </c>
      <c r="J69" s="5">
        <v>152395.38356164383</v>
      </c>
      <c r="K69" s="5">
        <v>153200.86301369863</v>
      </c>
      <c r="L69" s="5">
        <v>154033.19178082192</v>
      </c>
      <c r="M69" s="5">
        <v>154838.67123287672</v>
      </c>
      <c r="N69" s="5">
        <v>155671</v>
      </c>
    </row>
    <row r="70" spans="1:14" x14ac:dyDescent="0.25">
      <c r="A70" s="29"/>
      <c r="B70" s="9" t="s">
        <v>7</v>
      </c>
      <c r="C70" s="6">
        <f t="shared" ref="C70:N70" si="30">C74*C69</f>
        <v>39947.084444247957</v>
      </c>
      <c r="D70" s="6">
        <f t="shared" si="30"/>
        <v>77719.840144240341</v>
      </c>
      <c r="E70" s="6">
        <f t="shared" si="30"/>
        <v>118536.97446108218</v>
      </c>
      <c r="F70" s="6">
        <f t="shared" si="30"/>
        <v>158907.80398281262</v>
      </c>
      <c r="G70" s="6">
        <f t="shared" si="30"/>
        <v>199743.65688445204</v>
      </c>
      <c r="H70" s="6">
        <f t="shared" si="30"/>
        <v>240980.14531339722</v>
      </c>
      <c r="I70" s="6">
        <f t="shared" si="30"/>
        <v>282695.96553394059</v>
      </c>
      <c r="J70" s="6">
        <f t="shared" si="30"/>
        <v>324855.34651685844</v>
      </c>
      <c r="K70" s="6">
        <f t="shared" si="30"/>
        <v>367393.90040954796</v>
      </c>
      <c r="L70" s="6">
        <f t="shared" si="30"/>
        <v>410433.24871136982</v>
      </c>
      <c r="M70" s="6">
        <f t="shared" si="30"/>
        <v>453837.46151127404</v>
      </c>
      <c r="N70" s="6">
        <f t="shared" si="30"/>
        <v>497756.77713200002</v>
      </c>
    </row>
    <row r="71" spans="1:14" x14ac:dyDescent="0.25">
      <c r="A71" s="29"/>
      <c r="B71" s="9" t="s">
        <v>8</v>
      </c>
      <c r="C71" s="6">
        <f>C73*C69</f>
        <v>36686.978172592739</v>
      </c>
      <c r="D71" s="6">
        <f t="shared" ref="D71:N71" si="31">D73*D69</f>
        <v>71377.07591472815</v>
      </c>
      <c r="E71" s="6">
        <f t="shared" si="31"/>
        <v>108863.09865162363</v>
      </c>
      <c r="F71" s="6">
        <f t="shared" si="31"/>
        <v>145939.23980380854</v>
      </c>
      <c r="G71" s="6">
        <f t="shared" si="31"/>
        <v>183442.45349021748</v>
      </c>
      <c r="H71" s="6">
        <f t="shared" si="31"/>
        <v>221313.60659072667</v>
      </c>
      <c r="I71" s="6">
        <f t="shared" si="31"/>
        <v>259624.97291882042</v>
      </c>
      <c r="J71" s="6">
        <f t="shared" si="31"/>
        <v>298343.70074109681</v>
      </c>
      <c r="K71" s="6">
        <f t="shared" si="31"/>
        <v>337410.65693743259</v>
      </c>
      <c r="L71" s="6">
        <f t="shared" si="31"/>
        <v>376937.53740139393</v>
      </c>
      <c r="M71" s="6">
        <f t="shared" si="31"/>
        <v>416799.50554605387</v>
      </c>
      <c r="N71" s="6">
        <f t="shared" si="31"/>
        <v>457134.53865170002</v>
      </c>
    </row>
    <row r="72" spans="1:14" x14ac:dyDescent="0.25">
      <c r="A72" s="29"/>
      <c r="B72" s="9" t="s">
        <v>9</v>
      </c>
      <c r="C72" s="7">
        <f>C67*$N$72</f>
        <v>15.004558579920001</v>
      </c>
      <c r="D72" s="7">
        <f t="shared" ref="D72:M72" si="32">D67*$N$72</f>
        <v>29.043581920079998</v>
      </c>
      <c r="E72" s="7">
        <f t="shared" si="32"/>
        <v>44.048140500000002</v>
      </c>
      <c r="F72" s="7">
        <f t="shared" si="32"/>
        <v>58.730853999999944</v>
      </c>
      <c r="G72" s="7">
        <f t="shared" si="32"/>
        <v>73.413567499999999</v>
      </c>
      <c r="H72" s="7">
        <f t="shared" si="32"/>
        <v>88.096280999999991</v>
      </c>
      <c r="I72" s="7">
        <f t="shared" si="32"/>
        <v>102.7789945</v>
      </c>
      <c r="J72" s="7">
        <f t="shared" si="32"/>
        <v>117.461708</v>
      </c>
      <c r="K72" s="7">
        <f t="shared" si="32"/>
        <v>132.14442150000002</v>
      </c>
      <c r="L72" s="7">
        <f t="shared" si="32"/>
        <v>146.82713500000003</v>
      </c>
      <c r="M72" s="7">
        <f t="shared" si="32"/>
        <v>161.50984850000003</v>
      </c>
      <c r="N72" s="6">
        <v>176.19256200000001</v>
      </c>
    </row>
    <row r="73" spans="1:14" x14ac:dyDescent="0.25">
      <c r="A73" s="29"/>
      <c r="B73" s="9" t="s">
        <v>23</v>
      </c>
      <c r="C73" s="7">
        <f t="shared" ref="C73:N73" si="33">C72/60</f>
        <v>0.25007597633200002</v>
      </c>
      <c r="D73" s="7">
        <f t="shared" si="33"/>
        <v>0.48405969866799997</v>
      </c>
      <c r="E73" s="7">
        <f t="shared" si="33"/>
        <v>0.73413567499999999</v>
      </c>
      <c r="F73" s="7">
        <f t="shared" si="33"/>
        <v>0.97884756666666572</v>
      </c>
      <c r="G73" s="7">
        <f t="shared" si="33"/>
        <v>1.2235594583333333</v>
      </c>
      <c r="H73" s="7">
        <f t="shared" si="33"/>
        <v>1.4682713499999998</v>
      </c>
      <c r="I73" s="7">
        <f t="shared" si="33"/>
        <v>1.7129832416666666</v>
      </c>
      <c r="J73" s="7">
        <f t="shared" si="33"/>
        <v>1.9576951333333334</v>
      </c>
      <c r="K73" s="7">
        <f t="shared" si="33"/>
        <v>2.2024070250000003</v>
      </c>
      <c r="L73" s="7">
        <f t="shared" si="33"/>
        <v>2.4471189166666671</v>
      </c>
      <c r="M73" s="7">
        <f t="shared" si="33"/>
        <v>2.691830808333334</v>
      </c>
      <c r="N73" s="7">
        <f t="shared" si="33"/>
        <v>2.9365427</v>
      </c>
    </row>
    <row r="74" spans="1:14" x14ac:dyDescent="0.25">
      <c r="A74" s="29"/>
      <c r="B74" s="9" t="s">
        <v>10</v>
      </c>
      <c r="C74" s="7">
        <f>C67*$N$74</f>
        <v>0.27229841871999999</v>
      </c>
      <c r="D74" s="7">
        <f t="shared" ref="D74:M74" si="34">D67*$N$74</f>
        <v>0.52707458127999995</v>
      </c>
      <c r="E74" s="7">
        <f t="shared" si="34"/>
        <v>0.799373</v>
      </c>
      <c r="F74" s="7">
        <f t="shared" si="34"/>
        <v>1.0658306666666655</v>
      </c>
      <c r="G74" s="7">
        <f t="shared" si="34"/>
        <v>1.3322883333333333</v>
      </c>
      <c r="H74" s="7">
        <f t="shared" si="34"/>
        <v>1.5987459999999998</v>
      </c>
      <c r="I74" s="7">
        <f t="shared" si="34"/>
        <v>1.8652036666666665</v>
      </c>
      <c r="J74" s="7">
        <f t="shared" si="34"/>
        <v>2.1316613333333332</v>
      </c>
      <c r="K74" s="7">
        <f t="shared" si="34"/>
        <v>2.3981189999999999</v>
      </c>
      <c r="L74" s="7">
        <f t="shared" si="34"/>
        <v>2.6645766666666666</v>
      </c>
      <c r="M74" s="7">
        <f t="shared" si="34"/>
        <v>2.9310343333333337</v>
      </c>
      <c r="N74" s="21">
        <v>3.197492</v>
      </c>
    </row>
    <row r="77" spans="1:14" x14ac:dyDescent="0.25">
      <c r="A77" s="29" t="s">
        <v>54</v>
      </c>
      <c r="B77" s="27" t="s">
        <v>24</v>
      </c>
      <c r="C77" s="2">
        <v>8.516E-2</v>
      </c>
      <c r="D77" s="2">
        <v>0.16483999999999999</v>
      </c>
      <c r="E77" s="3">
        <v>0.25</v>
      </c>
      <c r="F77" s="2">
        <v>0.33333333333333298</v>
      </c>
      <c r="G77" s="2">
        <v>0.41666666666666663</v>
      </c>
      <c r="H77" s="3">
        <v>0.49999999999999994</v>
      </c>
      <c r="I77" s="2">
        <v>0.58333333333333326</v>
      </c>
      <c r="J77" s="2">
        <v>0.66666666666666663</v>
      </c>
      <c r="K77" s="3">
        <v>0.75</v>
      </c>
      <c r="L77" s="2">
        <v>0.83333333333333337</v>
      </c>
      <c r="M77" s="2">
        <v>0.91666666666666674</v>
      </c>
      <c r="N77" s="3">
        <v>1</v>
      </c>
    </row>
    <row r="78" spans="1:14" x14ac:dyDescent="0.25">
      <c r="A78" s="29"/>
      <c r="B78" s="27"/>
      <c r="C78" s="8" t="s">
        <v>11</v>
      </c>
      <c r="D78" s="8" t="s">
        <v>12</v>
      </c>
      <c r="E78" s="8" t="s">
        <v>13</v>
      </c>
      <c r="F78" s="8" t="s">
        <v>14</v>
      </c>
      <c r="G78" s="8" t="s">
        <v>15</v>
      </c>
      <c r="H78" s="8" t="s">
        <v>16</v>
      </c>
      <c r="I78" s="8" t="s">
        <v>17</v>
      </c>
      <c r="J78" s="8" t="s">
        <v>18</v>
      </c>
      <c r="K78" s="8" t="s">
        <v>19</v>
      </c>
      <c r="L78" s="8" t="s">
        <v>20</v>
      </c>
      <c r="M78" s="8" t="s">
        <v>21</v>
      </c>
      <c r="N78" s="8" t="s">
        <v>22</v>
      </c>
    </row>
    <row r="79" spans="1:14" x14ac:dyDescent="0.25">
      <c r="A79" s="29"/>
      <c r="B79" s="9" t="s">
        <v>6</v>
      </c>
      <c r="C79" s="5">
        <v>143875.17808219179</v>
      </c>
      <c r="D79" s="5">
        <v>144795.72602739726</v>
      </c>
      <c r="E79" s="5">
        <v>145814.90410958906</v>
      </c>
      <c r="F79" s="5">
        <v>146801.20547945207</v>
      </c>
      <c r="G79" s="5">
        <v>147820.38356164386</v>
      </c>
      <c r="H79" s="5">
        <v>148806.68493150687</v>
      </c>
      <c r="I79" s="5">
        <v>149825.86301369866</v>
      </c>
      <c r="J79" s="5">
        <v>150845.04109589045</v>
      </c>
      <c r="K79" s="5">
        <v>151831.34246575346</v>
      </c>
      <c r="L79" s="5">
        <v>152850.52054794526</v>
      </c>
      <c r="M79" s="5">
        <v>153836.82191780827</v>
      </c>
      <c r="N79" s="5">
        <v>154856.00000000006</v>
      </c>
    </row>
    <row r="80" spans="1:14" x14ac:dyDescent="0.25">
      <c r="A80" s="29"/>
      <c r="B80" s="9" t="s">
        <v>7</v>
      </c>
      <c r="C80" s="6">
        <f t="shared" ref="C80:N80" si="35">C84*C79</f>
        <v>76701.9254974262</v>
      </c>
      <c r="D80" s="6">
        <f t="shared" si="35"/>
        <v>149418.05823363134</v>
      </c>
      <c r="E80" s="6">
        <f t="shared" si="35"/>
        <v>228205.79299041099</v>
      </c>
      <c r="F80" s="6">
        <f t="shared" si="35"/>
        <v>306332.52216073032</v>
      </c>
      <c r="G80" s="6">
        <f t="shared" si="35"/>
        <v>385574.07256392698</v>
      </c>
      <c r="H80" s="6">
        <f t="shared" si="35"/>
        <v>465776.0843369863</v>
      </c>
      <c r="I80" s="6">
        <f t="shared" si="35"/>
        <v>547127.21953470318</v>
      </c>
      <c r="J80" s="6">
        <f t="shared" si="35"/>
        <v>629541.72267762583</v>
      </c>
      <c r="K80" s="6">
        <f t="shared" si="35"/>
        <v>712865.23390273994</v>
      </c>
      <c r="L80" s="6">
        <f t="shared" si="35"/>
        <v>797389.32184018299</v>
      </c>
      <c r="M80" s="6">
        <f t="shared" si="35"/>
        <v>882788.11566803697</v>
      </c>
      <c r="N80" s="6">
        <f t="shared" si="35"/>
        <v>969421.78840000043</v>
      </c>
    </row>
    <row r="81" spans="1:14" x14ac:dyDescent="0.25">
      <c r="A81" s="29"/>
      <c r="B81" s="9" t="s">
        <v>8</v>
      </c>
      <c r="C81" s="6">
        <f>C83*C79</f>
        <v>76132.987281874186</v>
      </c>
      <c r="D81" s="6">
        <f t="shared" ref="D81:N81" si="36">D83*D79</f>
        <v>148309.74650779934</v>
      </c>
      <c r="E81" s="6">
        <f t="shared" si="36"/>
        <v>226513.07151307398</v>
      </c>
      <c r="F81" s="6">
        <f t="shared" si="36"/>
        <v>304060.2939553312</v>
      </c>
      <c r="G81" s="6">
        <f t="shared" si="36"/>
        <v>382714.06841950683</v>
      </c>
      <c r="H81" s="6">
        <f t="shared" si="36"/>
        <v>462321.18001025746</v>
      </c>
      <c r="I81" s="6">
        <f t="shared" si="36"/>
        <v>543068.89137744659</v>
      </c>
      <c r="J81" s="6">
        <f t="shared" si="36"/>
        <v>624872.08313477272</v>
      </c>
      <c r="K81" s="6">
        <f t="shared" si="36"/>
        <v>707577.5403868932</v>
      </c>
      <c r="L81" s="6">
        <f t="shared" si="36"/>
        <v>791474.66904723318</v>
      </c>
      <c r="M81" s="6">
        <f t="shared" si="36"/>
        <v>876240.01544784696</v>
      </c>
      <c r="N81" s="6">
        <f t="shared" si="36"/>
        <v>962231.08101120021</v>
      </c>
    </row>
    <row r="82" spans="1:14" x14ac:dyDescent="0.25">
      <c r="A82" s="29"/>
      <c r="B82" s="9" t="s">
        <v>9</v>
      </c>
      <c r="C82" s="7">
        <f>C77*$N$82</f>
        <v>31.749599185919998</v>
      </c>
      <c r="D82" s="7">
        <f t="shared" ref="D82:M82" si="37">D77*$N$82</f>
        <v>61.456128814079989</v>
      </c>
      <c r="E82" s="7">
        <f t="shared" si="37"/>
        <v>93.205727999999993</v>
      </c>
      <c r="F82" s="7">
        <f t="shared" si="37"/>
        <v>124.27430399999986</v>
      </c>
      <c r="G82" s="7">
        <f t="shared" si="37"/>
        <v>155.34287999999998</v>
      </c>
      <c r="H82" s="7">
        <f t="shared" si="37"/>
        <v>186.41145599999996</v>
      </c>
      <c r="I82" s="7">
        <f t="shared" si="37"/>
        <v>217.48003199999997</v>
      </c>
      <c r="J82" s="7">
        <f t="shared" si="37"/>
        <v>248.54860799999997</v>
      </c>
      <c r="K82" s="7">
        <f t="shared" si="37"/>
        <v>279.61718399999995</v>
      </c>
      <c r="L82" s="7">
        <f t="shared" si="37"/>
        <v>310.68576000000002</v>
      </c>
      <c r="M82" s="7">
        <f t="shared" si="37"/>
        <v>341.75433600000002</v>
      </c>
      <c r="N82" s="6">
        <v>372.82291199999997</v>
      </c>
    </row>
    <row r="83" spans="1:14" x14ac:dyDescent="0.25">
      <c r="A83" s="29"/>
      <c r="B83" s="9" t="s">
        <v>23</v>
      </c>
      <c r="C83" s="7">
        <f t="shared" ref="C83:N83" si="38">C82/60</f>
        <v>0.52915998643199991</v>
      </c>
      <c r="D83" s="7">
        <f t="shared" si="38"/>
        <v>1.0242688135679998</v>
      </c>
      <c r="E83" s="7">
        <f t="shared" si="38"/>
        <v>1.5534287999999998</v>
      </c>
      <c r="F83" s="7">
        <f t="shared" si="38"/>
        <v>2.0712383999999977</v>
      </c>
      <c r="G83" s="7">
        <f t="shared" si="38"/>
        <v>2.5890479999999996</v>
      </c>
      <c r="H83" s="7">
        <f t="shared" si="38"/>
        <v>3.1068575999999992</v>
      </c>
      <c r="I83" s="7">
        <f t="shared" si="38"/>
        <v>3.6246671999999993</v>
      </c>
      <c r="J83" s="7">
        <f t="shared" si="38"/>
        <v>4.1424767999999998</v>
      </c>
      <c r="K83" s="7">
        <f t="shared" si="38"/>
        <v>4.6602863999999995</v>
      </c>
      <c r="L83" s="7">
        <f t="shared" si="38"/>
        <v>5.178096</v>
      </c>
      <c r="M83" s="7">
        <f t="shared" si="38"/>
        <v>5.6959056000000006</v>
      </c>
      <c r="N83" s="7">
        <f t="shared" si="38"/>
        <v>6.2137151999999993</v>
      </c>
    </row>
    <row r="84" spans="1:14" x14ac:dyDescent="0.25">
      <c r="A84" s="29"/>
      <c r="B84" s="9" t="s">
        <v>10</v>
      </c>
      <c r="C84" s="7">
        <f>C77*$N$84</f>
        <v>0.53311437400000006</v>
      </c>
      <c r="D84" s="7">
        <f t="shared" ref="D84:M84" si="39">D77*$N$84</f>
        <v>1.0319231259999999</v>
      </c>
      <c r="E84" s="7">
        <f t="shared" si="39"/>
        <v>1.5650375000000001</v>
      </c>
      <c r="F84" s="7">
        <f t="shared" si="39"/>
        <v>2.0867166666666646</v>
      </c>
      <c r="G84" s="7">
        <f t="shared" si="39"/>
        <v>2.6083958333333332</v>
      </c>
      <c r="H84" s="7">
        <f t="shared" si="39"/>
        <v>3.1300749999999997</v>
      </c>
      <c r="I84" s="7">
        <f t="shared" si="39"/>
        <v>3.6517541666666662</v>
      </c>
      <c r="J84" s="7">
        <f t="shared" si="39"/>
        <v>4.1734333333333336</v>
      </c>
      <c r="K84" s="7">
        <f t="shared" si="39"/>
        <v>4.6951125000000005</v>
      </c>
      <c r="L84" s="7">
        <f t="shared" si="39"/>
        <v>5.2167916666666674</v>
      </c>
      <c r="M84" s="7">
        <f t="shared" si="39"/>
        <v>5.7384708333333343</v>
      </c>
      <c r="N84" s="21">
        <v>6.2601500000000003</v>
      </c>
    </row>
    <row r="87" spans="1:14" x14ac:dyDescent="0.25">
      <c r="A87" s="26" t="s">
        <v>57</v>
      </c>
      <c r="B87" s="27" t="s">
        <v>24</v>
      </c>
      <c r="C87" s="2">
        <v>8.516E-2</v>
      </c>
      <c r="D87" s="2">
        <v>0.16483999999999999</v>
      </c>
      <c r="E87" s="3">
        <v>0.25</v>
      </c>
      <c r="F87" s="2">
        <v>0.33333333333333298</v>
      </c>
      <c r="G87" s="2">
        <v>0.41666666666666663</v>
      </c>
      <c r="H87" s="3">
        <v>0.49999999999999994</v>
      </c>
      <c r="I87" s="2">
        <v>0.58333333333333326</v>
      </c>
      <c r="J87" s="2">
        <v>0.66666666666666663</v>
      </c>
      <c r="K87" s="3">
        <v>0.75</v>
      </c>
      <c r="L87" s="2">
        <v>0.83333333333333337</v>
      </c>
      <c r="M87" s="2">
        <v>0.91666666666666674</v>
      </c>
      <c r="N87" s="3">
        <v>1</v>
      </c>
    </row>
    <row r="88" spans="1:14" x14ac:dyDescent="0.25">
      <c r="A88" s="26"/>
      <c r="B88" s="27"/>
      <c r="C88" s="8" t="s">
        <v>11</v>
      </c>
      <c r="D88" s="8" t="s">
        <v>12</v>
      </c>
      <c r="E88" s="8" t="s">
        <v>13</v>
      </c>
      <c r="F88" s="8" t="s">
        <v>14</v>
      </c>
      <c r="G88" s="8" t="s">
        <v>15</v>
      </c>
      <c r="H88" s="8" t="s">
        <v>16</v>
      </c>
      <c r="I88" s="8" t="s">
        <v>17</v>
      </c>
      <c r="J88" s="8" t="s">
        <v>18</v>
      </c>
      <c r="K88" s="8" t="s">
        <v>19</v>
      </c>
      <c r="L88" s="8" t="s">
        <v>20</v>
      </c>
      <c r="M88" s="8" t="s">
        <v>21</v>
      </c>
      <c r="N88" s="8" t="s">
        <v>22</v>
      </c>
    </row>
    <row r="89" spans="1:14" x14ac:dyDescent="0.25">
      <c r="A89" s="26"/>
      <c r="B89" s="9" t="s">
        <v>6</v>
      </c>
      <c r="C89" s="5">
        <v>41014</v>
      </c>
      <c r="D89" s="5">
        <v>41264</v>
      </c>
      <c r="E89" s="5">
        <v>41564</v>
      </c>
      <c r="F89" s="5">
        <v>41814</v>
      </c>
      <c r="G89" s="5">
        <v>42114</v>
      </c>
      <c r="H89" s="5">
        <v>42364</v>
      </c>
      <c r="I89" s="5">
        <v>42664</v>
      </c>
      <c r="J89" s="5">
        <v>42964</v>
      </c>
      <c r="K89" s="5">
        <v>43214</v>
      </c>
      <c r="L89" s="5">
        <v>43514</v>
      </c>
      <c r="M89" s="5">
        <v>43764</v>
      </c>
      <c r="N89" s="5">
        <v>44064</v>
      </c>
    </row>
    <row r="90" spans="1:14" x14ac:dyDescent="0.25">
      <c r="A90" s="26"/>
      <c r="B90" s="9" t="s">
        <v>7</v>
      </c>
      <c r="C90" s="6">
        <f t="shared" ref="C90:N90" si="40">C94*C89</f>
        <v>18299.45107195136</v>
      </c>
      <c r="D90" s="6">
        <f t="shared" si="40"/>
        <v>35637.252421488636</v>
      </c>
      <c r="E90" s="6">
        <f t="shared" si="40"/>
        <v>54441.192224000006</v>
      </c>
      <c r="F90" s="6">
        <f t="shared" si="40"/>
        <v>73024.861631999927</v>
      </c>
      <c r="G90" s="6">
        <f t="shared" si="40"/>
        <v>91935.98504</v>
      </c>
      <c r="H90" s="6">
        <f t="shared" si="40"/>
        <v>110978.09004799998</v>
      </c>
      <c r="I90" s="6">
        <f t="shared" si="40"/>
        <v>130391.30958933332</v>
      </c>
      <c r="J90" s="6">
        <f t="shared" si="40"/>
        <v>150066.49233066666</v>
      </c>
      <c r="K90" s="6">
        <f t="shared" si="40"/>
        <v>169807.16587200001</v>
      </c>
      <c r="L90" s="6">
        <f t="shared" si="40"/>
        <v>189984.4447466667</v>
      </c>
      <c r="M90" s="6">
        <f t="shared" si="40"/>
        <v>210183.55388800005</v>
      </c>
      <c r="N90" s="6">
        <f t="shared" si="40"/>
        <v>230862.92889600003</v>
      </c>
    </row>
    <row r="91" spans="1:14" x14ac:dyDescent="0.25">
      <c r="A91" s="26"/>
      <c r="B91" s="9" t="s">
        <v>8</v>
      </c>
      <c r="C91" s="6">
        <f>C93*C89</f>
        <v>8980.1052625684388</v>
      </c>
      <c r="D91" s="6">
        <f t="shared" ref="D91:N91" si="41">D93*D89</f>
        <v>17488.299335066557</v>
      </c>
      <c r="E91" s="6">
        <f t="shared" si="41"/>
        <v>26715.972783500001</v>
      </c>
      <c r="F91" s="6">
        <f t="shared" si="41"/>
        <v>35835.55275299996</v>
      </c>
      <c r="G91" s="6">
        <f t="shared" si="41"/>
        <v>45115.824503749987</v>
      </c>
      <c r="H91" s="6">
        <f t="shared" si="41"/>
        <v>54460.372966999988</v>
      </c>
      <c r="I91" s="6">
        <f t="shared" si="41"/>
        <v>63987.038782333329</v>
      </c>
      <c r="J91" s="6">
        <f t="shared" si="41"/>
        <v>73642.258022666661</v>
      </c>
      <c r="K91" s="6">
        <f t="shared" si="41"/>
        <v>83329.615619250006</v>
      </c>
      <c r="L91" s="6">
        <f t="shared" si="41"/>
        <v>93231.228924166673</v>
      </c>
      <c r="M91" s="6">
        <f t="shared" si="41"/>
        <v>103143.55501450002</v>
      </c>
      <c r="N91" s="6">
        <f t="shared" si="41"/>
        <v>113291.562384</v>
      </c>
    </row>
    <row r="92" spans="1:14" x14ac:dyDescent="0.25">
      <c r="A92" s="26"/>
      <c r="B92" s="9" t="s">
        <v>9</v>
      </c>
      <c r="C92" s="7">
        <f>C87*$N$92</f>
        <v>13.137131607599999</v>
      </c>
      <c r="D92" s="7">
        <f t="shared" ref="D92:M92" si="42">D87*$N$92</f>
        <v>25.428895892399996</v>
      </c>
      <c r="E92" s="7">
        <f t="shared" si="42"/>
        <v>38.566027499999997</v>
      </c>
      <c r="F92" s="7">
        <f t="shared" si="42"/>
        <v>51.421369999999939</v>
      </c>
      <c r="G92" s="7">
        <f t="shared" si="42"/>
        <v>64.276712499999988</v>
      </c>
      <c r="H92" s="7">
        <f t="shared" si="42"/>
        <v>77.13205499999998</v>
      </c>
      <c r="I92" s="7">
        <f t="shared" si="42"/>
        <v>89.987397499999986</v>
      </c>
      <c r="J92" s="7">
        <f t="shared" si="42"/>
        <v>102.84273999999999</v>
      </c>
      <c r="K92" s="7">
        <f t="shared" si="42"/>
        <v>115.6980825</v>
      </c>
      <c r="L92" s="7">
        <f t="shared" si="42"/>
        <v>128.553425</v>
      </c>
      <c r="M92" s="7">
        <f t="shared" si="42"/>
        <v>141.40876750000001</v>
      </c>
      <c r="N92" s="6">
        <v>154.26410999999999</v>
      </c>
    </row>
    <row r="93" spans="1:14" x14ac:dyDescent="0.25">
      <c r="A93" s="26"/>
      <c r="B93" s="9" t="s">
        <v>23</v>
      </c>
      <c r="C93" s="7">
        <f t="shared" ref="C93:N93" si="43">C92/60</f>
        <v>0.21895219345999997</v>
      </c>
      <c r="D93" s="7">
        <f t="shared" si="43"/>
        <v>0.42381493153999994</v>
      </c>
      <c r="E93" s="7">
        <f t="shared" si="43"/>
        <v>0.64276712499999999</v>
      </c>
      <c r="F93" s="7">
        <f t="shared" si="43"/>
        <v>0.85702283333333229</v>
      </c>
      <c r="G93" s="7">
        <f t="shared" si="43"/>
        <v>1.0712785416666664</v>
      </c>
      <c r="H93" s="7">
        <f t="shared" si="43"/>
        <v>1.2855342499999998</v>
      </c>
      <c r="I93" s="7">
        <f t="shared" si="43"/>
        <v>1.4997899583333332</v>
      </c>
      <c r="J93" s="7">
        <f t="shared" si="43"/>
        <v>1.7140456666666666</v>
      </c>
      <c r="K93" s="7">
        <f t="shared" si="43"/>
        <v>1.928301375</v>
      </c>
      <c r="L93" s="7">
        <f t="shared" si="43"/>
        <v>2.1425570833333336</v>
      </c>
      <c r="M93" s="7">
        <f t="shared" si="43"/>
        <v>2.356812791666667</v>
      </c>
      <c r="N93" s="7">
        <f t="shared" si="43"/>
        <v>2.5710685</v>
      </c>
    </row>
    <row r="94" spans="1:14" x14ac:dyDescent="0.25">
      <c r="A94" s="26"/>
      <c r="B94" s="9" t="s">
        <v>10</v>
      </c>
      <c r="C94" s="7">
        <f>C87*$N$94</f>
        <v>0.44617572224000002</v>
      </c>
      <c r="D94" s="7">
        <f t="shared" ref="D94:M94" si="44">D87*$N$94</f>
        <v>0.86364027775999996</v>
      </c>
      <c r="E94" s="7">
        <f t="shared" si="44"/>
        <v>1.3098160000000001</v>
      </c>
      <c r="F94" s="7">
        <f t="shared" si="44"/>
        <v>1.7464213333333316</v>
      </c>
      <c r="G94" s="7">
        <f t="shared" si="44"/>
        <v>2.1830266666666667</v>
      </c>
      <c r="H94" s="7">
        <f t="shared" si="44"/>
        <v>2.6196319999999997</v>
      </c>
      <c r="I94" s="7">
        <f t="shared" si="44"/>
        <v>3.0562373333333333</v>
      </c>
      <c r="J94" s="7">
        <f t="shared" si="44"/>
        <v>3.4928426666666668</v>
      </c>
      <c r="K94" s="7">
        <f t="shared" si="44"/>
        <v>3.9294480000000003</v>
      </c>
      <c r="L94" s="7">
        <f t="shared" si="44"/>
        <v>4.3660533333333342</v>
      </c>
      <c r="M94" s="7">
        <f t="shared" si="44"/>
        <v>4.8026586666666677</v>
      </c>
      <c r="N94" s="21">
        <v>5.2392640000000004</v>
      </c>
    </row>
    <row r="97" spans="1:14" x14ac:dyDescent="0.25">
      <c r="A97" s="26" t="s">
        <v>58</v>
      </c>
      <c r="B97" s="27" t="s">
        <v>24</v>
      </c>
      <c r="C97" s="2">
        <v>8.516E-2</v>
      </c>
      <c r="D97" s="2">
        <v>0.16483999999999999</v>
      </c>
      <c r="E97" s="3">
        <v>0.25</v>
      </c>
      <c r="F97" s="2">
        <v>0.33333333333333298</v>
      </c>
      <c r="G97" s="2">
        <v>0.41666666666666663</v>
      </c>
      <c r="H97" s="3">
        <v>0.49999999999999994</v>
      </c>
      <c r="I97" s="2">
        <v>0.58333333333333326</v>
      </c>
      <c r="J97" s="2">
        <v>0.66666666666666663</v>
      </c>
      <c r="K97" s="3">
        <v>0.75</v>
      </c>
      <c r="L97" s="2">
        <v>0.83333333333333337</v>
      </c>
      <c r="M97" s="2">
        <v>0.91666666666666674</v>
      </c>
      <c r="N97" s="3">
        <v>1</v>
      </c>
    </row>
    <row r="98" spans="1:14" x14ac:dyDescent="0.25">
      <c r="A98" s="26"/>
      <c r="B98" s="27"/>
      <c r="C98" s="8" t="s">
        <v>11</v>
      </c>
      <c r="D98" s="8" t="s">
        <v>12</v>
      </c>
      <c r="E98" s="8" t="s">
        <v>13</v>
      </c>
      <c r="F98" s="8" t="s">
        <v>14</v>
      </c>
      <c r="G98" s="8" t="s">
        <v>15</v>
      </c>
      <c r="H98" s="8" t="s">
        <v>16</v>
      </c>
      <c r="I98" s="8" t="s">
        <v>17</v>
      </c>
      <c r="J98" s="8" t="s">
        <v>18</v>
      </c>
      <c r="K98" s="8" t="s">
        <v>19</v>
      </c>
      <c r="L98" s="8" t="s">
        <v>20</v>
      </c>
      <c r="M98" s="8" t="s">
        <v>21</v>
      </c>
      <c r="N98" s="8" t="s">
        <v>22</v>
      </c>
    </row>
    <row r="99" spans="1:14" x14ac:dyDescent="0.25">
      <c r="A99" s="26"/>
      <c r="B99" s="9" t="s">
        <v>6</v>
      </c>
      <c r="C99" s="5">
        <v>38819</v>
      </c>
      <c r="D99" s="5">
        <v>38990</v>
      </c>
      <c r="E99" s="5">
        <v>39209</v>
      </c>
      <c r="F99" s="5">
        <v>39445</v>
      </c>
      <c r="G99" s="5">
        <v>39664</v>
      </c>
      <c r="H99" s="5">
        <v>39900</v>
      </c>
      <c r="I99" s="5">
        <v>40119</v>
      </c>
      <c r="J99" s="5">
        <v>40338</v>
      </c>
      <c r="K99" s="5">
        <v>40574</v>
      </c>
      <c r="L99" s="5">
        <v>40793</v>
      </c>
      <c r="M99" s="5">
        <v>41030</v>
      </c>
      <c r="N99" s="5">
        <v>41249</v>
      </c>
    </row>
    <row r="100" spans="1:14" x14ac:dyDescent="0.25">
      <c r="A100" s="26"/>
      <c r="B100" s="9" t="s">
        <v>7</v>
      </c>
      <c r="C100" s="6">
        <f t="shared" ref="C100:N100" si="45">C104*C99</f>
        <v>12894.556289452201</v>
      </c>
      <c r="D100" s="6">
        <f t="shared" si="45"/>
        <v>25069.302286938</v>
      </c>
      <c r="E100" s="6">
        <f t="shared" si="45"/>
        <v>38234.215248749999</v>
      </c>
      <c r="F100" s="6">
        <f t="shared" si="45"/>
        <v>51285.797324999941</v>
      </c>
      <c r="G100" s="6">
        <f t="shared" si="45"/>
        <v>64463.172299999998</v>
      </c>
      <c r="H100" s="6">
        <f t="shared" si="45"/>
        <v>77816.072249999997</v>
      </c>
      <c r="I100" s="6">
        <f t="shared" si="45"/>
        <v>91283.71352624998</v>
      </c>
      <c r="J100" s="6">
        <f t="shared" si="45"/>
        <v>104893.72506</v>
      </c>
      <c r="K100" s="6">
        <f t="shared" si="45"/>
        <v>118695.83892750001</v>
      </c>
      <c r="L100" s="6">
        <f t="shared" si="45"/>
        <v>132596.11676250002</v>
      </c>
      <c r="M100" s="6">
        <f t="shared" si="45"/>
        <v>146703.12401250002</v>
      </c>
      <c r="N100" s="6">
        <f t="shared" si="45"/>
        <v>160893.99319500002</v>
      </c>
    </row>
    <row r="101" spans="1:14" x14ac:dyDescent="0.25">
      <c r="A101" s="26"/>
      <c r="B101" s="9" t="s">
        <v>8</v>
      </c>
      <c r="C101" s="6">
        <f>C103*C99</f>
        <v>11502.699723674543</v>
      </c>
      <c r="D101" s="6">
        <f t="shared" ref="D101:N101" si="46">D103*D99</f>
        <v>22363.286492033756</v>
      </c>
      <c r="E101" s="6">
        <f t="shared" si="46"/>
        <v>34107.160208100002</v>
      </c>
      <c r="F101" s="6">
        <f t="shared" si="46"/>
        <v>45749.936133999945</v>
      </c>
      <c r="G101" s="6">
        <f t="shared" si="46"/>
        <v>57504.926695999988</v>
      </c>
      <c r="H101" s="6">
        <f t="shared" si="46"/>
        <v>69416.495819999982</v>
      </c>
      <c r="I101" s="6">
        <f t="shared" si="46"/>
        <v>81430.420929899978</v>
      </c>
      <c r="J101" s="6">
        <f t="shared" si="46"/>
        <v>93571.34865119998</v>
      </c>
      <c r="K101" s="6">
        <f t="shared" si="46"/>
        <v>105883.64290979999</v>
      </c>
      <c r="L101" s="6">
        <f t="shared" si="46"/>
        <v>118283.505179</v>
      </c>
      <c r="M101" s="6">
        <f t="shared" si="46"/>
        <v>130867.78219900001</v>
      </c>
      <c r="N101" s="6">
        <f t="shared" si="46"/>
        <v>143526.8689764</v>
      </c>
    </row>
    <row r="102" spans="1:14" x14ac:dyDescent="0.25">
      <c r="A102" s="26"/>
      <c r="B102" s="9" t="s">
        <v>9</v>
      </c>
      <c r="C102" s="7">
        <f>C97*$N$102</f>
        <v>17.778973786559998</v>
      </c>
      <c r="D102" s="7">
        <f t="shared" ref="D102:M102" si="47">D97*$N$102</f>
        <v>34.413880213439995</v>
      </c>
      <c r="E102" s="7">
        <f t="shared" si="47"/>
        <v>52.192853999999997</v>
      </c>
      <c r="F102" s="7">
        <f t="shared" si="47"/>
        <v>69.59047199999992</v>
      </c>
      <c r="G102" s="7">
        <f t="shared" si="47"/>
        <v>86.988089999999985</v>
      </c>
      <c r="H102" s="7">
        <f t="shared" si="47"/>
        <v>104.38570799999998</v>
      </c>
      <c r="I102" s="7">
        <f t="shared" si="47"/>
        <v>121.78332599999997</v>
      </c>
      <c r="J102" s="7">
        <f t="shared" si="47"/>
        <v>139.18094399999998</v>
      </c>
      <c r="K102" s="7">
        <f t="shared" si="47"/>
        <v>156.57856199999998</v>
      </c>
      <c r="L102" s="7">
        <f t="shared" si="47"/>
        <v>173.97618</v>
      </c>
      <c r="M102" s="7">
        <f t="shared" si="47"/>
        <v>191.37379799999999</v>
      </c>
      <c r="N102" s="6">
        <v>208.77141599999999</v>
      </c>
    </row>
    <row r="103" spans="1:14" x14ac:dyDescent="0.25">
      <c r="A103" s="26"/>
      <c r="B103" s="9" t="s">
        <v>23</v>
      </c>
      <c r="C103" s="7">
        <f t="shared" ref="C103:N103" si="48">C102/60</f>
        <v>0.29631622977599997</v>
      </c>
      <c r="D103" s="7">
        <f t="shared" si="48"/>
        <v>0.57356467022399993</v>
      </c>
      <c r="E103" s="7">
        <f t="shared" si="48"/>
        <v>0.86988089999999996</v>
      </c>
      <c r="F103" s="7">
        <f t="shared" si="48"/>
        <v>1.1598411999999987</v>
      </c>
      <c r="G103" s="7">
        <f t="shared" si="48"/>
        <v>1.4498014999999997</v>
      </c>
      <c r="H103" s="7">
        <f t="shared" si="48"/>
        <v>1.7397617999999997</v>
      </c>
      <c r="I103" s="7">
        <f t="shared" si="48"/>
        <v>2.0297220999999994</v>
      </c>
      <c r="J103" s="7">
        <f t="shared" si="48"/>
        <v>2.3196823999999996</v>
      </c>
      <c r="K103" s="7">
        <f t="shared" si="48"/>
        <v>2.6096426999999998</v>
      </c>
      <c r="L103" s="7">
        <f t="shared" si="48"/>
        <v>2.8996029999999999</v>
      </c>
      <c r="M103" s="7">
        <f t="shared" si="48"/>
        <v>3.1895633000000001</v>
      </c>
      <c r="N103" s="7">
        <f t="shared" si="48"/>
        <v>3.4795235999999998</v>
      </c>
    </row>
    <row r="104" spans="1:14" x14ac:dyDescent="0.25">
      <c r="A104" s="26"/>
      <c r="B104" s="9" t="s">
        <v>10</v>
      </c>
      <c r="C104" s="7">
        <f>C97*$N$104</f>
        <v>0.33217126380000001</v>
      </c>
      <c r="D104" s="7">
        <f t="shared" ref="D104:M104" si="49">D97*$N$104</f>
        <v>0.64296748619999999</v>
      </c>
      <c r="E104" s="7">
        <f t="shared" si="49"/>
        <v>0.97513875000000005</v>
      </c>
      <c r="F104" s="7">
        <f t="shared" si="49"/>
        <v>1.3001849999999986</v>
      </c>
      <c r="G104" s="7">
        <f t="shared" si="49"/>
        <v>1.6252312499999999</v>
      </c>
      <c r="H104" s="7">
        <f t="shared" si="49"/>
        <v>1.9502774999999999</v>
      </c>
      <c r="I104" s="7">
        <f t="shared" si="49"/>
        <v>2.2753237499999996</v>
      </c>
      <c r="J104" s="7">
        <f t="shared" si="49"/>
        <v>2.6003699999999998</v>
      </c>
      <c r="K104" s="7">
        <f t="shared" si="49"/>
        <v>2.9254162500000001</v>
      </c>
      <c r="L104" s="7">
        <f t="shared" si="49"/>
        <v>3.2504625000000003</v>
      </c>
      <c r="M104" s="7">
        <f t="shared" si="49"/>
        <v>3.5755087500000005</v>
      </c>
      <c r="N104" s="21">
        <v>3.9005550000000002</v>
      </c>
    </row>
    <row r="107" spans="1:14" x14ac:dyDescent="0.25">
      <c r="A107" s="26" t="s">
        <v>59</v>
      </c>
      <c r="B107" s="27" t="s">
        <v>24</v>
      </c>
      <c r="C107" s="2">
        <v>8.516E-2</v>
      </c>
      <c r="D107" s="2">
        <v>0.16483999999999999</v>
      </c>
      <c r="E107" s="3">
        <v>0.25</v>
      </c>
      <c r="F107" s="2">
        <v>0.33333333333333298</v>
      </c>
      <c r="G107" s="2">
        <v>0.41666666666666663</v>
      </c>
      <c r="H107" s="3">
        <v>0.49999999999999994</v>
      </c>
      <c r="I107" s="2">
        <v>0.58333333333333326</v>
      </c>
      <c r="J107" s="2">
        <v>0.66666666666666663</v>
      </c>
      <c r="K107" s="3">
        <v>0.75</v>
      </c>
      <c r="L107" s="2">
        <v>0.83333333333333337</v>
      </c>
      <c r="M107" s="2">
        <v>0.91666666666666674</v>
      </c>
      <c r="N107" s="3">
        <v>1</v>
      </c>
    </row>
    <row r="108" spans="1:14" x14ac:dyDescent="0.25">
      <c r="A108" s="26"/>
      <c r="B108" s="27"/>
      <c r="C108" s="8" t="s">
        <v>11</v>
      </c>
      <c r="D108" s="8" t="s">
        <v>12</v>
      </c>
      <c r="E108" s="8" t="s">
        <v>13</v>
      </c>
      <c r="F108" s="8" t="s">
        <v>14</v>
      </c>
      <c r="G108" s="8" t="s">
        <v>15</v>
      </c>
      <c r="H108" s="8" t="s">
        <v>16</v>
      </c>
      <c r="I108" s="8" t="s">
        <v>17</v>
      </c>
      <c r="J108" s="8" t="s">
        <v>18</v>
      </c>
      <c r="K108" s="8" t="s">
        <v>19</v>
      </c>
      <c r="L108" s="8" t="s">
        <v>20</v>
      </c>
      <c r="M108" s="8" t="s">
        <v>21</v>
      </c>
      <c r="N108" s="8" t="s">
        <v>22</v>
      </c>
    </row>
    <row r="109" spans="1:14" x14ac:dyDescent="0.25">
      <c r="A109" s="26"/>
      <c r="B109" s="9" t="s">
        <v>6</v>
      </c>
      <c r="C109" s="5">
        <v>63937</v>
      </c>
      <c r="D109" s="5">
        <v>64437</v>
      </c>
      <c r="E109" s="5">
        <v>64937</v>
      </c>
      <c r="F109" s="5">
        <v>65437</v>
      </c>
      <c r="G109" s="5">
        <v>65937</v>
      </c>
      <c r="H109" s="5">
        <v>66437</v>
      </c>
      <c r="I109" s="5">
        <v>66937</v>
      </c>
      <c r="J109" s="5">
        <v>67437</v>
      </c>
      <c r="K109" s="5">
        <v>67937</v>
      </c>
      <c r="L109" s="5">
        <v>68437</v>
      </c>
      <c r="M109" s="5">
        <v>68937</v>
      </c>
      <c r="N109" s="5">
        <v>69437</v>
      </c>
    </row>
    <row r="110" spans="1:14" x14ac:dyDescent="0.25">
      <c r="A110" s="26"/>
      <c r="B110" s="9" t="s">
        <v>7</v>
      </c>
      <c r="C110" s="6">
        <f t="shared" ref="C110:N110" si="50">C114*C109</f>
        <v>45465.124837368843</v>
      </c>
      <c r="D110" s="6">
        <f t="shared" si="50"/>
        <v>88692.80679622115</v>
      </c>
      <c r="E110" s="6">
        <f t="shared" si="50"/>
        <v>135557.23753725001</v>
      </c>
      <c r="F110" s="6">
        <f t="shared" si="50"/>
        <v>182134.66288299981</v>
      </c>
      <c r="G110" s="6">
        <f t="shared" si="50"/>
        <v>229407.92797875</v>
      </c>
      <c r="H110" s="6">
        <f t="shared" si="50"/>
        <v>277377.03282449994</v>
      </c>
      <c r="I110" s="6">
        <f t="shared" si="50"/>
        <v>326041.97742024995</v>
      </c>
      <c r="J110" s="6">
        <f t="shared" si="50"/>
        <v>375402.76176600001</v>
      </c>
      <c r="K110" s="6">
        <f t="shared" si="50"/>
        <v>425459.38586175005</v>
      </c>
      <c r="L110" s="6">
        <f t="shared" si="50"/>
        <v>476211.84970750008</v>
      </c>
      <c r="M110" s="6">
        <f t="shared" si="50"/>
        <v>527660.15330325009</v>
      </c>
      <c r="N110" s="6">
        <f t="shared" si="50"/>
        <v>579804.29664900003</v>
      </c>
    </row>
    <row r="111" spans="1:14" x14ac:dyDescent="0.25">
      <c r="A111" s="26"/>
      <c r="B111" s="9" t="s">
        <v>8</v>
      </c>
      <c r="C111" s="6">
        <f>C113*C109</f>
        <v>55653.949122823593</v>
      </c>
      <c r="D111" s="6">
        <f t="shared" ref="D111:N111" si="51">D113*D109</f>
        <v>108569.03999832891</v>
      </c>
      <c r="E111" s="6">
        <f t="shared" si="51"/>
        <v>165935.88224193751</v>
      </c>
      <c r="F111" s="6">
        <f t="shared" si="51"/>
        <v>222951.40061424975</v>
      </c>
      <c r="G111" s="6">
        <f t="shared" si="51"/>
        <v>280818.69779906247</v>
      </c>
      <c r="H111" s="6">
        <f t="shared" si="51"/>
        <v>339537.77379637497</v>
      </c>
      <c r="I111" s="6">
        <f t="shared" si="51"/>
        <v>399108.62860618741</v>
      </c>
      <c r="J111" s="6">
        <f t="shared" si="51"/>
        <v>459531.26222849998</v>
      </c>
      <c r="K111" s="6">
        <f t="shared" si="51"/>
        <v>520805.6746633125</v>
      </c>
      <c r="L111" s="6">
        <f t="shared" si="51"/>
        <v>582931.86591062509</v>
      </c>
      <c r="M111" s="6">
        <f t="shared" si="51"/>
        <v>645909.8359704375</v>
      </c>
      <c r="N111" s="6">
        <f t="shared" si="51"/>
        <v>709739.5848427501</v>
      </c>
    </row>
    <row r="112" spans="1:14" x14ac:dyDescent="0.25">
      <c r="A112" s="26"/>
      <c r="B112" s="9" t="s">
        <v>9</v>
      </c>
      <c r="C112" s="7">
        <f>C107*$N$112</f>
        <v>52.226988244200001</v>
      </c>
      <c r="D112" s="7">
        <f t="shared" ref="D112:M112" si="52">D107*$N$112</f>
        <v>101.09319800579999</v>
      </c>
      <c r="E112" s="7">
        <f t="shared" si="52"/>
        <v>153.32018625000001</v>
      </c>
      <c r="F112" s="7">
        <f t="shared" si="52"/>
        <v>204.42691499999978</v>
      </c>
      <c r="G112" s="7">
        <f t="shared" si="52"/>
        <v>255.53364374999998</v>
      </c>
      <c r="H112" s="7">
        <f t="shared" si="52"/>
        <v>306.64037249999996</v>
      </c>
      <c r="I112" s="7">
        <f t="shared" si="52"/>
        <v>357.74710124999996</v>
      </c>
      <c r="J112" s="7">
        <f t="shared" si="52"/>
        <v>408.85383000000002</v>
      </c>
      <c r="K112" s="7">
        <f t="shared" si="52"/>
        <v>459.96055875000002</v>
      </c>
      <c r="L112" s="7">
        <f t="shared" si="52"/>
        <v>511.06728750000002</v>
      </c>
      <c r="M112" s="7">
        <f t="shared" si="52"/>
        <v>562.17401625000002</v>
      </c>
      <c r="N112" s="6">
        <v>613.28074500000002</v>
      </c>
    </row>
    <row r="113" spans="1:14" x14ac:dyDescent="0.25">
      <c r="A113" s="26"/>
      <c r="B113" s="9" t="s">
        <v>23</v>
      </c>
      <c r="C113" s="7">
        <f t="shared" ref="C113:N113" si="53">C112/60</f>
        <v>0.87044980407000005</v>
      </c>
      <c r="D113" s="7">
        <f t="shared" si="53"/>
        <v>1.6848866334299999</v>
      </c>
      <c r="E113" s="7">
        <f t="shared" si="53"/>
        <v>2.5553364375000003</v>
      </c>
      <c r="F113" s="7">
        <f t="shared" si="53"/>
        <v>3.4071152499999964</v>
      </c>
      <c r="G113" s="7">
        <f t="shared" si="53"/>
        <v>4.2588940624999996</v>
      </c>
      <c r="H113" s="7">
        <f t="shared" si="53"/>
        <v>5.1106728749999997</v>
      </c>
      <c r="I113" s="7">
        <f t="shared" si="53"/>
        <v>5.9624516874999989</v>
      </c>
      <c r="J113" s="7">
        <f t="shared" si="53"/>
        <v>6.8142304999999999</v>
      </c>
      <c r="K113" s="7">
        <f t="shared" si="53"/>
        <v>7.6660093125</v>
      </c>
      <c r="L113" s="7">
        <f t="shared" si="53"/>
        <v>8.5177881250000009</v>
      </c>
      <c r="M113" s="7">
        <f t="shared" si="53"/>
        <v>9.3695669375000001</v>
      </c>
      <c r="N113" s="7">
        <f t="shared" si="53"/>
        <v>10.221345750000001</v>
      </c>
    </row>
    <row r="114" spans="1:14" x14ac:dyDescent="0.25">
      <c r="A114" s="26"/>
      <c r="B114" s="9" t="s">
        <v>10</v>
      </c>
      <c r="C114" s="7">
        <f>C107*$N$114</f>
        <v>0.7110925573200001</v>
      </c>
      <c r="D114" s="7">
        <f t="shared" ref="D114:M114" si="54">D107*$N$114</f>
        <v>1.37642669268</v>
      </c>
      <c r="E114" s="7">
        <f t="shared" si="54"/>
        <v>2.0875192500000002</v>
      </c>
      <c r="F114" s="7">
        <f t="shared" si="54"/>
        <v>2.7833589999999973</v>
      </c>
      <c r="G114" s="7">
        <f t="shared" si="54"/>
        <v>3.4791987500000001</v>
      </c>
      <c r="H114" s="7">
        <f t="shared" si="54"/>
        <v>4.1750384999999994</v>
      </c>
      <c r="I114" s="7">
        <f t="shared" si="54"/>
        <v>4.8708782499999996</v>
      </c>
      <c r="J114" s="7">
        <f t="shared" si="54"/>
        <v>5.5667179999999998</v>
      </c>
      <c r="K114" s="7">
        <f t="shared" si="54"/>
        <v>6.2625577500000009</v>
      </c>
      <c r="L114" s="7">
        <f t="shared" si="54"/>
        <v>6.9583975000000011</v>
      </c>
      <c r="M114" s="7">
        <f t="shared" si="54"/>
        <v>7.6542372500000013</v>
      </c>
      <c r="N114" s="21">
        <v>8.3500770000000006</v>
      </c>
    </row>
  </sheetData>
  <mergeCells count="22">
    <mergeCell ref="B6:B7"/>
    <mergeCell ref="A6:A13"/>
    <mergeCell ref="A16:A23"/>
    <mergeCell ref="B16:B17"/>
    <mergeCell ref="A77:A84"/>
    <mergeCell ref="B77:B78"/>
    <mergeCell ref="A26:A33"/>
    <mergeCell ref="B26:B27"/>
    <mergeCell ref="A36:A43"/>
    <mergeCell ref="B36:B37"/>
    <mergeCell ref="A67:A74"/>
    <mergeCell ref="B67:B68"/>
    <mergeCell ref="A46:A53"/>
    <mergeCell ref="B46:B47"/>
    <mergeCell ref="A56:A63"/>
    <mergeCell ref="B56:B57"/>
    <mergeCell ref="A87:A94"/>
    <mergeCell ref="B87:B88"/>
    <mergeCell ref="A97:A104"/>
    <mergeCell ref="B97:B98"/>
    <mergeCell ref="A107:A114"/>
    <mergeCell ref="B107:B10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zoomScale="94" zoomScaleNormal="94" workbookViewId="0">
      <pane xSplit="2" ySplit="23" topLeftCell="C24" activePane="bottomRight" state="frozen"/>
      <selection pane="topRight" activeCell="C1" sqref="C1"/>
      <selection pane="bottomLeft" activeCell="A8" sqref="A8"/>
      <selection pane="bottomRight" activeCell="C84" sqref="C84"/>
    </sheetView>
  </sheetViews>
  <sheetFormatPr defaultRowHeight="15" x14ac:dyDescent="0.25"/>
  <cols>
    <col min="1" max="1" width="17.5703125" customWidth="1"/>
    <col min="2" max="2" width="33.140625" customWidth="1"/>
    <col min="3" max="14" width="16.85546875" customWidth="1"/>
    <col min="16" max="16" width="9.85546875" bestFit="1" customWidth="1"/>
    <col min="17" max="17" width="11" bestFit="1" customWidth="1"/>
  </cols>
  <sheetData>
    <row r="1" spans="1:14" hidden="1" x14ac:dyDescent="0.25"/>
    <row r="2" spans="1:14" hidden="1" x14ac:dyDescent="0.25"/>
    <row r="3" spans="1:14" hidden="1" x14ac:dyDescent="0.25">
      <c r="C3" s="58">
        <v>1247654</v>
      </c>
      <c r="D3" s="52">
        <f>C22*N24</f>
        <v>127171.08500000001</v>
      </c>
      <c r="F3" t="e">
        <f>EXP</f>
        <v>#NAME?</v>
      </c>
    </row>
    <row r="4" spans="1:14" hidden="1" x14ac:dyDescent="0.25">
      <c r="C4" s="52">
        <f>N24-'breakdown target UP3 '!H11</f>
        <v>90989</v>
      </c>
    </row>
    <row r="5" spans="1:14" hidden="1" x14ac:dyDescent="0.25">
      <c r="A5" s="25"/>
      <c r="B5" s="143" t="s">
        <v>87</v>
      </c>
      <c r="C5" s="2">
        <v>8.516E-2</v>
      </c>
      <c r="D5" s="2">
        <v>0.16483999999999999</v>
      </c>
      <c r="E5" s="3">
        <v>0.25</v>
      </c>
      <c r="F5" s="2">
        <v>0.33333333333333298</v>
      </c>
      <c r="G5" s="2">
        <v>0.41666666666666663</v>
      </c>
      <c r="H5" s="3">
        <v>0.49999999999999994</v>
      </c>
      <c r="I5" s="2">
        <v>0.58333333333333326</v>
      </c>
      <c r="J5" s="2">
        <v>0.66666666666666663</v>
      </c>
      <c r="K5" s="3">
        <v>0.75</v>
      </c>
      <c r="L5" s="2">
        <v>0.83333333333333337</v>
      </c>
      <c r="M5" s="2">
        <v>0.91666666666666674</v>
      </c>
      <c r="N5" s="3">
        <v>1</v>
      </c>
    </row>
    <row r="6" spans="1:14" hidden="1" x14ac:dyDescent="0.25">
      <c r="A6" s="25"/>
      <c r="B6" s="143"/>
      <c r="C6" s="8" t="s">
        <v>11</v>
      </c>
      <c r="D6" s="8" t="s">
        <v>12</v>
      </c>
      <c r="E6" s="8" t="s">
        <v>13</v>
      </c>
      <c r="F6" s="8" t="s">
        <v>14</v>
      </c>
      <c r="G6" s="8" t="s">
        <v>15</v>
      </c>
      <c r="H6" s="8" t="s">
        <v>16</v>
      </c>
      <c r="I6" s="8" t="s">
        <v>17</v>
      </c>
      <c r="J6" s="8" t="s">
        <v>18</v>
      </c>
      <c r="K6" s="8" t="s">
        <v>19</v>
      </c>
      <c r="L6" s="8" t="s">
        <v>20</v>
      </c>
      <c r="M6" s="8" t="s">
        <v>21</v>
      </c>
      <c r="N6" s="8" t="s">
        <v>22</v>
      </c>
    </row>
    <row r="7" spans="1:14" hidden="1" x14ac:dyDescent="0.25">
      <c r="A7" s="4"/>
      <c r="B7" s="4"/>
      <c r="C7" s="14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idden="1" x14ac:dyDescent="0.25">
      <c r="A8" s="1" t="s">
        <v>73</v>
      </c>
      <c r="B8" s="23">
        <f>'breakdown target UP3 '!K11-'breakdown target UP3 '!H11</f>
        <v>90989</v>
      </c>
      <c r="C8" s="145">
        <f>C4*C22</f>
        <v>8643.9549999999999</v>
      </c>
      <c r="D8" s="145">
        <f>D22*C4</f>
        <v>14998.626759999999</v>
      </c>
      <c r="E8" s="146">
        <f>E22*C4</f>
        <v>22747.25</v>
      </c>
      <c r="F8" s="145">
        <f>F22*C4</f>
        <v>30329.666666666635</v>
      </c>
      <c r="G8" s="145">
        <f>G22*C4</f>
        <v>37912.083333333328</v>
      </c>
      <c r="H8" s="145">
        <f>H22*C4</f>
        <v>45494.499999999993</v>
      </c>
      <c r="I8" s="145">
        <f>I22*C4</f>
        <v>53076.916666666657</v>
      </c>
      <c r="J8" s="145">
        <f>$J$22*C4</f>
        <v>60659.333333333328</v>
      </c>
      <c r="K8" s="145">
        <f>K22*$C$4</f>
        <v>68241.75</v>
      </c>
      <c r="L8" s="145">
        <f>$L$22*C4</f>
        <v>75824.166666666672</v>
      </c>
      <c r="M8" s="145">
        <f>$M$22*C4</f>
        <v>83406.583333333343</v>
      </c>
      <c r="N8" s="145">
        <f>$N$22*C4</f>
        <v>90989</v>
      </c>
    </row>
    <row r="9" spans="1:14" hidden="1" x14ac:dyDescent="0.25">
      <c r="A9" s="1" t="s">
        <v>2</v>
      </c>
      <c r="B9" s="23">
        <f>'breakdown target UP3 '!K12-'breakdown target UP3 '!H12</f>
        <v>23698</v>
      </c>
      <c r="C9" s="145">
        <f>$C$22*B9</f>
        <v>2251.31</v>
      </c>
      <c r="D9" s="145">
        <f>$D$22*B9</f>
        <v>3906.3783199999998</v>
      </c>
      <c r="E9" s="146">
        <f>$E$22*B9</f>
        <v>5924.5</v>
      </c>
      <c r="F9" s="145">
        <f>$F$22*B9</f>
        <v>7899.3333333333248</v>
      </c>
      <c r="G9" s="145">
        <f>$G$22*B9</f>
        <v>9874.1666666666661</v>
      </c>
      <c r="H9" s="145">
        <f>$H$22*B9</f>
        <v>11848.999999999998</v>
      </c>
      <c r="I9" s="145">
        <f>$I$22*B9</f>
        <v>13823.833333333332</v>
      </c>
      <c r="J9" s="145">
        <f>$J$22*B9</f>
        <v>15798.666666666666</v>
      </c>
      <c r="K9" s="145">
        <f>$K$22*B9</f>
        <v>17773.5</v>
      </c>
      <c r="L9" s="145">
        <f>$L$22*B9</f>
        <v>19748.333333333336</v>
      </c>
      <c r="M9" s="145">
        <f>$M$22*B9</f>
        <v>21723.166666666668</v>
      </c>
      <c r="N9" s="145">
        <f>$N$22*B9</f>
        <v>23698</v>
      </c>
    </row>
    <row r="10" spans="1:14" hidden="1" x14ac:dyDescent="0.25">
      <c r="A10" s="1" t="s">
        <v>1</v>
      </c>
      <c r="B10" s="23">
        <f>'breakdown target UP3 '!K13-'breakdown target UP3 '!H13</f>
        <v>23578</v>
      </c>
      <c r="C10" s="145">
        <f>$C$22*B10</f>
        <v>2239.91</v>
      </c>
      <c r="D10" s="145">
        <f>$D$22*B10</f>
        <v>3886.5975199999998</v>
      </c>
      <c r="E10" s="146">
        <f>$E$22*B10</f>
        <v>5894.5</v>
      </c>
      <c r="F10" s="145">
        <f>$F$22*B10</f>
        <v>7859.3333333333248</v>
      </c>
      <c r="G10" s="145">
        <f>$G$22*B10</f>
        <v>9824.1666666666661</v>
      </c>
      <c r="H10" s="145">
        <f>$H$22*B10</f>
        <v>11788.999999999998</v>
      </c>
      <c r="I10" s="145">
        <f>$I$22*B10</f>
        <v>13753.833333333332</v>
      </c>
      <c r="J10" s="145">
        <f>$J$22*B10</f>
        <v>15718.666666666666</v>
      </c>
      <c r="K10" s="145">
        <f>$K$22*B10</f>
        <v>17683.5</v>
      </c>
      <c r="L10" s="145">
        <f>$L$22*B10</f>
        <v>19648.333333333336</v>
      </c>
      <c r="M10" s="145">
        <f>$M$22*B10</f>
        <v>21613.166666666668</v>
      </c>
      <c r="N10" s="145">
        <f>$N$22*B10</f>
        <v>23578</v>
      </c>
    </row>
    <row r="11" spans="1:14" hidden="1" x14ac:dyDescent="0.25">
      <c r="A11" s="1" t="s">
        <v>74</v>
      </c>
      <c r="B11" s="23">
        <f>'breakdown target UP3 '!K14-'breakdown target UP3 '!H14</f>
        <v>16887</v>
      </c>
      <c r="C11" s="145">
        <f>$C$22*B11</f>
        <v>1604.2650000000001</v>
      </c>
      <c r="D11" s="145">
        <f>$D$22*B11</f>
        <v>2783.6530799999996</v>
      </c>
      <c r="E11" s="146">
        <f>$E$22*B11</f>
        <v>4221.75</v>
      </c>
      <c r="F11" s="145">
        <f>$F$22*B11</f>
        <v>5628.9999999999936</v>
      </c>
      <c r="G11" s="145">
        <f>$G$22*B11</f>
        <v>7036.2499999999991</v>
      </c>
      <c r="H11" s="145">
        <f>$H$22*B11</f>
        <v>8443.4999999999982</v>
      </c>
      <c r="I11" s="145">
        <f>$I$22*B11</f>
        <v>9850.7499999999982</v>
      </c>
      <c r="J11" s="145">
        <f>$J$22*B11</f>
        <v>11258</v>
      </c>
      <c r="K11" s="145">
        <f>$K$22*B11</f>
        <v>12665.25</v>
      </c>
      <c r="L11" s="145">
        <f>$L$22*B11</f>
        <v>14072.5</v>
      </c>
      <c r="M11" s="145">
        <f>$M$22*B11</f>
        <v>15479.750000000002</v>
      </c>
      <c r="N11" s="145">
        <f>$N$22*B11</f>
        <v>16887</v>
      </c>
    </row>
    <row r="12" spans="1:14" hidden="1" x14ac:dyDescent="0.25">
      <c r="A12" s="1" t="s">
        <v>75</v>
      </c>
      <c r="B12" s="23">
        <f>'breakdown target UP3 '!K15-('breakdown target UP3 '!H16+'breakdown target UP3 '!H17)</f>
        <v>7000</v>
      </c>
      <c r="C12" s="145">
        <f>$C$22*B12</f>
        <v>665</v>
      </c>
      <c r="D12" s="145">
        <f>$D$22*B12</f>
        <v>1153.8799999999999</v>
      </c>
      <c r="E12" s="146">
        <f>$E$22*B12</f>
        <v>1750</v>
      </c>
      <c r="F12" s="145">
        <f>$F$22*B12</f>
        <v>2333.3333333333308</v>
      </c>
      <c r="G12" s="145">
        <f>$G$22*B12</f>
        <v>2916.6666666666665</v>
      </c>
      <c r="H12" s="145">
        <f>$H$22*B12</f>
        <v>3499.9999999999995</v>
      </c>
      <c r="I12" s="145">
        <f>$I$22*B12</f>
        <v>4083.333333333333</v>
      </c>
      <c r="J12" s="145">
        <f>$J$22*B12</f>
        <v>4666.6666666666661</v>
      </c>
      <c r="K12" s="145">
        <f>$K$22*B12</f>
        <v>5250</v>
      </c>
      <c r="L12" s="145">
        <f>$L$22*B12</f>
        <v>5833.3333333333339</v>
      </c>
      <c r="M12" s="145">
        <f>$M$22*B12</f>
        <v>6416.666666666667</v>
      </c>
      <c r="N12" s="145">
        <f>$N$22*B12</f>
        <v>7000</v>
      </c>
    </row>
    <row r="13" spans="1:14" hidden="1" x14ac:dyDescent="0.25">
      <c r="A13" s="1" t="s">
        <v>77</v>
      </c>
      <c r="B13" s="23">
        <f>'breakdown target UP3 '!K16-'breakdown target UP3 '!H16</f>
        <v>4800</v>
      </c>
      <c r="C13" s="145">
        <f>$C$22*B13</f>
        <v>456</v>
      </c>
      <c r="D13" s="145">
        <f>$D$22*B13</f>
        <v>791.23199999999997</v>
      </c>
      <c r="E13" s="146">
        <f>$E$22*B13</f>
        <v>1200</v>
      </c>
      <c r="F13" s="145">
        <f>$F$22*B13</f>
        <v>1599.9999999999984</v>
      </c>
      <c r="G13" s="145">
        <f>$G$22*B13</f>
        <v>1999.9999999999998</v>
      </c>
      <c r="H13" s="145">
        <f>$H$22*B13</f>
        <v>2399.9999999999995</v>
      </c>
      <c r="I13" s="145">
        <f>$I$22*B13</f>
        <v>2799.9999999999995</v>
      </c>
      <c r="J13" s="145">
        <f>$J$22*B13</f>
        <v>3200</v>
      </c>
      <c r="K13" s="145">
        <f>$K$22*B13</f>
        <v>3600</v>
      </c>
      <c r="L13" s="145">
        <f>$L$22*B13</f>
        <v>4000</v>
      </c>
      <c r="M13" s="145">
        <f>$M$22*B13</f>
        <v>4400</v>
      </c>
      <c r="N13" s="145">
        <f>$N$22*B13</f>
        <v>4800</v>
      </c>
    </row>
    <row r="14" spans="1:14" hidden="1" x14ac:dyDescent="0.25">
      <c r="A14" s="1" t="s">
        <v>79</v>
      </c>
      <c r="B14" s="23">
        <f>'breakdown target UP3 '!K17-'breakdown target UP3 '!H17</f>
        <v>2200</v>
      </c>
      <c r="C14" s="145">
        <f>$C$22*B14</f>
        <v>209</v>
      </c>
      <c r="D14" s="145">
        <f>$D$22*B14</f>
        <v>362.64799999999997</v>
      </c>
      <c r="E14" s="146">
        <f>$E$22*B14</f>
        <v>550</v>
      </c>
      <c r="F14" s="145">
        <f>$F$22*B14</f>
        <v>733.33333333333258</v>
      </c>
      <c r="G14" s="145">
        <f>$G$22*B14</f>
        <v>916.66666666666663</v>
      </c>
      <c r="H14" s="145">
        <f>$H$22*B14</f>
        <v>1099.9999999999998</v>
      </c>
      <c r="I14" s="145">
        <f>$I$22*B14</f>
        <v>1283.3333333333333</v>
      </c>
      <c r="J14" s="145">
        <f>$J$22*B14</f>
        <v>1466.6666666666665</v>
      </c>
      <c r="K14" s="145">
        <f>$K$22*B14</f>
        <v>1650</v>
      </c>
      <c r="L14" s="145">
        <f>$L$22*B14</f>
        <v>1833.3333333333335</v>
      </c>
      <c r="M14" s="145">
        <f>$M$22*B14</f>
        <v>2016.6666666666667</v>
      </c>
      <c r="N14" s="145">
        <f>$N$22*B14</f>
        <v>2200</v>
      </c>
    </row>
    <row r="15" spans="1:14" hidden="1" x14ac:dyDescent="0.25">
      <c r="A15" s="1" t="s">
        <v>76</v>
      </c>
      <c r="B15" s="23">
        <f>'breakdown target UP3 '!K18-('breakdown target UP3 '!H19+'breakdown target UP3 '!H20+'breakdown target UP3 '!H21)</f>
        <v>12000</v>
      </c>
      <c r="C15" s="145">
        <f>$C$22*B15</f>
        <v>1140</v>
      </c>
      <c r="D15" s="145">
        <f>$D$22*B15</f>
        <v>1978.08</v>
      </c>
      <c r="E15" s="146">
        <f>$E$22*B15</f>
        <v>3000</v>
      </c>
      <c r="F15" s="145">
        <f>$F$22*B15</f>
        <v>3999.9999999999959</v>
      </c>
      <c r="G15" s="145">
        <f>$G$22*B15</f>
        <v>5000</v>
      </c>
      <c r="H15" s="145">
        <f>$H$22*B15</f>
        <v>5999.9999999999991</v>
      </c>
      <c r="I15" s="145">
        <f>$I$22*B15</f>
        <v>6999.9999999999991</v>
      </c>
      <c r="J15" s="145">
        <f>$J$22*B15</f>
        <v>8000</v>
      </c>
      <c r="K15" s="145">
        <f>$K$22*B15</f>
        <v>9000</v>
      </c>
      <c r="L15" s="145">
        <f>$L$22*B15</f>
        <v>10000</v>
      </c>
      <c r="M15" s="145">
        <f>$M$22*B15</f>
        <v>11000</v>
      </c>
      <c r="N15" s="145">
        <f>$N$22*B15</f>
        <v>12000</v>
      </c>
    </row>
    <row r="16" spans="1:14" hidden="1" x14ac:dyDescent="0.25">
      <c r="A16" s="1" t="s">
        <v>81</v>
      </c>
      <c r="B16" s="23">
        <f>'breakdown target UP3 '!K19-'breakdown target UP3 '!H19</f>
        <v>6000</v>
      </c>
      <c r="C16" s="145">
        <f>$C$22*B16</f>
        <v>570</v>
      </c>
      <c r="D16" s="145">
        <f>$D$22*B16</f>
        <v>989.04</v>
      </c>
      <c r="E16" s="146">
        <f>$E$22*B16</f>
        <v>1500</v>
      </c>
      <c r="F16" s="145">
        <f>$F$22*B16</f>
        <v>1999.999999999998</v>
      </c>
      <c r="G16" s="145">
        <f>$G$22*B16</f>
        <v>2500</v>
      </c>
      <c r="H16" s="145">
        <f>$H$22*B16</f>
        <v>2999.9999999999995</v>
      </c>
      <c r="I16" s="145">
        <f>$I$22*B16</f>
        <v>3499.9999999999995</v>
      </c>
      <c r="J16" s="145">
        <f>$J$22*B16</f>
        <v>4000</v>
      </c>
      <c r="K16" s="145">
        <f>$K$22*B16</f>
        <v>4500</v>
      </c>
      <c r="L16" s="145">
        <f>$L$22*B16</f>
        <v>5000</v>
      </c>
      <c r="M16" s="145">
        <f>$M$22*B16</f>
        <v>5500</v>
      </c>
      <c r="N16" s="145">
        <f>$N$22*B16</f>
        <v>6000</v>
      </c>
    </row>
    <row r="17" spans="1:17" hidden="1" x14ac:dyDescent="0.25">
      <c r="A17" s="1" t="s">
        <v>78</v>
      </c>
      <c r="B17" s="23">
        <f>'breakdown target UP3 '!K20-'breakdown target UP3 '!H20</f>
        <v>3245</v>
      </c>
      <c r="C17" s="145">
        <f>$C$22*B17</f>
        <v>308.27499999999998</v>
      </c>
      <c r="D17" s="145">
        <f>$D$22*B17</f>
        <v>534.9058</v>
      </c>
      <c r="E17" s="146">
        <f>$E$22*B17</f>
        <v>811.25</v>
      </c>
      <c r="F17" s="145">
        <f>$F$22*B17</f>
        <v>1081.6666666666656</v>
      </c>
      <c r="G17" s="145">
        <f>$G$22*B17</f>
        <v>1352.0833333333333</v>
      </c>
      <c r="H17" s="145">
        <f>$H$22*B17</f>
        <v>1622.4999999999998</v>
      </c>
      <c r="I17" s="145">
        <f>$I$22*B17</f>
        <v>1892.9166666666665</v>
      </c>
      <c r="J17" s="145">
        <f>$J$22*B17</f>
        <v>2163.333333333333</v>
      </c>
      <c r="K17" s="145">
        <f>$K$22*B17</f>
        <v>2433.75</v>
      </c>
      <c r="L17" s="145">
        <f>$L$22*B17</f>
        <v>2704.166666666667</v>
      </c>
      <c r="M17" s="145">
        <f>$M$22*B17</f>
        <v>2974.5833333333335</v>
      </c>
      <c r="N17" s="145">
        <f>$N$22*B17</f>
        <v>3245</v>
      </c>
    </row>
    <row r="18" spans="1:17" hidden="1" x14ac:dyDescent="0.25">
      <c r="A18" s="1" t="s">
        <v>80</v>
      </c>
      <c r="B18" s="23">
        <f>'breakdown target UP3 '!K21-'breakdown target UP3 '!H21</f>
        <v>2649</v>
      </c>
      <c r="C18" s="145">
        <f>$C$22*B18</f>
        <v>251.655</v>
      </c>
      <c r="D18" s="145">
        <f>$D$22*B18</f>
        <v>436.66115999999994</v>
      </c>
      <c r="E18" s="146">
        <f>$E$22*B18</f>
        <v>662.25</v>
      </c>
      <c r="F18" s="145">
        <f>$F$22*B18</f>
        <v>882.99999999999909</v>
      </c>
      <c r="G18" s="145">
        <f>$G$22*B18</f>
        <v>1103.75</v>
      </c>
      <c r="H18" s="145">
        <f>$H$22*B18</f>
        <v>1324.4999999999998</v>
      </c>
      <c r="I18" s="145">
        <f>$I$22*B18</f>
        <v>1545.2499999999998</v>
      </c>
      <c r="J18" s="145">
        <f>$J$22*B18</f>
        <v>1766</v>
      </c>
      <c r="K18" s="145">
        <f>$K$22*B18</f>
        <v>1986.75</v>
      </c>
      <c r="L18" s="145">
        <f>$L$22*B18</f>
        <v>2207.5</v>
      </c>
      <c r="M18" s="145">
        <f>$M$22*B18</f>
        <v>2428.25</v>
      </c>
      <c r="N18" s="145">
        <f>$N$22*B18</f>
        <v>2649</v>
      </c>
    </row>
    <row r="19" spans="1:17" hidden="1" x14ac:dyDescent="0.25">
      <c r="C19" s="52"/>
      <c r="D19" s="52"/>
      <c r="E19" s="141"/>
      <c r="F19" s="52"/>
      <c r="G19" s="52"/>
      <c r="H19" s="52"/>
      <c r="I19" s="52"/>
      <c r="J19" s="140"/>
      <c r="K19" s="52"/>
      <c r="L19" s="52"/>
      <c r="M19" s="52"/>
      <c r="N19" s="52"/>
    </row>
    <row r="20" spans="1:17" hidden="1" x14ac:dyDescent="0.25">
      <c r="C20" s="52"/>
    </row>
    <row r="21" spans="1:17" x14ac:dyDescent="0.25">
      <c r="C21" s="52"/>
    </row>
    <row r="22" spans="1:17" x14ac:dyDescent="0.25">
      <c r="A22" s="28" t="s">
        <v>25</v>
      </c>
      <c r="B22" s="27" t="s">
        <v>24</v>
      </c>
      <c r="C22" s="2">
        <v>9.5000000000000001E-2</v>
      </c>
      <c r="D22" s="2">
        <v>0.16483999999999999</v>
      </c>
      <c r="E22" s="3">
        <v>0.25</v>
      </c>
      <c r="F22" s="2">
        <v>0.33333333333333298</v>
      </c>
      <c r="G22" s="2">
        <v>0.41666666666666663</v>
      </c>
      <c r="H22" s="3">
        <v>0.49999999999999994</v>
      </c>
      <c r="I22" s="2">
        <v>0.58333333333333326</v>
      </c>
      <c r="J22" s="2">
        <v>0.66666666666666663</v>
      </c>
      <c r="K22" s="3">
        <v>0.75</v>
      </c>
      <c r="L22" s="2">
        <v>0.83333333333333337</v>
      </c>
      <c r="M22" s="2">
        <v>0.91666666666666674</v>
      </c>
      <c r="N22" s="3">
        <v>1</v>
      </c>
    </row>
    <row r="23" spans="1:17" x14ac:dyDescent="0.25">
      <c r="A23" s="28"/>
      <c r="B23" s="27"/>
      <c r="C23" s="8" t="s">
        <v>11</v>
      </c>
      <c r="D23" s="8" t="s">
        <v>12</v>
      </c>
      <c r="E23" s="8" t="s">
        <v>13</v>
      </c>
      <c r="F23" s="8" t="s">
        <v>14</v>
      </c>
      <c r="G23" s="8" t="s">
        <v>15</v>
      </c>
      <c r="H23" s="8" t="s">
        <v>16</v>
      </c>
      <c r="I23" s="8" t="s">
        <v>17</v>
      </c>
      <c r="J23" s="8" t="s">
        <v>18</v>
      </c>
      <c r="K23" s="8" t="s">
        <v>19</v>
      </c>
      <c r="L23" s="8" t="s">
        <v>20</v>
      </c>
      <c r="M23" s="8" t="s">
        <v>21</v>
      </c>
      <c r="N23" s="8" t="s">
        <v>22</v>
      </c>
    </row>
    <row r="24" spans="1:17" x14ac:dyDescent="0.25">
      <c r="A24" s="28"/>
      <c r="B24" s="9" t="s">
        <v>6</v>
      </c>
      <c r="C24" s="139">
        <f>'breakdown target UP3 '!H11+'BREAKDOWN PER BULAN'!C8</f>
        <v>1256297.9550000001</v>
      </c>
      <c r="D24" s="139">
        <f>'breakdown target UP3 '!H11+'BREAKDOWN PER BULAN'!D8</f>
        <v>1262652.6267599999</v>
      </c>
      <c r="E24" s="139">
        <f>'breakdown target UP3 '!H11+'BREAKDOWN PER BULAN'!E8</f>
        <v>1270401.25</v>
      </c>
      <c r="F24" s="139">
        <f>'breakdown target UP3 '!H11+'BREAKDOWN PER BULAN'!F8</f>
        <v>1277983.6666666667</v>
      </c>
      <c r="G24" s="139">
        <f>'breakdown target UP3 '!H11+'BREAKDOWN PER BULAN'!G8</f>
        <v>1285566.0833333333</v>
      </c>
      <c r="H24" s="139">
        <f>'breakdown target UP3 '!H11+'BREAKDOWN PER BULAN'!H8</f>
        <v>1293148.5</v>
      </c>
      <c r="I24" s="139">
        <f>'breakdown target UP3 '!H11+'BREAKDOWN PER BULAN'!I8</f>
        <v>1300730.9166666667</v>
      </c>
      <c r="J24" s="139">
        <f>'breakdown target UP3 '!H11+'BREAKDOWN PER BULAN'!J8</f>
        <v>1308313.3333333333</v>
      </c>
      <c r="K24" s="142">
        <f>'breakdown target UP3 '!H11+'BREAKDOWN PER BULAN'!K8</f>
        <v>1315895.75</v>
      </c>
      <c r="L24" s="139">
        <f>'breakdown target UP3 '!H11+'BREAKDOWN PER BULAN'!L8</f>
        <v>1323478.1666666667</v>
      </c>
      <c r="M24" s="139">
        <f>'breakdown target UP3 '!H11+'BREAKDOWN PER BULAN'!M8</f>
        <v>1331060.5833333333</v>
      </c>
      <c r="N24" s="5">
        <v>1338643</v>
      </c>
      <c r="O24" s="51"/>
      <c r="P24" s="52"/>
      <c r="Q24" s="58"/>
    </row>
    <row r="25" spans="1:17" x14ac:dyDescent="0.25">
      <c r="A25" s="28"/>
      <c r="B25" s="9" t="s">
        <v>7</v>
      </c>
      <c r="C25" s="6">
        <f>C29*C24</f>
        <v>673685.01140797185</v>
      </c>
      <c r="D25" s="6">
        <f t="shared" ref="D25:M25" si="0">D29*D24</f>
        <v>1174862.709216998</v>
      </c>
      <c r="E25" s="6">
        <f t="shared" si="0"/>
        <v>1792757.4995722708</v>
      </c>
      <c r="F25" s="6">
        <f t="shared" si="0"/>
        <v>2404610.1473819483</v>
      </c>
      <c r="G25" s="6">
        <f t="shared" si="0"/>
        <v>3023596.2025010916</v>
      </c>
      <c r="H25" s="6">
        <f t="shared" si="0"/>
        <v>3649715.664929694</v>
      </c>
      <c r="I25" s="6">
        <f t="shared" si="0"/>
        <v>4282968.5346677583</v>
      </c>
      <c r="J25" s="6">
        <f t="shared" si="0"/>
        <v>4923354.8117152834</v>
      </c>
      <c r="K25" s="6">
        <f t="shared" si="0"/>
        <v>5570874.4960722709</v>
      </c>
      <c r="L25" s="6">
        <f t="shared" si="0"/>
        <v>6225527.5877387198</v>
      </c>
      <c r="M25" s="6">
        <f t="shared" si="0"/>
        <v>6887314.08671463</v>
      </c>
      <c r="N25" s="6">
        <f>N29*N24</f>
        <v>7556233.9930000007</v>
      </c>
    </row>
    <row r="26" spans="1:17" x14ac:dyDescent="0.25">
      <c r="A26" s="28"/>
      <c r="B26" s="9" t="s">
        <v>8</v>
      </c>
      <c r="C26" s="6">
        <f>C28*C24</f>
        <v>651279.70201969775</v>
      </c>
      <c r="D26" s="6">
        <f t="shared" ref="D26:M26" si="1">D28*D24</f>
        <v>1135789.311348551</v>
      </c>
      <c r="E26" s="6">
        <f t="shared" si="1"/>
        <v>1733134.2546493686</v>
      </c>
      <c r="F26" s="6">
        <f t="shared" si="1"/>
        <v>2324638.0040242122</v>
      </c>
      <c r="G26" s="6">
        <f t="shared" si="1"/>
        <v>2923037.9189782552</v>
      </c>
      <c r="H26" s="6">
        <f t="shared" si="1"/>
        <v>3528333.9995114906</v>
      </c>
      <c r="I26" s="6">
        <f t="shared" si="1"/>
        <v>4140526.2456239215</v>
      </c>
      <c r="J26" s="6">
        <f t="shared" si="1"/>
        <v>4759614.6573155476</v>
      </c>
      <c r="K26" s="6">
        <f t="shared" si="1"/>
        <v>5385599.2345863683</v>
      </c>
      <c r="L26" s="6">
        <f t="shared" si="1"/>
        <v>6018479.9774363851</v>
      </c>
      <c r="M26" s="6">
        <f t="shared" si="1"/>
        <v>6658256.8858655933</v>
      </c>
      <c r="N26" s="6">
        <f>N28*N24</f>
        <v>7304929.9598739995</v>
      </c>
    </row>
    <row r="27" spans="1:17" x14ac:dyDescent="0.25">
      <c r="A27" s="28"/>
      <c r="B27" s="9" t="s">
        <v>9</v>
      </c>
      <c r="C27" s="7">
        <f>C22*$N$27</f>
        <v>31.104708851636918</v>
      </c>
      <c r="D27" s="7">
        <f t="shared" ref="D27:M27" si="2">D22*$N$27</f>
        <v>53.971581127408726</v>
      </c>
      <c r="E27" s="7">
        <f t="shared" si="2"/>
        <v>81.854496977991886</v>
      </c>
      <c r="F27" s="7">
        <f t="shared" si="2"/>
        <v>109.13932930398907</v>
      </c>
      <c r="G27" s="7">
        <f t="shared" si="2"/>
        <v>136.42416162998646</v>
      </c>
      <c r="H27" s="7">
        <f t="shared" si="2"/>
        <v>163.70899395598374</v>
      </c>
      <c r="I27" s="7">
        <f t="shared" si="2"/>
        <v>190.99382628198103</v>
      </c>
      <c r="J27" s="7">
        <f t="shared" si="2"/>
        <v>218.27865860797834</v>
      </c>
      <c r="K27" s="7">
        <f t="shared" si="2"/>
        <v>245.56349093397566</v>
      </c>
      <c r="L27" s="7">
        <f t="shared" si="2"/>
        <v>272.84832325997297</v>
      </c>
      <c r="M27" s="7">
        <f t="shared" si="2"/>
        <v>300.13315558597026</v>
      </c>
      <c r="N27" s="6">
        <v>327.41798791196754</v>
      </c>
    </row>
    <row r="28" spans="1:17" x14ac:dyDescent="0.25">
      <c r="A28" s="28"/>
      <c r="B28" s="9" t="s">
        <v>23</v>
      </c>
      <c r="C28" s="7">
        <f>C27/60</f>
        <v>0.51841181419394866</v>
      </c>
      <c r="D28" s="7">
        <f t="shared" ref="D28:L28" si="3">D27/60</f>
        <v>0.89952635212347876</v>
      </c>
      <c r="E28" s="7">
        <f t="shared" si="3"/>
        <v>1.3642416162998647</v>
      </c>
      <c r="F28" s="7">
        <f t="shared" si="3"/>
        <v>1.8189888217331511</v>
      </c>
      <c r="G28" s="7">
        <f t="shared" si="3"/>
        <v>2.2737360271664411</v>
      </c>
      <c r="H28" s="7">
        <f t="shared" si="3"/>
        <v>2.728483232599729</v>
      </c>
      <c r="I28" s="7">
        <f t="shared" si="3"/>
        <v>3.183230438033017</v>
      </c>
      <c r="J28" s="7">
        <f t="shared" si="3"/>
        <v>3.6379776434663058</v>
      </c>
      <c r="K28" s="7">
        <f t="shared" si="3"/>
        <v>4.0927248488995946</v>
      </c>
      <c r="L28" s="7">
        <f t="shared" si="3"/>
        <v>4.547472054332883</v>
      </c>
      <c r="M28" s="7">
        <f>M27/60</f>
        <v>5.0022192597661705</v>
      </c>
      <c r="N28" s="7">
        <f>N27/60</f>
        <v>5.4569664651994589</v>
      </c>
    </row>
    <row r="29" spans="1:17" x14ac:dyDescent="0.25">
      <c r="A29" s="28"/>
      <c r="B29" s="9" t="s">
        <v>10</v>
      </c>
      <c r="C29" s="7">
        <f>C22*$N$29</f>
        <v>0.53624620554920177</v>
      </c>
      <c r="D29" s="7">
        <f t="shared" ref="D29:M29" si="4">D22*$N$29</f>
        <v>0.93047183708137271</v>
      </c>
      <c r="E29" s="7">
        <f t="shared" si="4"/>
        <v>1.4111742251294783</v>
      </c>
      <c r="F29" s="7">
        <f t="shared" si="4"/>
        <v>1.8815656335059692</v>
      </c>
      <c r="G29" s="7">
        <f t="shared" si="4"/>
        <v>2.3519570418824638</v>
      </c>
      <c r="H29" s="7">
        <f t="shared" si="4"/>
        <v>2.8223484502589562</v>
      </c>
      <c r="I29" s="7">
        <f t="shared" si="4"/>
        <v>3.292739858635449</v>
      </c>
      <c r="J29" s="7">
        <f t="shared" si="4"/>
        <v>3.7631312670119419</v>
      </c>
      <c r="K29" s="7">
        <f t="shared" si="4"/>
        <v>4.2335226753884347</v>
      </c>
      <c r="L29" s="7">
        <f t="shared" si="4"/>
        <v>4.7039140837649276</v>
      </c>
      <c r="M29" s="7">
        <f t="shared" si="4"/>
        <v>5.1743054921414213</v>
      </c>
      <c r="N29" s="4">
        <v>5.6446969005179133</v>
      </c>
    </row>
    <row r="32" spans="1:17" x14ac:dyDescent="0.25">
      <c r="A32" s="29" t="s">
        <v>26</v>
      </c>
      <c r="B32" s="27" t="s">
        <v>24</v>
      </c>
      <c r="C32" s="2">
        <v>8.516E-2</v>
      </c>
      <c r="D32" s="2">
        <v>0.16483999999999999</v>
      </c>
      <c r="E32" s="3">
        <v>0.25</v>
      </c>
      <c r="F32" s="2">
        <v>0.33333333333333298</v>
      </c>
      <c r="G32" s="2">
        <v>0.41666666666666663</v>
      </c>
      <c r="H32" s="3">
        <v>0.49999999999999994</v>
      </c>
      <c r="I32" s="2">
        <v>0.58333333333333326</v>
      </c>
      <c r="J32" s="2">
        <v>0.66666666666666663</v>
      </c>
      <c r="K32" s="3">
        <v>0.75</v>
      </c>
      <c r="L32" s="2">
        <v>0.83333333333333337</v>
      </c>
      <c r="M32" s="2">
        <v>0.91666666666666674</v>
      </c>
      <c r="N32" s="3">
        <v>1</v>
      </c>
    </row>
    <row r="33" spans="1:14" x14ac:dyDescent="0.25">
      <c r="A33" s="29"/>
      <c r="B33" s="27"/>
      <c r="C33" s="8" t="s">
        <v>11</v>
      </c>
      <c r="D33" s="8" t="s">
        <v>12</v>
      </c>
      <c r="E33" s="8" t="s">
        <v>13</v>
      </c>
      <c r="F33" s="8" t="s">
        <v>14</v>
      </c>
      <c r="G33" s="8" t="s">
        <v>15</v>
      </c>
      <c r="H33" s="8" t="s">
        <v>16</v>
      </c>
      <c r="I33" s="8" t="s">
        <v>17</v>
      </c>
      <c r="J33" s="8" t="s">
        <v>18</v>
      </c>
      <c r="K33" s="8" t="s">
        <v>19</v>
      </c>
      <c r="L33" s="8" t="s">
        <v>20</v>
      </c>
      <c r="M33" s="8" t="s">
        <v>21</v>
      </c>
      <c r="N33" s="8" t="s">
        <v>22</v>
      </c>
    </row>
    <row r="34" spans="1:14" x14ac:dyDescent="0.25">
      <c r="A34" s="29"/>
      <c r="B34" s="9" t="s">
        <v>6</v>
      </c>
      <c r="C34" s="5">
        <f>'breakdown target UP3 '!$H$12+'BREAKDOWN PER BULAN'!C9</f>
        <v>390732.31</v>
      </c>
      <c r="D34" s="5">
        <f>'breakdown target UP3 '!$H$12+'BREAKDOWN PER BULAN'!D9</f>
        <v>392387.37832000002</v>
      </c>
      <c r="E34" s="5">
        <f>'breakdown target UP3 '!$H$12+'BREAKDOWN PER BULAN'!E9</f>
        <v>394405.5</v>
      </c>
      <c r="F34" s="5">
        <f>'breakdown target UP3 '!$H$12+'BREAKDOWN PER BULAN'!F9</f>
        <v>396380.33333333331</v>
      </c>
      <c r="G34" s="5">
        <f>'breakdown target UP3 '!$H$12+'BREAKDOWN PER BULAN'!G9</f>
        <v>398355.16666666669</v>
      </c>
      <c r="H34" s="5">
        <f>'breakdown target UP3 '!$H$12+'BREAKDOWN PER BULAN'!H9</f>
        <v>400330</v>
      </c>
      <c r="I34" s="5">
        <f>'breakdown target UP3 '!$H$12+'BREAKDOWN PER BULAN'!I9</f>
        <v>402304.83333333331</v>
      </c>
      <c r="J34" s="5">
        <f>'breakdown target UP3 '!$H$12+'BREAKDOWN PER BULAN'!J9</f>
        <v>404279.66666666669</v>
      </c>
      <c r="K34" s="5">
        <f>'breakdown target UP3 '!$H$12+'BREAKDOWN PER BULAN'!K9</f>
        <v>406254.5</v>
      </c>
      <c r="L34" s="5">
        <f>'breakdown target UP3 '!$H$12+'BREAKDOWN PER BULAN'!L9</f>
        <v>408229.33333333331</v>
      </c>
      <c r="M34" s="5">
        <f>'breakdown target UP3 '!$H$12+'BREAKDOWN PER BULAN'!M9</f>
        <v>410204.16666666669</v>
      </c>
      <c r="N34" s="5">
        <v>412179</v>
      </c>
    </row>
    <row r="35" spans="1:14" x14ac:dyDescent="0.25">
      <c r="A35" s="29"/>
      <c r="B35" s="9" t="s">
        <v>7</v>
      </c>
      <c r="C35" s="6">
        <f t="shared" ref="C35:N35" si="5">C39*C34</f>
        <v>126464.29514750358</v>
      </c>
      <c r="D35" s="6">
        <f t="shared" si="5"/>
        <v>245827.5683380444</v>
      </c>
      <c r="E35" s="6">
        <f t="shared" si="5"/>
        <v>374745.06415664463</v>
      </c>
      <c r="F35" s="6">
        <f t="shared" si="5"/>
        <v>502161.94059305976</v>
      </c>
      <c r="G35" s="6">
        <f t="shared" si="5"/>
        <v>630829.74455490964</v>
      </c>
      <c r="H35" s="6">
        <f t="shared" si="5"/>
        <v>760748.47604219278</v>
      </c>
      <c r="I35" s="6">
        <f t="shared" si="5"/>
        <v>891918.13505490951</v>
      </c>
      <c r="J35" s="6">
        <f t="shared" si="5"/>
        <v>1024338.7215930604</v>
      </c>
      <c r="K35" s="6">
        <f t="shared" si="5"/>
        <v>1158010.2356566447</v>
      </c>
      <c r="L35" s="6">
        <f t="shared" si="5"/>
        <v>1292932.6772456628</v>
      </c>
      <c r="M35" s="6">
        <f t="shared" si="5"/>
        <v>1429106.0463601148</v>
      </c>
      <c r="N35" s="6">
        <f t="shared" si="5"/>
        <v>1566530.3430000001</v>
      </c>
    </row>
    <row r="36" spans="1:14" x14ac:dyDescent="0.25">
      <c r="A36" s="29"/>
      <c r="B36" s="9" t="s">
        <v>8</v>
      </c>
      <c r="C36" s="6">
        <f>C38*C34</f>
        <v>107433.83026651894</v>
      </c>
      <c r="D36" s="6">
        <f t="shared" ref="D36:N36" si="6">D38*D34</f>
        <v>208835.20697171177</v>
      </c>
      <c r="E36" s="6">
        <f t="shared" si="6"/>
        <v>318353.07798823772</v>
      </c>
      <c r="F36" s="6">
        <f t="shared" si="6"/>
        <v>426596.14422439242</v>
      </c>
      <c r="G36" s="6">
        <f t="shared" si="6"/>
        <v>535901.89724725252</v>
      </c>
      <c r="H36" s="6">
        <f t="shared" si="6"/>
        <v>646270.33705681679</v>
      </c>
      <c r="I36" s="6">
        <f t="shared" si="6"/>
        <v>757701.46365308575</v>
      </c>
      <c r="J36" s="6">
        <f t="shared" si="6"/>
        <v>870195.27703605941</v>
      </c>
      <c r="K36" s="6">
        <f t="shared" si="6"/>
        <v>983751.77720573766</v>
      </c>
      <c r="L36" s="6">
        <f t="shared" si="6"/>
        <v>1098370.9641621206</v>
      </c>
      <c r="M36" s="6">
        <f t="shared" si="6"/>
        <v>1214052.8379052081</v>
      </c>
      <c r="N36" s="6">
        <f t="shared" si="6"/>
        <v>1330797.3984349999</v>
      </c>
    </row>
    <row r="37" spans="1:14" x14ac:dyDescent="0.25">
      <c r="A37" s="29"/>
      <c r="B37" s="9" t="s">
        <v>9</v>
      </c>
      <c r="C37" s="7">
        <f>C32*$N$37</f>
        <v>16.497304295084113</v>
      </c>
      <c r="D37" s="7">
        <f t="shared" ref="D37:M37" si="7">D32*$N$37</f>
        <v>31.933015969958493</v>
      </c>
      <c r="E37" s="7">
        <f t="shared" si="7"/>
        <v>48.43032026504261</v>
      </c>
      <c r="F37" s="7">
        <f t="shared" si="7"/>
        <v>64.573760353390085</v>
      </c>
      <c r="G37" s="7">
        <f t="shared" si="7"/>
        <v>80.717200441737674</v>
      </c>
      <c r="H37" s="7">
        <f t="shared" si="7"/>
        <v>96.860640530085206</v>
      </c>
      <c r="I37" s="7">
        <f t="shared" si="7"/>
        <v>113.00408061843274</v>
      </c>
      <c r="J37" s="7">
        <f t="shared" si="7"/>
        <v>129.14752070678028</v>
      </c>
      <c r="K37" s="7">
        <f t="shared" si="7"/>
        <v>145.29096079512783</v>
      </c>
      <c r="L37" s="7">
        <f t="shared" si="7"/>
        <v>161.43440088347538</v>
      </c>
      <c r="M37" s="7">
        <f t="shared" si="7"/>
        <v>177.57784097182292</v>
      </c>
      <c r="N37" s="6">
        <v>193.72128106017044</v>
      </c>
    </row>
    <row r="38" spans="1:14" x14ac:dyDescent="0.25">
      <c r="A38" s="29"/>
      <c r="B38" s="9" t="s">
        <v>23</v>
      </c>
      <c r="C38" s="7">
        <f>C37/60</f>
        <v>0.2749550715847352</v>
      </c>
      <c r="D38" s="7">
        <f t="shared" ref="D38:M38" si="8">D37/60</f>
        <v>0.5322169328326416</v>
      </c>
      <c r="E38" s="7">
        <f t="shared" si="8"/>
        <v>0.8071720044173768</v>
      </c>
      <c r="F38" s="7">
        <f t="shared" si="8"/>
        <v>1.0762293392231681</v>
      </c>
      <c r="G38" s="7">
        <f t="shared" si="8"/>
        <v>1.3452866740289613</v>
      </c>
      <c r="H38" s="7">
        <f t="shared" si="8"/>
        <v>1.6143440088347534</v>
      </c>
      <c r="I38" s="7">
        <f t="shared" si="8"/>
        <v>1.8834013436405457</v>
      </c>
      <c r="J38" s="7">
        <f t="shared" si="8"/>
        <v>2.152458678446338</v>
      </c>
      <c r="K38" s="7">
        <f t="shared" si="8"/>
        <v>2.4215160132521305</v>
      </c>
      <c r="L38" s="7">
        <f t="shared" si="8"/>
        <v>2.690573348057923</v>
      </c>
      <c r="M38" s="7">
        <f t="shared" si="8"/>
        <v>2.9596306828637156</v>
      </c>
      <c r="N38" s="7">
        <f>N37/60</f>
        <v>3.2286880176695072</v>
      </c>
    </row>
    <row r="39" spans="1:14" x14ac:dyDescent="0.25">
      <c r="A39" s="29"/>
      <c r="B39" s="9" t="s">
        <v>10</v>
      </c>
      <c r="C39" s="7">
        <f>C32*$N$39</f>
        <v>0.32365968186123023</v>
      </c>
      <c r="D39" s="7">
        <f t="shared" ref="D39:M39" si="9">D32*$N$39</f>
        <v>0.62649203802260667</v>
      </c>
      <c r="E39" s="7">
        <f t="shared" si="9"/>
        <v>0.95015171988383695</v>
      </c>
      <c r="F39" s="7">
        <f t="shared" si="9"/>
        <v>1.2668689598451146</v>
      </c>
      <c r="G39" s="7">
        <f t="shared" si="9"/>
        <v>1.5835861998063947</v>
      </c>
      <c r="H39" s="7">
        <f t="shared" si="9"/>
        <v>1.9003034397676737</v>
      </c>
      <c r="I39" s="7">
        <f t="shared" si="9"/>
        <v>2.2170206797289524</v>
      </c>
      <c r="J39" s="7">
        <f t="shared" si="9"/>
        <v>2.5337379196902319</v>
      </c>
      <c r="K39" s="7">
        <f t="shared" si="9"/>
        <v>2.8504551596515109</v>
      </c>
      <c r="L39" s="7">
        <f t="shared" si="9"/>
        <v>3.1671723996127898</v>
      </c>
      <c r="M39" s="7">
        <f t="shared" si="9"/>
        <v>3.4838896395740693</v>
      </c>
      <c r="N39" s="21">
        <v>3.8006068795353478</v>
      </c>
    </row>
    <row r="42" spans="1:14" x14ac:dyDescent="0.25">
      <c r="A42" s="29" t="s">
        <v>51</v>
      </c>
      <c r="B42" s="27" t="s">
        <v>24</v>
      </c>
      <c r="C42" s="2">
        <v>8.516E-2</v>
      </c>
      <c r="D42" s="2">
        <v>0.16483999999999999</v>
      </c>
      <c r="E42" s="3">
        <v>0.25</v>
      </c>
      <c r="F42" s="2">
        <v>0.33333333333333298</v>
      </c>
      <c r="G42" s="2">
        <v>0.41666666666666663</v>
      </c>
      <c r="H42" s="3">
        <v>0.49999999999999994</v>
      </c>
      <c r="I42" s="2">
        <v>0.58333333333333326</v>
      </c>
      <c r="J42" s="2">
        <v>0.66666666666666663</v>
      </c>
      <c r="K42" s="3">
        <v>0.75</v>
      </c>
      <c r="L42" s="2">
        <v>0.83333333333333337</v>
      </c>
      <c r="M42" s="2">
        <v>0.91666666666666674</v>
      </c>
      <c r="N42" s="3">
        <v>1</v>
      </c>
    </row>
    <row r="43" spans="1:14" x14ac:dyDescent="0.25">
      <c r="A43" s="29"/>
      <c r="B43" s="27"/>
      <c r="C43" s="8" t="s">
        <v>11</v>
      </c>
      <c r="D43" s="8" t="s">
        <v>12</v>
      </c>
      <c r="E43" s="8" t="s">
        <v>13</v>
      </c>
      <c r="F43" s="8" t="s">
        <v>14</v>
      </c>
      <c r="G43" s="8" t="s">
        <v>15</v>
      </c>
      <c r="H43" s="8" t="s">
        <v>16</v>
      </c>
      <c r="I43" s="8" t="s">
        <v>17</v>
      </c>
      <c r="J43" s="8" t="s">
        <v>18</v>
      </c>
      <c r="K43" s="8" t="s">
        <v>19</v>
      </c>
      <c r="L43" s="8" t="s">
        <v>20</v>
      </c>
      <c r="M43" s="8" t="s">
        <v>21</v>
      </c>
      <c r="N43" s="8" t="s">
        <v>22</v>
      </c>
    </row>
    <row r="44" spans="1:14" x14ac:dyDescent="0.25">
      <c r="A44" s="29"/>
      <c r="B44" s="9" t="s">
        <v>6</v>
      </c>
      <c r="C44" s="5">
        <f>'breakdown target UP3 '!$H$13+'BREAKDOWN PER BULAN'!C10</f>
        <v>497002.91</v>
      </c>
      <c r="D44" s="5">
        <f>'breakdown target UP3 '!$H$13+'BREAKDOWN PER BULAN'!D10</f>
        <v>498649.59752000001</v>
      </c>
      <c r="E44" s="5">
        <f>'breakdown target UP3 '!$H$13+'BREAKDOWN PER BULAN'!E10</f>
        <v>500657.5</v>
      </c>
      <c r="F44" s="5">
        <f>'breakdown target UP3 '!$H$13+'BREAKDOWN PER BULAN'!F10</f>
        <v>502622.33333333331</v>
      </c>
      <c r="G44" s="5">
        <f>'breakdown target UP3 '!$H$13+'BREAKDOWN PER BULAN'!G10</f>
        <v>504587.16666666669</v>
      </c>
      <c r="H44" s="5">
        <f>'breakdown target UP3 '!$H$13+'BREAKDOWN PER BULAN'!H10</f>
        <v>506552</v>
      </c>
      <c r="I44" s="5">
        <f>'breakdown target UP3 '!$H$13+'BREAKDOWN PER BULAN'!I10</f>
        <v>508516.83333333331</v>
      </c>
      <c r="J44" s="5">
        <f>'breakdown target UP3 '!$H$13+'BREAKDOWN PER BULAN'!J10</f>
        <v>510481.66666666669</v>
      </c>
      <c r="K44" s="5">
        <f>'breakdown target UP3 '!$H$13+'BREAKDOWN PER BULAN'!K10</f>
        <v>512446.5</v>
      </c>
      <c r="L44" s="5">
        <f>'breakdown target UP3 '!$H$13+'BREAKDOWN PER BULAN'!L10</f>
        <v>514411.33333333331</v>
      </c>
      <c r="M44" s="5">
        <f>'breakdown target UP3 '!$H$13+'BREAKDOWN PER BULAN'!M10</f>
        <v>516376.16666666669</v>
      </c>
      <c r="N44" s="5">
        <v>518341</v>
      </c>
    </row>
    <row r="45" spans="1:14" x14ac:dyDescent="0.25">
      <c r="A45" s="29"/>
      <c r="B45" s="9" t="s">
        <v>7</v>
      </c>
      <c r="C45" s="6">
        <f t="shared" ref="C45:N45" si="10">C49*C44</f>
        <v>342629.73337423743</v>
      </c>
      <c r="D45" s="6">
        <f t="shared" si="10"/>
        <v>665408.80390926416</v>
      </c>
      <c r="E45" s="6">
        <f t="shared" si="10"/>
        <v>1013237.3701621718</v>
      </c>
      <c r="F45" s="6">
        <f t="shared" si="10"/>
        <v>1356285.1016551652</v>
      </c>
      <c r="G45" s="6">
        <f t="shared" si="10"/>
        <v>1701983.80386763</v>
      </c>
      <c r="H45" s="6">
        <f t="shared" si="10"/>
        <v>2050333.4767995619</v>
      </c>
      <c r="I45" s="6">
        <f t="shared" si="10"/>
        <v>2401334.1204509628</v>
      </c>
      <c r="J45" s="6">
        <f t="shared" si="10"/>
        <v>2754985.7348218332</v>
      </c>
      <c r="K45" s="6">
        <f t="shared" si="10"/>
        <v>3111288.3199121719</v>
      </c>
      <c r="L45" s="6">
        <f t="shared" si="10"/>
        <v>3470241.875721979</v>
      </c>
      <c r="M45" s="6">
        <f t="shared" si="10"/>
        <v>3831846.4022512557</v>
      </c>
      <c r="N45" s="6">
        <f t="shared" si="10"/>
        <v>4196101.8995000003</v>
      </c>
    </row>
    <row r="46" spans="1:14" x14ac:dyDescent="0.25">
      <c r="A46" s="29"/>
      <c r="B46" s="9" t="s">
        <v>8</v>
      </c>
      <c r="C46" s="6">
        <f>C48*C44</f>
        <v>364116.6001735726</v>
      </c>
      <c r="D46" s="6">
        <f t="shared" ref="D46:N46" si="11">D48*D44</f>
        <v>707137.67021605023</v>
      </c>
      <c r="E46" s="6">
        <f t="shared" si="11"/>
        <v>1076779.1305178136</v>
      </c>
      <c r="F46" s="6">
        <f t="shared" si="11"/>
        <v>1441339.9421507404</v>
      </c>
      <c r="G46" s="6">
        <f t="shared" si="11"/>
        <v>1808717.9711804991</v>
      </c>
      <c r="H46" s="6">
        <f t="shared" si="11"/>
        <v>2178913.2176070842</v>
      </c>
      <c r="I46" s="6">
        <f t="shared" si="11"/>
        <v>2551925.6814304986</v>
      </c>
      <c r="J46" s="6">
        <f t="shared" si="11"/>
        <v>2927755.3626507423</v>
      </c>
      <c r="K46" s="6">
        <f t="shared" si="11"/>
        <v>3306402.2612678134</v>
      </c>
      <c r="L46" s="6">
        <f t="shared" si="11"/>
        <v>3687866.3772817138</v>
      </c>
      <c r="M46" s="6">
        <f t="shared" si="11"/>
        <v>4072147.7106924425</v>
      </c>
      <c r="N46" s="6">
        <f t="shared" si="11"/>
        <v>4459246.2614999991</v>
      </c>
    </row>
    <row r="47" spans="1:14" x14ac:dyDescent="0.25">
      <c r="A47" s="29"/>
      <c r="B47" s="9" t="s">
        <v>9</v>
      </c>
      <c r="C47" s="7">
        <f>C42*$N$47</f>
        <v>43.957481074737281</v>
      </c>
      <c r="D47" s="7">
        <f t="shared" ref="D47:M47" si="12">D42*$N$47</f>
        <v>85.086321986374983</v>
      </c>
      <c r="E47" s="7">
        <f t="shared" si="12"/>
        <v>129.04380306111227</v>
      </c>
      <c r="F47" s="7">
        <f t="shared" si="12"/>
        <v>172.05840408148285</v>
      </c>
      <c r="G47" s="7">
        <f t="shared" si="12"/>
        <v>215.07300510185377</v>
      </c>
      <c r="H47" s="7">
        <f t="shared" si="12"/>
        <v>258.08760612222449</v>
      </c>
      <c r="I47" s="7">
        <f t="shared" si="12"/>
        <v>301.10220714259526</v>
      </c>
      <c r="J47" s="7">
        <f t="shared" si="12"/>
        <v>344.11680816296604</v>
      </c>
      <c r="K47" s="7">
        <f t="shared" si="12"/>
        <v>387.13140918333681</v>
      </c>
      <c r="L47" s="7">
        <f t="shared" si="12"/>
        <v>430.14601020370759</v>
      </c>
      <c r="M47" s="7">
        <f t="shared" si="12"/>
        <v>473.16061122407837</v>
      </c>
      <c r="N47" s="6">
        <v>516.17521224444909</v>
      </c>
    </row>
    <row r="48" spans="1:14" x14ac:dyDescent="0.25">
      <c r="A48" s="29"/>
      <c r="B48" s="9" t="s">
        <v>23</v>
      </c>
      <c r="C48" s="7">
        <f t="shared" ref="C48:N48" si="13">C47/60</f>
        <v>0.73262468457895469</v>
      </c>
      <c r="D48" s="7">
        <f t="shared" si="13"/>
        <v>1.4181053664395831</v>
      </c>
      <c r="E48" s="7">
        <f t="shared" si="13"/>
        <v>2.1507300510185376</v>
      </c>
      <c r="F48" s="7">
        <f t="shared" si="13"/>
        <v>2.8676400680247141</v>
      </c>
      <c r="G48" s="7">
        <f t="shared" si="13"/>
        <v>3.5845500850308962</v>
      </c>
      <c r="H48" s="7">
        <f t="shared" si="13"/>
        <v>4.3014601020370744</v>
      </c>
      <c r="I48" s="7">
        <f t="shared" si="13"/>
        <v>5.0183701190432544</v>
      </c>
      <c r="J48" s="7">
        <f t="shared" si="13"/>
        <v>5.7352801360494343</v>
      </c>
      <c r="K48" s="7">
        <f t="shared" si="13"/>
        <v>6.4521901530556134</v>
      </c>
      <c r="L48" s="7">
        <f t="shared" si="13"/>
        <v>7.1691001700617933</v>
      </c>
      <c r="M48" s="7">
        <f t="shared" si="13"/>
        <v>7.8860101870679724</v>
      </c>
      <c r="N48" s="7">
        <f t="shared" si="13"/>
        <v>8.6029202040741506</v>
      </c>
    </row>
    <row r="49" spans="1:14" x14ac:dyDescent="0.25">
      <c r="A49" s="29"/>
      <c r="B49" s="9" t="s">
        <v>10</v>
      </c>
      <c r="C49" s="7">
        <f>C42*$N$49</f>
        <v>0.68939180532008848</v>
      </c>
      <c r="D49" s="7">
        <f t="shared" ref="D49:M49" si="14">D42*$N$49</f>
        <v>1.3344216203494994</v>
      </c>
      <c r="E49" s="7">
        <f t="shared" si="14"/>
        <v>2.0238134256695881</v>
      </c>
      <c r="F49" s="7">
        <f t="shared" si="14"/>
        <v>2.6984179008927813</v>
      </c>
      <c r="G49" s="7">
        <f t="shared" si="14"/>
        <v>3.3730223761159799</v>
      </c>
      <c r="H49" s="7">
        <f t="shared" si="14"/>
        <v>4.0476268513391753</v>
      </c>
      <c r="I49" s="7">
        <f t="shared" si="14"/>
        <v>4.7222313265623717</v>
      </c>
      <c r="J49" s="7">
        <f t="shared" si="14"/>
        <v>5.396835801785568</v>
      </c>
      <c r="K49" s="7">
        <f t="shared" si="14"/>
        <v>6.0714402770087643</v>
      </c>
      <c r="L49" s="7">
        <f t="shared" si="14"/>
        <v>6.7460447522319607</v>
      </c>
      <c r="M49" s="7">
        <f t="shared" si="14"/>
        <v>7.420649227455157</v>
      </c>
      <c r="N49" s="21">
        <v>8.0952537026783524</v>
      </c>
    </row>
    <row r="52" spans="1:14" x14ac:dyDescent="0.25">
      <c r="A52" s="29" t="s">
        <v>52</v>
      </c>
      <c r="B52" s="27" t="s">
        <v>24</v>
      </c>
      <c r="C52" s="2">
        <v>8.516E-2</v>
      </c>
      <c r="D52" s="2">
        <v>0.16483999999999999</v>
      </c>
      <c r="E52" s="3">
        <v>0.25</v>
      </c>
      <c r="F52" s="2">
        <v>0.33333333333333298</v>
      </c>
      <c r="G52" s="2">
        <v>0.41666666666666663</v>
      </c>
      <c r="H52" s="3">
        <v>0.49999999999999994</v>
      </c>
      <c r="I52" s="2">
        <v>0.58333333333333326</v>
      </c>
      <c r="J52" s="2">
        <v>0.66666666666666663</v>
      </c>
      <c r="K52" s="3">
        <v>0.75</v>
      </c>
      <c r="L52" s="2">
        <v>0.83333333333333337</v>
      </c>
      <c r="M52" s="2">
        <v>0.91666666666666674</v>
      </c>
      <c r="N52" s="3">
        <v>1</v>
      </c>
    </row>
    <row r="53" spans="1:14" x14ac:dyDescent="0.25">
      <c r="A53" s="29"/>
      <c r="B53" s="27"/>
      <c r="C53" s="8" t="s">
        <v>11</v>
      </c>
      <c r="D53" s="8" t="s">
        <v>12</v>
      </c>
      <c r="E53" s="8" t="s">
        <v>13</v>
      </c>
      <c r="F53" s="8" t="s">
        <v>14</v>
      </c>
      <c r="G53" s="8" t="s">
        <v>15</v>
      </c>
      <c r="H53" s="8" t="s">
        <v>16</v>
      </c>
      <c r="I53" s="8" t="s">
        <v>17</v>
      </c>
      <c r="J53" s="8" t="s">
        <v>18</v>
      </c>
      <c r="K53" s="8" t="s">
        <v>19</v>
      </c>
      <c r="L53" s="8" t="s">
        <v>20</v>
      </c>
      <c r="M53" s="8" t="s">
        <v>21</v>
      </c>
      <c r="N53" s="8" t="s">
        <v>22</v>
      </c>
    </row>
    <row r="54" spans="1:14" x14ac:dyDescent="0.25">
      <c r="A54" s="29"/>
      <c r="B54" s="9" t="s">
        <v>6</v>
      </c>
      <c r="C54" s="5">
        <f>('breakdown target UP3 '!$H$16+'breakdown target UP3 '!$H$17)+'BREAKDOWN PER BULAN'!C12</f>
        <v>91261</v>
      </c>
      <c r="D54" s="5">
        <f>('breakdown target UP3 '!$H$16+'breakdown target UP3 '!$H$17)+'BREAKDOWN PER BULAN'!D12</f>
        <v>91749.88</v>
      </c>
      <c r="E54" s="5">
        <f>('breakdown target UP3 '!$H$16+'breakdown target UP3 '!$H$17)+'BREAKDOWN PER BULAN'!E12</f>
        <v>92346</v>
      </c>
      <c r="F54" s="5">
        <f>('breakdown target UP3 '!$H$16+'breakdown target UP3 '!$H$17)+'BREAKDOWN PER BULAN'!F12</f>
        <v>92929.333333333328</v>
      </c>
      <c r="G54" s="5">
        <f>('breakdown target UP3 '!$H$16+'breakdown target UP3 '!$H$17)+'BREAKDOWN PER BULAN'!G12</f>
        <v>93512.666666666672</v>
      </c>
      <c r="H54" s="5">
        <f>('breakdown target UP3 '!$H$16+'breakdown target UP3 '!$H$17)+'BREAKDOWN PER BULAN'!H12</f>
        <v>94096</v>
      </c>
      <c r="I54" s="5">
        <f>('breakdown target UP3 '!$H$16+'breakdown target UP3 '!$H$17)+'BREAKDOWN PER BULAN'!I12</f>
        <v>94679.333333333328</v>
      </c>
      <c r="J54" s="5">
        <f>('breakdown target UP3 '!$H$16+'breakdown target UP3 '!$H$17)+'BREAKDOWN PER BULAN'!J12</f>
        <v>95262.666666666672</v>
      </c>
      <c r="K54" s="5">
        <f>('breakdown target UP3 '!$H$16+'breakdown target UP3 '!$H$17)+'BREAKDOWN PER BULAN'!K12</f>
        <v>95846</v>
      </c>
      <c r="L54" s="5">
        <f>('breakdown target UP3 '!$H$16+'breakdown target UP3 '!$H$17)+'BREAKDOWN PER BULAN'!L12</f>
        <v>96429.333333333328</v>
      </c>
      <c r="M54" s="5">
        <f>('breakdown target UP3 '!$H$16+'breakdown target UP3 '!$H$17)+'BREAKDOWN PER BULAN'!M12</f>
        <v>97012.666666666672</v>
      </c>
      <c r="N54" s="5">
        <v>97596</v>
      </c>
    </row>
    <row r="55" spans="1:14" x14ac:dyDescent="0.25">
      <c r="A55" s="29"/>
      <c r="B55" s="9" t="s">
        <v>7</v>
      </c>
      <c r="C55" s="6">
        <f t="shared" ref="C55:N55" si="15">C59*C54</f>
        <v>30380.5821610577</v>
      </c>
      <c r="D55" s="6">
        <f t="shared" si="15"/>
        <v>59121.211695773331</v>
      </c>
      <c r="E55" s="6">
        <f t="shared" si="15"/>
        <v>90247.111986029136</v>
      </c>
      <c r="F55" s="6">
        <f t="shared" si="15"/>
        <v>121089.58268714552</v>
      </c>
      <c r="G55" s="6">
        <f t="shared" si="15"/>
        <v>152312.10340781554</v>
      </c>
      <c r="H55" s="6">
        <f t="shared" si="15"/>
        <v>183914.67414803884</v>
      </c>
      <c r="I55" s="6">
        <f t="shared" si="15"/>
        <v>215897.29490781552</v>
      </c>
      <c r="J55" s="6">
        <f t="shared" si="15"/>
        <v>248259.96568714565</v>
      </c>
      <c r="K55" s="6">
        <f t="shared" si="15"/>
        <v>281002.68648602912</v>
      </c>
      <c r="L55" s="6">
        <f t="shared" si="15"/>
        <v>314125.45730446605</v>
      </c>
      <c r="M55" s="6">
        <f t="shared" si="15"/>
        <v>347628.27814245637</v>
      </c>
      <c r="N55" s="6">
        <f t="shared" si="15"/>
        <v>381511.14899999998</v>
      </c>
    </row>
    <row r="56" spans="1:14" x14ac:dyDescent="0.25">
      <c r="A56" s="29"/>
      <c r="B56" s="9" t="s">
        <v>8</v>
      </c>
      <c r="C56" s="6">
        <f>C58*C54</f>
        <v>15565.124373084578</v>
      </c>
      <c r="D56" s="6">
        <f t="shared" ref="D56:N56" si="16">D58*D54</f>
        <v>30290.038823276347</v>
      </c>
      <c r="E56" s="6">
        <f t="shared" si="16"/>
        <v>46237.017938873185</v>
      </c>
      <c r="F56" s="6">
        <f t="shared" si="16"/>
        <v>62038.785327368154</v>
      </c>
      <c r="G56" s="6">
        <f t="shared" si="16"/>
        <v>78035.266753631906</v>
      </c>
      <c r="H56" s="6">
        <f t="shared" si="16"/>
        <v>94226.462217664244</v>
      </c>
      <c r="I56" s="6">
        <f t="shared" si="16"/>
        <v>110612.37171946523</v>
      </c>
      <c r="J56" s="6">
        <f t="shared" si="16"/>
        <v>127192.99525903491</v>
      </c>
      <c r="K56" s="6">
        <f t="shared" si="16"/>
        <v>143968.33283637319</v>
      </c>
      <c r="L56" s="6">
        <f t="shared" si="16"/>
        <v>160938.38445148015</v>
      </c>
      <c r="M56" s="6">
        <f t="shared" si="16"/>
        <v>178103.15010435577</v>
      </c>
      <c r="N56" s="6">
        <f t="shared" si="16"/>
        <v>195462.62979499999</v>
      </c>
    </row>
    <row r="57" spans="1:14" x14ac:dyDescent="0.25">
      <c r="A57" s="29"/>
      <c r="B57" s="9" t="s">
        <v>9</v>
      </c>
      <c r="C57" s="7">
        <f>C52*$N$57</f>
        <v>10.233368715936432</v>
      </c>
      <c r="D57" s="7">
        <f t="shared" ref="D57:M57" si="17">D52*$N$57</f>
        <v>19.808225682655724</v>
      </c>
      <c r="E57" s="7">
        <f t="shared" si="17"/>
        <v>30.041594398592157</v>
      </c>
      <c r="F57" s="7">
        <f t="shared" si="17"/>
        <v>40.055459198122833</v>
      </c>
      <c r="G57" s="7">
        <f t="shared" si="17"/>
        <v>50.069323997653591</v>
      </c>
      <c r="H57" s="7">
        <f t="shared" si="17"/>
        <v>60.083188797184306</v>
      </c>
      <c r="I57" s="7">
        <f t="shared" si="17"/>
        <v>70.097053596715028</v>
      </c>
      <c r="J57" s="7">
        <f t="shared" si="17"/>
        <v>80.110918396245751</v>
      </c>
      <c r="K57" s="7">
        <f t="shared" si="17"/>
        <v>90.124783195776473</v>
      </c>
      <c r="L57" s="7">
        <f t="shared" si="17"/>
        <v>100.1386479953072</v>
      </c>
      <c r="M57" s="7">
        <f t="shared" si="17"/>
        <v>110.15251279483792</v>
      </c>
      <c r="N57" s="6">
        <v>120.16637759436863</v>
      </c>
    </row>
    <row r="58" spans="1:14" x14ac:dyDescent="0.25">
      <c r="A58" s="29"/>
      <c r="B58" s="9" t="s">
        <v>23</v>
      </c>
      <c r="C58" s="7">
        <f t="shared" ref="C58:N58" si="18">C57/60</f>
        <v>0.1705561452656072</v>
      </c>
      <c r="D58" s="7">
        <f t="shared" si="18"/>
        <v>0.33013709471092872</v>
      </c>
      <c r="E58" s="7">
        <f t="shared" si="18"/>
        <v>0.50069323997653592</v>
      </c>
      <c r="F58" s="7">
        <f t="shared" si="18"/>
        <v>0.66759098663538052</v>
      </c>
      <c r="G58" s="7">
        <f t="shared" si="18"/>
        <v>0.83448873329422646</v>
      </c>
      <c r="H58" s="7">
        <f t="shared" si="18"/>
        <v>1.0013864799530718</v>
      </c>
      <c r="I58" s="7">
        <f t="shared" si="18"/>
        <v>1.1682842266119171</v>
      </c>
      <c r="J58" s="7">
        <f t="shared" si="18"/>
        <v>1.3351819732707626</v>
      </c>
      <c r="K58" s="7">
        <f t="shared" si="18"/>
        <v>1.5020797199296079</v>
      </c>
      <c r="L58" s="7">
        <f t="shared" si="18"/>
        <v>1.6689774665884534</v>
      </c>
      <c r="M58" s="7">
        <f t="shared" si="18"/>
        <v>1.8358752132472986</v>
      </c>
      <c r="N58" s="7">
        <f t="shared" si="18"/>
        <v>2.0027729599061437</v>
      </c>
    </row>
    <row r="59" spans="1:14" x14ac:dyDescent="0.25">
      <c r="A59" s="29"/>
      <c r="B59" s="9" t="s">
        <v>10</v>
      </c>
      <c r="C59" s="7">
        <f>C52*$N$59</f>
        <v>0.3328977565560064</v>
      </c>
      <c r="D59" s="7">
        <f t="shared" ref="D59:M59" si="19">D52*$N$59</f>
        <v>0.64437372229558587</v>
      </c>
      <c r="E59" s="7">
        <f t="shared" si="19"/>
        <v>0.97727147885159227</v>
      </c>
      <c r="F59" s="7">
        <f t="shared" si="19"/>
        <v>1.3030286384687884</v>
      </c>
      <c r="G59" s="7">
        <f t="shared" si="19"/>
        <v>1.628785798085987</v>
      </c>
      <c r="H59" s="7">
        <f t="shared" si="19"/>
        <v>1.9545429577031843</v>
      </c>
      <c r="I59" s="7">
        <f t="shared" si="19"/>
        <v>2.2803001173203818</v>
      </c>
      <c r="J59" s="7">
        <f t="shared" si="19"/>
        <v>2.6060572769375794</v>
      </c>
      <c r="K59" s="7">
        <f t="shared" si="19"/>
        <v>2.9318144365547769</v>
      </c>
      <c r="L59" s="7">
        <f t="shared" si="19"/>
        <v>3.2575715961719744</v>
      </c>
      <c r="M59" s="7">
        <f t="shared" si="19"/>
        <v>3.583328755789172</v>
      </c>
      <c r="N59" s="21">
        <v>3.9090859154063691</v>
      </c>
    </row>
    <row r="61" spans="1:14" hidden="1" x14ac:dyDescent="0.25"/>
    <row r="62" spans="1:14" hidden="1" x14ac:dyDescent="0.25">
      <c r="A62" s="26" t="s">
        <v>55</v>
      </c>
      <c r="B62" s="27" t="s">
        <v>24</v>
      </c>
      <c r="C62" s="2">
        <v>8.516E-2</v>
      </c>
      <c r="D62" s="2">
        <v>0.16483999999999999</v>
      </c>
      <c r="E62" s="3">
        <v>0.25</v>
      </c>
      <c r="F62" s="2">
        <v>0.33333333333333298</v>
      </c>
      <c r="G62" s="2">
        <v>0.41666666666666663</v>
      </c>
      <c r="H62" s="3">
        <v>0.49999999999999994</v>
      </c>
      <c r="I62" s="2">
        <v>0.58333333333333326</v>
      </c>
      <c r="J62" s="2">
        <v>0.66666666666666663</v>
      </c>
      <c r="K62" s="3">
        <v>0.75</v>
      </c>
      <c r="L62" s="2">
        <v>0.83333333333333337</v>
      </c>
      <c r="M62" s="2">
        <v>0.91666666666666674</v>
      </c>
      <c r="N62" s="3">
        <v>1</v>
      </c>
    </row>
    <row r="63" spans="1:14" hidden="1" x14ac:dyDescent="0.25">
      <c r="A63" s="26"/>
      <c r="B63" s="27"/>
      <c r="C63" s="8" t="s">
        <v>11</v>
      </c>
      <c r="D63" s="8" t="s">
        <v>12</v>
      </c>
      <c r="E63" s="8" t="s">
        <v>13</v>
      </c>
      <c r="F63" s="8" t="s">
        <v>14</v>
      </c>
      <c r="G63" s="8" t="s">
        <v>15</v>
      </c>
      <c r="H63" s="8" t="s">
        <v>16</v>
      </c>
      <c r="I63" s="8" t="s">
        <v>17</v>
      </c>
      <c r="J63" s="8" t="s">
        <v>18</v>
      </c>
      <c r="K63" s="8" t="s">
        <v>19</v>
      </c>
      <c r="L63" s="8" t="s">
        <v>20</v>
      </c>
      <c r="M63" s="8" t="s">
        <v>21</v>
      </c>
      <c r="N63" s="8" t="s">
        <v>22</v>
      </c>
    </row>
    <row r="64" spans="1:14" hidden="1" x14ac:dyDescent="0.25">
      <c r="A64" s="26"/>
      <c r="B64" s="9" t="s">
        <v>6</v>
      </c>
      <c r="C64" s="5">
        <f>'breakdown target UP3 '!$H$16+'BREAKDOWN PER BULAN'!C13</f>
        <v>66932</v>
      </c>
      <c r="D64" s="5">
        <f>'breakdown target UP3 '!$H$16+'BREAKDOWN PER BULAN'!D13</f>
        <v>67267.232000000004</v>
      </c>
      <c r="E64" s="5">
        <f>'breakdown target UP3 '!$H$16+'BREAKDOWN PER BULAN'!E13</f>
        <v>67676</v>
      </c>
      <c r="F64" s="5">
        <f>'breakdown target UP3 '!$H$16+'BREAKDOWN PER BULAN'!F13</f>
        <v>68076</v>
      </c>
      <c r="G64" s="5">
        <f>'breakdown target UP3 '!$H$16+'BREAKDOWN PER BULAN'!G13</f>
        <v>68476</v>
      </c>
      <c r="H64" s="5">
        <f>'breakdown target UP3 '!$H$16+'BREAKDOWN PER BULAN'!H13</f>
        <v>68876</v>
      </c>
      <c r="I64" s="5">
        <f>'breakdown target UP3 '!$H$16+'BREAKDOWN PER BULAN'!I13</f>
        <v>69276</v>
      </c>
      <c r="J64" s="5">
        <f>'breakdown target UP3 '!$H$16+'BREAKDOWN PER BULAN'!J13</f>
        <v>69676</v>
      </c>
      <c r="K64" s="5">
        <f>'breakdown target UP3 '!$H$16+'BREAKDOWN PER BULAN'!K13</f>
        <v>70076</v>
      </c>
      <c r="L64" s="5">
        <f>'breakdown target UP3 '!$H$16+'BREAKDOWN PER BULAN'!L13</f>
        <v>70476</v>
      </c>
      <c r="M64" s="5">
        <f>'breakdown target UP3 '!$H$16+'BREAKDOWN PER BULAN'!M13</f>
        <v>70876</v>
      </c>
      <c r="N64" s="5">
        <v>71276</v>
      </c>
    </row>
    <row r="65" spans="1:14" hidden="1" x14ac:dyDescent="0.25">
      <c r="A65" s="26"/>
      <c r="B65" s="9" t="s">
        <v>7</v>
      </c>
      <c r="C65" s="6">
        <f t="shared" ref="C65:N65" si="20">C69*C64</f>
        <v>22963.318662126578</v>
      </c>
      <c r="D65" s="6">
        <f t="shared" si="20"/>
        <v>44671.584833300185</v>
      </c>
      <c r="E65" s="6">
        <f t="shared" si="20"/>
        <v>68161.617498239968</v>
      </c>
      <c r="F65" s="6">
        <f t="shared" si="20"/>
        <v>91419.31699687097</v>
      </c>
      <c r="G65" s="6">
        <f t="shared" si="20"/>
        <v>114945.59666177769</v>
      </c>
      <c r="H65" s="6">
        <f t="shared" si="20"/>
        <v>138740.45649295984</v>
      </c>
      <c r="I65" s="6">
        <f t="shared" si="20"/>
        <v>162803.89649041757</v>
      </c>
      <c r="J65" s="6">
        <f t="shared" si="20"/>
        <v>187135.91665415087</v>
      </c>
      <c r="K65" s="6">
        <f t="shared" si="20"/>
        <v>211736.51698415974</v>
      </c>
      <c r="L65" s="6">
        <f t="shared" si="20"/>
        <v>236605.6974804441</v>
      </c>
      <c r="M65" s="6">
        <f t="shared" si="20"/>
        <v>261743.45814300407</v>
      </c>
      <c r="N65" s="6">
        <f t="shared" si="20"/>
        <v>287149.79897183948</v>
      </c>
    </row>
    <row r="66" spans="1:14" hidden="1" x14ac:dyDescent="0.25">
      <c r="A66" s="26"/>
      <c r="B66" s="9" t="s">
        <v>8</v>
      </c>
      <c r="C66" s="6">
        <f>C68*C64</f>
        <v>11985.748337573265</v>
      </c>
      <c r="D66" s="6">
        <f t="shared" ref="D66:N66" si="21">D68*D64</f>
        <v>23316.419613841066</v>
      </c>
      <c r="E66" s="6">
        <f t="shared" si="21"/>
        <v>35577.087338132034</v>
      </c>
      <c r="F66" s="6">
        <f t="shared" si="21"/>
        <v>47716.488319456905</v>
      </c>
      <c r="G66" s="6">
        <f t="shared" si="21"/>
        <v>59996.075235088974</v>
      </c>
      <c r="H66" s="6">
        <f t="shared" si="21"/>
        <v>72415.848085028134</v>
      </c>
      <c r="I66" s="6">
        <f t="shared" si="21"/>
        <v>84975.806869274398</v>
      </c>
      <c r="J66" s="6">
        <f t="shared" si="21"/>
        <v>97675.951587827789</v>
      </c>
      <c r="K66" s="6">
        <f t="shared" si="21"/>
        <v>110516.28224068831</v>
      </c>
      <c r="L66" s="6">
        <f t="shared" si="21"/>
        <v>123496.79882785592</v>
      </c>
      <c r="M66" s="6">
        <f t="shared" si="21"/>
        <v>136617.50134933068</v>
      </c>
      <c r="N66" s="6">
        <f t="shared" si="21"/>
        <v>149878.38980511253</v>
      </c>
    </row>
    <row r="67" spans="1:14" hidden="1" x14ac:dyDescent="0.25">
      <c r="A67" s="26"/>
      <c r="B67" s="9" t="s">
        <v>9</v>
      </c>
      <c r="C67" s="7">
        <f>C62*$N$67</f>
        <v>10.744410749034779</v>
      </c>
      <c r="D67" s="7">
        <f t="shared" ref="D67:M67" si="22">D62*$N$67</f>
        <v>20.797424470066851</v>
      </c>
      <c r="E67" s="7">
        <f t="shared" si="22"/>
        <v>31.541835219101632</v>
      </c>
      <c r="F67" s="7">
        <f t="shared" si="22"/>
        <v>42.055780292135466</v>
      </c>
      <c r="G67" s="7">
        <f t="shared" si="22"/>
        <v>52.569725365169383</v>
      </c>
      <c r="H67" s="7">
        <f t="shared" si="22"/>
        <v>63.083670438203256</v>
      </c>
      <c r="I67" s="7">
        <f t="shared" si="22"/>
        <v>73.597615511237137</v>
      </c>
      <c r="J67" s="7">
        <f t="shared" si="22"/>
        <v>84.111560584271018</v>
      </c>
      <c r="K67" s="7">
        <f t="shared" si="22"/>
        <v>94.625505657304899</v>
      </c>
      <c r="L67" s="7">
        <f t="shared" si="22"/>
        <v>105.13945073033878</v>
      </c>
      <c r="M67" s="7">
        <f t="shared" si="22"/>
        <v>115.65339580337266</v>
      </c>
      <c r="N67" s="6">
        <v>126.16734087640653</v>
      </c>
    </row>
    <row r="68" spans="1:14" hidden="1" x14ac:dyDescent="0.25">
      <c r="A68" s="26"/>
      <c r="B68" s="9" t="s">
        <v>23</v>
      </c>
      <c r="C68" s="7">
        <f t="shared" ref="C68:N68" si="23">C67/60</f>
        <v>0.17907351248391298</v>
      </c>
      <c r="D68" s="7">
        <f t="shared" si="23"/>
        <v>0.34662374116778083</v>
      </c>
      <c r="E68" s="7">
        <f t="shared" si="23"/>
        <v>0.52569725365169384</v>
      </c>
      <c r="F68" s="7">
        <f t="shared" si="23"/>
        <v>0.70092967153559116</v>
      </c>
      <c r="G68" s="7">
        <f t="shared" si="23"/>
        <v>0.8761620894194897</v>
      </c>
      <c r="H68" s="7">
        <f t="shared" si="23"/>
        <v>1.0513945073033877</v>
      </c>
      <c r="I68" s="7">
        <f t="shared" si="23"/>
        <v>1.2266269251872857</v>
      </c>
      <c r="J68" s="7">
        <f t="shared" si="23"/>
        <v>1.4018593430711837</v>
      </c>
      <c r="K68" s="7">
        <f t="shared" si="23"/>
        <v>1.5770917609550816</v>
      </c>
      <c r="L68" s="7">
        <f t="shared" si="23"/>
        <v>1.7523241788389796</v>
      </c>
      <c r="M68" s="7">
        <f t="shared" si="23"/>
        <v>1.9275565967228776</v>
      </c>
      <c r="N68" s="7">
        <f t="shared" si="23"/>
        <v>2.1027890146067754</v>
      </c>
    </row>
    <row r="69" spans="1:14" hidden="1" x14ac:dyDescent="0.25">
      <c r="A69" s="26"/>
      <c r="B69" s="9" t="s">
        <v>10</v>
      </c>
      <c r="C69" s="7">
        <f>C62*$N$69</f>
        <v>0.34308430440038512</v>
      </c>
      <c r="D69" s="7">
        <f t="shared" ref="D69:M69" si="24">D62*$N$69</f>
        <v>0.66409131913292019</v>
      </c>
      <c r="E69" s="7">
        <f t="shared" si="24"/>
        <v>1.0071756235333054</v>
      </c>
      <c r="F69" s="7">
        <f t="shared" si="24"/>
        <v>1.3429008313777391</v>
      </c>
      <c r="G69" s="7">
        <f t="shared" si="24"/>
        <v>1.6786260392221755</v>
      </c>
      <c r="H69" s="7">
        <f t="shared" si="24"/>
        <v>2.0143512470666103</v>
      </c>
      <c r="I69" s="7">
        <f t="shared" si="24"/>
        <v>2.3500764549110453</v>
      </c>
      <c r="J69" s="7">
        <f t="shared" si="24"/>
        <v>2.6858016627554808</v>
      </c>
      <c r="K69" s="7">
        <f t="shared" si="24"/>
        <v>3.0215268705999163</v>
      </c>
      <c r="L69" s="7">
        <f t="shared" si="24"/>
        <v>3.3572520784443514</v>
      </c>
      <c r="M69" s="7">
        <f t="shared" si="24"/>
        <v>3.6929772862887869</v>
      </c>
      <c r="N69" s="21">
        <v>4.0287024941332215</v>
      </c>
    </row>
    <row r="70" spans="1:14" hidden="1" x14ac:dyDescent="0.25"/>
    <row r="71" spans="1:14" hidden="1" x14ac:dyDescent="0.25"/>
    <row r="72" spans="1:14" ht="14.45" hidden="1" customHeight="1" x14ac:dyDescent="0.25">
      <c r="A72" s="30" t="s">
        <v>56</v>
      </c>
      <c r="B72" s="27" t="s">
        <v>24</v>
      </c>
      <c r="C72" s="2">
        <v>8.516E-2</v>
      </c>
      <c r="D72" s="2">
        <v>0.16483999999999999</v>
      </c>
      <c r="E72" s="3">
        <v>0.25</v>
      </c>
      <c r="F72" s="2">
        <v>0.33333333333333298</v>
      </c>
      <c r="G72" s="2">
        <v>0.41666666666666663</v>
      </c>
      <c r="H72" s="3">
        <v>0.49999999999999994</v>
      </c>
      <c r="I72" s="2">
        <v>0.58333333333333326</v>
      </c>
      <c r="J72" s="2">
        <v>0.66666666666666663</v>
      </c>
      <c r="K72" s="3">
        <v>0.75</v>
      </c>
      <c r="L72" s="2">
        <v>0.83333333333333337</v>
      </c>
      <c r="M72" s="2">
        <v>0.91666666666666674</v>
      </c>
      <c r="N72" s="3">
        <v>1</v>
      </c>
    </row>
    <row r="73" spans="1:14" hidden="1" x14ac:dyDescent="0.25">
      <c r="A73" s="31"/>
      <c r="B73" s="27"/>
      <c r="C73" s="8" t="s">
        <v>11</v>
      </c>
      <c r="D73" s="8" t="s">
        <v>12</v>
      </c>
      <c r="E73" s="8" t="s">
        <v>13</v>
      </c>
      <c r="F73" s="8" t="s">
        <v>14</v>
      </c>
      <c r="G73" s="8" t="s">
        <v>15</v>
      </c>
      <c r="H73" s="8" t="s">
        <v>16</v>
      </c>
      <c r="I73" s="8" t="s">
        <v>17</v>
      </c>
      <c r="J73" s="8" t="s">
        <v>18</v>
      </c>
      <c r="K73" s="8" t="s">
        <v>19</v>
      </c>
      <c r="L73" s="8" t="s">
        <v>20</v>
      </c>
      <c r="M73" s="8" t="s">
        <v>21</v>
      </c>
      <c r="N73" s="8" t="s">
        <v>22</v>
      </c>
    </row>
    <row r="74" spans="1:14" hidden="1" x14ac:dyDescent="0.25">
      <c r="A74" s="31"/>
      <c r="B74" s="9" t="s">
        <v>6</v>
      </c>
      <c r="C74" s="5">
        <f>'breakdown target UP3 '!$H$17+'BREAKDOWN PER BULAN'!C14</f>
        <v>24329</v>
      </c>
      <c r="D74" s="5">
        <f>'breakdown target UP3 '!$H$17+'BREAKDOWN PER BULAN'!D14</f>
        <v>24482.648000000001</v>
      </c>
      <c r="E74" s="5">
        <f>'breakdown target UP3 '!$H$17+'BREAKDOWN PER BULAN'!E14</f>
        <v>24670</v>
      </c>
      <c r="F74" s="5">
        <f>'breakdown target UP3 '!$H$17+'BREAKDOWN PER BULAN'!F14</f>
        <v>24853.333333333332</v>
      </c>
      <c r="G74" s="5">
        <f>'breakdown target UP3 '!$H$17+'BREAKDOWN PER BULAN'!G14</f>
        <v>25036.666666666668</v>
      </c>
      <c r="H74" s="5">
        <f>'breakdown target UP3 '!$H$17+'BREAKDOWN PER BULAN'!H14</f>
        <v>25220</v>
      </c>
      <c r="I74" s="5">
        <f>'breakdown target UP3 '!$H$17+'BREAKDOWN PER BULAN'!I14</f>
        <v>25403.333333333332</v>
      </c>
      <c r="J74" s="5">
        <f>'breakdown target UP3 '!$H$17+'BREAKDOWN PER BULAN'!J14</f>
        <v>25586.666666666668</v>
      </c>
      <c r="K74" s="5">
        <f>'breakdown target UP3 '!$H$17+'BREAKDOWN PER BULAN'!K14</f>
        <v>25770</v>
      </c>
      <c r="L74" s="5">
        <f>'breakdown target UP3 '!$H$17+'BREAKDOWN PER BULAN'!L14</f>
        <v>25953.333333333332</v>
      </c>
      <c r="M74" s="5">
        <f>'breakdown target UP3 '!$H$17+'BREAKDOWN PER BULAN'!M14</f>
        <v>26136.666666666668</v>
      </c>
      <c r="N74" s="5">
        <v>26320</v>
      </c>
    </row>
    <row r="75" spans="1:14" hidden="1" x14ac:dyDescent="0.25">
      <c r="A75" s="31"/>
      <c r="B75" s="9" t="s">
        <v>7</v>
      </c>
      <c r="C75" s="6">
        <f t="shared" ref="C75:N75" si="25">C79*C74</f>
        <v>9766.5171881008337</v>
      </c>
      <c r="D75" s="6">
        <f t="shared" si="25"/>
        <v>19023.954647997125</v>
      </c>
      <c r="E75" s="6">
        <f t="shared" si="25"/>
        <v>29072.940917703156</v>
      </c>
      <c r="F75" s="6">
        <f t="shared" si="25"/>
        <v>39051.99252036112</v>
      </c>
      <c r="G75" s="6">
        <f t="shared" si="25"/>
        <v>49175.079771397643</v>
      </c>
      <c r="H75" s="6">
        <f t="shared" si="25"/>
        <v>59442.2026708126</v>
      </c>
      <c r="I75" s="6">
        <f t="shared" si="25"/>
        <v>69853.361218606035</v>
      </c>
      <c r="J75" s="6">
        <f t="shared" si="25"/>
        <v>80408.555414777977</v>
      </c>
      <c r="K75" s="6">
        <f t="shared" si="25"/>
        <v>91107.785259328375</v>
      </c>
      <c r="L75" s="6">
        <f t="shared" si="25"/>
        <v>101951.05075225724</v>
      </c>
      <c r="M75" s="6">
        <f t="shared" si="25"/>
        <v>112938.35189356461</v>
      </c>
      <c r="N75" s="6">
        <f t="shared" si="25"/>
        <v>124069.68868325042</v>
      </c>
    </row>
    <row r="76" spans="1:14" hidden="1" x14ac:dyDescent="0.25">
      <c r="A76" s="31"/>
      <c r="B76" s="9" t="s">
        <v>8</v>
      </c>
      <c r="C76" s="6">
        <f>C78*C74</f>
        <v>4782.5919326576814</v>
      </c>
      <c r="D76" s="6">
        <f t="shared" ref="D76:N76" si="26">D78*D74</f>
        <v>9315.8912511420149</v>
      </c>
      <c r="E76" s="6">
        <f t="shared" si="26"/>
        <v>14236.806224131427</v>
      </c>
      <c r="F76" s="6">
        <f t="shared" si="26"/>
        <v>19123.474702900294</v>
      </c>
      <c r="G76" s="6">
        <f t="shared" si="26"/>
        <v>24080.676383698406</v>
      </c>
      <c r="H76" s="6">
        <f t="shared" si="26"/>
        <v>29108.411266525702</v>
      </c>
      <c r="I76" s="6">
        <f t="shared" si="26"/>
        <v>34206.679351382212</v>
      </c>
      <c r="J76" s="6">
        <f t="shared" si="26"/>
        <v>39375.480638267931</v>
      </c>
      <c r="K76" s="6">
        <f t="shared" si="26"/>
        <v>44614.815127182832</v>
      </c>
      <c r="L76" s="6">
        <f t="shared" si="26"/>
        <v>49924.682818126959</v>
      </c>
      <c r="M76" s="6">
        <f t="shared" si="26"/>
        <v>55305.083711100298</v>
      </c>
      <c r="N76" s="6">
        <f t="shared" si="26"/>
        <v>60756.017806102827</v>
      </c>
    </row>
    <row r="77" spans="1:14" hidden="1" x14ac:dyDescent="0.25">
      <c r="A77" s="31"/>
      <c r="B77" s="9" t="s">
        <v>9</v>
      </c>
      <c r="C77" s="7">
        <f>C72*$N$77</f>
        <v>11.794792879257713</v>
      </c>
      <c r="D77" s="7">
        <f t="shared" ref="D77:M77" si="27">D72*$N$77</f>
        <v>22.830597207806967</v>
      </c>
      <c r="E77" s="7">
        <f t="shared" si="27"/>
        <v>34.62539008706468</v>
      </c>
      <c r="F77" s="7">
        <f t="shared" si="27"/>
        <v>46.167186782752857</v>
      </c>
      <c r="G77" s="7">
        <f t="shared" si="27"/>
        <v>57.708983478441127</v>
      </c>
      <c r="H77" s="7">
        <f t="shared" si="27"/>
        <v>69.250780174129346</v>
      </c>
      <c r="I77" s="7">
        <f t="shared" si="27"/>
        <v>80.79257686981758</v>
      </c>
      <c r="J77" s="7">
        <f t="shared" si="27"/>
        <v>92.334373565505814</v>
      </c>
      <c r="K77" s="7">
        <f t="shared" si="27"/>
        <v>103.87617026119403</v>
      </c>
      <c r="L77" s="7">
        <f t="shared" si="27"/>
        <v>115.41796695688227</v>
      </c>
      <c r="M77" s="7">
        <f t="shared" si="27"/>
        <v>126.9597636525705</v>
      </c>
      <c r="N77" s="6">
        <v>138.50156034825872</v>
      </c>
    </row>
    <row r="78" spans="1:14" hidden="1" x14ac:dyDescent="0.25">
      <c r="A78" s="31"/>
      <c r="B78" s="9" t="s">
        <v>23</v>
      </c>
      <c r="C78" s="7">
        <f t="shared" ref="C78:N78" si="28">C77/60</f>
        <v>0.19657988132096188</v>
      </c>
      <c r="D78" s="7">
        <f t="shared" si="28"/>
        <v>0.38050995346344946</v>
      </c>
      <c r="E78" s="7">
        <f t="shared" si="28"/>
        <v>0.57708983478441134</v>
      </c>
      <c r="F78" s="7">
        <f t="shared" si="28"/>
        <v>0.76945311304588093</v>
      </c>
      <c r="G78" s="7">
        <f t="shared" si="28"/>
        <v>0.96181639130735208</v>
      </c>
      <c r="H78" s="7">
        <f t="shared" si="28"/>
        <v>1.1541796695688225</v>
      </c>
      <c r="I78" s="7">
        <f t="shared" si="28"/>
        <v>1.346542947830293</v>
      </c>
      <c r="J78" s="7">
        <f t="shared" si="28"/>
        <v>1.5389062260917636</v>
      </c>
      <c r="K78" s="7">
        <f t="shared" si="28"/>
        <v>1.7312695043532338</v>
      </c>
      <c r="L78" s="7">
        <f t="shared" si="28"/>
        <v>1.9236327826147044</v>
      </c>
      <c r="M78" s="7">
        <f t="shared" si="28"/>
        <v>2.1159960608761752</v>
      </c>
      <c r="N78" s="7">
        <f t="shared" si="28"/>
        <v>2.3083593391376453</v>
      </c>
    </row>
    <row r="79" spans="1:14" hidden="1" x14ac:dyDescent="0.25">
      <c r="A79" s="32"/>
      <c r="B79" s="9" t="s">
        <v>10</v>
      </c>
      <c r="C79" s="7">
        <f>C72*$N$79</f>
        <v>0.40143520852072972</v>
      </c>
      <c r="D79" s="7">
        <f t="shared" ref="D79:M79" si="29">D72*$N$79</f>
        <v>0.777038278212272</v>
      </c>
      <c r="E79" s="7">
        <f t="shared" si="29"/>
        <v>1.1784734867330018</v>
      </c>
      <c r="F79" s="7">
        <f t="shared" si="29"/>
        <v>1.5712979823106674</v>
      </c>
      <c r="G79" s="7">
        <f t="shared" si="29"/>
        <v>1.9641224778883362</v>
      </c>
      <c r="H79" s="7">
        <f t="shared" si="29"/>
        <v>2.3569469734660031</v>
      </c>
      <c r="I79" s="7">
        <f t="shared" si="29"/>
        <v>2.7497714690436705</v>
      </c>
      <c r="J79" s="7">
        <f t="shared" si="29"/>
        <v>3.1425959646213379</v>
      </c>
      <c r="K79" s="7">
        <f t="shared" si="29"/>
        <v>3.5354204601990054</v>
      </c>
      <c r="L79" s="7">
        <f t="shared" si="29"/>
        <v>3.9282449557766728</v>
      </c>
      <c r="M79" s="7">
        <f t="shared" si="29"/>
        <v>4.3210694513543402</v>
      </c>
      <c r="N79" s="21">
        <v>4.7138939469320071</v>
      </c>
    </row>
    <row r="80" spans="1:14" hidden="1" x14ac:dyDescent="0.25"/>
    <row r="83" spans="1:14" x14ac:dyDescent="0.25">
      <c r="A83" s="29" t="s">
        <v>53</v>
      </c>
      <c r="B83" s="27" t="s">
        <v>24</v>
      </c>
      <c r="C83" s="2">
        <v>0.1</v>
      </c>
      <c r="D83" s="2">
        <v>0.16483999999999999</v>
      </c>
      <c r="E83" s="3">
        <v>0.25</v>
      </c>
      <c r="F83" s="2">
        <v>0.33333333333333298</v>
      </c>
      <c r="G83" s="2">
        <v>0.41666666666666663</v>
      </c>
      <c r="H83" s="3">
        <v>0.49999999999999994</v>
      </c>
      <c r="I83" s="2">
        <v>0.58333333333333326</v>
      </c>
      <c r="J83" s="2">
        <v>0.66666666666666663</v>
      </c>
      <c r="K83" s="3">
        <v>0.75</v>
      </c>
      <c r="L83" s="2">
        <v>0.83333333333333337</v>
      </c>
      <c r="M83" s="2">
        <v>0.91666666666666674</v>
      </c>
      <c r="N83" s="3">
        <v>1</v>
      </c>
    </row>
    <row r="84" spans="1:14" x14ac:dyDescent="0.25">
      <c r="A84" s="29"/>
      <c r="B84" s="27"/>
      <c r="C84" s="8" t="s">
        <v>11</v>
      </c>
      <c r="D84" s="8" t="s">
        <v>12</v>
      </c>
      <c r="E84" s="8" t="s">
        <v>13</v>
      </c>
      <c r="F84" s="8" t="s">
        <v>14</v>
      </c>
      <c r="G84" s="8" t="s">
        <v>15</v>
      </c>
      <c r="H84" s="8" t="s">
        <v>16</v>
      </c>
      <c r="I84" s="8" t="s">
        <v>17</v>
      </c>
      <c r="J84" s="8" t="s">
        <v>18</v>
      </c>
      <c r="K84" s="8" t="s">
        <v>19</v>
      </c>
      <c r="L84" s="8" t="s">
        <v>20</v>
      </c>
      <c r="M84" s="8" t="s">
        <v>21</v>
      </c>
      <c r="N84" s="8" t="s">
        <v>22</v>
      </c>
    </row>
    <row r="85" spans="1:14" x14ac:dyDescent="0.25">
      <c r="A85" s="29"/>
      <c r="B85" s="9" t="s">
        <v>6</v>
      </c>
      <c r="C85" s="5">
        <f>'breakdown target UP3 '!$H$14+'BREAKDOWN PER BULAN'!C11</f>
        <v>140388.26500000001</v>
      </c>
      <c r="D85" s="5">
        <f>'breakdown target UP3 '!$H$14+'BREAKDOWN PER BULAN'!D11</f>
        <v>141567.65307999999</v>
      </c>
      <c r="E85" s="5">
        <f>'breakdown target UP3 '!$H$14+'BREAKDOWN PER BULAN'!E11</f>
        <v>143005.75</v>
      </c>
      <c r="F85" s="5">
        <f>'breakdown target UP3 '!$H$14+'BREAKDOWN PER BULAN'!F11</f>
        <v>144413</v>
      </c>
      <c r="G85" s="5">
        <f>'breakdown target UP3 '!$H$14+'BREAKDOWN PER BULAN'!G11</f>
        <v>145820.25</v>
      </c>
      <c r="H85" s="5">
        <f>'breakdown target UP3 '!$H$14+'BREAKDOWN PER BULAN'!H11</f>
        <v>147227.5</v>
      </c>
      <c r="I85" s="5">
        <f>'breakdown target UP3 '!$H$14+'BREAKDOWN PER BULAN'!I11</f>
        <v>148634.75</v>
      </c>
      <c r="J85" s="5">
        <f>'breakdown target UP3 '!$H$14+'BREAKDOWN PER BULAN'!J11</f>
        <v>150042</v>
      </c>
      <c r="K85" s="5">
        <f>'breakdown target UP3 '!$H$14+'BREAKDOWN PER BULAN'!K11</f>
        <v>151449.25</v>
      </c>
      <c r="L85" s="5">
        <f>'breakdown target UP3 '!$H$14+'BREAKDOWN PER BULAN'!L11</f>
        <v>152856.5</v>
      </c>
      <c r="M85" s="5">
        <f>'breakdown target UP3 '!$H$14+'BREAKDOWN PER BULAN'!M11</f>
        <v>154263.75</v>
      </c>
      <c r="N85" s="5">
        <v>155671</v>
      </c>
    </row>
    <row r="86" spans="1:14" x14ac:dyDescent="0.25">
      <c r="A86" s="29"/>
      <c r="B86" s="9" t="s">
        <v>7</v>
      </c>
      <c r="C86" s="6">
        <f t="shared" ref="C86:N86" si="30">C90*C85</f>
        <v>43668.592429479009</v>
      </c>
      <c r="D86" s="6">
        <f t="shared" si="30"/>
        <v>72588.032487082717</v>
      </c>
      <c r="E86" s="6">
        <f t="shared" si="30"/>
        <v>111206.94118952833</v>
      </c>
      <c r="F86" s="6">
        <f t="shared" si="30"/>
        <v>149735.03278018153</v>
      </c>
      <c r="G86" s="6">
        <f t="shared" si="30"/>
        <v>188992.67996790705</v>
      </c>
      <c r="H86" s="6">
        <f t="shared" si="30"/>
        <v>228979.8827527044</v>
      </c>
      <c r="I86" s="6">
        <f t="shared" si="30"/>
        <v>269696.64113457373</v>
      </c>
      <c r="J86" s="6">
        <f t="shared" si="30"/>
        <v>311142.95511351503</v>
      </c>
      <c r="K86" s="6">
        <f t="shared" si="30"/>
        <v>353318.82468952832</v>
      </c>
      <c r="L86" s="6">
        <f t="shared" si="30"/>
        <v>396224.24986261362</v>
      </c>
      <c r="M86" s="6">
        <f t="shared" si="30"/>
        <v>439859.23063277086</v>
      </c>
      <c r="N86" s="6">
        <f t="shared" si="30"/>
        <v>484223.76699999999</v>
      </c>
    </row>
    <row r="87" spans="1:14" x14ac:dyDescent="0.25">
      <c r="A87" s="29"/>
      <c r="B87" s="9" t="s">
        <v>8</v>
      </c>
      <c r="C87" s="6">
        <f>C89*C85</f>
        <v>37402.099209217173</v>
      </c>
      <c r="D87" s="6">
        <f t="shared" ref="D87:N87" si="31">D89*D85</f>
        <v>62171.566369311011</v>
      </c>
      <c r="E87" s="6">
        <f t="shared" si="31"/>
        <v>95248.617272043848</v>
      </c>
      <c r="F87" s="6">
        <f t="shared" si="31"/>
        <v>128247.88342294072</v>
      </c>
      <c r="G87" s="6">
        <f t="shared" si="31"/>
        <v>161872.01310394573</v>
      </c>
      <c r="H87" s="6">
        <f t="shared" si="31"/>
        <v>196121.00631505845</v>
      </c>
      <c r="I87" s="6">
        <f t="shared" si="31"/>
        <v>230994.86305627902</v>
      </c>
      <c r="J87" s="6">
        <f t="shared" si="31"/>
        <v>266493.58332760748</v>
      </c>
      <c r="K87" s="6">
        <f t="shared" si="31"/>
        <v>302617.16712904384</v>
      </c>
      <c r="L87" s="6">
        <f t="shared" si="31"/>
        <v>339365.61446058803</v>
      </c>
      <c r="M87" s="6">
        <f t="shared" si="31"/>
        <v>376738.92532224004</v>
      </c>
      <c r="N87" s="6">
        <f t="shared" si="31"/>
        <v>414737.09971400001</v>
      </c>
    </row>
    <row r="88" spans="1:14" x14ac:dyDescent="0.25">
      <c r="A88" s="29"/>
      <c r="B88" s="9" t="s">
        <v>9</v>
      </c>
      <c r="C88" s="7">
        <f>C83*$N$88</f>
        <v>15.985139160691459</v>
      </c>
      <c r="D88" s="7">
        <f t="shared" ref="D88:M88" si="32">D83*$N$88</f>
        <v>26.349903392483796</v>
      </c>
      <c r="E88" s="7">
        <f t="shared" si="32"/>
        <v>39.962847901728644</v>
      </c>
      <c r="F88" s="7">
        <f t="shared" si="32"/>
        <v>53.283797202304804</v>
      </c>
      <c r="G88" s="7">
        <f t="shared" si="32"/>
        <v>66.604746502881071</v>
      </c>
      <c r="H88" s="7">
        <f t="shared" si="32"/>
        <v>79.925695803457273</v>
      </c>
      <c r="I88" s="7">
        <f t="shared" si="32"/>
        <v>93.24664510403349</v>
      </c>
      <c r="J88" s="7">
        <f t="shared" si="32"/>
        <v>106.56759440460971</v>
      </c>
      <c r="K88" s="7">
        <f t="shared" si="32"/>
        <v>119.88854370518592</v>
      </c>
      <c r="L88" s="7">
        <f t="shared" si="32"/>
        <v>133.20949300576214</v>
      </c>
      <c r="M88" s="7">
        <f t="shared" si="32"/>
        <v>146.53044230633836</v>
      </c>
      <c r="N88" s="6">
        <v>159.85139160691458</v>
      </c>
    </row>
    <row r="89" spans="1:14" x14ac:dyDescent="0.25">
      <c r="A89" s="29"/>
      <c r="B89" s="9" t="s">
        <v>23</v>
      </c>
      <c r="C89" s="7">
        <f t="shared" ref="C89:N89" si="33">C88/60</f>
        <v>0.26641898601152431</v>
      </c>
      <c r="D89" s="7">
        <f t="shared" si="33"/>
        <v>0.43916505654139659</v>
      </c>
      <c r="E89" s="7">
        <f t="shared" si="33"/>
        <v>0.66604746502881074</v>
      </c>
      <c r="F89" s="7">
        <f t="shared" si="33"/>
        <v>0.88806328670508006</v>
      </c>
      <c r="G89" s="7">
        <f t="shared" si="33"/>
        <v>1.1100791083813513</v>
      </c>
      <c r="H89" s="7">
        <f t="shared" si="33"/>
        <v>1.3320949300576213</v>
      </c>
      <c r="I89" s="7">
        <f t="shared" si="33"/>
        <v>1.5541107517338915</v>
      </c>
      <c r="J89" s="7">
        <f t="shared" si="33"/>
        <v>1.7761265734101619</v>
      </c>
      <c r="K89" s="7">
        <f t="shared" si="33"/>
        <v>1.9981423950864321</v>
      </c>
      <c r="L89" s="7">
        <f t="shared" si="33"/>
        <v>2.2201582167627025</v>
      </c>
      <c r="M89" s="7">
        <f t="shared" si="33"/>
        <v>2.4421740384389725</v>
      </c>
      <c r="N89" s="7">
        <f t="shared" si="33"/>
        <v>2.6641898601152429</v>
      </c>
    </row>
    <row r="90" spans="1:14" x14ac:dyDescent="0.25">
      <c r="A90" s="29"/>
      <c r="B90" s="9" t="s">
        <v>10</v>
      </c>
      <c r="C90" s="7">
        <f>C83*$N$90</f>
        <v>0.31105585947286268</v>
      </c>
      <c r="D90" s="7">
        <f t="shared" ref="D90:M90" si="34">D83*$N$90</f>
        <v>0.51274447875506679</v>
      </c>
      <c r="E90" s="7">
        <f t="shared" si="34"/>
        <v>0.77763964868215663</v>
      </c>
      <c r="F90" s="7">
        <f t="shared" si="34"/>
        <v>1.036852864909541</v>
      </c>
      <c r="G90" s="7">
        <f t="shared" si="34"/>
        <v>1.2960660811369276</v>
      </c>
      <c r="H90" s="7">
        <f t="shared" si="34"/>
        <v>1.555279297364313</v>
      </c>
      <c r="I90" s="7">
        <f t="shared" si="34"/>
        <v>1.8144925135916985</v>
      </c>
      <c r="J90" s="7">
        <f t="shared" si="34"/>
        <v>2.0737057298190842</v>
      </c>
      <c r="K90" s="7">
        <f t="shared" si="34"/>
        <v>2.3329189460464699</v>
      </c>
      <c r="L90" s="7">
        <f t="shared" si="34"/>
        <v>2.5921321622738556</v>
      </c>
      <c r="M90" s="7">
        <f t="shared" si="34"/>
        <v>2.8513453785012413</v>
      </c>
      <c r="N90" s="21">
        <v>3.1105585947286265</v>
      </c>
    </row>
    <row r="93" spans="1:14" x14ac:dyDescent="0.25">
      <c r="A93" s="29" t="s">
        <v>54</v>
      </c>
      <c r="B93" s="27" t="s">
        <v>24</v>
      </c>
      <c r="C93" s="2">
        <v>8.516E-2</v>
      </c>
      <c r="D93" s="2">
        <v>0.16483999999999999</v>
      </c>
      <c r="E93" s="3">
        <v>0.25</v>
      </c>
      <c r="F93" s="2">
        <v>0.33333333333333298</v>
      </c>
      <c r="G93" s="2">
        <v>0.41666666666666663</v>
      </c>
      <c r="H93" s="3">
        <v>0.49999999999999994</v>
      </c>
      <c r="I93" s="2">
        <v>0.58333333333333326</v>
      </c>
      <c r="J93" s="2">
        <v>0.66666666666666663</v>
      </c>
      <c r="K93" s="3">
        <v>0.75</v>
      </c>
      <c r="L93" s="2">
        <v>0.83333333333333337</v>
      </c>
      <c r="M93" s="2">
        <v>0.91666666666666674</v>
      </c>
      <c r="N93" s="3">
        <v>1</v>
      </c>
    </row>
    <row r="94" spans="1:14" x14ac:dyDescent="0.25">
      <c r="A94" s="29"/>
      <c r="B94" s="27"/>
      <c r="C94" s="8" t="s">
        <v>11</v>
      </c>
      <c r="D94" s="8" t="s">
        <v>12</v>
      </c>
      <c r="E94" s="8" t="s">
        <v>13</v>
      </c>
      <c r="F94" s="8" t="s">
        <v>14</v>
      </c>
      <c r="G94" s="8" t="s">
        <v>15</v>
      </c>
      <c r="H94" s="8" t="s">
        <v>16</v>
      </c>
      <c r="I94" s="8" t="s">
        <v>17</v>
      </c>
      <c r="J94" s="8" t="s">
        <v>18</v>
      </c>
      <c r="K94" s="8" t="s">
        <v>19</v>
      </c>
      <c r="L94" s="8" t="s">
        <v>20</v>
      </c>
      <c r="M94" s="8" t="s">
        <v>21</v>
      </c>
      <c r="N94" s="8" t="s">
        <v>22</v>
      </c>
    </row>
    <row r="95" spans="1:14" x14ac:dyDescent="0.25">
      <c r="A95" s="29"/>
      <c r="B95" s="9" t="s">
        <v>6</v>
      </c>
      <c r="C95" s="5">
        <f>'breakdown target UP3 '!$H$18+'BREAKDOWN PER BULAN'!C15</f>
        <v>143996</v>
      </c>
      <c r="D95" s="5">
        <f>'breakdown target UP3 '!$H$18+'BREAKDOWN PER BULAN'!D15</f>
        <v>144834.07999999999</v>
      </c>
      <c r="E95" s="5">
        <f>'breakdown target UP3 '!$H$18+'BREAKDOWN PER BULAN'!E15</f>
        <v>145856</v>
      </c>
      <c r="F95" s="5">
        <f>'breakdown target UP3 '!$H$18+'BREAKDOWN PER BULAN'!F15</f>
        <v>146856</v>
      </c>
      <c r="G95" s="5">
        <f>'breakdown target UP3 '!$H$18+'BREAKDOWN PER BULAN'!G15</f>
        <v>147856</v>
      </c>
      <c r="H95" s="5">
        <f>'breakdown target UP3 '!$H$18+'BREAKDOWN PER BULAN'!H15</f>
        <v>148856</v>
      </c>
      <c r="I95" s="5">
        <f>'breakdown target UP3 '!$H$18+'BREAKDOWN PER BULAN'!I15</f>
        <v>149856</v>
      </c>
      <c r="J95" s="5">
        <f>'breakdown target UP3 '!$H$18+'BREAKDOWN PER BULAN'!J15</f>
        <v>150856</v>
      </c>
      <c r="K95" s="5">
        <f>'breakdown target UP3 '!$H$18+'BREAKDOWN PER BULAN'!K15</f>
        <v>151856</v>
      </c>
      <c r="L95" s="5">
        <f>'breakdown target UP3 '!$H$18+'BREAKDOWN PER BULAN'!L15</f>
        <v>152856</v>
      </c>
      <c r="M95" s="5">
        <f>'breakdown target UP3 '!$H$18+'BREAKDOWN PER BULAN'!M15</f>
        <v>153856</v>
      </c>
      <c r="N95" s="5">
        <v>154856</v>
      </c>
    </row>
    <row r="96" spans="1:14" x14ac:dyDescent="0.25">
      <c r="A96" s="29"/>
      <c r="B96" s="9" t="s">
        <v>7</v>
      </c>
      <c r="C96" s="6">
        <f t="shared" ref="C96:N96" si="35">C100*C95</f>
        <v>73475.693790285019</v>
      </c>
      <c r="D96" s="6">
        <f t="shared" si="35"/>
        <v>143051.0287774693</v>
      </c>
      <c r="E96" s="6">
        <f t="shared" si="35"/>
        <v>218485.14912698249</v>
      </c>
      <c r="F96" s="6">
        <f t="shared" si="35"/>
        <v>293310.80024309008</v>
      </c>
      <c r="G96" s="6">
        <f t="shared" si="35"/>
        <v>369135.08539608837</v>
      </c>
      <c r="H96" s="6">
        <f t="shared" si="35"/>
        <v>445958.0045859766</v>
      </c>
      <c r="I96" s="6">
        <f t="shared" si="35"/>
        <v>523779.557812755</v>
      </c>
      <c r="J96" s="6">
        <f t="shared" si="35"/>
        <v>602599.74507642374</v>
      </c>
      <c r="K96" s="6">
        <f t="shared" si="35"/>
        <v>682418.56637698249</v>
      </c>
      <c r="L96" s="6">
        <f t="shared" si="35"/>
        <v>763236.02171443147</v>
      </c>
      <c r="M96" s="6">
        <f t="shared" si="35"/>
        <v>845052.11108877067</v>
      </c>
      <c r="N96" s="6">
        <f t="shared" si="35"/>
        <v>927866.8345</v>
      </c>
    </row>
    <row r="97" spans="1:14" x14ac:dyDescent="0.25">
      <c r="A97" s="29"/>
      <c r="B97" s="9" t="s">
        <v>8</v>
      </c>
      <c r="C97" s="6">
        <f>C99*C95</f>
        <v>71640.100662632089</v>
      </c>
      <c r="D97" s="6">
        <f t="shared" ref="D97:N97" si="36">D99*D95</f>
        <v>139477.28252504097</v>
      </c>
      <c r="E97" s="6">
        <f t="shared" si="36"/>
        <v>213026.88371234902</v>
      </c>
      <c r="F97" s="6">
        <f t="shared" si="36"/>
        <v>285983.2166379689</v>
      </c>
      <c r="G97" s="6">
        <f t="shared" si="36"/>
        <v>359913.23540767469</v>
      </c>
      <c r="H97" s="6">
        <f t="shared" si="36"/>
        <v>434816.9400214653</v>
      </c>
      <c r="I97" s="6">
        <f t="shared" si="36"/>
        <v>510694.33047934121</v>
      </c>
      <c r="J97" s="6">
        <f t="shared" si="36"/>
        <v>587545.40678130253</v>
      </c>
      <c r="K97" s="6">
        <f t="shared" si="36"/>
        <v>665370.16892734892</v>
      </c>
      <c r="L97" s="6">
        <f t="shared" si="36"/>
        <v>744168.61691748083</v>
      </c>
      <c r="M97" s="6">
        <f t="shared" si="36"/>
        <v>823940.75075169781</v>
      </c>
      <c r="N97" s="6">
        <f t="shared" si="36"/>
        <v>904686.57042999996</v>
      </c>
    </row>
    <row r="98" spans="1:14" x14ac:dyDescent="0.25">
      <c r="A98" s="29"/>
      <c r="B98" s="9" t="s">
        <v>9</v>
      </c>
      <c r="C98" s="7">
        <f>C93*$N$98</f>
        <v>29.850871133628196</v>
      </c>
      <c r="D98" s="7">
        <f t="shared" ref="D98:M98" si="37">D93*$N$98</f>
        <v>57.780854834044987</v>
      </c>
      <c r="E98" s="7">
        <f t="shared" si="37"/>
        <v>87.631725967673191</v>
      </c>
      <c r="F98" s="7">
        <f t="shared" si="37"/>
        <v>116.84230129023079</v>
      </c>
      <c r="G98" s="7">
        <f t="shared" si="37"/>
        <v>146.05287661278865</v>
      </c>
      <c r="H98" s="7">
        <f t="shared" si="37"/>
        <v>175.26345193534635</v>
      </c>
      <c r="I98" s="7">
        <f t="shared" si="37"/>
        <v>204.47402725790408</v>
      </c>
      <c r="J98" s="7">
        <f t="shared" si="37"/>
        <v>233.68460258046184</v>
      </c>
      <c r="K98" s="7">
        <f t="shared" si="37"/>
        <v>262.89517790301954</v>
      </c>
      <c r="L98" s="7">
        <f t="shared" si="37"/>
        <v>292.1057532255773</v>
      </c>
      <c r="M98" s="7">
        <f t="shared" si="37"/>
        <v>321.31632854813506</v>
      </c>
      <c r="N98" s="6">
        <v>350.52690387069276</v>
      </c>
    </row>
    <row r="99" spans="1:14" x14ac:dyDescent="0.25">
      <c r="A99" s="29"/>
      <c r="B99" s="9" t="s">
        <v>23</v>
      </c>
      <c r="C99" s="7">
        <f t="shared" ref="C99:N99" si="38">C98/60</f>
        <v>0.49751451889380327</v>
      </c>
      <c r="D99" s="7">
        <f t="shared" si="38"/>
        <v>0.96301424723408313</v>
      </c>
      <c r="E99" s="7">
        <f t="shared" si="38"/>
        <v>1.4605287661278865</v>
      </c>
      <c r="F99" s="7">
        <f t="shared" si="38"/>
        <v>1.9473716881705132</v>
      </c>
      <c r="G99" s="7">
        <f t="shared" si="38"/>
        <v>2.4342146102131443</v>
      </c>
      <c r="H99" s="7">
        <f t="shared" si="38"/>
        <v>2.9210575322557726</v>
      </c>
      <c r="I99" s="7">
        <f t="shared" si="38"/>
        <v>3.4079004542984013</v>
      </c>
      <c r="J99" s="7">
        <f t="shared" si="38"/>
        <v>3.8947433763410308</v>
      </c>
      <c r="K99" s="7">
        <f t="shared" si="38"/>
        <v>4.3815862983836587</v>
      </c>
      <c r="L99" s="7">
        <f t="shared" si="38"/>
        <v>4.8684292204262887</v>
      </c>
      <c r="M99" s="7">
        <f t="shared" si="38"/>
        <v>5.3552721424689178</v>
      </c>
      <c r="N99" s="7">
        <f t="shared" si="38"/>
        <v>5.8421150645115461</v>
      </c>
    </row>
    <row r="100" spans="1:14" x14ac:dyDescent="0.25">
      <c r="A100" s="29"/>
      <c r="B100" s="9" t="s">
        <v>10</v>
      </c>
      <c r="C100" s="7">
        <f>C93*$N$100</f>
        <v>0.51026204748940951</v>
      </c>
      <c r="D100" s="7">
        <f t="shared" ref="D100:M100" si="39">D93*$N$100</f>
        <v>0.98768900784586966</v>
      </c>
      <c r="E100" s="7">
        <f t="shared" si="39"/>
        <v>1.4979510553352793</v>
      </c>
      <c r="F100" s="7">
        <f t="shared" si="39"/>
        <v>1.9972680737803703</v>
      </c>
      <c r="G100" s="7">
        <f t="shared" si="39"/>
        <v>2.4965850922254651</v>
      </c>
      <c r="H100" s="7">
        <f t="shared" si="39"/>
        <v>2.9959021106705581</v>
      </c>
      <c r="I100" s="7">
        <f t="shared" si="39"/>
        <v>3.4952191291156511</v>
      </c>
      <c r="J100" s="7">
        <f t="shared" si="39"/>
        <v>3.9945361475607446</v>
      </c>
      <c r="K100" s="7">
        <f t="shared" si="39"/>
        <v>4.4938531660058381</v>
      </c>
      <c r="L100" s="7">
        <f t="shared" si="39"/>
        <v>4.9931701844509311</v>
      </c>
      <c r="M100" s="7">
        <f t="shared" si="39"/>
        <v>5.4924872028960241</v>
      </c>
      <c r="N100" s="21">
        <v>5.9918042213411171</v>
      </c>
    </row>
    <row r="102" spans="1:14" hidden="1" x14ac:dyDescent="0.25"/>
    <row r="103" spans="1:14" hidden="1" x14ac:dyDescent="0.25">
      <c r="A103" s="26" t="s">
        <v>57</v>
      </c>
      <c r="B103" s="27" t="s">
        <v>24</v>
      </c>
      <c r="C103" s="2">
        <v>8.516E-2</v>
      </c>
      <c r="D103" s="2">
        <v>0.16483999999999999</v>
      </c>
      <c r="E103" s="3">
        <v>0.25</v>
      </c>
      <c r="F103" s="2">
        <v>0.33333333333333298</v>
      </c>
      <c r="G103" s="2">
        <v>0.41666666666666663</v>
      </c>
      <c r="H103" s="3">
        <v>0.49999999999999994</v>
      </c>
      <c r="I103" s="2">
        <v>0.58333333333333326</v>
      </c>
      <c r="J103" s="2">
        <v>0.66666666666666663</v>
      </c>
      <c r="K103" s="3">
        <v>0.75</v>
      </c>
      <c r="L103" s="2">
        <v>0.83333333333333337</v>
      </c>
      <c r="M103" s="2">
        <v>0.91666666666666674</v>
      </c>
      <c r="N103" s="3">
        <v>1</v>
      </c>
    </row>
    <row r="104" spans="1:14" hidden="1" x14ac:dyDescent="0.25">
      <c r="A104" s="26"/>
      <c r="B104" s="27"/>
      <c r="C104" s="8" t="s">
        <v>11</v>
      </c>
      <c r="D104" s="8" t="s">
        <v>12</v>
      </c>
      <c r="E104" s="8" t="s">
        <v>13</v>
      </c>
      <c r="F104" s="8" t="s">
        <v>14</v>
      </c>
      <c r="G104" s="8" t="s">
        <v>15</v>
      </c>
      <c r="H104" s="8" t="s">
        <v>16</v>
      </c>
      <c r="I104" s="8" t="s">
        <v>17</v>
      </c>
      <c r="J104" s="8" t="s">
        <v>18</v>
      </c>
      <c r="K104" s="8" t="s">
        <v>19</v>
      </c>
      <c r="L104" s="8" t="s">
        <v>20</v>
      </c>
      <c r="M104" s="8" t="s">
        <v>21</v>
      </c>
      <c r="N104" s="8" t="s">
        <v>22</v>
      </c>
    </row>
    <row r="105" spans="1:14" hidden="1" x14ac:dyDescent="0.25">
      <c r="A105" s="26"/>
      <c r="B105" s="9" t="s">
        <v>6</v>
      </c>
      <c r="C105" s="5">
        <f>'breakdown target UP3 '!$H$20+'BREAKDOWN PER BULAN'!C17</f>
        <v>41127.275000000001</v>
      </c>
      <c r="D105" s="5">
        <f>'breakdown target UP3 '!$H$20+'BREAKDOWN PER BULAN'!D17</f>
        <v>41353.9058</v>
      </c>
      <c r="E105" s="5">
        <f>'breakdown target UP3 '!$H$20+'BREAKDOWN PER BULAN'!E17</f>
        <v>41630.25</v>
      </c>
      <c r="F105" s="5">
        <f>'breakdown target UP3 '!$H$20+'BREAKDOWN PER BULAN'!F17</f>
        <v>41900.666666666664</v>
      </c>
      <c r="G105" s="5">
        <f>'breakdown target UP3 '!$H$20+'BREAKDOWN PER BULAN'!G17</f>
        <v>42171.083333333336</v>
      </c>
      <c r="H105" s="5">
        <f>'breakdown target UP3 '!$H$20+'BREAKDOWN PER BULAN'!H17</f>
        <v>42441.5</v>
      </c>
      <c r="I105" s="5">
        <f>'breakdown target UP3 '!$H$20+'BREAKDOWN PER BULAN'!I17</f>
        <v>42711.916666666664</v>
      </c>
      <c r="J105" s="5">
        <f>'breakdown target UP3 '!$H$20+'BREAKDOWN PER BULAN'!J17</f>
        <v>42982.333333333336</v>
      </c>
      <c r="K105" s="5">
        <f>'breakdown target UP3 '!$H$20+'BREAKDOWN PER BULAN'!K17</f>
        <v>43252.75</v>
      </c>
      <c r="L105" s="5">
        <f>'breakdown target UP3 '!$H$20+'BREAKDOWN PER BULAN'!L17</f>
        <v>43523.166666666664</v>
      </c>
      <c r="M105" s="5">
        <f>'breakdown target UP3 '!$H$20+'BREAKDOWN PER BULAN'!M17</f>
        <v>43793.583333333336</v>
      </c>
      <c r="N105" s="5">
        <v>44064</v>
      </c>
    </row>
    <row r="106" spans="1:14" hidden="1" x14ac:dyDescent="0.25">
      <c r="A106" s="26"/>
      <c r="B106" s="9" t="s">
        <v>7</v>
      </c>
      <c r="C106" s="6">
        <f t="shared" ref="C106:N106" si="40">C110*C105</f>
        <v>19049.15191823088</v>
      </c>
      <c r="D106" s="6">
        <f t="shared" si="40"/>
        <v>37075.686177594886</v>
      </c>
      <c r="E106" s="6">
        <f t="shared" si="40"/>
        <v>56605.559199575415</v>
      </c>
      <c r="F106" s="6">
        <f t="shared" si="40"/>
        <v>75964.334188133973</v>
      </c>
      <c r="G106" s="6">
        <f t="shared" si="40"/>
        <v>95568.236804376138</v>
      </c>
      <c r="H106" s="6">
        <f t="shared" si="40"/>
        <v>115417.26704830163</v>
      </c>
      <c r="I106" s="6">
        <f t="shared" si="40"/>
        <v>135511.42491991055</v>
      </c>
      <c r="J106" s="6">
        <f t="shared" si="40"/>
        <v>155850.71041920295</v>
      </c>
      <c r="K106" s="6">
        <f t="shared" si="40"/>
        <v>176435.12354617869</v>
      </c>
      <c r="L106" s="6">
        <f t="shared" si="40"/>
        <v>197264.66430083793</v>
      </c>
      <c r="M106" s="6">
        <f t="shared" si="40"/>
        <v>218339.33268318055</v>
      </c>
      <c r="N106" s="6">
        <f t="shared" si="40"/>
        <v>239659.12869320659</v>
      </c>
    </row>
    <row r="107" spans="1:14" hidden="1" x14ac:dyDescent="0.25">
      <c r="A107" s="26"/>
      <c r="B107" s="9" t="s">
        <v>8</v>
      </c>
      <c r="C107" s="6">
        <f>C109*C105</f>
        <v>9177.3490117396759</v>
      </c>
      <c r="D107" s="6">
        <f t="shared" ref="D107:N107" si="41">D109*D105</f>
        <v>17862.029415382021</v>
      </c>
      <c r="E107" s="6">
        <f t="shared" si="41"/>
        <v>27270.976419796472</v>
      </c>
      <c r="F107" s="6">
        <f t="shared" si="41"/>
        <v>36597.493173527022</v>
      </c>
      <c r="G107" s="6">
        <f t="shared" si="41"/>
        <v>46042.105567490202</v>
      </c>
      <c r="H107" s="6">
        <f t="shared" si="41"/>
        <v>55604.813601685877</v>
      </c>
      <c r="I107" s="6">
        <f t="shared" si="41"/>
        <v>65285.617276114106</v>
      </c>
      <c r="J107" s="6">
        <f t="shared" si="41"/>
        <v>75084.516590774918</v>
      </c>
      <c r="K107" s="6">
        <f t="shared" si="41"/>
        <v>85001.51154566824</v>
      </c>
      <c r="L107" s="6">
        <f t="shared" si="41"/>
        <v>95036.602140794144</v>
      </c>
      <c r="M107" s="6">
        <f t="shared" si="41"/>
        <v>105189.78837615259</v>
      </c>
      <c r="N107" s="6">
        <f t="shared" si="41"/>
        <v>115461.07025174356</v>
      </c>
    </row>
    <row r="108" spans="1:14" hidden="1" x14ac:dyDescent="0.25">
      <c r="A108" s="26"/>
      <c r="B108" s="9" t="s">
        <v>9</v>
      </c>
      <c r="C108" s="7">
        <f>C103*$N$108</f>
        <v>13.38870471492168</v>
      </c>
      <c r="D108" s="7">
        <f t="shared" ref="D108:M108" si="42">D103*$N$108</f>
        <v>25.915853513476861</v>
      </c>
      <c r="E108" s="7">
        <f t="shared" si="42"/>
        <v>39.304558228398541</v>
      </c>
      <c r="F108" s="7">
        <f t="shared" si="42"/>
        <v>52.406077637864669</v>
      </c>
      <c r="G108" s="7">
        <f t="shared" si="42"/>
        <v>65.50759704733089</v>
      </c>
      <c r="H108" s="7">
        <f t="shared" si="42"/>
        <v>78.609116456797068</v>
      </c>
      <c r="I108" s="7">
        <f t="shared" si="42"/>
        <v>91.710635866263246</v>
      </c>
      <c r="J108" s="7">
        <f t="shared" si="42"/>
        <v>104.81215527572944</v>
      </c>
      <c r="K108" s="7">
        <f t="shared" si="42"/>
        <v>117.91367468519562</v>
      </c>
      <c r="L108" s="7">
        <f t="shared" si="42"/>
        <v>131.01519409466181</v>
      </c>
      <c r="M108" s="7">
        <f t="shared" si="42"/>
        <v>144.116713504128</v>
      </c>
      <c r="N108" s="6">
        <v>157.21823291359416</v>
      </c>
    </row>
    <row r="109" spans="1:14" hidden="1" x14ac:dyDescent="0.25">
      <c r="A109" s="26"/>
      <c r="B109" s="9" t="s">
        <v>23</v>
      </c>
      <c r="C109" s="7">
        <f t="shared" ref="C109:N109" si="43">C108/60</f>
        <v>0.22314507858202801</v>
      </c>
      <c r="D109" s="7">
        <f t="shared" si="43"/>
        <v>0.43193089189128103</v>
      </c>
      <c r="E109" s="7">
        <f t="shared" si="43"/>
        <v>0.65507597047330901</v>
      </c>
      <c r="F109" s="7">
        <f t="shared" si="43"/>
        <v>0.87343462729774446</v>
      </c>
      <c r="G109" s="7">
        <f t="shared" si="43"/>
        <v>1.0917932841221816</v>
      </c>
      <c r="H109" s="7">
        <f t="shared" si="43"/>
        <v>1.3101519409466178</v>
      </c>
      <c r="I109" s="7">
        <f t="shared" si="43"/>
        <v>1.528510597771054</v>
      </c>
      <c r="J109" s="7">
        <f t="shared" si="43"/>
        <v>1.7468692545954907</v>
      </c>
      <c r="K109" s="7">
        <f t="shared" si="43"/>
        <v>1.9652279114199269</v>
      </c>
      <c r="L109" s="7">
        <f t="shared" si="43"/>
        <v>2.1835865682443636</v>
      </c>
      <c r="M109" s="7">
        <f t="shared" si="43"/>
        <v>2.4019452250688</v>
      </c>
      <c r="N109" s="7">
        <f t="shared" si="43"/>
        <v>2.620303881893236</v>
      </c>
    </row>
    <row r="110" spans="1:14" hidden="1" x14ac:dyDescent="0.25">
      <c r="A110" s="26"/>
      <c r="B110" s="9" t="s">
        <v>10</v>
      </c>
      <c r="C110" s="7">
        <f>C103*$N$110</f>
        <v>0.46317563996717215</v>
      </c>
      <c r="D110" s="7">
        <f t="shared" ref="D110:M110" si="44">D103*$N$110</f>
        <v>0.8965461776912711</v>
      </c>
      <c r="E110" s="7">
        <f t="shared" si="44"/>
        <v>1.3597218176584434</v>
      </c>
      <c r="F110" s="7">
        <f t="shared" si="44"/>
        <v>1.8129624235445891</v>
      </c>
      <c r="G110" s="7">
        <f t="shared" si="44"/>
        <v>2.2662030294307387</v>
      </c>
      <c r="H110" s="7">
        <f t="shared" si="44"/>
        <v>2.7194436353168863</v>
      </c>
      <c r="I110" s="7">
        <f t="shared" si="44"/>
        <v>3.1726842412030343</v>
      </c>
      <c r="J110" s="7">
        <f t="shared" si="44"/>
        <v>3.6259248470891823</v>
      </c>
      <c r="K110" s="7">
        <f t="shared" si="44"/>
        <v>4.0791654529753298</v>
      </c>
      <c r="L110" s="7">
        <f t="shared" si="44"/>
        <v>4.5324060588614783</v>
      </c>
      <c r="M110" s="7">
        <f t="shared" si="44"/>
        <v>4.9856466647476259</v>
      </c>
      <c r="N110" s="21">
        <v>5.4388872706337734</v>
      </c>
    </row>
    <row r="111" spans="1:14" hidden="1" x14ac:dyDescent="0.25"/>
    <row r="112" spans="1:14" hidden="1" x14ac:dyDescent="0.25"/>
    <row r="113" spans="1:14" hidden="1" x14ac:dyDescent="0.25">
      <c r="A113" s="26" t="s">
        <v>58</v>
      </c>
      <c r="B113" s="27" t="s">
        <v>24</v>
      </c>
      <c r="C113" s="2">
        <v>8.516E-2</v>
      </c>
      <c r="D113" s="2">
        <v>0.16483999999999999</v>
      </c>
      <c r="E113" s="3">
        <v>0.25</v>
      </c>
      <c r="F113" s="2">
        <v>0.33333333333333298</v>
      </c>
      <c r="G113" s="2">
        <v>0.41666666666666663</v>
      </c>
      <c r="H113" s="3">
        <v>0.49999999999999994</v>
      </c>
      <c r="I113" s="2">
        <v>0.58333333333333326</v>
      </c>
      <c r="J113" s="2">
        <v>0.66666666666666663</v>
      </c>
      <c r="K113" s="3">
        <v>0.75</v>
      </c>
      <c r="L113" s="2">
        <v>0.83333333333333337</v>
      </c>
      <c r="M113" s="2">
        <v>0.91666666666666674</v>
      </c>
      <c r="N113" s="3">
        <v>1</v>
      </c>
    </row>
    <row r="114" spans="1:14" hidden="1" x14ac:dyDescent="0.25">
      <c r="A114" s="26"/>
      <c r="B114" s="27"/>
      <c r="C114" s="8" t="s">
        <v>11</v>
      </c>
      <c r="D114" s="8" t="s">
        <v>12</v>
      </c>
      <c r="E114" s="8" t="s">
        <v>13</v>
      </c>
      <c r="F114" s="8" t="s">
        <v>14</v>
      </c>
      <c r="G114" s="8" t="s">
        <v>15</v>
      </c>
      <c r="H114" s="8" t="s">
        <v>16</v>
      </c>
      <c r="I114" s="8" t="s">
        <v>17</v>
      </c>
      <c r="J114" s="8" t="s">
        <v>18</v>
      </c>
      <c r="K114" s="8" t="s">
        <v>19</v>
      </c>
      <c r="L114" s="8" t="s">
        <v>20</v>
      </c>
      <c r="M114" s="8" t="s">
        <v>21</v>
      </c>
      <c r="N114" s="8" t="s">
        <v>22</v>
      </c>
    </row>
    <row r="115" spans="1:14" hidden="1" x14ac:dyDescent="0.25">
      <c r="A115" s="26"/>
      <c r="B115" s="9" t="s">
        <v>6</v>
      </c>
      <c r="C115" s="5">
        <f>'breakdown target UP3 '!$H$21+'BREAKDOWN PER BULAN'!C18</f>
        <v>38851.654999999999</v>
      </c>
      <c r="D115" s="5">
        <f>'breakdown target UP3 '!$H$21+'BREAKDOWN PER BULAN'!D18</f>
        <v>39036.661160000003</v>
      </c>
      <c r="E115" s="5">
        <f>'breakdown target UP3 '!$H$21+'BREAKDOWN PER BULAN'!E18</f>
        <v>39262.25</v>
      </c>
      <c r="F115" s="5">
        <f>'breakdown target UP3 '!$H$21+'BREAKDOWN PER BULAN'!F18</f>
        <v>39483</v>
      </c>
      <c r="G115" s="5">
        <f>'breakdown target UP3 '!$H$21+'BREAKDOWN PER BULAN'!G18</f>
        <v>39703.75</v>
      </c>
      <c r="H115" s="5">
        <f>'breakdown target UP3 '!$H$21+'BREAKDOWN PER BULAN'!H18</f>
        <v>39924.5</v>
      </c>
      <c r="I115" s="5">
        <f>'breakdown target UP3 '!$H$21+'BREAKDOWN PER BULAN'!I18</f>
        <v>40145.25</v>
      </c>
      <c r="J115" s="5">
        <f>'breakdown target UP3 '!$H$21+'BREAKDOWN PER BULAN'!J18</f>
        <v>40366</v>
      </c>
      <c r="K115" s="5">
        <f>'breakdown target UP3 '!$H$21+'BREAKDOWN PER BULAN'!K18</f>
        <v>40586.75</v>
      </c>
      <c r="L115" s="5">
        <f>'breakdown target UP3 '!$H$21+'BREAKDOWN PER BULAN'!L18</f>
        <v>40807.5</v>
      </c>
      <c r="M115" s="5">
        <f>'breakdown target UP3 '!$H$21+'BREAKDOWN PER BULAN'!M18</f>
        <v>41028.25</v>
      </c>
      <c r="N115" s="5">
        <f>'breakdown target UP3 '!$H$21+'BREAKDOWN PER BULAN'!N18</f>
        <v>41249</v>
      </c>
    </row>
    <row r="116" spans="1:14" hidden="1" x14ac:dyDescent="0.25">
      <c r="A116" s="26"/>
      <c r="B116" s="9" t="s">
        <v>7</v>
      </c>
      <c r="C116" s="6">
        <f t="shared" ref="C116:N116" si="45">C120*C115</f>
        <v>13388.617542688056</v>
      </c>
      <c r="D116" s="6">
        <f t="shared" si="45"/>
        <v>26039.091653303029</v>
      </c>
      <c r="E116" s="6">
        <f t="shared" si="45"/>
        <v>39719.681022852164</v>
      </c>
      <c r="F116" s="6">
        <f t="shared" si="45"/>
        <v>53257.337207292687</v>
      </c>
      <c r="G116" s="6">
        <f t="shared" si="45"/>
        <v>66943.874646811571</v>
      </c>
      <c r="H116" s="6">
        <f t="shared" si="45"/>
        <v>80779.293341408658</v>
      </c>
      <c r="I116" s="6">
        <f t="shared" si="45"/>
        <v>94763.59329108402</v>
      </c>
      <c r="J116" s="6">
        <f t="shared" si="45"/>
        <v>108896.77449583763</v>
      </c>
      <c r="K116" s="6">
        <f t="shared" si="45"/>
        <v>123178.83695566953</v>
      </c>
      <c r="L116" s="6">
        <f t="shared" si="45"/>
        <v>137609.78067057967</v>
      </c>
      <c r="M116" s="6">
        <f t="shared" si="45"/>
        <v>152189.60564056807</v>
      </c>
      <c r="N116" s="6">
        <f t="shared" si="45"/>
        <v>166918.31186563469</v>
      </c>
    </row>
    <row r="117" spans="1:14" hidden="1" x14ac:dyDescent="0.25">
      <c r="A117" s="26"/>
      <c r="B117" s="9" t="s">
        <v>8</v>
      </c>
      <c r="C117" s="6">
        <f>C119*C115</f>
        <v>11733.33610814872</v>
      </c>
      <c r="D117" s="6">
        <f t="shared" ref="D117:N117" si="46">D119*D115</f>
        <v>22819.788028522136</v>
      </c>
      <c r="E117" s="6">
        <f t="shared" si="46"/>
        <v>34808.99846930815</v>
      </c>
      <c r="F117" s="6">
        <f t="shared" si="46"/>
        <v>46672.947052658885</v>
      </c>
      <c r="G117" s="6">
        <f t="shared" si="46"/>
        <v>58667.370182800427</v>
      </c>
      <c r="H117" s="6">
        <f t="shared" si="46"/>
        <v>70792.267859732601</v>
      </c>
      <c r="I117" s="6">
        <f t="shared" si="46"/>
        <v>83047.640083455495</v>
      </c>
      <c r="J117" s="6">
        <f t="shared" si="46"/>
        <v>95433.486853969065</v>
      </c>
      <c r="K117" s="6">
        <f t="shared" si="46"/>
        <v>107949.80817127337</v>
      </c>
      <c r="L117" s="6">
        <f t="shared" si="46"/>
        <v>120596.60403536836</v>
      </c>
      <c r="M117" s="6">
        <f t="shared" si="46"/>
        <v>133373.87444625405</v>
      </c>
      <c r="N117" s="6">
        <f t="shared" si="46"/>
        <v>146281.61940393044</v>
      </c>
    </row>
    <row r="118" spans="1:14" hidden="1" x14ac:dyDescent="0.25">
      <c r="A118" s="26"/>
      <c r="B118" s="9" t="s">
        <v>9</v>
      </c>
      <c r="C118" s="7">
        <f>C113*$N$118</f>
        <v>18.120210490104558</v>
      </c>
      <c r="D118" s="7">
        <f t="shared" ref="D118:M118" si="47">D113*$N$118</f>
        <v>35.074395222978339</v>
      </c>
      <c r="E118" s="7">
        <f t="shared" si="47"/>
        <v>53.1946057130829</v>
      </c>
      <c r="F118" s="7">
        <f t="shared" si="47"/>
        <v>70.926140950777125</v>
      </c>
      <c r="G118" s="7">
        <f t="shared" si="47"/>
        <v>88.657676188471498</v>
      </c>
      <c r="H118" s="7">
        <f t="shared" si="47"/>
        <v>106.38921142616579</v>
      </c>
      <c r="I118" s="7">
        <f t="shared" si="47"/>
        <v>124.12074666386009</v>
      </c>
      <c r="J118" s="7">
        <f t="shared" si="47"/>
        <v>141.85228190155439</v>
      </c>
      <c r="K118" s="7">
        <f t="shared" si="47"/>
        <v>159.58381713924871</v>
      </c>
      <c r="L118" s="7">
        <f t="shared" si="47"/>
        <v>177.315352376943</v>
      </c>
      <c r="M118" s="7">
        <f t="shared" si="47"/>
        <v>195.04688761463731</v>
      </c>
      <c r="N118" s="6">
        <v>212.7784228523316</v>
      </c>
    </row>
    <row r="119" spans="1:14" hidden="1" x14ac:dyDescent="0.25">
      <c r="A119" s="26"/>
      <c r="B119" s="9" t="s">
        <v>23</v>
      </c>
      <c r="C119" s="7">
        <f t="shared" ref="C119:N119" si="48">C118/60</f>
        <v>0.30200350816840932</v>
      </c>
      <c r="D119" s="7">
        <f t="shared" si="48"/>
        <v>0.58457325371630564</v>
      </c>
      <c r="E119" s="7">
        <f t="shared" si="48"/>
        <v>0.88657676188471501</v>
      </c>
      <c r="F119" s="7">
        <f t="shared" si="48"/>
        <v>1.1821023491796188</v>
      </c>
      <c r="G119" s="7">
        <f t="shared" si="48"/>
        <v>1.4776279364745251</v>
      </c>
      <c r="H119" s="7">
        <f t="shared" si="48"/>
        <v>1.7731535237694298</v>
      </c>
      <c r="I119" s="7">
        <f t="shared" si="48"/>
        <v>2.068679111064335</v>
      </c>
      <c r="J119" s="7">
        <f t="shared" si="48"/>
        <v>2.3642046983592397</v>
      </c>
      <c r="K119" s="7">
        <f t="shared" si="48"/>
        <v>2.6597302856541449</v>
      </c>
      <c r="L119" s="7">
        <f t="shared" si="48"/>
        <v>2.9552558729490501</v>
      </c>
      <c r="M119" s="7">
        <f t="shared" si="48"/>
        <v>3.2507814602439553</v>
      </c>
      <c r="N119" s="7">
        <f t="shared" si="48"/>
        <v>3.5463070475388601</v>
      </c>
    </row>
    <row r="120" spans="1:14" hidden="1" x14ac:dyDescent="0.25">
      <c r="A120" s="26"/>
      <c r="B120" s="9" t="s">
        <v>10</v>
      </c>
      <c r="C120" s="7">
        <f>C113*$N$120</f>
        <v>0.34460867993108807</v>
      </c>
      <c r="D120" s="7">
        <f t="shared" ref="D120:M120" si="49">D113*$N$120</f>
        <v>0.66704197745233151</v>
      </c>
      <c r="E120" s="7">
        <f t="shared" si="49"/>
        <v>1.0116506573834196</v>
      </c>
      <c r="F120" s="7">
        <f t="shared" si="49"/>
        <v>1.3488675431778914</v>
      </c>
      <c r="G120" s="7">
        <f t="shared" si="49"/>
        <v>1.686084428972366</v>
      </c>
      <c r="H120" s="7">
        <f t="shared" si="49"/>
        <v>2.0233013147668388</v>
      </c>
      <c r="I120" s="7">
        <f t="shared" si="49"/>
        <v>2.3605182005613123</v>
      </c>
      <c r="J120" s="7">
        <f t="shared" si="49"/>
        <v>2.6977350863557854</v>
      </c>
      <c r="K120" s="7">
        <f t="shared" si="49"/>
        <v>3.0349519721502589</v>
      </c>
      <c r="L120" s="7">
        <f t="shared" si="49"/>
        <v>3.3721688579447324</v>
      </c>
      <c r="M120" s="7">
        <f t="shared" si="49"/>
        <v>3.7093857437392055</v>
      </c>
      <c r="N120" s="21">
        <v>4.0466026295336786</v>
      </c>
    </row>
    <row r="121" spans="1:14" hidden="1" x14ac:dyDescent="0.25"/>
    <row r="122" spans="1:14" hidden="1" x14ac:dyDescent="0.25"/>
    <row r="123" spans="1:14" hidden="1" x14ac:dyDescent="0.25">
      <c r="A123" s="26" t="s">
        <v>59</v>
      </c>
      <c r="B123" s="27" t="s">
        <v>24</v>
      </c>
      <c r="C123" s="2">
        <v>8.516E-2</v>
      </c>
      <c r="D123" s="2">
        <v>0.16483999999999999</v>
      </c>
      <c r="E123" s="3">
        <v>0.25</v>
      </c>
      <c r="F123" s="2">
        <v>0.33333333333333298</v>
      </c>
      <c r="G123" s="2">
        <v>0.41666666666666663</v>
      </c>
      <c r="H123" s="3">
        <v>0.49999999999999994</v>
      </c>
      <c r="I123" s="2">
        <v>0.58333333333333326</v>
      </c>
      <c r="J123" s="2">
        <v>0.66666666666666663</v>
      </c>
      <c r="K123" s="3">
        <v>0.75</v>
      </c>
      <c r="L123" s="2">
        <v>0.83333333333333337</v>
      </c>
      <c r="M123" s="2">
        <v>0.91666666666666674</v>
      </c>
      <c r="N123" s="3">
        <v>1</v>
      </c>
    </row>
    <row r="124" spans="1:14" hidden="1" x14ac:dyDescent="0.25">
      <c r="A124" s="26"/>
      <c r="B124" s="27"/>
      <c r="C124" s="8" t="s">
        <v>11</v>
      </c>
      <c r="D124" s="8" t="s">
        <v>12</v>
      </c>
      <c r="E124" s="8" t="s">
        <v>13</v>
      </c>
      <c r="F124" s="8" t="s">
        <v>14</v>
      </c>
      <c r="G124" s="8" t="s">
        <v>15</v>
      </c>
      <c r="H124" s="8" t="s">
        <v>16</v>
      </c>
      <c r="I124" s="8" t="s">
        <v>17</v>
      </c>
      <c r="J124" s="8" t="s">
        <v>18</v>
      </c>
      <c r="K124" s="8" t="s">
        <v>19</v>
      </c>
      <c r="L124" s="8" t="s">
        <v>20</v>
      </c>
      <c r="M124" s="8" t="s">
        <v>21</v>
      </c>
      <c r="N124" s="8" t="s">
        <v>22</v>
      </c>
    </row>
    <row r="125" spans="1:14" hidden="1" x14ac:dyDescent="0.25">
      <c r="A125" s="26"/>
      <c r="B125" s="9" t="s">
        <v>6</v>
      </c>
      <c r="C125" s="5">
        <f>'breakdown target UP3 '!$H$19+'BREAKDOWN PER BULAN'!C16</f>
        <v>64007</v>
      </c>
      <c r="D125" s="5">
        <f>'breakdown target UP3 '!$H$19+'BREAKDOWN PER BULAN'!D16</f>
        <v>64426.04</v>
      </c>
      <c r="E125" s="5">
        <f>'breakdown target UP3 '!$H$19+'BREAKDOWN PER BULAN'!E16</f>
        <v>64937</v>
      </c>
      <c r="F125" s="5">
        <f>'breakdown target UP3 '!$H$19+'BREAKDOWN PER BULAN'!F16</f>
        <v>65437</v>
      </c>
      <c r="G125" s="5">
        <f>'breakdown target UP3 '!$H$19+'BREAKDOWN PER BULAN'!G16</f>
        <v>65937</v>
      </c>
      <c r="H125" s="5">
        <f>'breakdown target UP3 '!$H$19+'BREAKDOWN PER BULAN'!H16</f>
        <v>66437</v>
      </c>
      <c r="I125" s="5">
        <f>'breakdown target UP3 '!$H$19+'BREAKDOWN PER BULAN'!I16</f>
        <v>66937</v>
      </c>
      <c r="J125" s="5">
        <f>'breakdown target UP3 '!$H$19+'BREAKDOWN PER BULAN'!J16</f>
        <v>67437</v>
      </c>
      <c r="K125" s="5">
        <f>'breakdown target UP3 '!$H$19+'BREAKDOWN PER BULAN'!K16</f>
        <v>67937</v>
      </c>
      <c r="L125" s="5">
        <f>'breakdown target UP3 '!$H$19+'BREAKDOWN PER BULAN'!L16</f>
        <v>68437</v>
      </c>
      <c r="M125" s="5">
        <f>'breakdown target UP3 '!$H$19+'BREAKDOWN PER BULAN'!M16</f>
        <v>68937</v>
      </c>
      <c r="N125" s="5">
        <f>'breakdown target UP3 '!$H$19+'BREAKDOWN PER BULAN'!N16</f>
        <v>69437</v>
      </c>
    </row>
    <row r="126" spans="1:14" hidden="1" x14ac:dyDescent="0.25">
      <c r="A126" s="26"/>
      <c r="B126" s="9" t="s">
        <v>7</v>
      </c>
      <c r="C126" s="6">
        <f t="shared" ref="C126:N126" si="50">C130*C125</f>
        <v>39697.585396764014</v>
      </c>
      <c r="D126" s="6">
        <f t="shared" si="50"/>
        <v>77343.711767192523</v>
      </c>
      <c r="E126" s="6">
        <f t="shared" si="50"/>
        <v>118231.49908374353</v>
      </c>
      <c r="F126" s="6">
        <f t="shared" si="50"/>
        <v>158855.80599746251</v>
      </c>
      <c r="G126" s="6">
        <f t="shared" si="50"/>
        <v>200087.0165207508</v>
      </c>
      <c r="H126" s="6">
        <f t="shared" si="50"/>
        <v>241925.13065360789</v>
      </c>
      <c r="I126" s="6">
        <f t="shared" si="50"/>
        <v>284370.14839603397</v>
      </c>
      <c r="J126" s="6">
        <f t="shared" si="50"/>
        <v>327422.06974802911</v>
      </c>
      <c r="K126" s="6">
        <f t="shared" si="50"/>
        <v>371080.89470959321</v>
      </c>
      <c r="L126" s="6">
        <f t="shared" si="50"/>
        <v>415346.62328072626</v>
      </c>
      <c r="M126" s="6">
        <f t="shared" si="50"/>
        <v>460219.25546142831</v>
      </c>
      <c r="N126" s="6">
        <f t="shared" si="50"/>
        <v>505698.79125169932</v>
      </c>
    </row>
    <row r="127" spans="1:14" hidden="1" x14ac:dyDescent="0.25">
      <c r="A127" s="26"/>
      <c r="B127" s="9" t="s">
        <v>8</v>
      </c>
      <c r="C127" s="6">
        <f>C129*C125</f>
        <v>47727.473850647737</v>
      </c>
      <c r="D127" s="6">
        <f t="shared" ref="D127:N127" si="51">D129*D125</f>
        <v>92988.526732450264</v>
      </c>
      <c r="E127" s="6">
        <f t="shared" si="51"/>
        <v>142146.95237615731</v>
      </c>
      <c r="F127" s="6">
        <f t="shared" si="51"/>
        <v>190988.60172451445</v>
      </c>
      <c r="G127" s="6">
        <f t="shared" si="51"/>
        <v>240559.91701769113</v>
      </c>
      <c r="H127" s="6">
        <f t="shared" si="51"/>
        <v>290860.89825568662</v>
      </c>
      <c r="I127" s="6">
        <f t="shared" si="51"/>
        <v>341891.54543850134</v>
      </c>
      <c r="J127" s="6">
        <f t="shared" si="51"/>
        <v>393651.85856613517</v>
      </c>
      <c r="K127" s="6">
        <f t="shared" si="51"/>
        <v>446141.83763858821</v>
      </c>
      <c r="L127" s="6">
        <f t="shared" si="51"/>
        <v>499361.48265586031</v>
      </c>
      <c r="M127" s="6">
        <f t="shared" si="51"/>
        <v>553310.79361795145</v>
      </c>
      <c r="N127" s="6">
        <f t="shared" si="51"/>
        <v>607989.77052486164</v>
      </c>
    </row>
    <row r="128" spans="1:14" hidden="1" x14ac:dyDescent="0.25">
      <c r="A128" s="26"/>
      <c r="B128" s="9" t="s">
        <v>9</v>
      </c>
      <c r="C128" s="7">
        <f>C123*$N$128</f>
        <v>44.739613339773221</v>
      </c>
      <c r="D128" s="7">
        <f t="shared" ref="D128:M128" si="52">D123*$N$128</f>
        <v>86.600256727668125</v>
      </c>
      <c r="E128" s="7">
        <f t="shared" si="52"/>
        <v>131.33987006744135</v>
      </c>
      <c r="F128" s="7">
        <f t="shared" si="52"/>
        <v>175.11982675658828</v>
      </c>
      <c r="G128" s="7">
        <f t="shared" si="52"/>
        <v>218.89978344573558</v>
      </c>
      <c r="H128" s="7">
        <f t="shared" si="52"/>
        <v>262.67974013488265</v>
      </c>
      <c r="I128" s="7">
        <f t="shared" si="52"/>
        <v>306.45969682402978</v>
      </c>
      <c r="J128" s="7">
        <f t="shared" si="52"/>
        <v>350.2396535131769</v>
      </c>
      <c r="K128" s="7">
        <f t="shared" si="52"/>
        <v>394.01961020232409</v>
      </c>
      <c r="L128" s="7">
        <f t="shared" si="52"/>
        <v>437.79956689147122</v>
      </c>
      <c r="M128" s="7">
        <f t="shared" si="52"/>
        <v>481.57952358061834</v>
      </c>
      <c r="N128" s="6">
        <v>525.35948026976541</v>
      </c>
    </row>
    <row r="129" spans="1:14" hidden="1" x14ac:dyDescent="0.25">
      <c r="A129" s="26"/>
      <c r="B129" s="9" t="s">
        <v>23</v>
      </c>
      <c r="C129" s="7">
        <f t="shared" ref="C129:N129" si="53">C128/60</f>
        <v>0.74566022232955365</v>
      </c>
      <c r="D129" s="7">
        <f t="shared" si="53"/>
        <v>1.4433376121278021</v>
      </c>
      <c r="E129" s="7">
        <f t="shared" si="53"/>
        <v>2.1889978344573557</v>
      </c>
      <c r="F129" s="7">
        <f t="shared" si="53"/>
        <v>2.9186637792764714</v>
      </c>
      <c r="G129" s="7">
        <f t="shared" si="53"/>
        <v>3.6483297240955932</v>
      </c>
      <c r="H129" s="7">
        <f t="shared" si="53"/>
        <v>4.3779956689147106</v>
      </c>
      <c r="I129" s="7">
        <f t="shared" si="53"/>
        <v>5.1076616137338293</v>
      </c>
      <c r="J129" s="7">
        <f t="shared" si="53"/>
        <v>5.837327558552948</v>
      </c>
      <c r="K129" s="7">
        <f t="shared" si="53"/>
        <v>6.5669935033720686</v>
      </c>
      <c r="L129" s="7">
        <f t="shared" si="53"/>
        <v>7.2966594481911873</v>
      </c>
      <c r="M129" s="7">
        <f t="shared" si="53"/>
        <v>8.0263253930103051</v>
      </c>
      <c r="N129" s="7">
        <f t="shared" si="53"/>
        <v>8.755991337829423</v>
      </c>
    </row>
    <row r="130" spans="1:14" hidden="1" x14ac:dyDescent="0.25">
      <c r="A130" s="26"/>
      <c r="B130" s="9" t="s">
        <v>10</v>
      </c>
      <c r="C130" s="7">
        <f>C123*$N$130</f>
        <v>0.62020693669073712</v>
      </c>
      <c r="D130" s="7">
        <f t="shared" ref="D130:M130" si="54">D123*$N$130</f>
        <v>1.2005038920162177</v>
      </c>
      <c r="E130" s="7">
        <f t="shared" si="54"/>
        <v>1.8207108287069549</v>
      </c>
      <c r="F130" s="7">
        <f t="shared" si="54"/>
        <v>2.4276144382759375</v>
      </c>
      <c r="G130" s="7">
        <f t="shared" si="54"/>
        <v>3.0345180478449247</v>
      </c>
      <c r="H130" s="7">
        <f t="shared" si="54"/>
        <v>3.6414216574139093</v>
      </c>
      <c r="I130" s="7">
        <f t="shared" si="54"/>
        <v>4.2483252669828939</v>
      </c>
      <c r="J130" s="7">
        <f t="shared" si="54"/>
        <v>4.8552288765518794</v>
      </c>
      <c r="K130" s="7">
        <f t="shared" si="54"/>
        <v>5.4621324861208649</v>
      </c>
      <c r="L130" s="7">
        <f t="shared" si="54"/>
        <v>6.0690360956898495</v>
      </c>
      <c r="M130" s="7">
        <f t="shared" si="54"/>
        <v>6.675939705258835</v>
      </c>
      <c r="N130" s="21">
        <v>7.2828433148278195</v>
      </c>
    </row>
    <row r="131" spans="1:14" hidden="1" x14ac:dyDescent="0.25"/>
    <row r="138" spans="1:14" x14ac:dyDescent="0.25">
      <c r="J138">
        <f>120.23/129.52</f>
        <v>0.92827362569487337</v>
      </c>
    </row>
  </sheetData>
  <mergeCells count="24">
    <mergeCell ref="B5:B6"/>
    <mergeCell ref="A5:A6"/>
    <mergeCell ref="A22:A29"/>
    <mergeCell ref="B22:B23"/>
    <mergeCell ref="A32:A39"/>
    <mergeCell ref="B32:B33"/>
    <mergeCell ref="A42:A49"/>
    <mergeCell ref="B42:B43"/>
    <mergeCell ref="A52:A59"/>
    <mergeCell ref="B52:B53"/>
    <mergeCell ref="A62:A69"/>
    <mergeCell ref="B62:B63"/>
    <mergeCell ref="A72:A79"/>
    <mergeCell ref="B72:B73"/>
    <mergeCell ref="A113:A120"/>
    <mergeCell ref="B113:B114"/>
    <mergeCell ref="A123:A130"/>
    <mergeCell ref="B123:B124"/>
    <mergeCell ref="A83:A90"/>
    <mergeCell ref="B83:B84"/>
    <mergeCell ref="A93:A100"/>
    <mergeCell ref="B93:B94"/>
    <mergeCell ref="A103:A110"/>
    <mergeCell ref="B103:B10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Q24"/>
  <sheetViews>
    <sheetView workbookViewId="0">
      <selection activeCell="K14" sqref="K14"/>
    </sheetView>
  </sheetViews>
  <sheetFormatPr defaultRowHeight="15" x14ac:dyDescent="0.25"/>
  <cols>
    <col min="3" max="3" width="14.140625" customWidth="1"/>
    <col min="4" max="4" width="9.42578125" customWidth="1"/>
    <col min="5" max="5" width="11.85546875" customWidth="1"/>
    <col min="6" max="6" width="20.28515625" customWidth="1"/>
    <col min="7" max="7" width="13.28515625" style="22" bestFit="1" customWidth="1"/>
    <col min="8" max="8" width="14.7109375" bestFit="1" customWidth="1"/>
    <col min="9" max="9" width="10.140625" bestFit="1" customWidth="1"/>
    <col min="11" max="11" width="13.7109375" bestFit="1" customWidth="1"/>
    <col min="12" max="12" width="19" customWidth="1"/>
    <col min="13" max="13" width="13.28515625" bestFit="1" customWidth="1"/>
    <col min="14" max="14" width="11.5703125" bestFit="1" customWidth="1"/>
    <col min="16" max="16" width="14.85546875" hidden="1" customWidth="1"/>
    <col min="17" max="17" width="13" hidden="1" customWidth="1"/>
  </cols>
  <sheetData>
    <row r="2" spans="3:17" ht="15.75" thickBot="1" x14ac:dyDescent="0.3"/>
    <row r="3" spans="3:17" x14ac:dyDescent="0.25">
      <c r="C3" s="90" t="s">
        <v>65</v>
      </c>
      <c r="D3" s="74">
        <v>0.05</v>
      </c>
      <c r="E3" s="75"/>
      <c r="F3" s="76"/>
      <c r="G3" s="50"/>
      <c r="H3" s="87" t="s">
        <v>72</v>
      </c>
      <c r="I3" s="86" t="s">
        <v>60</v>
      </c>
      <c r="J3" s="83" t="s">
        <v>61</v>
      </c>
      <c r="K3" s="22"/>
      <c r="L3" s="22"/>
      <c r="M3" s="22"/>
    </row>
    <row r="4" spans="3:17" x14ac:dyDescent="0.25">
      <c r="C4" s="91" t="s">
        <v>62</v>
      </c>
      <c r="D4" s="77" t="s">
        <v>60</v>
      </c>
      <c r="E4" s="77">
        <v>349.99</v>
      </c>
      <c r="F4" s="78" t="s">
        <v>63</v>
      </c>
      <c r="H4" s="88"/>
      <c r="I4" s="81">
        <f>E4-N11</f>
        <v>22.572012088032466</v>
      </c>
      <c r="J4" s="84">
        <f>E5-O11</f>
        <v>2.5303099482086644E-2</v>
      </c>
      <c r="K4" s="22"/>
      <c r="L4" s="22"/>
      <c r="M4" s="22"/>
    </row>
    <row r="5" spans="3:17" ht="15.75" thickBot="1" x14ac:dyDescent="0.3">
      <c r="C5" s="92"/>
      <c r="D5" s="79" t="s">
        <v>61</v>
      </c>
      <c r="E5" s="79">
        <v>5.67</v>
      </c>
      <c r="F5" s="80" t="s">
        <v>64</v>
      </c>
      <c r="H5" s="89"/>
      <c r="I5" s="82"/>
      <c r="J5" s="85"/>
      <c r="K5" s="22"/>
      <c r="L5" s="22"/>
      <c r="M5" s="22"/>
    </row>
    <row r="7" spans="3:17" ht="15.75" thickBot="1" x14ac:dyDescent="0.3"/>
    <row r="8" spans="3:17" x14ac:dyDescent="0.25">
      <c r="C8" s="108" t="s">
        <v>66</v>
      </c>
      <c r="D8" s="113" t="s">
        <v>69</v>
      </c>
      <c r="E8" s="114"/>
      <c r="F8" s="99" t="s">
        <v>70</v>
      </c>
      <c r="G8" s="96"/>
      <c r="H8" s="96"/>
      <c r="I8" s="96"/>
      <c r="J8" s="100"/>
      <c r="K8" s="99" t="s">
        <v>71</v>
      </c>
      <c r="L8" s="96"/>
      <c r="M8" s="96"/>
      <c r="N8" s="96"/>
      <c r="O8" s="100"/>
      <c r="P8" s="120" t="s">
        <v>85</v>
      </c>
      <c r="Q8" s="60" t="s">
        <v>86</v>
      </c>
    </row>
    <row r="9" spans="3:17" x14ac:dyDescent="0.25">
      <c r="C9" s="109"/>
      <c r="D9" s="115" t="s">
        <v>60</v>
      </c>
      <c r="E9" s="116" t="s">
        <v>61</v>
      </c>
      <c r="F9" s="101" t="s">
        <v>84</v>
      </c>
      <c r="G9" s="97" t="s">
        <v>67</v>
      </c>
      <c r="H9" s="97" t="s">
        <v>68</v>
      </c>
      <c r="I9" s="97" t="s">
        <v>60</v>
      </c>
      <c r="J9" s="102" t="s">
        <v>61</v>
      </c>
      <c r="K9" s="101" t="s">
        <v>82</v>
      </c>
      <c r="L9" s="97" t="s">
        <v>84</v>
      </c>
      <c r="M9" s="97" t="s">
        <v>83</v>
      </c>
      <c r="N9" s="97" t="s">
        <v>60</v>
      </c>
      <c r="O9" s="102" t="s">
        <v>61</v>
      </c>
      <c r="P9" s="121"/>
      <c r="Q9" s="61"/>
    </row>
    <row r="10" spans="3:17" x14ac:dyDescent="0.25">
      <c r="C10" s="110"/>
      <c r="D10" s="103"/>
      <c r="E10" s="104"/>
      <c r="F10" s="103"/>
      <c r="G10" s="24"/>
      <c r="H10" s="4"/>
      <c r="I10" s="4"/>
      <c r="J10" s="104"/>
      <c r="K10" s="103"/>
      <c r="L10" s="4"/>
      <c r="M10" s="4"/>
      <c r="N10" s="4"/>
      <c r="O10" s="104"/>
      <c r="P10" s="98"/>
      <c r="Q10" s="54"/>
    </row>
    <row r="11" spans="3:17" x14ac:dyDescent="0.25">
      <c r="C11" s="111" t="s">
        <v>73</v>
      </c>
      <c r="D11" s="105">
        <v>720.12</v>
      </c>
      <c r="E11" s="117">
        <v>9.7200000000000006</v>
      </c>
      <c r="F11" s="124">
        <v>7530423.4400000004</v>
      </c>
      <c r="G11" s="57">
        <v>7560014</v>
      </c>
      <c r="H11" s="58">
        <v>1247654</v>
      </c>
      <c r="I11" s="55">
        <f>F11/H11*60</f>
        <v>362.13998945220391</v>
      </c>
      <c r="J11" s="106">
        <f>G11/H11</f>
        <v>6.0593834508605751</v>
      </c>
      <c r="K11" s="124">
        <f>K12+K13+K14+K15+K18</f>
        <v>1338643</v>
      </c>
      <c r="L11" s="63">
        <f>L12+L13+L14+L15+L18</f>
        <v>7304929.9598739995</v>
      </c>
      <c r="M11" s="58">
        <f>M12+M13+M14+M15+M18</f>
        <v>7556233.9930000007</v>
      </c>
      <c r="N11" s="56">
        <f>L11/K11*60</f>
        <v>327.41798791196754</v>
      </c>
      <c r="O11" s="125">
        <f>M11/K11</f>
        <v>5.6446969005179133</v>
      </c>
      <c r="P11" s="122">
        <f>N11/I11</f>
        <v>0.90411994656331907</v>
      </c>
      <c r="Q11" s="64">
        <f>O11/J11</f>
        <v>0.9315629133383585</v>
      </c>
    </row>
    <row r="12" spans="3:17" x14ac:dyDescent="0.25">
      <c r="C12" s="111" t="s">
        <v>2</v>
      </c>
      <c r="D12" s="105">
        <v>502.67</v>
      </c>
      <c r="E12" s="117">
        <v>6.58</v>
      </c>
      <c r="F12" s="124">
        <v>1331463.1299999999</v>
      </c>
      <c r="G12" s="57">
        <v>1567314</v>
      </c>
      <c r="H12" s="58">
        <v>388481</v>
      </c>
      <c r="I12" s="55">
        <f>F12/H12*60</f>
        <v>205.6414285383326</v>
      </c>
      <c r="J12" s="106">
        <f>G12/H12</f>
        <v>4.0344675801390544</v>
      </c>
      <c r="K12" s="124">
        <v>412179</v>
      </c>
      <c r="L12" s="63">
        <f>((100-D3)/100)*F12</f>
        <v>1330797.3984349999</v>
      </c>
      <c r="M12" s="58">
        <f>((100-D3)/100)*G12</f>
        <v>1566530.3430000001</v>
      </c>
      <c r="N12" s="56">
        <f>L12/K12*60</f>
        <v>193.72128106017044</v>
      </c>
      <c r="O12" s="125">
        <f>M12/K12</f>
        <v>3.8006068795353478</v>
      </c>
      <c r="P12" s="122">
        <f t="shared" ref="P12:P21" si="0">N12/I12</f>
        <v>0.94203430912297814</v>
      </c>
      <c r="Q12" s="64">
        <f t="shared" ref="Q12:Q21" si="1">O12/J12</f>
        <v>0.94203430912297825</v>
      </c>
    </row>
    <row r="13" spans="3:17" x14ac:dyDescent="0.25">
      <c r="C13" s="111" t="s">
        <v>1</v>
      </c>
      <c r="D13" s="105">
        <v>762.8</v>
      </c>
      <c r="E13" s="117">
        <v>10.029999999999999</v>
      </c>
      <c r="F13" s="124">
        <v>4461477</v>
      </c>
      <c r="G13" s="57">
        <v>4198201</v>
      </c>
      <c r="H13" s="58">
        <v>494763</v>
      </c>
      <c r="I13" s="55">
        <f t="shared" ref="I13:I15" si="2">F13/H13*60</f>
        <v>541.04413628343264</v>
      </c>
      <c r="J13" s="106">
        <f>G13/H13</f>
        <v>8.4852767890889176</v>
      </c>
      <c r="K13" s="124">
        <v>518341</v>
      </c>
      <c r="L13" s="63">
        <f>((100-D3)/100)*F13</f>
        <v>4459246.2615</v>
      </c>
      <c r="M13" s="58">
        <f>((100-D3)/100)*G13</f>
        <v>4196101.8995000003</v>
      </c>
      <c r="N13" s="56">
        <f t="shared" ref="N13:N21" si="3">L13/K13*60</f>
        <v>516.17521224444909</v>
      </c>
      <c r="O13" s="125">
        <f t="shared" ref="O13:O21" si="4">M13/K13</f>
        <v>8.0952537026783524</v>
      </c>
      <c r="P13" s="122">
        <f t="shared" si="0"/>
        <v>0.95403531362558625</v>
      </c>
      <c r="Q13" s="64">
        <f t="shared" si="1"/>
        <v>0.95403531362558613</v>
      </c>
    </row>
    <row r="14" spans="3:17" x14ac:dyDescent="0.25">
      <c r="C14" s="111" t="s">
        <v>74</v>
      </c>
      <c r="D14" s="105">
        <v>350.73</v>
      </c>
      <c r="E14" s="117">
        <v>4.5599999999999996</v>
      </c>
      <c r="F14" s="124">
        <v>414944.57199999999</v>
      </c>
      <c r="G14" s="57">
        <v>484466</v>
      </c>
      <c r="H14" s="58">
        <v>138784</v>
      </c>
      <c r="I14" s="55">
        <f t="shared" si="2"/>
        <v>179.39153158865574</v>
      </c>
      <c r="J14" s="106">
        <f>G14/H14</f>
        <v>3.4907914456997924</v>
      </c>
      <c r="K14" s="124">
        <v>155671</v>
      </c>
      <c r="L14" s="63">
        <f>((100-D3)/100)*F14</f>
        <v>414737.09971400001</v>
      </c>
      <c r="M14" s="58">
        <f>((100-D3)/100)*G14</f>
        <v>484223.76700000005</v>
      </c>
      <c r="N14" s="56">
        <f t="shared" si="3"/>
        <v>159.85139160691458</v>
      </c>
      <c r="O14" s="125">
        <f t="shared" si="4"/>
        <v>3.1105585947286265</v>
      </c>
      <c r="P14" s="122">
        <f t="shared" si="0"/>
        <v>0.89107546042615515</v>
      </c>
      <c r="Q14" s="64">
        <f t="shared" si="1"/>
        <v>0.89107546042615526</v>
      </c>
    </row>
    <row r="15" spans="3:17" x14ac:dyDescent="0.25">
      <c r="C15" s="111" t="s">
        <v>75</v>
      </c>
      <c r="D15" s="105">
        <v>247.48</v>
      </c>
      <c r="E15" s="117">
        <v>4.7</v>
      </c>
      <c r="F15" s="124">
        <f>F16+F17+F20+F21</f>
        <v>439528.02999999997</v>
      </c>
      <c r="G15" s="57">
        <f>G16+G17+G20+G21</f>
        <v>760100</v>
      </c>
      <c r="H15" s="58">
        <f>H16+H17+H20+H21</f>
        <v>170015</v>
      </c>
      <c r="I15" s="55">
        <f t="shared" si="2"/>
        <v>155.11385348351615</v>
      </c>
      <c r="J15" s="106">
        <f>G15/H15</f>
        <v>4.4707819898244274</v>
      </c>
      <c r="K15" s="124">
        <v>97596</v>
      </c>
      <c r="L15" s="63">
        <f>((100-D3)/100)*(F16+F17)</f>
        <v>195462.62979500002</v>
      </c>
      <c r="M15" s="58">
        <f>M16+M17</f>
        <v>381511.14899999998</v>
      </c>
      <c r="N15" s="56">
        <f t="shared" si="3"/>
        <v>120.16637759436863</v>
      </c>
      <c r="O15" s="125">
        <f t="shared" si="4"/>
        <v>3.9090859154063691</v>
      </c>
      <c r="P15" s="122">
        <f t="shared" si="0"/>
        <v>0.77469790670334049</v>
      </c>
      <c r="Q15" s="64">
        <f t="shared" si="1"/>
        <v>0.87436290212842238</v>
      </c>
    </row>
    <row r="16" spans="3:17" x14ac:dyDescent="0.25">
      <c r="C16" s="112" t="s">
        <v>77</v>
      </c>
      <c r="D16" s="118"/>
      <c r="E16" s="119"/>
      <c r="F16" s="126">
        <v>139854.93</v>
      </c>
      <c r="G16" s="65">
        <v>267946</v>
      </c>
      <c r="H16" s="66">
        <v>66476</v>
      </c>
      <c r="I16" s="67">
        <f t="shared" ref="I13:I21" si="5">F16/H16*60</f>
        <v>126.23045610445875</v>
      </c>
      <c r="J16" s="107">
        <f t="shared" ref="J13:J21" si="6">G16/H16</f>
        <v>4.0307178530597509</v>
      </c>
      <c r="K16" s="126">
        <v>71276</v>
      </c>
      <c r="L16" s="68">
        <f>((100-D3)/100)*F16</f>
        <v>139785.00253500001</v>
      </c>
      <c r="M16" s="66">
        <f>((100-D3)/100)*G16</f>
        <v>267812.027</v>
      </c>
      <c r="N16" s="69">
        <f t="shared" si="3"/>
        <v>117.6707468446602</v>
      </c>
      <c r="O16" s="127">
        <f t="shared" si="4"/>
        <v>3.757394171951288</v>
      </c>
      <c r="P16" s="123">
        <f t="shared" si="0"/>
        <v>0.93218982546719797</v>
      </c>
      <c r="Q16" s="59">
        <f t="shared" si="1"/>
        <v>0.93218982546719797</v>
      </c>
    </row>
    <row r="17" spans="3:17" x14ac:dyDescent="0.25">
      <c r="C17" s="112" t="s">
        <v>79</v>
      </c>
      <c r="D17" s="118"/>
      <c r="E17" s="119"/>
      <c r="F17" s="126">
        <v>55705.48</v>
      </c>
      <c r="G17" s="65">
        <v>113756</v>
      </c>
      <c r="H17" s="66">
        <v>24120</v>
      </c>
      <c r="I17" s="67">
        <f t="shared" si="5"/>
        <v>138.57084577114429</v>
      </c>
      <c r="J17" s="107">
        <f t="shared" si="6"/>
        <v>4.7162520729684907</v>
      </c>
      <c r="K17" s="126">
        <v>26320</v>
      </c>
      <c r="L17" s="68">
        <f>((100-D3)/100)*F17</f>
        <v>55677.627260000008</v>
      </c>
      <c r="M17" s="66">
        <f>((100-D3)/100)*G17</f>
        <v>113699.122</v>
      </c>
      <c r="N17" s="69">
        <f t="shared" si="3"/>
        <v>126.92468220364742</v>
      </c>
      <c r="O17" s="127">
        <f t="shared" si="4"/>
        <v>4.3198754559270514</v>
      </c>
      <c r="P17" s="123">
        <f t="shared" si="0"/>
        <v>0.9159551671732522</v>
      </c>
      <c r="Q17" s="59">
        <f t="shared" si="1"/>
        <v>0.9159551671732522</v>
      </c>
    </row>
    <row r="18" spans="3:17" x14ac:dyDescent="0.25">
      <c r="C18" s="111" t="s">
        <v>76</v>
      </c>
      <c r="D18" s="105"/>
      <c r="E18" s="117"/>
      <c r="F18" s="124">
        <v>905139.14</v>
      </c>
      <c r="G18" s="57">
        <v>928331</v>
      </c>
      <c r="H18" s="58">
        <f>H19+H20+H21</f>
        <v>142856</v>
      </c>
      <c r="I18" s="55">
        <f t="shared" si="5"/>
        <v>380.16148009184076</v>
      </c>
      <c r="J18" s="106">
        <f t="shared" si="6"/>
        <v>6.4983689869518955</v>
      </c>
      <c r="K18" s="124">
        <v>154856</v>
      </c>
      <c r="L18" s="63">
        <f>((100-D3)/100)*(SUM(F19:F21))</f>
        <v>904686.57042999996</v>
      </c>
      <c r="M18" s="58">
        <f>M19+M20+M21</f>
        <v>927866.8345</v>
      </c>
      <c r="N18" s="56">
        <f t="shared" si="3"/>
        <v>350.52690387069276</v>
      </c>
      <c r="O18" s="125">
        <f t="shared" si="4"/>
        <v>5.9918042213411171</v>
      </c>
      <c r="P18" s="122">
        <f t="shared" si="0"/>
        <v>0.92204739887379239</v>
      </c>
      <c r="Q18" s="64">
        <f t="shared" si="1"/>
        <v>0.9220473988737925</v>
      </c>
    </row>
    <row r="19" spans="3:17" x14ac:dyDescent="0.25">
      <c r="C19" s="112" t="s">
        <v>81</v>
      </c>
      <c r="D19" s="135">
        <v>337.26</v>
      </c>
      <c r="E19" s="136">
        <v>4.8600000000000003</v>
      </c>
      <c r="F19" s="126">
        <v>661171.52</v>
      </c>
      <c r="G19" s="65">
        <v>549933</v>
      </c>
      <c r="H19" s="66">
        <v>63437</v>
      </c>
      <c r="I19" s="67">
        <f t="shared" si="5"/>
        <v>625.34942068508917</v>
      </c>
      <c r="J19" s="107">
        <f>G19/H19</f>
        <v>8.668962908082035</v>
      </c>
      <c r="K19" s="126">
        <v>69437</v>
      </c>
      <c r="L19" s="68">
        <f>((100-D3)/100)*F19</f>
        <v>660840.93424000009</v>
      </c>
      <c r="M19" s="66">
        <f>((100-D3)/100)*G19</f>
        <v>549658.03350000002</v>
      </c>
      <c r="N19" s="93">
        <f t="shared" si="3"/>
        <v>571.02778136152199</v>
      </c>
      <c r="O19" s="130">
        <f t="shared" si="4"/>
        <v>7.9159242694816889</v>
      </c>
      <c r="P19" s="128">
        <f t="shared" si="0"/>
        <v>0.91313394155853511</v>
      </c>
      <c r="Q19" s="62">
        <f t="shared" si="1"/>
        <v>0.913133941558535</v>
      </c>
    </row>
    <row r="20" spans="3:17" x14ac:dyDescent="0.25">
      <c r="C20" s="112" t="s">
        <v>78</v>
      </c>
      <c r="D20" s="118"/>
      <c r="E20" s="119"/>
      <c r="F20" s="126">
        <v>107011.69</v>
      </c>
      <c r="G20" s="65">
        <v>222121</v>
      </c>
      <c r="H20" s="66">
        <v>40819</v>
      </c>
      <c r="I20" s="67">
        <f t="shared" si="5"/>
        <v>157.29688135427131</v>
      </c>
      <c r="J20" s="107">
        <f t="shared" si="6"/>
        <v>5.4416080746711089</v>
      </c>
      <c r="K20" s="126">
        <v>44064</v>
      </c>
      <c r="L20" s="68">
        <f>((100-D3)/100)*F20</f>
        <v>106958.18415500001</v>
      </c>
      <c r="M20" s="66">
        <f>((100-D3)/100)*G20</f>
        <v>222009.93950000001</v>
      </c>
      <c r="N20" s="93">
        <f t="shared" si="3"/>
        <v>145.6402289692266</v>
      </c>
      <c r="O20" s="130">
        <f t="shared" si="4"/>
        <v>5.0383519312817722</v>
      </c>
      <c r="P20" s="128">
        <f t="shared" si="0"/>
        <v>0.9258939383623821</v>
      </c>
      <c r="Q20" s="62">
        <f t="shared" si="1"/>
        <v>0.9258939383623821</v>
      </c>
    </row>
    <row r="21" spans="3:17" ht="15.75" thickBot="1" x14ac:dyDescent="0.3">
      <c r="C21" s="134" t="s">
        <v>80</v>
      </c>
      <c r="D21" s="137"/>
      <c r="E21" s="138"/>
      <c r="F21" s="131">
        <v>136955.93</v>
      </c>
      <c r="G21" s="70">
        <v>156277</v>
      </c>
      <c r="H21" s="71">
        <v>38600</v>
      </c>
      <c r="I21" s="72">
        <f t="shared" si="5"/>
        <v>212.88486528497407</v>
      </c>
      <c r="J21" s="133">
        <f t="shared" si="6"/>
        <v>4.0486269430051811</v>
      </c>
      <c r="K21" s="131">
        <v>41249</v>
      </c>
      <c r="L21" s="73">
        <f>((100-D3)/100)*F21</f>
        <v>136887.45203499999</v>
      </c>
      <c r="M21" s="71">
        <f>((100-D3)/100)*G21</f>
        <v>156198.8615</v>
      </c>
      <c r="N21" s="94">
        <f t="shared" si="3"/>
        <v>199.11384814419745</v>
      </c>
      <c r="O21" s="132">
        <f t="shared" si="4"/>
        <v>3.786730866202817</v>
      </c>
      <c r="P21" s="129">
        <f t="shared" si="0"/>
        <v>0.93531237120899913</v>
      </c>
      <c r="Q21" s="95">
        <f t="shared" si="1"/>
        <v>0.93531237120899902</v>
      </c>
    </row>
    <row r="24" spans="3:17" x14ac:dyDescent="0.25">
      <c r="F24" s="53"/>
    </row>
  </sheetData>
  <mergeCells count="10">
    <mergeCell ref="Q8:Q9"/>
    <mergeCell ref="P8:P9"/>
    <mergeCell ref="H3:H5"/>
    <mergeCell ref="K8:O8"/>
    <mergeCell ref="I4:I5"/>
    <mergeCell ref="J4:J5"/>
    <mergeCell ref="C4:C5"/>
    <mergeCell ref="C8:C9"/>
    <mergeCell ref="D8:E8"/>
    <mergeCell ref="F8:J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68"/>
  <sheetViews>
    <sheetView tabSelected="1" topLeftCell="A34" zoomScale="70" zoomScaleNormal="70" workbookViewId="0">
      <selection activeCell="AE59" sqref="AE59"/>
    </sheetView>
  </sheetViews>
  <sheetFormatPr defaultRowHeight="15" x14ac:dyDescent="0.25"/>
  <cols>
    <col min="5" max="5" width="15.7109375" customWidth="1"/>
    <col min="6" max="6" width="13.5703125" bestFit="1" customWidth="1"/>
    <col min="7" max="7" width="12.140625" bestFit="1" customWidth="1"/>
    <col min="8" max="18" width="14.140625" bestFit="1" customWidth="1"/>
    <col min="19" max="19" width="10.85546875" bestFit="1" customWidth="1"/>
    <col min="20" max="20" width="17.85546875" bestFit="1" customWidth="1"/>
  </cols>
  <sheetData>
    <row r="4" spans="4:20" ht="15.75" thickBot="1" x14ac:dyDescent="0.3"/>
    <row r="5" spans="4:20" ht="60.75" thickTop="1" x14ac:dyDescent="0.25">
      <c r="D5" s="42" t="s">
        <v>27</v>
      </c>
      <c r="E5" s="45" t="s">
        <v>28</v>
      </c>
      <c r="F5" s="44"/>
      <c r="G5" s="10" t="s">
        <v>11</v>
      </c>
      <c r="H5" s="10" t="s">
        <v>12</v>
      </c>
      <c r="I5" s="10" t="s">
        <v>13</v>
      </c>
      <c r="J5" s="10" t="s">
        <v>14</v>
      </c>
      <c r="K5" s="10" t="s">
        <v>15</v>
      </c>
      <c r="L5" s="10" t="s">
        <v>16</v>
      </c>
      <c r="M5" s="10" t="s">
        <v>17</v>
      </c>
      <c r="N5" s="10" t="s">
        <v>18</v>
      </c>
      <c r="O5" s="10" t="s">
        <v>19</v>
      </c>
      <c r="P5" s="10" t="s">
        <v>20</v>
      </c>
      <c r="Q5" s="10" t="s">
        <v>21</v>
      </c>
      <c r="R5" s="10" t="s">
        <v>22</v>
      </c>
      <c r="S5" s="11" t="s">
        <v>29</v>
      </c>
      <c r="T5" s="12" t="s">
        <v>30</v>
      </c>
    </row>
    <row r="6" spans="4:20" x14ac:dyDescent="0.25">
      <c r="D6" s="42"/>
      <c r="E6" s="41" t="s">
        <v>0</v>
      </c>
      <c r="F6" s="13" t="s">
        <v>31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35" t="e">
        <f>(R6/R7)</f>
        <v>#DIV/0!</v>
      </c>
      <c r="T6" s="36" t="e">
        <f>IF(S6&gt;=100%,"TERCAPAI","TIDAK TERCAPAI")</f>
        <v>#DIV/0!</v>
      </c>
    </row>
    <row r="7" spans="4:20" ht="15.75" thickBot="1" x14ac:dyDescent="0.3">
      <c r="D7" s="42"/>
      <c r="E7" s="41"/>
      <c r="F7" s="15" t="s">
        <v>32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5"/>
      <c r="T7" s="36"/>
    </row>
    <row r="8" spans="4:20" ht="15.75" thickTop="1" x14ac:dyDescent="0.25">
      <c r="D8" s="42"/>
      <c r="E8" s="41" t="s">
        <v>1</v>
      </c>
      <c r="F8" s="13" t="s">
        <v>33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35" t="e">
        <f>(R8/R9)</f>
        <v>#DIV/0!</v>
      </c>
      <c r="T8" s="36" t="e">
        <f>IF(S8&gt;=100%,"TERCAPAI","TIDAK TERCAPAI")</f>
        <v>#DIV/0!</v>
      </c>
    </row>
    <row r="9" spans="4:20" ht="15.75" thickBot="1" x14ac:dyDescent="0.3">
      <c r="D9" s="42"/>
      <c r="E9" s="41"/>
      <c r="F9" s="15" t="s">
        <v>34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35"/>
      <c r="T9" s="36"/>
    </row>
    <row r="10" spans="4:20" ht="15.75" thickTop="1" x14ac:dyDescent="0.25">
      <c r="D10" s="42"/>
      <c r="E10" s="41" t="s">
        <v>2</v>
      </c>
      <c r="F10" s="13" t="s">
        <v>33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35" t="e">
        <f>(R10/R11)</f>
        <v>#DIV/0!</v>
      </c>
      <c r="T10" s="36" t="e">
        <f>IF(S10&gt;=100%,"TERCAPAI","TIDAK TERCAPAI")</f>
        <v>#DIV/0!</v>
      </c>
    </row>
    <row r="11" spans="4:20" ht="15.75" thickBot="1" x14ac:dyDescent="0.3">
      <c r="D11" s="42"/>
      <c r="E11" s="41"/>
      <c r="F11" s="15" t="s">
        <v>34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S11" s="35"/>
      <c r="T11" s="36"/>
    </row>
    <row r="12" spans="4:20" ht="15.75" thickTop="1" x14ac:dyDescent="0.25">
      <c r="D12" s="42"/>
      <c r="E12" s="41" t="s">
        <v>3</v>
      </c>
      <c r="F12" s="13" t="s">
        <v>33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35" t="e">
        <f>(R12/R13)</f>
        <v>#DIV/0!</v>
      </c>
      <c r="T12" s="36" t="e">
        <f>IF(S12&gt;=100%,"TERCAPAI","TIDAK TERCAPAI")</f>
        <v>#DIV/0!</v>
      </c>
    </row>
    <row r="13" spans="4:20" ht="15.75" thickBot="1" x14ac:dyDescent="0.3">
      <c r="D13" s="42"/>
      <c r="E13" s="41"/>
      <c r="F13" s="15" t="s">
        <v>34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35"/>
      <c r="T13" s="36"/>
    </row>
    <row r="14" spans="4:20" ht="15.75" thickTop="1" x14ac:dyDescent="0.25">
      <c r="D14" s="42"/>
      <c r="E14" s="41" t="s">
        <v>4</v>
      </c>
      <c r="F14" s="13" t="s">
        <v>33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35" t="e">
        <f>(R14/R15)</f>
        <v>#DIV/0!</v>
      </c>
      <c r="T14" s="36" t="e">
        <f>IF(S14&gt;=100%,"TERCAPAI","TIDAK TERCAPAI")</f>
        <v>#DIV/0!</v>
      </c>
    </row>
    <row r="15" spans="4:20" ht="15.75" thickBot="1" x14ac:dyDescent="0.3">
      <c r="D15" s="42"/>
      <c r="E15" s="41"/>
      <c r="F15" s="15" t="s">
        <v>34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35"/>
      <c r="T15" s="36"/>
    </row>
    <row r="16" spans="4:20" ht="15.75" thickTop="1" x14ac:dyDescent="0.25">
      <c r="D16" s="42"/>
      <c r="E16" s="41" t="s">
        <v>35</v>
      </c>
      <c r="F16" s="13" t="s">
        <v>33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35" t="e">
        <f>(R16/R17)</f>
        <v>#DIV/0!</v>
      </c>
      <c r="T16" s="36" t="e">
        <f>IF(S16&gt;=100%,"TERCAPAI","TIDAK TERCAPAI")</f>
        <v>#DIV/0!</v>
      </c>
    </row>
    <row r="17" spans="4:20" ht="15.75" thickBot="1" x14ac:dyDescent="0.3">
      <c r="D17" s="42"/>
      <c r="E17" s="41"/>
      <c r="F17" s="15" t="s">
        <v>34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35"/>
      <c r="T17" s="36"/>
    </row>
    <row r="18" spans="4:20" ht="15.75" thickTop="1" x14ac:dyDescent="0.25">
      <c r="D18" s="42"/>
      <c r="E18" s="41" t="s">
        <v>36</v>
      </c>
      <c r="F18" s="13" t="s">
        <v>33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35" t="e">
        <f>(R18/R19)</f>
        <v>#DIV/0!</v>
      </c>
      <c r="T18" s="36" t="e">
        <f>IF(S18&gt;=100%,"TERCAPAI","TIDAK TERCAPAI")</f>
        <v>#DIV/0!</v>
      </c>
    </row>
    <row r="19" spans="4:20" ht="15.75" thickBot="1" x14ac:dyDescent="0.3">
      <c r="D19" s="42"/>
      <c r="E19" s="41"/>
      <c r="F19" s="15" t="s">
        <v>34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35"/>
      <c r="T19" s="36"/>
    </row>
    <row r="20" spans="4:20" ht="60.75" thickTop="1" x14ac:dyDescent="0.25">
      <c r="D20" s="42"/>
      <c r="E20" s="49" t="s">
        <v>37</v>
      </c>
      <c r="F20" s="40"/>
      <c r="G20" s="10" t="s">
        <v>11</v>
      </c>
      <c r="H20" s="10" t="s">
        <v>12</v>
      </c>
      <c r="I20" s="10" t="s">
        <v>13</v>
      </c>
      <c r="J20" s="10" t="s">
        <v>14</v>
      </c>
      <c r="K20" s="10" t="s">
        <v>15</v>
      </c>
      <c r="L20" s="10" t="s">
        <v>16</v>
      </c>
      <c r="M20" s="10" t="s">
        <v>17</v>
      </c>
      <c r="N20" s="10" t="s">
        <v>18</v>
      </c>
      <c r="O20" s="10" t="s">
        <v>19</v>
      </c>
      <c r="P20" s="10" t="s">
        <v>20</v>
      </c>
      <c r="Q20" s="10" t="s">
        <v>21</v>
      </c>
      <c r="R20" s="10" t="s">
        <v>22</v>
      </c>
      <c r="S20" s="11" t="str">
        <f>S5</f>
        <v>PENCAPAIAN DESEMBER</v>
      </c>
      <c r="T20" s="11" t="s">
        <v>30</v>
      </c>
    </row>
    <row r="21" spans="4:20" x14ac:dyDescent="0.25">
      <c r="D21" s="42"/>
      <c r="E21" s="41" t="s">
        <v>0</v>
      </c>
      <c r="F21" s="13" t="s">
        <v>33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35" t="e">
        <f>(R21/R22)</f>
        <v>#DIV/0!</v>
      </c>
      <c r="T21" s="36" t="e">
        <f>IF(S21&gt;=100%,"TERCAPAI","TIDAK TERCAPAI")</f>
        <v>#DIV/0!</v>
      </c>
    </row>
    <row r="22" spans="4:20" ht="15.75" thickBot="1" x14ac:dyDescent="0.3">
      <c r="D22" s="42"/>
      <c r="E22" s="41"/>
      <c r="F22" s="15" t="s">
        <v>34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/>
      <c r="S22" s="35"/>
      <c r="T22" s="36"/>
    </row>
    <row r="23" spans="4:20" ht="15.75" thickTop="1" x14ac:dyDescent="0.25">
      <c r="D23" s="42"/>
      <c r="E23" s="41" t="s">
        <v>1</v>
      </c>
      <c r="F23" s="13" t="s">
        <v>33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35" t="e">
        <f>(R23/R24)</f>
        <v>#DIV/0!</v>
      </c>
      <c r="T23" s="36" t="e">
        <f>IF(S23&gt;=100%,"TERCAPAI","TIDAK TERCAPAI")</f>
        <v>#DIV/0!</v>
      </c>
    </row>
    <row r="24" spans="4:20" ht="15.75" thickBot="1" x14ac:dyDescent="0.3">
      <c r="D24" s="42"/>
      <c r="E24" s="41"/>
      <c r="F24" s="15" t="s">
        <v>34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7"/>
      <c r="S24" s="35"/>
      <c r="T24" s="36"/>
    </row>
    <row r="25" spans="4:20" ht="15.75" thickTop="1" x14ac:dyDescent="0.25">
      <c r="D25" s="42"/>
      <c r="E25" s="41" t="s">
        <v>2</v>
      </c>
      <c r="F25" s="13" t="s">
        <v>33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35" t="e">
        <f>(R25/R26)</f>
        <v>#DIV/0!</v>
      </c>
      <c r="T25" s="36" t="e">
        <f>IF(S25&gt;=100%,"TERCAPAI","TIDAK TERCAPAI")</f>
        <v>#DIV/0!</v>
      </c>
    </row>
    <row r="26" spans="4:20" ht="15.75" thickBot="1" x14ac:dyDescent="0.3">
      <c r="D26" s="42"/>
      <c r="E26" s="41"/>
      <c r="F26" s="15" t="s">
        <v>34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  <c r="S26" s="35"/>
      <c r="T26" s="36"/>
    </row>
    <row r="27" spans="4:20" ht="15.75" thickTop="1" x14ac:dyDescent="0.25">
      <c r="D27" s="42"/>
      <c r="E27" s="41" t="s">
        <v>3</v>
      </c>
      <c r="F27" s="13" t="s">
        <v>33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35" t="e">
        <f>(R27/R28)</f>
        <v>#DIV/0!</v>
      </c>
      <c r="T27" s="36" t="e">
        <f>IF(S27&gt;=100%,"TERCAPAI","TIDAK TERCAPAI")</f>
        <v>#DIV/0!</v>
      </c>
    </row>
    <row r="28" spans="4:20" ht="15.75" thickBot="1" x14ac:dyDescent="0.3">
      <c r="D28" s="42"/>
      <c r="E28" s="41"/>
      <c r="F28" s="15" t="s">
        <v>34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7"/>
      <c r="S28" s="35"/>
      <c r="T28" s="36"/>
    </row>
    <row r="29" spans="4:20" ht="15.75" thickTop="1" x14ac:dyDescent="0.25">
      <c r="D29" s="42"/>
      <c r="E29" s="41" t="s">
        <v>4</v>
      </c>
      <c r="F29" s="13" t="s">
        <v>33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35" t="e">
        <f>(R29/R30)</f>
        <v>#DIV/0!</v>
      </c>
      <c r="T29" s="36" t="e">
        <f>IF(S29&gt;=100%,"TERCAPAI","TIDAK TERCAPAI")</f>
        <v>#DIV/0!</v>
      </c>
    </row>
    <row r="30" spans="4:20" ht="15.75" thickBot="1" x14ac:dyDescent="0.3">
      <c r="D30" s="42"/>
      <c r="E30" s="46"/>
      <c r="F30" s="15" t="s">
        <v>34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7"/>
      <c r="S30" s="35"/>
      <c r="T30" s="36"/>
    </row>
    <row r="31" spans="4:20" ht="15.75" thickTop="1" x14ac:dyDescent="0.25">
      <c r="D31" s="42"/>
      <c r="E31" s="47" t="s">
        <v>35</v>
      </c>
      <c r="F31" s="13" t="s">
        <v>33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35" t="e">
        <f>(R31/R32)</f>
        <v>#DIV/0!</v>
      </c>
      <c r="T31" s="36" t="e">
        <f>IF(S31&gt;=100%,"TERCAPAI","TIDAK TERCAPAI")</f>
        <v>#DIV/0!</v>
      </c>
    </row>
    <row r="32" spans="4:20" ht="15.75" thickBot="1" x14ac:dyDescent="0.3">
      <c r="D32" s="42"/>
      <c r="E32" s="48"/>
      <c r="F32" s="15" t="s">
        <v>34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7"/>
      <c r="S32" s="35"/>
      <c r="T32" s="36"/>
    </row>
    <row r="33" spans="4:20" ht="15.75" thickTop="1" x14ac:dyDescent="0.25">
      <c r="D33" s="42"/>
      <c r="E33" s="41" t="s">
        <v>36</v>
      </c>
      <c r="F33" s="13" t="s">
        <v>33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8"/>
      <c r="S33" s="35" t="e">
        <f>(R33/R34)</f>
        <v>#DIV/0!</v>
      </c>
      <c r="T33" s="36" t="e">
        <f>IF(S33&gt;=100%,"TERCAPAI","TIDAK TERCAPAI")</f>
        <v>#DIV/0!</v>
      </c>
    </row>
    <row r="34" spans="4:20" ht="15.75" thickBot="1" x14ac:dyDescent="0.3">
      <c r="D34" s="42"/>
      <c r="E34" s="41"/>
      <c r="F34" s="15" t="s">
        <v>34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7"/>
      <c r="S34" s="35"/>
      <c r="T34" s="36"/>
    </row>
    <row r="35" spans="4:20" ht="15.75" thickTop="1" x14ac:dyDescent="0.25"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4:20" x14ac:dyDescent="0.25"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4:20" ht="15.75" thickBot="1" x14ac:dyDescent="0.3"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4:20" ht="60.75" thickTop="1" x14ac:dyDescent="0.25">
      <c r="D38" s="42" t="s">
        <v>38</v>
      </c>
      <c r="E38" s="43" t="s">
        <v>28</v>
      </c>
      <c r="F38" s="44"/>
      <c r="G38" s="10" t="s">
        <v>11</v>
      </c>
      <c r="H38" s="10" t="s">
        <v>39</v>
      </c>
      <c r="I38" s="10" t="s">
        <v>40</v>
      </c>
      <c r="J38" s="10" t="s">
        <v>41</v>
      </c>
      <c r="K38" s="10" t="s">
        <v>42</v>
      </c>
      <c r="L38" s="10" t="s">
        <v>43</v>
      </c>
      <c r="M38" s="10" t="s">
        <v>44</v>
      </c>
      <c r="N38" s="10" t="s">
        <v>45</v>
      </c>
      <c r="O38" s="10" t="s">
        <v>46</v>
      </c>
      <c r="P38" s="10" t="s">
        <v>47</v>
      </c>
      <c r="Q38" s="10" t="s">
        <v>48</v>
      </c>
      <c r="R38" s="20" t="s">
        <v>49</v>
      </c>
      <c r="S38" s="11" t="s">
        <v>50</v>
      </c>
      <c r="T38" s="12" t="s">
        <v>30</v>
      </c>
    </row>
    <row r="39" spans="4:20" x14ac:dyDescent="0.25">
      <c r="D39" s="42"/>
      <c r="E39" s="37" t="s">
        <v>0</v>
      </c>
      <c r="F39" s="13" t="s">
        <v>33</v>
      </c>
      <c r="G39" s="14">
        <f>'BREAKDOWN PER BULAN'!C27</f>
        <v>31.104708851636918</v>
      </c>
      <c r="H39" s="14">
        <f>'BREAKDOWN PER BULAN'!D27</f>
        <v>53.971581127408726</v>
      </c>
      <c r="I39" s="14">
        <f>'BREAKDOWN PER BULAN'!E27</f>
        <v>81.854496977991886</v>
      </c>
      <c r="J39" s="14">
        <f>'BREAKDOWN PER BULAN'!F27</f>
        <v>109.13932930398907</v>
      </c>
      <c r="K39" s="14">
        <f>'BREAKDOWN PER BULAN'!G27</f>
        <v>136.42416162998646</v>
      </c>
      <c r="L39" s="14">
        <f>'BREAKDOWN PER BULAN'!H27</f>
        <v>163.70899395598374</v>
      </c>
      <c r="M39" s="14">
        <f>'BREAKDOWN PER BULAN'!I27</f>
        <v>190.99382628198103</v>
      </c>
      <c r="N39" s="14">
        <f>'BREAKDOWN PER BULAN'!J27</f>
        <v>218.27865860797834</v>
      </c>
      <c r="O39" s="14">
        <f>'BREAKDOWN PER BULAN'!K27</f>
        <v>245.56349093397566</v>
      </c>
      <c r="P39" s="14">
        <f>'BREAKDOWN PER BULAN'!L27</f>
        <v>272.84832325997297</v>
      </c>
      <c r="Q39" s="14">
        <f>'BREAKDOWN PER BULAN'!M27</f>
        <v>300.13315558597026</v>
      </c>
      <c r="R39" s="14">
        <f>'BREAKDOWN PER BULAN'!N27</f>
        <v>327.41798791196754</v>
      </c>
      <c r="S39" s="35" t="e">
        <f>(R39/R40)</f>
        <v>#DIV/0!</v>
      </c>
      <c r="T39" s="36" t="e">
        <f>IF(S39&gt;=100%,"TERCAPAI","TIDAK TERCAPAI")</f>
        <v>#DIV/0!</v>
      </c>
    </row>
    <row r="40" spans="4:20" ht="15.75" thickBot="1" x14ac:dyDescent="0.3">
      <c r="D40" s="42"/>
      <c r="E40" s="37"/>
      <c r="F40" s="15" t="s">
        <v>34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35"/>
      <c r="T40" s="36"/>
    </row>
    <row r="41" spans="4:20" ht="15.75" thickTop="1" x14ac:dyDescent="0.25">
      <c r="D41" s="42"/>
      <c r="E41" s="37" t="s">
        <v>1</v>
      </c>
      <c r="F41" s="13" t="s">
        <v>33</v>
      </c>
      <c r="G41" s="14">
        <f>'BREAKDOWN PER BULAN'!C47</f>
        <v>43.957481074737281</v>
      </c>
      <c r="H41" s="14">
        <f>'BREAKDOWN PER BULAN'!D47</f>
        <v>85.086321986374983</v>
      </c>
      <c r="I41" s="14">
        <f>'BREAKDOWN PER BULAN'!E47</f>
        <v>129.04380306111227</v>
      </c>
      <c r="J41" s="14">
        <f>'BREAKDOWN PER BULAN'!F47</f>
        <v>172.05840408148285</v>
      </c>
      <c r="K41" s="14">
        <f>'BREAKDOWN PER BULAN'!G47</f>
        <v>215.07300510185377</v>
      </c>
      <c r="L41" s="14">
        <f>'BREAKDOWN PER BULAN'!H47</f>
        <v>258.08760612222449</v>
      </c>
      <c r="M41" s="14">
        <f>'BREAKDOWN PER BULAN'!I47</f>
        <v>301.10220714259526</v>
      </c>
      <c r="N41" s="14">
        <f>'BREAKDOWN PER BULAN'!J47</f>
        <v>344.11680816296604</v>
      </c>
      <c r="O41" s="14">
        <f>'BREAKDOWN PER BULAN'!K47</f>
        <v>387.13140918333681</v>
      </c>
      <c r="P41" s="14">
        <f>'BREAKDOWN PER BULAN'!L47</f>
        <v>430.14601020370759</v>
      </c>
      <c r="Q41" s="14">
        <f>'BREAKDOWN PER BULAN'!M47</f>
        <v>473.16061122407837</v>
      </c>
      <c r="R41" s="14">
        <f>'BREAKDOWN PER BULAN'!N47</f>
        <v>516.17521224444909</v>
      </c>
      <c r="S41" s="35" t="e">
        <f>(R41/R42)</f>
        <v>#DIV/0!</v>
      </c>
      <c r="T41" s="36" t="e">
        <f>IF(S41&gt;=100%,"TERCAPAI","TIDAK TERCAPAI")</f>
        <v>#DIV/0!</v>
      </c>
    </row>
    <row r="42" spans="4:20" ht="15.75" thickBot="1" x14ac:dyDescent="0.3">
      <c r="D42" s="42"/>
      <c r="E42" s="37"/>
      <c r="F42" s="15" t="s">
        <v>34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7"/>
      <c r="S42" s="35"/>
      <c r="T42" s="36"/>
    </row>
    <row r="43" spans="4:20" ht="15.75" thickTop="1" x14ac:dyDescent="0.25">
      <c r="D43" s="42"/>
      <c r="E43" s="37" t="s">
        <v>2</v>
      </c>
      <c r="F43" s="13" t="s">
        <v>33</v>
      </c>
      <c r="G43" s="14">
        <f>'BREAKDOWN PER BULAN'!C37</f>
        <v>16.497304295084113</v>
      </c>
      <c r="H43" s="14">
        <f>'BREAKDOWN PER BULAN'!D37</f>
        <v>31.933015969958493</v>
      </c>
      <c r="I43" s="14">
        <f>'BREAKDOWN PER BULAN'!E37</f>
        <v>48.43032026504261</v>
      </c>
      <c r="J43" s="14">
        <f>'BREAKDOWN PER BULAN'!F37</f>
        <v>64.573760353390085</v>
      </c>
      <c r="K43" s="14">
        <f>'BREAKDOWN PER BULAN'!G37</f>
        <v>80.717200441737674</v>
      </c>
      <c r="L43" s="14">
        <f>'BREAKDOWN PER BULAN'!H37</f>
        <v>96.860640530085206</v>
      </c>
      <c r="M43" s="14">
        <f>'BREAKDOWN PER BULAN'!I37</f>
        <v>113.00408061843274</v>
      </c>
      <c r="N43" s="14">
        <f>'BREAKDOWN PER BULAN'!J37</f>
        <v>129.14752070678028</v>
      </c>
      <c r="O43" s="14">
        <f>'BREAKDOWN PER BULAN'!K37</f>
        <v>145.29096079512783</v>
      </c>
      <c r="P43" s="14">
        <f>'BREAKDOWN PER BULAN'!L37</f>
        <v>161.43440088347538</v>
      </c>
      <c r="Q43" s="14">
        <f>'BREAKDOWN PER BULAN'!M37</f>
        <v>177.57784097182292</v>
      </c>
      <c r="R43" s="14">
        <f>'BREAKDOWN PER BULAN'!N37</f>
        <v>193.72128106017044</v>
      </c>
      <c r="S43" s="35" t="e">
        <f>(R43/R44)</f>
        <v>#DIV/0!</v>
      </c>
      <c r="T43" s="36" t="e">
        <f>IF(S43&gt;=100%,"TERCAPAI","TIDAK TERCAPAI")</f>
        <v>#DIV/0!</v>
      </c>
    </row>
    <row r="44" spans="4:20" ht="15.75" thickBot="1" x14ac:dyDescent="0.3">
      <c r="D44" s="42"/>
      <c r="E44" s="37"/>
      <c r="F44" s="15" t="s">
        <v>34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7"/>
      <c r="S44" s="35"/>
      <c r="T44" s="36"/>
    </row>
    <row r="45" spans="4:20" ht="15.75" thickTop="1" x14ac:dyDescent="0.25">
      <c r="D45" s="42"/>
      <c r="E45" s="37" t="s">
        <v>3</v>
      </c>
      <c r="F45" s="13" t="s">
        <v>33</v>
      </c>
      <c r="G45" s="14">
        <f>'BREAKDOWN PER BULAN'!C57</f>
        <v>10.233368715936432</v>
      </c>
      <c r="H45" s="14">
        <f>'BREAKDOWN PER BULAN'!D57</f>
        <v>19.808225682655724</v>
      </c>
      <c r="I45" s="14">
        <f>'BREAKDOWN PER BULAN'!E57</f>
        <v>30.041594398592157</v>
      </c>
      <c r="J45" s="14">
        <f>'BREAKDOWN PER BULAN'!F57</f>
        <v>40.055459198122833</v>
      </c>
      <c r="K45" s="14">
        <f>'BREAKDOWN PER BULAN'!G57</f>
        <v>50.069323997653591</v>
      </c>
      <c r="L45" s="14">
        <f>'BREAKDOWN PER BULAN'!H57</f>
        <v>60.083188797184306</v>
      </c>
      <c r="M45" s="14">
        <f>'BREAKDOWN PER BULAN'!I57</f>
        <v>70.097053596715028</v>
      </c>
      <c r="N45" s="14">
        <f>'BREAKDOWN PER BULAN'!J57</f>
        <v>80.110918396245751</v>
      </c>
      <c r="O45" s="14">
        <f>'BREAKDOWN PER BULAN'!K57</f>
        <v>90.124783195776473</v>
      </c>
      <c r="P45" s="14">
        <f>'BREAKDOWN PER BULAN'!L57</f>
        <v>100.1386479953072</v>
      </c>
      <c r="Q45" s="14">
        <f>'BREAKDOWN PER BULAN'!M57</f>
        <v>110.15251279483792</v>
      </c>
      <c r="R45" s="14">
        <f>'BREAKDOWN PER BULAN'!N57</f>
        <v>120.16637759436863</v>
      </c>
      <c r="S45" s="35" t="e">
        <f>(R45/R46)</f>
        <v>#DIV/0!</v>
      </c>
      <c r="T45" s="36" t="e">
        <f>IF(S45&gt;=100%,"TERCAPAI","TIDAK TERCAPAI")</f>
        <v>#DIV/0!</v>
      </c>
    </row>
    <row r="46" spans="4:20" ht="15.75" thickBot="1" x14ac:dyDescent="0.3">
      <c r="D46" s="42"/>
      <c r="E46" s="37"/>
      <c r="F46" s="15" t="s">
        <v>34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7"/>
      <c r="S46" s="35"/>
      <c r="T46" s="36"/>
    </row>
    <row r="47" spans="4:20" ht="15.75" thickTop="1" x14ac:dyDescent="0.25">
      <c r="D47" s="42"/>
      <c r="E47" s="37" t="s">
        <v>4</v>
      </c>
      <c r="F47" s="13" t="s">
        <v>33</v>
      </c>
      <c r="G47" s="14">
        <f>'BREAKDOWN PER BULAN'!C88</f>
        <v>15.985139160691459</v>
      </c>
      <c r="H47" s="14">
        <f>'BREAKDOWN PER BULAN'!D88</f>
        <v>26.349903392483796</v>
      </c>
      <c r="I47" s="14">
        <f>'BREAKDOWN PER BULAN'!E88</f>
        <v>39.962847901728644</v>
      </c>
      <c r="J47" s="14">
        <f>'BREAKDOWN PER BULAN'!F88</f>
        <v>53.283797202304804</v>
      </c>
      <c r="K47" s="14">
        <f>'BREAKDOWN PER BULAN'!G88</f>
        <v>66.604746502881071</v>
      </c>
      <c r="L47" s="14">
        <f>'BREAKDOWN PER BULAN'!H88</f>
        <v>79.925695803457273</v>
      </c>
      <c r="M47" s="14">
        <f>'BREAKDOWN PER BULAN'!I88</f>
        <v>93.24664510403349</v>
      </c>
      <c r="N47" s="14">
        <f>'BREAKDOWN PER BULAN'!J88</f>
        <v>106.56759440460971</v>
      </c>
      <c r="O47" s="14">
        <f>'BREAKDOWN PER BULAN'!K88</f>
        <v>119.88854370518592</v>
      </c>
      <c r="P47" s="14">
        <f>'BREAKDOWN PER BULAN'!L88</f>
        <v>133.20949300576214</v>
      </c>
      <c r="Q47" s="14">
        <f>'BREAKDOWN PER BULAN'!M88</f>
        <v>146.53044230633836</v>
      </c>
      <c r="R47" s="14">
        <f>'BREAKDOWN PER BULAN'!N88</f>
        <v>159.85139160691458</v>
      </c>
      <c r="S47" s="35" t="e">
        <f>(R47/R48)</f>
        <v>#DIV/0!</v>
      </c>
      <c r="T47" s="36" t="e">
        <f>IF(S47&gt;=100%,"TERCAPAI","TIDAK TERCAPAI")</f>
        <v>#DIV/0!</v>
      </c>
    </row>
    <row r="48" spans="4:20" ht="15.75" thickBot="1" x14ac:dyDescent="0.3">
      <c r="D48" s="42"/>
      <c r="E48" s="37"/>
      <c r="F48" s="15" t="s">
        <v>34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7"/>
      <c r="S48" s="35"/>
      <c r="T48" s="36"/>
    </row>
    <row r="49" spans="4:20" ht="15.75" thickTop="1" x14ac:dyDescent="0.25">
      <c r="D49" s="42"/>
      <c r="E49" s="37" t="s">
        <v>5</v>
      </c>
      <c r="F49" s="13" t="s">
        <v>33</v>
      </c>
      <c r="G49" s="14">
        <f>'BREAKDOWN PER BULAN'!C98</f>
        <v>29.850871133628196</v>
      </c>
      <c r="H49" s="14">
        <f>'BREAKDOWN PER BULAN'!D98</f>
        <v>57.780854834044987</v>
      </c>
      <c r="I49" s="14">
        <f>'BREAKDOWN PER BULAN'!E98</f>
        <v>87.631725967673191</v>
      </c>
      <c r="J49" s="14">
        <f>'BREAKDOWN PER BULAN'!F98</f>
        <v>116.84230129023079</v>
      </c>
      <c r="K49" s="14">
        <f>'BREAKDOWN PER BULAN'!G98</f>
        <v>146.05287661278865</v>
      </c>
      <c r="L49" s="14">
        <f>'BREAKDOWN PER BULAN'!H98</f>
        <v>175.26345193534635</v>
      </c>
      <c r="M49" s="14">
        <f>'BREAKDOWN PER BULAN'!I98</f>
        <v>204.47402725790408</v>
      </c>
      <c r="N49" s="14">
        <f>'BREAKDOWN PER BULAN'!J98</f>
        <v>233.68460258046184</v>
      </c>
      <c r="O49" s="14">
        <f>'BREAKDOWN PER BULAN'!K98</f>
        <v>262.89517790301954</v>
      </c>
      <c r="P49" s="14">
        <f>'BREAKDOWN PER BULAN'!L98</f>
        <v>292.1057532255773</v>
      </c>
      <c r="Q49" s="14">
        <f>'BREAKDOWN PER BULAN'!M98</f>
        <v>321.31632854813506</v>
      </c>
      <c r="R49" s="14">
        <f>'BREAKDOWN PER BULAN'!N98</f>
        <v>350.52690387069276</v>
      </c>
      <c r="S49" s="35" t="e">
        <f>(R49/R50)</f>
        <v>#DIV/0!</v>
      </c>
      <c r="T49" s="36" t="e">
        <f>IF(S49&gt;=100%,"TERCAPAI","TIDAK TERCAPAI")</f>
        <v>#DIV/0!</v>
      </c>
    </row>
    <row r="50" spans="4:20" ht="15.75" thickBot="1" x14ac:dyDescent="0.3">
      <c r="D50" s="42"/>
      <c r="E50" s="37"/>
      <c r="F50" s="15" t="s">
        <v>34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/>
      <c r="S50" s="35"/>
      <c r="T50" s="36"/>
    </row>
    <row r="51" spans="4:20" ht="15.75" thickTop="1" x14ac:dyDescent="0.25">
      <c r="D51" s="42"/>
      <c r="E51" s="37" t="s">
        <v>36</v>
      </c>
      <c r="F51" s="13" t="s">
        <v>33</v>
      </c>
      <c r="G51" s="14">
        <f>G39</f>
        <v>31.104708851636918</v>
      </c>
      <c r="H51" s="14">
        <f t="shared" ref="H51:R51" si="0">H39</f>
        <v>53.971581127408726</v>
      </c>
      <c r="I51" s="14">
        <f t="shared" si="0"/>
        <v>81.854496977991886</v>
      </c>
      <c r="J51" s="14">
        <f t="shared" si="0"/>
        <v>109.13932930398907</v>
      </c>
      <c r="K51" s="14">
        <f t="shared" si="0"/>
        <v>136.42416162998646</v>
      </c>
      <c r="L51" s="14">
        <f t="shared" si="0"/>
        <v>163.70899395598374</v>
      </c>
      <c r="M51" s="14">
        <f t="shared" si="0"/>
        <v>190.99382628198103</v>
      </c>
      <c r="N51" s="14">
        <f t="shared" si="0"/>
        <v>218.27865860797834</v>
      </c>
      <c r="O51" s="14">
        <f t="shared" si="0"/>
        <v>245.56349093397566</v>
      </c>
      <c r="P51" s="14">
        <f t="shared" si="0"/>
        <v>272.84832325997297</v>
      </c>
      <c r="Q51" s="14">
        <f t="shared" si="0"/>
        <v>300.13315558597026</v>
      </c>
      <c r="R51" s="14">
        <f t="shared" si="0"/>
        <v>327.41798791196754</v>
      </c>
      <c r="S51" s="35" t="e">
        <f>(R51/R52)</f>
        <v>#DIV/0!</v>
      </c>
      <c r="T51" s="36" t="e">
        <f>IF(S51&gt;=100%,"TERCAPAI","TIDAK TERCAPAI")</f>
        <v>#DIV/0!</v>
      </c>
    </row>
    <row r="52" spans="4:20" ht="15.75" thickBot="1" x14ac:dyDescent="0.3">
      <c r="D52" s="42"/>
      <c r="E52" s="37"/>
      <c r="F52" s="15" t="s">
        <v>34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7"/>
      <c r="S52" s="35"/>
      <c r="T52" s="36"/>
    </row>
    <row r="53" spans="4:20" ht="60.75" thickTop="1" x14ac:dyDescent="0.25">
      <c r="D53" s="42"/>
      <c r="E53" s="39" t="s">
        <v>37</v>
      </c>
      <c r="F53" s="40"/>
      <c r="G53" s="10" t="s">
        <v>11</v>
      </c>
      <c r="H53" s="10" t="s">
        <v>39</v>
      </c>
      <c r="I53" s="10" t="s">
        <v>40</v>
      </c>
      <c r="J53" s="10" t="s">
        <v>41</v>
      </c>
      <c r="K53" s="10" t="s">
        <v>42</v>
      </c>
      <c r="L53" s="10" t="s">
        <v>43</v>
      </c>
      <c r="M53" s="10" t="s">
        <v>44</v>
      </c>
      <c r="N53" s="10" t="s">
        <v>45</v>
      </c>
      <c r="O53" s="10" t="s">
        <v>46</v>
      </c>
      <c r="P53" s="10" t="s">
        <v>47</v>
      </c>
      <c r="Q53" s="10" t="s">
        <v>48</v>
      </c>
      <c r="R53" s="20" t="s">
        <v>49</v>
      </c>
      <c r="S53" s="11" t="str">
        <f>S38</f>
        <v>PENCAPAIAN sd DESEMBER</v>
      </c>
      <c r="T53" s="11" t="s">
        <v>30</v>
      </c>
    </row>
    <row r="54" spans="4:20" x14ac:dyDescent="0.25">
      <c r="D54" s="42"/>
      <c r="E54" s="37" t="s">
        <v>0</v>
      </c>
      <c r="F54" s="13" t="s">
        <v>33</v>
      </c>
      <c r="G54" s="14">
        <f>'BREAKDOWN PER BULAN'!C29</f>
        <v>0.53624620554920177</v>
      </c>
      <c r="H54" s="14">
        <f>'BREAKDOWN PER BULAN'!D29</f>
        <v>0.93047183708137271</v>
      </c>
      <c r="I54" s="14">
        <f>'BREAKDOWN PER BULAN'!E29</f>
        <v>1.4111742251294783</v>
      </c>
      <c r="J54" s="14">
        <f>'BREAKDOWN PER BULAN'!F29</f>
        <v>1.8815656335059692</v>
      </c>
      <c r="K54" s="14">
        <f>'BREAKDOWN PER BULAN'!G29</f>
        <v>2.3519570418824638</v>
      </c>
      <c r="L54" s="14">
        <f>'BREAKDOWN PER BULAN'!H29</f>
        <v>2.8223484502589562</v>
      </c>
      <c r="M54" s="14">
        <f>'BREAKDOWN PER BULAN'!I29</f>
        <v>3.292739858635449</v>
      </c>
      <c r="N54" s="14">
        <f>'BREAKDOWN PER BULAN'!J29</f>
        <v>3.7631312670119419</v>
      </c>
      <c r="O54" s="14">
        <f>'BREAKDOWN PER BULAN'!K29</f>
        <v>4.2335226753884347</v>
      </c>
      <c r="P54" s="14">
        <f>'BREAKDOWN PER BULAN'!L29</f>
        <v>4.7039140837649276</v>
      </c>
      <c r="Q54" s="14">
        <f>'BREAKDOWN PER BULAN'!M29</f>
        <v>5.1743054921414213</v>
      </c>
      <c r="R54" s="14">
        <f>'BREAKDOWN PER BULAN'!N29</f>
        <v>5.6446969005179133</v>
      </c>
      <c r="S54" s="35" t="e">
        <f>(R54/R55)</f>
        <v>#DIV/0!</v>
      </c>
      <c r="T54" s="36" t="e">
        <f>IF(S54&gt;=100%,"TERCAPAI","TIDAK TERCAPAI")</f>
        <v>#DIV/0!</v>
      </c>
    </row>
    <row r="55" spans="4:20" ht="15.75" thickBot="1" x14ac:dyDescent="0.3">
      <c r="D55" s="42"/>
      <c r="E55" s="37"/>
      <c r="F55" s="15" t="s">
        <v>34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7"/>
      <c r="S55" s="35"/>
      <c r="T55" s="36"/>
    </row>
    <row r="56" spans="4:20" ht="15.75" thickTop="1" x14ac:dyDescent="0.25">
      <c r="D56" s="42"/>
      <c r="E56" s="37" t="s">
        <v>1</v>
      </c>
      <c r="F56" s="13" t="s">
        <v>33</v>
      </c>
      <c r="G56" s="14">
        <f>'BREAKDOWN PER BULAN'!C49</f>
        <v>0.68939180532008848</v>
      </c>
      <c r="H56" s="14">
        <f>'BREAKDOWN PER BULAN'!D49</f>
        <v>1.3344216203494994</v>
      </c>
      <c r="I56" s="14">
        <f>'BREAKDOWN PER BULAN'!E49</f>
        <v>2.0238134256695881</v>
      </c>
      <c r="J56" s="14">
        <f>'BREAKDOWN PER BULAN'!F49</f>
        <v>2.6984179008927813</v>
      </c>
      <c r="K56" s="14">
        <f>'BREAKDOWN PER BULAN'!G49</f>
        <v>3.3730223761159799</v>
      </c>
      <c r="L56" s="14">
        <f>'BREAKDOWN PER BULAN'!H49</f>
        <v>4.0476268513391753</v>
      </c>
      <c r="M56" s="14">
        <f>'BREAKDOWN PER BULAN'!I49</f>
        <v>4.7222313265623717</v>
      </c>
      <c r="N56" s="14">
        <f>'BREAKDOWN PER BULAN'!J49</f>
        <v>5.396835801785568</v>
      </c>
      <c r="O56" s="14">
        <f>'BREAKDOWN PER BULAN'!K49</f>
        <v>6.0714402770087643</v>
      </c>
      <c r="P56" s="14">
        <f>'BREAKDOWN PER BULAN'!L49</f>
        <v>6.7460447522319607</v>
      </c>
      <c r="Q56" s="14">
        <f>'BREAKDOWN PER BULAN'!M49</f>
        <v>7.420649227455157</v>
      </c>
      <c r="R56" s="14">
        <f>'BREAKDOWN PER BULAN'!N49</f>
        <v>8.0952537026783524</v>
      </c>
      <c r="S56" s="35" t="e">
        <f>(R56/R57)</f>
        <v>#DIV/0!</v>
      </c>
      <c r="T56" s="36" t="e">
        <f>IF(S56&gt;=100%,"TERCAPAI","TIDAK TERCAPAI")</f>
        <v>#DIV/0!</v>
      </c>
    </row>
    <row r="57" spans="4:20" ht="15.75" thickBot="1" x14ac:dyDescent="0.3">
      <c r="D57" s="42"/>
      <c r="E57" s="37"/>
      <c r="F57" s="15" t="s">
        <v>34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7"/>
      <c r="S57" s="35"/>
      <c r="T57" s="36"/>
    </row>
    <row r="58" spans="4:20" ht="15.75" thickTop="1" x14ac:dyDescent="0.25">
      <c r="D58" s="42"/>
      <c r="E58" s="37" t="s">
        <v>2</v>
      </c>
      <c r="F58" s="13" t="s">
        <v>33</v>
      </c>
      <c r="G58" s="14">
        <f>'BREAKDOWN PER BULAN'!C39</f>
        <v>0.32365968186123023</v>
      </c>
      <c r="H58" s="14">
        <f>'BREAKDOWN PER BULAN'!D39</f>
        <v>0.62649203802260667</v>
      </c>
      <c r="I58" s="14">
        <f>'BREAKDOWN PER BULAN'!E39</f>
        <v>0.95015171988383695</v>
      </c>
      <c r="J58" s="14">
        <f>'BREAKDOWN PER BULAN'!F39</f>
        <v>1.2668689598451146</v>
      </c>
      <c r="K58" s="14">
        <f>'BREAKDOWN PER BULAN'!G39</f>
        <v>1.5835861998063947</v>
      </c>
      <c r="L58" s="14">
        <f>'BREAKDOWN PER BULAN'!H39</f>
        <v>1.9003034397676737</v>
      </c>
      <c r="M58" s="14">
        <f>'BREAKDOWN PER BULAN'!I39</f>
        <v>2.2170206797289524</v>
      </c>
      <c r="N58" s="14">
        <f>'BREAKDOWN PER BULAN'!J39</f>
        <v>2.5337379196902319</v>
      </c>
      <c r="O58" s="14">
        <f>'BREAKDOWN PER BULAN'!K39</f>
        <v>2.8504551596515109</v>
      </c>
      <c r="P58" s="14">
        <f>'BREAKDOWN PER BULAN'!L39</f>
        <v>3.1671723996127898</v>
      </c>
      <c r="Q58" s="14">
        <f>'BREAKDOWN PER BULAN'!M39</f>
        <v>3.4838896395740693</v>
      </c>
      <c r="R58" s="14">
        <f>'BREAKDOWN PER BULAN'!N39</f>
        <v>3.8006068795353478</v>
      </c>
      <c r="S58" s="35" t="e">
        <f>(R58/R59)</f>
        <v>#DIV/0!</v>
      </c>
      <c r="T58" s="36" t="e">
        <f>IF(S58&gt;=100%,"TERCAPAI","TIDAK TERCAPAI")</f>
        <v>#DIV/0!</v>
      </c>
    </row>
    <row r="59" spans="4:20" ht="15.75" thickBot="1" x14ac:dyDescent="0.3">
      <c r="D59" s="42"/>
      <c r="E59" s="37"/>
      <c r="F59" s="15" t="s">
        <v>34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7"/>
      <c r="S59" s="35"/>
      <c r="T59" s="36"/>
    </row>
    <row r="60" spans="4:20" ht="15.75" thickTop="1" x14ac:dyDescent="0.25">
      <c r="D60" s="42"/>
      <c r="E60" s="37" t="s">
        <v>3</v>
      </c>
      <c r="F60" s="13" t="s">
        <v>33</v>
      </c>
      <c r="G60" s="14">
        <f>'BREAKDOWN PER BULAN'!C59</f>
        <v>0.3328977565560064</v>
      </c>
      <c r="H60" s="14">
        <f>'BREAKDOWN PER BULAN'!D59</f>
        <v>0.64437372229558587</v>
      </c>
      <c r="I60" s="14">
        <f>'BREAKDOWN PER BULAN'!E59</f>
        <v>0.97727147885159227</v>
      </c>
      <c r="J60" s="14">
        <f>'BREAKDOWN PER BULAN'!F59</f>
        <v>1.3030286384687884</v>
      </c>
      <c r="K60" s="14">
        <f>'BREAKDOWN PER BULAN'!G59</f>
        <v>1.628785798085987</v>
      </c>
      <c r="L60" s="14">
        <f>'BREAKDOWN PER BULAN'!H59</f>
        <v>1.9545429577031843</v>
      </c>
      <c r="M60" s="14">
        <f>'BREAKDOWN PER BULAN'!I59</f>
        <v>2.2803001173203818</v>
      </c>
      <c r="N60" s="14">
        <f>'BREAKDOWN PER BULAN'!J59</f>
        <v>2.6060572769375794</v>
      </c>
      <c r="O60" s="14">
        <f>'BREAKDOWN PER BULAN'!K59</f>
        <v>2.9318144365547769</v>
      </c>
      <c r="P60" s="14">
        <f>'BREAKDOWN PER BULAN'!L59</f>
        <v>3.2575715961719744</v>
      </c>
      <c r="Q60" s="14">
        <f>'BREAKDOWN PER BULAN'!M59</f>
        <v>3.583328755789172</v>
      </c>
      <c r="R60" s="14">
        <f>'BREAKDOWN PER BULAN'!N59</f>
        <v>3.9090859154063691</v>
      </c>
      <c r="S60" s="35" t="e">
        <f>(R60/R61)</f>
        <v>#DIV/0!</v>
      </c>
      <c r="T60" s="36" t="e">
        <f>IF(S60&gt;=100%,"TERCAPAI","TIDAK TERCAPAI")</f>
        <v>#DIV/0!</v>
      </c>
    </row>
    <row r="61" spans="4:20" ht="15.75" thickBot="1" x14ac:dyDescent="0.3">
      <c r="D61" s="42"/>
      <c r="E61" s="37"/>
      <c r="F61" s="15" t="s">
        <v>34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7"/>
      <c r="S61" s="35"/>
      <c r="T61" s="36"/>
    </row>
    <row r="62" spans="4:20" ht="15.75" thickTop="1" x14ac:dyDescent="0.25">
      <c r="D62" s="42"/>
      <c r="E62" s="37" t="s">
        <v>4</v>
      </c>
      <c r="F62" s="13" t="s">
        <v>33</v>
      </c>
      <c r="G62" s="14">
        <f>'BREAKDOWN PER BULAN'!C90</f>
        <v>0.31105585947286268</v>
      </c>
      <c r="H62" s="14">
        <f>'BREAKDOWN PER BULAN'!D90</f>
        <v>0.51274447875506679</v>
      </c>
      <c r="I62" s="14">
        <f>'BREAKDOWN PER BULAN'!E90</f>
        <v>0.77763964868215663</v>
      </c>
      <c r="J62" s="14">
        <f>'BREAKDOWN PER BULAN'!F90</f>
        <v>1.036852864909541</v>
      </c>
      <c r="K62" s="14">
        <f>'BREAKDOWN PER BULAN'!G90</f>
        <v>1.2960660811369276</v>
      </c>
      <c r="L62" s="14">
        <f>'BREAKDOWN PER BULAN'!H90</f>
        <v>1.555279297364313</v>
      </c>
      <c r="M62" s="14">
        <f>'BREAKDOWN PER BULAN'!I90</f>
        <v>1.8144925135916985</v>
      </c>
      <c r="N62" s="14">
        <f>'BREAKDOWN PER BULAN'!J90</f>
        <v>2.0737057298190842</v>
      </c>
      <c r="O62" s="14">
        <f>'BREAKDOWN PER BULAN'!K90</f>
        <v>2.3329189460464699</v>
      </c>
      <c r="P62" s="14">
        <f>'BREAKDOWN PER BULAN'!L90</f>
        <v>2.5921321622738556</v>
      </c>
      <c r="Q62" s="14">
        <f>'BREAKDOWN PER BULAN'!M90</f>
        <v>2.8513453785012413</v>
      </c>
      <c r="R62" s="14">
        <f>'BREAKDOWN PER BULAN'!N90</f>
        <v>3.1105585947286265</v>
      </c>
      <c r="S62" s="35" t="e">
        <f>(R62/R63)</f>
        <v>#DIV/0!</v>
      </c>
      <c r="T62" s="36" t="e">
        <f>IF(S62&gt;=100%,"TERCAPAI","TIDAK TERCAPAI")</f>
        <v>#DIV/0!</v>
      </c>
    </row>
    <row r="63" spans="4:20" ht="15.75" thickBot="1" x14ac:dyDescent="0.3">
      <c r="D63" s="42"/>
      <c r="E63" s="38"/>
      <c r="F63" s="15" t="s">
        <v>34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7"/>
      <c r="S63" s="35"/>
      <c r="T63" s="36"/>
    </row>
    <row r="64" spans="4:20" ht="15.75" thickTop="1" x14ac:dyDescent="0.25">
      <c r="D64" s="42"/>
      <c r="E64" s="33" t="s">
        <v>5</v>
      </c>
      <c r="F64" s="13" t="s">
        <v>33</v>
      </c>
      <c r="G64" s="14">
        <f>'BREAKDOWN PER BULAN'!C100</f>
        <v>0.51026204748940951</v>
      </c>
      <c r="H64" s="14">
        <f>'BREAKDOWN PER BULAN'!D100</f>
        <v>0.98768900784586966</v>
      </c>
      <c r="I64" s="14">
        <f>'BREAKDOWN PER BULAN'!E100</f>
        <v>1.4979510553352793</v>
      </c>
      <c r="J64" s="14">
        <f>'BREAKDOWN PER BULAN'!F100</f>
        <v>1.9972680737803703</v>
      </c>
      <c r="K64" s="14">
        <f>'BREAKDOWN PER BULAN'!G100</f>
        <v>2.4965850922254651</v>
      </c>
      <c r="L64" s="14">
        <f>'BREAKDOWN PER BULAN'!H100</f>
        <v>2.9959021106705581</v>
      </c>
      <c r="M64" s="14">
        <f>'BREAKDOWN PER BULAN'!I100</f>
        <v>3.4952191291156511</v>
      </c>
      <c r="N64" s="14">
        <f>'BREAKDOWN PER BULAN'!J100</f>
        <v>3.9945361475607446</v>
      </c>
      <c r="O64" s="14">
        <f>'BREAKDOWN PER BULAN'!K100</f>
        <v>4.4938531660058381</v>
      </c>
      <c r="P64" s="14">
        <f>'BREAKDOWN PER BULAN'!L100</f>
        <v>4.9931701844509311</v>
      </c>
      <c r="Q64" s="14">
        <f>'BREAKDOWN PER BULAN'!M100</f>
        <v>5.4924872028960241</v>
      </c>
      <c r="R64" s="14">
        <f>'BREAKDOWN PER BULAN'!N100</f>
        <v>5.9918042213411171</v>
      </c>
      <c r="S64" s="35" t="e">
        <f>(R64/R65)</f>
        <v>#DIV/0!</v>
      </c>
      <c r="T64" s="36" t="e">
        <f>IF(S64&gt;=100%,"TERCAPAI","TIDAK TERCAPAI")</f>
        <v>#DIV/0!</v>
      </c>
    </row>
    <row r="65" spans="4:20" ht="15.75" thickBot="1" x14ac:dyDescent="0.3">
      <c r="D65" s="42"/>
      <c r="E65" s="34"/>
      <c r="F65" s="15" t="s">
        <v>34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7"/>
      <c r="S65" s="35"/>
      <c r="T65" s="36"/>
    </row>
    <row r="66" spans="4:20" ht="15.75" thickTop="1" x14ac:dyDescent="0.25">
      <c r="D66" s="42"/>
      <c r="E66" s="37" t="s">
        <v>36</v>
      </c>
      <c r="F66" s="13" t="s">
        <v>33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8"/>
      <c r="S66" s="35" t="e">
        <f>(R66/R67)</f>
        <v>#DIV/0!</v>
      </c>
      <c r="T66" s="36" t="e">
        <f>IF(S66&gt;=100%,"TERCAPAI","TIDAK TERCAPAI")</f>
        <v>#DIV/0!</v>
      </c>
    </row>
    <row r="67" spans="4:20" ht="15.75" thickBot="1" x14ac:dyDescent="0.3">
      <c r="D67" s="42"/>
      <c r="E67" s="37"/>
      <c r="F67" s="15" t="s">
        <v>34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7"/>
      <c r="S67" s="35"/>
      <c r="T67" s="36"/>
    </row>
    <row r="68" spans="4:20" ht="15.75" thickTop="1" x14ac:dyDescent="0.25"/>
  </sheetData>
  <mergeCells count="90">
    <mergeCell ref="S8:S9"/>
    <mergeCell ref="T8:T9"/>
    <mergeCell ref="E10:E11"/>
    <mergeCell ref="S10:S11"/>
    <mergeCell ref="T10:T11"/>
    <mergeCell ref="E12:E13"/>
    <mergeCell ref="S12:S13"/>
    <mergeCell ref="T12:T13"/>
    <mergeCell ref="E14:E15"/>
    <mergeCell ref="S14:S15"/>
    <mergeCell ref="T14:T15"/>
    <mergeCell ref="E16:E17"/>
    <mergeCell ref="S16:S17"/>
    <mergeCell ref="T16:T17"/>
    <mergeCell ref="E18:E19"/>
    <mergeCell ref="S18:S19"/>
    <mergeCell ref="T18:T19"/>
    <mergeCell ref="E20:F20"/>
    <mergeCell ref="E21:E22"/>
    <mergeCell ref="S21:S22"/>
    <mergeCell ref="T21:T22"/>
    <mergeCell ref="E23:E24"/>
    <mergeCell ref="S23:S24"/>
    <mergeCell ref="T23:T24"/>
    <mergeCell ref="E25:E26"/>
    <mergeCell ref="S25:S26"/>
    <mergeCell ref="T25:T26"/>
    <mergeCell ref="E27:E28"/>
    <mergeCell ref="S27:S28"/>
    <mergeCell ref="T27:T28"/>
    <mergeCell ref="E29:E30"/>
    <mergeCell ref="S29:S30"/>
    <mergeCell ref="T29:T30"/>
    <mergeCell ref="E31:E32"/>
    <mergeCell ref="S31:S32"/>
    <mergeCell ref="T31:T32"/>
    <mergeCell ref="E33:E34"/>
    <mergeCell ref="S33:S34"/>
    <mergeCell ref="T33:T34"/>
    <mergeCell ref="D38:D67"/>
    <mergeCell ref="E38:F38"/>
    <mergeCell ref="E39:E40"/>
    <mergeCell ref="S39:S40"/>
    <mergeCell ref="T39:T40"/>
    <mergeCell ref="E41:E42"/>
    <mergeCell ref="S41:S42"/>
    <mergeCell ref="D5:D34"/>
    <mergeCell ref="E5:F5"/>
    <mergeCell ref="E6:E7"/>
    <mergeCell ref="S6:S7"/>
    <mergeCell ref="T6:T7"/>
    <mergeCell ref="E8:E9"/>
    <mergeCell ref="T41:T42"/>
    <mergeCell ref="E43:E44"/>
    <mergeCell ref="S43:S44"/>
    <mergeCell ref="T43:T44"/>
    <mergeCell ref="E45:E46"/>
    <mergeCell ref="S45:S46"/>
    <mergeCell ref="T45:T46"/>
    <mergeCell ref="E47:E48"/>
    <mergeCell ref="S47:S48"/>
    <mergeCell ref="T47:T48"/>
    <mergeCell ref="E49:E50"/>
    <mergeCell ref="S49:S50"/>
    <mergeCell ref="T49:T50"/>
    <mergeCell ref="E51:E52"/>
    <mergeCell ref="S51:S52"/>
    <mergeCell ref="T51:T52"/>
    <mergeCell ref="E53:F53"/>
    <mergeCell ref="E54:E55"/>
    <mergeCell ref="S54:S55"/>
    <mergeCell ref="T54:T55"/>
    <mergeCell ref="E56:E57"/>
    <mergeCell ref="S56:S57"/>
    <mergeCell ref="T56:T57"/>
    <mergeCell ref="E58:E59"/>
    <mergeCell ref="S58:S59"/>
    <mergeCell ref="T58:T59"/>
    <mergeCell ref="E60:E61"/>
    <mergeCell ref="S60:S61"/>
    <mergeCell ref="T60:T61"/>
    <mergeCell ref="E62:E63"/>
    <mergeCell ref="S62:S63"/>
    <mergeCell ref="T62:T63"/>
    <mergeCell ref="E64:E65"/>
    <mergeCell ref="S64:S65"/>
    <mergeCell ref="T64:T65"/>
    <mergeCell ref="E66:E67"/>
    <mergeCell ref="S66:S67"/>
    <mergeCell ref="T66:T67"/>
  </mergeCells>
  <conditionalFormatting sqref="T6:T19">
    <cfRule type="containsText" dxfId="19" priority="19" operator="containsText" text="TIDAK">
      <formula>NOT(ISERROR(SEARCH("TIDAK",T6)))</formula>
    </cfRule>
    <cfRule type="containsText" dxfId="18" priority="20" operator="containsText" text="TERCAPAI">
      <formula>NOT(ISERROR(SEARCH("TERCAPAI",T6)))</formula>
    </cfRule>
  </conditionalFormatting>
  <conditionalFormatting sqref="S6:S19">
    <cfRule type="cellIs" dxfId="17" priority="17" operator="lessThan">
      <formula>1</formula>
    </cfRule>
    <cfRule type="cellIs" dxfId="16" priority="18" operator="greaterThan">
      <formula>1</formula>
    </cfRule>
  </conditionalFormatting>
  <conditionalFormatting sqref="T21:T32">
    <cfRule type="containsText" dxfId="15" priority="15" operator="containsText" text="TIDAK">
      <formula>NOT(ISERROR(SEARCH("TIDAK",T21)))</formula>
    </cfRule>
    <cfRule type="containsText" dxfId="14" priority="16" operator="containsText" text="TERCAPAI">
      <formula>NOT(ISERROR(SEARCH("TERCAPAI",T21)))</formula>
    </cfRule>
  </conditionalFormatting>
  <conditionalFormatting sqref="T39:T52">
    <cfRule type="containsText" dxfId="13" priority="13" operator="containsText" text="TIDAK">
      <formula>NOT(ISERROR(SEARCH("TIDAK",T39)))</formula>
    </cfRule>
    <cfRule type="containsText" dxfId="12" priority="14" operator="containsText" text="TERCAPAI">
      <formula>NOT(ISERROR(SEARCH("TERCAPAI",T39)))</formula>
    </cfRule>
  </conditionalFormatting>
  <conditionalFormatting sqref="T54:T65">
    <cfRule type="containsText" dxfId="11" priority="11" operator="containsText" text="TIDAK">
      <formula>NOT(ISERROR(SEARCH("TIDAK",T54)))</formula>
    </cfRule>
    <cfRule type="containsText" dxfId="10" priority="12" operator="containsText" text="TERCAPAI">
      <formula>NOT(ISERROR(SEARCH("TERCAPAI",T54)))</formula>
    </cfRule>
  </conditionalFormatting>
  <conditionalFormatting sqref="T33:T34">
    <cfRule type="containsText" dxfId="9" priority="9" operator="containsText" text="TIDAK">
      <formula>NOT(ISERROR(SEARCH("TIDAK",T33)))</formula>
    </cfRule>
    <cfRule type="containsText" dxfId="8" priority="10" operator="containsText" text="TERCAPAI">
      <formula>NOT(ISERROR(SEARCH("TERCAPAI",T33)))</formula>
    </cfRule>
  </conditionalFormatting>
  <conditionalFormatting sqref="T66:T67">
    <cfRule type="containsText" dxfId="7" priority="7" operator="containsText" text="TIDAK">
      <formula>NOT(ISERROR(SEARCH("TIDAK",T66)))</formula>
    </cfRule>
    <cfRule type="containsText" dxfId="6" priority="8" operator="containsText" text="TERCAPAI">
      <formula>NOT(ISERROR(SEARCH("TERCAPAI",T66)))</formula>
    </cfRule>
  </conditionalFormatting>
  <conditionalFormatting sqref="S21:S34">
    <cfRule type="cellIs" dxfId="5" priority="5" operator="lessThan">
      <formula>1</formula>
    </cfRule>
    <cfRule type="cellIs" dxfId="4" priority="6" operator="greaterThan">
      <formula>1</formula>
    </cfRule>
  </conditionalFormatting>
  <conditionalFormatting sqref="S39:S52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S54:S67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TARGET 98%</vt:lpstr>
      <vt:lpstr>BREAKDOWN PER BULAN</vt:lpstr>
      <vt:lpstr>breakdown target UP3 </vt:lpstr>
      <vt:lpstr>monitoring saidi saifi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</dc:creator>
  <cp:lastModifiedBy>admin</cp:lastModifiedBy>
  <dcterms:created xsi:type="dcterms:W3CDTF">2021-01-20T07:08:39Z</dcterms:created>
  <dcterms:modified xsi:type="dcterms:W3CDTF">2021-02-02T08:05:23Z</dcterms:modified>
</cp:coreProperties>
</file>