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594" documentId="8_{10702854-9EE2-4D67-90CE-85FDD07A66EE}" xr6:coauthVersionLast="47" xr6:coauthVersionMax="47" xr10:uidLastSave="{B71A93BC-42E5-41AC-B525-42BC89F89980}"/>
  <bookViews>
    <workbookView xWindow="-110" yWindow="-110" windowWidth="38620" windowHeight="211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J18" i="1" s="1"/>
  <c r="AK18" i="1" s="1"/>
  <c r="AJ18" i="1"/>
  <c r="E152" i="1"/>
  <c r="AJ152" i="1"/>
  <c r="E156" i="1"/>
  <c r="J156" i="1" s="1"/>
  <c r="AK156" i="1" s="1"/>
  <c r="AJ156" i="1"/>
  <c r="E155" i="1"/>
  <c r="J155" i="1" s="1"/>
  <c r="AK155" i="1" s="1"/>
  <c r="AJ155" i="1"/>
  <c r="E151" i="1"/>
  <c r="J151" i="1" s="1"/>
  <c r="AK151" i="1" s="1"/>
  <c r="E153" i="1"/>
  <c r="J153" i="1" s="1"/>
  <c r="AK153" i="1" s="1"/>
  <c r="E154" i="1"/>
  <c r="J154" i="1" s="1"/>
  <c r="AK154" i="1" s="1"/>
  <c r="E157" i="1"/>
  <c r="J157" i="1" s="1"/>
  <c r="AK157" i="1" s="1"/>
  <c r="AJ151" i="1"/>
  <c r="AJ153" i="1"/>
  <c r="W98" i="2" s="1"/>
  <c r="AJ154" i="1"/>
  <c r="AJ157" i="1"/>
  <c r="W100" i="2" s="1"/>
  <c r="V74" i="2"/>
  <c r="V100" i="2"/>
  <c r="D157" i="1" s="1"/>
  <c r="V99" i="2"/>
  <c r="D154" i="1" s="1"/>
  <c r="V98" i="2"/>
  <c r="D153" i="1" s="1"/>
  <c r="V97" i="2"/>
  <c r="W97" i="2"/>
  <c r="V96" i="2"/>
  <c r="D151" i="1" s="1"/>
  <c r="E41" i="1"/>
  <c r="J41" i="1" s="1"/>
  <c r="AK41" i="1" s="1"/>
  <c r="AJ41" i="1"/>
  <c r="E14" i="1"/>
  <c r="J14" i="1" s="1"/>
  <c r="AK14" i="1" s="1"/>
  <c r="AJ14" i="1"/>
  <c r="E132" i="1"/>
  <c r="J132" i="1" s="1"/>
  <c r="AK132" i="1" s="1"/>
  <c r="AJ132" i="1"/>
  <c r="E135" i="1"/>
  <c r="J135" i="1" s="1"/>
  <c r="AK135" i="1" s="1"/>
  <c r="AJ135" i="1"/>
  <c r="E97" i="1"/>
  <c r="J97" i="1" s="1"/>
  <c r="AK97" i="1" s="1"/>
  <c r="AJ97" i="1"/>
  <c r="E100" i="1"/>
  <c r="J100" i="1" s="1"/>
  <c r="AK100" i="1" s="1"/>
  <c r="AJ100" i="1"/>
  <c r="W96" i="2" l="1"/>
  <c r="W99" i="2"/>
  <c r="D155" i="1"/>
  <c r="J152" i="1"/>
  <c r="AK152" i="1" s="1"/>
  <c r="D152" i="1"/>
  <c r="D156" i="1"/>
  <c r="E129" i="1"/>
  <c r="J129" i="1" s="1"/>
  <c r="AK129" i="1" s="1"/>
  <c r="AJ129" i="1"/>
  <c r="E122" i="1"/>
  <c r="J122" i="1" s="1"/>
  <c r="AK122" i="1" s="1"/>
  <c r="AJ122" i="1"/>
  <c r="E117" i="1"/>
  <c r="J117" i="1" s="1"/>
  <c r="AJ117" i="1"/>
  <c r="AK117" i="1"/>
  <c r="E82" i="1"/>
  <c r="J82" i="1" s="1"/>
  <c r="AK82" i="1" s="1"/>
  <c r="AJ82" i="1"/>
  <c r="U65" i="1"/>
  <c r="T65" i="1"/>
  <c r="S65" i="1"/>
  <c r="R65" i="1"/>
  <c r="Q65" i="1"/>
  <c r="P65" i="1"/>
  <c r="O65" i="1"/>
  <c r="N65" i="1"/>
  <c r="M65" i="1"/>
  <c r="E32" i="1"/>
  <c r="J32" i="1" s="1"/>
  <c r="AK32" i="1" s="1"/>
  <c r="AJ32" i="1"/>
  <c r="E29" i="1"/>
  <c r="J29" i="1" s="1"/>
  <c r="AK29" i="1" s="1"/>
  <c r="AJ29" i="1"/>
  <c r="E20" i="1"/>
  <c r="J20" i="1" s="1"/>
  <c r="AK20" i="1" s="1"/>
  <c r="AJ20" i="1"/>
  <c r="E9" i="1" l="1"/>
  <c r="J9" i="1" s="1"/>
  <c r="AK9" i="1" s="1"/>
  <c r="AJ9" i="1"/>
  <c r="U102" i="1"/>
  <c r="T102" i="1"/>
  <c r="S102" i="1"/>
  <c r="R102" i="1"/>
  <c r="Q102" i="1"/>
  <c r="P102" i="1"/>
  <c r="O102" i="1"/>
  <c r="N102" i="1"/>
  <c r="M102" i="1"/>
  <c r="L102" i="1"/>
  <c r="E86" i="1"/>
  <c r="J86" i="1" s="1"/>
  <c r="AK86" i="1" s="1"/>
  <c r="E87" i="1"/>
  <c r="J87" i="1" s="1"/>
  <c r="AK87" i="1" s="1"/>
  <c r="AJ86" i="1"/>
  <c r="W74" i="2" s="1"/>
  <c r="AJ87" i="1"/>
  <c r="V39" i="2"/>
  <c r="D86" i="1" s="1"/>
  <c r="W39" i="2"/>
  <c r="D87" i="1" l="1"/>
  <c r="V24" i="1"/>
  <c r="U24" i="1"/>
  <c r="T24" i="1"/>
  <c r="S24" i="1"/>
  <c r="R24" i="1"/>
  <c r="P24" i="1"/>
  <c r="O24" i="1"/>
  <c r="N24" i="1"/>
  <c r="M24" i="1"/>
  <c r="E141" i="1"/>
  <c r="J141" i="1" s="1"/>
  <c r="AK141" i="1" s="1"/>
  <c r="AJ141" i="1"/>
  <c r="D62" i="3" l="1"/>
  <c r="E62" i="3"/>
  <c r="F62" i="3"/>
  <c r="AE62" i="3"/>
  <c r="E140" i="1"/>
  <c r="J140" i="1" s="1"/>
  <c r="AK140" i="1" s="1"/>
  <c r="AJ140" i="1"/>
  <c r="E139" i="1"/>
  <c r="J139" i="1" s="1"/>
  <c r="AK139" i="1" s="1"/>
  <c r="AJ139" i="1"/>
  <c r="E138" i="1"/>
  <c r="J138" i="1" s="1"/>
  <c r="AK138" i="1" s="1"/>
  <c r="AJ138" i="1"/>
  <c r="T137" i="1"/>
  <c r="S137" i="1"/>
  <c r="R137" i="1"/>
  <c r="Q137" i="1"/>
  <c r="O137" i="1"/>
  <c r="N137" i="1"/>
  <c r="M137" i="1"/>
  <c r="E137" i="1"/>
  <c r="W11" i="2"/>
  <c r="W91" i="2"/>
  <c r="W93" i="2"/>
  <c r="E125" i="1"/>
  <c r="J125" i="1" s="1"/>
  <c r="AK125" i="1" s="1"/>
  <c r="AJ125" i="1"/>
  <c r="E124" i="1"/>
  <c r="V93" i="2"/>
  <c r="D141" i="1" s="1"/>
  <c r="V92" i="2"/>
  <c r="D138" i="1" s="1"/>
  <c r="V91" i="2"/>
  <c r="T90" i="2"/>
  <c r="V90" i="2"/>
  <c r="V61" i="2"/>
  <c r="D125" i="1" s="1"/>
  <c r="D139" i="1" l="1"/>
  <c r="D124" i="1"/>
  <c r="D137" i="1"/>
  <c r="D140" i="1"/>
  <c r="AJ137" i="1"/>
  <c r="W92" i="2" s="1"/>
  <c r="J137" i="1"/>
  <c r="AK137" i="1" s="1"/>
  <c r="AJ124" i="1"/>
  <c r="J124" i="1"/>
  <c r="AK124" i="1" s="1"/>
  <c r="L131" i="1"/>
  <c r="AJ131" i="1" s="1"/>
  <c r="E131" i="1"/>
  <c r="L96" i="1"/>
  <c r="AJ96" i="1" s="1"/>
  <c r="E96" i="1"/>
  <c r="F70" i="4"/>
  <c r="C70" i="4"/>
  <c r="AK2" i="1"/>
  <c r="AK5" i="1"/>
  <c r="AK6" i="1"/>
  <c r="AK12" i="1"/>
  <c r="AK15" i="1"/>
  <c r="AK16" i="1"/>
  <c r="AK22" i="1"/>
  <c r="AK23" i="1"/>
  <c r="AK25" i="1"/>
  <c r="AK27" i="1"/>
  <c r="AK30" i="1"/>
  <c r="AK31" i="1"/>
  <c r="AK33" i="1"/>
  <c r="AK35" i="1"/>
  <c r="AK36" i="1"/>
  <c r="AK37" i="1"/>
  <c r="AK38" i="1"/>
  <c r="AK42" i="1"/>
  <c r="AK43" i="1"/>
  <c r="AK44" i="1"/>
  <c r="AK45" i="1"/>
  <c r="AK47" i="1"/>
  <c r="AK49" i="1"/>
  <c r="AK50" i="1"/>
  <c r="AK52" i="1"/>
  <c r="C24" i="4" s="1"/>
  <c r="AK57" i="1"/>
  <c r="AK61" i="1"/>
  <c r="AK65" i="1"/>
  <c r="C29" i="4" s="1"/>
  <c r="AK67" i="1"/>
  <c r="AK70" i="1"/>
  <c r="AK71" i="1"/>
  <c r="AK72" i="1"/>
  <c r="AK73" i="1"/>
  <c r="AK74" i="1"/>
  <c r="AK76" i="1"/>
  <c r="C36" i="4" s="1"/>
  <c r="AK77" i="1"/>
  <c r="AK78" i="1"/>
  <c r="AK79" i="1"/>
  <c r="AK80" i="1"/>
  <c r="AK83" i="1"/>
  <c r="AK88" i="1"/>
  <c r="AK89" i="1"/>
  <c r="AK90" i="1"/>
  <c r="AK91" i="1"/>
  <c r="AK92" i="1"/>
  <c r="AK95" i="1"/>
  <c r="C47" i="4" s="1"/>
  <c r="AK106" i="1"/>
  <c r="AK108" i="1"/>
  <c r="AK112" i="1"/>
  <c r="AK113" i="1"/>
  <c r="AK119" i="1"/>
  <c r="AK120" i="1"/>
  <c r="C60" i="4" s="1"/>
  <c r="AK126" i="1"/>
  <c r="C62" i="4" s="1"/>
  <c r="AK127" i="1"/>
  <c r="C63" i="4" s="1"/>
  <c r="AK134" i="1"/>
  <c r="AK136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W61" i="2" l="1"/>
  <c r="W90" i="2"/>
  <c r="J131" i="1"/>
  <c r="AK131" i="1" s="1"/>
  <c r="C34" i="4"/>
  <c r="E34" i="4" s="1"/>
  <c r="F34" i="4" s="1"/>
  <c r="C16" i="4"/>
  <c r="E16" i="4" s="1"/>
  <c r="F16" i="4" s="1"/>
  <c r="C42" i="4"/>
  <c r="E42" i="4" s="1"/>
  <c r="F42" i="4" s="1"/>
  <c r="J96" i="1"/>
  <c r="AK96" i="1" s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J3" i="1" s="1"/>
  <c r="AK3" i="1" s="1"/>
  <c r="C4" i="4" s="1"/>
  <c r="E4" i="4" s="1"/>
  <c r="F4" i="4" s="1"/>
  <c r="E4" i="1"/>
  <c r="J4" i="1" s="1"/>
  <c r="AK4" i="1" s="1"/>
  <c r="C5" i="4" s="1"/>
  <c r="E5" i="4" s="1"/>
  <c r="F5" i="4" s="1"/>
  <c r="E5" i="1"/>
  <c r="J5" i="1" s="1"/>
  <c r="E6" i="1"/>
  <c r="J6" i="1" s="1"/>
  <c r="E7" i="1"/>
  <c r="J7" i="1" s="1"/>
  <c r="AK7" i="1" s="1"/>
  <c r="E8" i="1"/>
  <c r="J8" i="1" s="1"/>
  <c r="AK8" i="1" s="1"/>
  <c r="E10" i="1"/>
  <c r="E11" i="1"/>
  <c r="E12" i="1"/>
  <c r="J12" i="1" s="1"/>
  <c r="C8" i="4"/>
  <c r="E8" i="4" s="1"/>
  <c r="F8" i="4" s="1"/>
  <c r="E13" i="1"/>
  <c r="J13" i="1" s="1"/>
  <c r="AK13" i="1" s="1"/>
  <c r="C9" i="4" s="1"/>
  <c r="E9" i="4" s="1"/>
  <c r="F9" i="4" s="1"/>
  <c r="E15" i="1"/>
  <c r="J15" i="1" s="1"/>
  <c r="E16" i="1"/>
  <c r="J16" i="1" s="1"/>
  <c r="E17" i="1"/>
  <c r="J17" i="1" s="1"/>
  <c r="AK17" i="1" s="1"/>
  <c r="C10" i="4" s="1"/>
  <c r="E10" i="4" s="1"/>
  <c r="F10" i="4" s="1"/>
  <c r="E19" i="1"/>
  <c r="J19" i="1" s="1"/>
  <c r="AK19" i="1" s="1"/>
  <c r="C11" i="4" s="1"/>
  <c r="E11" i="4" s="1"/>
  <c r="F11" i="4" s="1"/>
  <c r="E21" i="1"/>
  <c r="J21" i="1" s="1"/>
  <c r="AK21" i="1" s="1"/>
  <c r="C12" i="4" s="1"/>
  <c r="E12" i="4" s="1"/>
  <c r="F12" i="4" s="1"/>
  <c r="E22" i="1"/>
  <c r="J22" i="1" s="1"/>
  <c r="E23" i="1"/>
  <c r="J23" i="1" s="1"/>
  <c r="E24" i="1"/>
  <c r="E25" i="1"/>
  <c r="J25" i="1" s="1"/>
  <c r="E26" i="1"/>
  <c r="E27" i="1"/>
  <c r="J27" i="1" s="1"/>
  <c r="E28" i="1"/>
  <c r="J28" i="1" s="1"/>
  <c r="AK28" i="1" s="1"/>
  <c r="E30" i="1"/>
  <c r="J30" i="1" s="1"/>
  <c r="E31" i="1"/>
  <c r="J31" i="1" s="1"/>
  <c r="E33" i="1"/>
  <c r="J33" i="1" s="1"/>
  <c r="E34" i="1"/>
  <c r="E35" i="1"/>
  <c r="J35" i="1" s="1"/>
  <c r="E36" i="1"/>
  <c r="J36" i="1" s="1"/>
  <c r="E37" i="1"/>
  <c r="J37" i="1" s="1"/>
  <c r="E38" i="1"/>
  <c r="J38" i="1" s="1"/>
  <c r="E39" i="1"/>
  <c r="J39" i="1" s="1"/>
  <c r="AK39" i="1" s="1"/>
  <c r="C19" i="4" s="1"/>
  <c r="E19" i="4" s="1"/>
  <c r="F19" i="4" s="1"/>
  <c r="E40" i="1"/>
  <c r="E42" i="1"/>
  <c r="J42" i="1" s="1"/>
  <c r="E43" i="1"/>
  <c r="J43" i="1" s="1"/>
  <c r="E44" i="1"/>
  <c r="J44" i="1" s="1"/>
  <c r="E45" i="1"/>
  <c r="J45" i="1" s="1"/>
  <c r="E46" i="1"/>
  <c r="J46" i="1" s="1"/>
  <c r="AK46" i="1" s="1"/>
  <c r="E47" i="1"/>
  <c r="J47" i="1" s="1"/>
  <c r="E48" i="1"/>
  <c r="J48" i="1" s="1"/>
  <c r="AK48" i="1" s="1"/>
  <c r="E49" i="1"/>
  <c r="J49" i="1" s="1"/>
  <c r="E50" i="1"/>
  <c r="J50" i="1" s="1"/>
  <c r="E51" i="1"/>
  <c r="J51" i="1" s="1"/>
  <c r="AK51" i="1" s="1"/>
  <c r="C23" i="4" s="1"/>
  <c r="E23" i="4" s="1"/>
  <c r="F23" i="4" s="1"/>
  <c r="E52" i="1"/>
  <c r="J52" i="1" s="1"/>
  <c r="E53" i="1"/>
  <c r="J53" i="1" s="1"/>
  <c r="AK53" i="1" s="1"/>
  <c r="E54" i="1"/>
  <c r="J54" i="1" s="1"/>
  <c r="AK54" i="1" s="1"/>
  <c r="E55" i="1"/>
  <c r="E56" i="1"/>
  <c r="J56" i="1" s="1"/>
  <c r="AK56" i="1" s="1"/>
  <c r="E57" i="1"/>
  <c r="J57" i="1" s="1"/>
  <c r="E58" i="1"/>
  <c r="J58" i="1" s="1"/>
  <c r="AK58" i="1" s="1"/>
  <c r="E59" i="1"/>
  <c r="E60" i="1"/>
  <c r="J60" i="1" s="1"/>
  <c r="AK60" i="1" s="1"/>
  <c r="E61" i="1"/>
  <c r="J61" i="1" s="1"/>
  <c r="E62" i="1"/>
  <c r="J62" i="1" s="1"/>
  <c r="AK62" i="1" s="1"/>
  <c r="E63" i="1"/>
  <c r="E64" i="1"/>
  <c r="J64" i="1" s="1"/>
  <c r="AK64" i="1" s="1"/>
  <c r="E65" i="1"/>
  <c r="J65" i="1" s="1"/>
  <c r="E66" i="1"/>
  <c r="E67" i="1"/>
  <c r="J67" i="1" s="1"/>
  <c r="E68" i="1"/>
  <c r="J68" i="1" s="1"/>
  <c r="AK68" i="1" s="1"/>
  <c r="C31" i="4" s="1"/>
  <c r="E31" i="4" s="1"/>
  <c r="F31" i="4" s="1"/>
  <c r="E69" i="1"/>
  <c r="J69" i="1" s="1"/>
  <c r="AK69" i="1" s="1"/>
  <c r="C33" i="4" s="1"/>
  <c r="E33" i="4" s="1"/>
  <c r="F33" i="4" s="1"/>
  <c r="E70" i="1"/>
  <c r="J70" i="1" s="1"/>
  <c r="E71" i="1"/>
  <c r="J71" i="1" s="1"/>
  <c r="E72" i="1"/>
  <c r="J72" i="1" s="1"/>
  <c r="E73" i="1"/>
  <c r="J73" i="1" s="1"/>
  <c r="E74" i="1"/>
  <c r="J74" i="1" s="1"/>
  <c r="E75" i="1"/>
  <c r="J75" i="1" s="1"/>
  <c r="AK75" i="1" s="1"/>
  <c r="C35" i="4" s="1"/>
  <c r="E35" i="4" s="1"/>
  <c r="F35" i="4" s="1"/>
  <c r="E76" i="1"/>
  <c r="J76" i="1" s="1"/>
  <c r="E77" i="1"/>
  <c r="J77" i="1" s="1"/>
  <c r="E78" i="1"/>
  <c r="J78" i="1" s="1"/>
  <c r="E79" i="1"/>
  <c r="J79" i="1" s="1"/>
  <c r="E80" i="1"/>
  <c r="J80" i="1" s="1"/>
  <c r="E81" i="1"/>
  <c r="J81" i="1" s="1"/>
  <c r="AK81" i="1" s="1"/>
  <c r="C38" i="4" s="1"/>
  <c r="E38" i="4" s="1"/>
  <c r="F38" i="4" s="1"/>
  <c r="E83" i="1"/>
  <c r="J83" i="1" s="1"/>
  <c r="E84" i="1"/>
  <c r="J84" i="1" s="1"/>
  <c r="AK84" i="1" s="1"/>
  <c r="C39" i="4" s="1"/>
  <c r="E39" i="4" s="1"/>
  <c r="F39" i="4" s="1"/>
  <c r="E85" i="1"/>
  <c r="J85" i="1" s="1"/>
  <c r="AK85" i="1" s="1"/>
  <c r="C40" i="4" s="1"/>
  <c r="E40" i="4" s="1"/>
  <c r="F40" i="4" s="1"/>
  <c r="C41" i="4"/>
  <c r="E41" i="4" s="1"/>
  <c r="F41" i="4" s="1"/>
  <c r="E88" i="1"/>
  <c r="J88" i="1" s="1"/>
  <c r="E89" i="1"/>
  <c r="J89" i="1" s="1"/>
  <c r="E90" i="1"/>
  <c r="J90" i="1" s="1"/>
  <c r="E91" i="1"/>
  <c r="J91" i="1" s="1"/>
  <c r="E92" i="1"/>
  <c r="J92" i="1" s="1"/>
  <c r="E93" i="1"/>
  <c r="J93" i="1" s="1"/>
  <c r="AK93" i="1" s="1"/>
  <c r="C45" i="4" s="1"/>
  <c r="E45" i="4" s="1"/>
  <c r="F45" i="4" s="1"/>
  <c r="E94" i="1"/>
  <c r="J94" i="1" s="1"/>
  <c r="AK94" i="1" s="1"/>
  <c r="C46" i="4" s="1"/>
  <c r="E46" i="4" s="1"/>
  <c r="F46" i="4" s="1"/>
  <c r="E95" i="1"/>
  <c r="J95" i="1" s="1"/>
  <c r="E98" i="1"/>
  <c r="J98" i="1" s="1"/>
  <c r="AK98" i="1" s="1"/>
  <c r="E99" i="1"/>
  <c r="J99" i="1" s="1"/>
  <c r="AK99" i="1" s="1"/>
  <c r="E101" i="1"/>
  <c r="J101" i="1" s="1"/>
  <c r="AK101" i="1" s="1"/>
  <c r="E102" i="1"/>
  <c r="E103" i="1"/>
  <c r="J103" i="1" s="1"/>
  <c r="AK103" i="1" s="1"/>
  <c r="E104" i="1"/>
  <c r="J104" i="1" s="1"/>
  <c r="AK104" i="1" s="1"/>
  <c r="E105" i="1"/>
  <c r="J105" i="1" s="1"/>
  <c r="AK105" i="1" s="1"/>
  <c r="E106" i="1"/>
  <c r="J106" i="1" s="1"/>
  <c r="E107" i="1"/>
  <c r="J107" i="1" s="1"/>
  <c r="AK107" i="1" s="1"/>
  <c r="C52" i="4" s="1"/>
  <c r="E52" i="4" s="1"/>
  <c r="F52" i="4" s="1"/>
  <c r="C53" i="4"/>
  <c r="E53" i="4" s="1"/>
  <c r="F53" i="4" s="1"/>
  <c r="E108" i="1"/>
  <c r="J108" i="1" s="1"/>
  <c r="E109" i="1"/>
  <c r="J109" i="1" s="1"/>
  <c r="AK109" i="1" s="1"/>
  <c r="C54" i="4" s="1"/>
  <c r="E54" i="4" s="1"/>
  <c r="F54" i="4" s="1"/>
  <c r="E110" i="1"/>
  <c r="E111" i="1"/>
  <c r="J111" i="1" s="1"/>
  <c r="AK111" i="1" s="1"/>
  <c r="E112" i="1"/>
  <c r="J112" i="1" s="1"/>
  <c r="E113" i="1"/>
  <c r="J113" i="1" s="1"/>
  <c r="E114" i="1"/>
  <c r="J114" i="1" s="1"/>
  <c r="AK114" i="1" s="1"/>
  <c r="C56" i="4" s="1"/>
  <c r="E56" i="4" s="1"/>
  <c r="F56" i="4" s="1"/>
  <c r="E115" i="1"/>
  <c r="J115" i="1" s="1"/>
  <c r="AK115" i="1" s="1"/>
  <c r="C57" i="4" s="1"/>
  <c r="E57" i="4" s="1"/>
  <c r="F57" i="4" s="1"/>
  <c r="E116" i="1"/>
  <c r="J116" i="1" s="1"/>
  <c r="AK116" i="1" s="1"/>
  <c r="C58" i="4" s="1"/>
  <c r="E58" i="4" s="1"/>
  <c r="F58" i="4" s="1"/>
  <c r="E118" i="1"/>
  <c r="J118" i="1" s="1"/>
  <c r="AK118" i="1" s="1"/>
  <c r="C59" i="4" s="1"/>
  <c r="E59" i="4" s="1"/>
  <c r="F59" i="4" s="1"/>
  <c r="E119" i="1"/>
  <c r="J119" i="1" s="1"/>
  <c r="E120" i="1"/>
  <c r="J120" i="1" s="1"/>
  <c r="E121" i="1"/>
  <c r="J121" i="1" s="1"/>
  <c r="AK121" i="1" s="1"/>
  <c r="E123" i="1"/>
  <c r="J123" i="1" s="1"/>
  <c r="AK123" i="1" s="1"/>
  <c r="E126" i="1"/>
  <c r="J126" i="1" s="1"/>
  <c r="E127" i="1"/>
  <c r="J127" i="1" s="1"/>
  <c r="E128" i="1"/>
  <c r="J128" i="1" s="1"/>
  <c r="AK128" i="1" s="1"/>
  <c r="C64" i="4" s="1"/>
  <c r="E64" i="4" s="1"/>
  <c r="F64" i="4" s="1"/>
  <c r="E130" i="1"/>
  <c r="J130" i="1" s="1"/>
  <c r="AK130" i="1" s="1"/>
  <c r="C65" i="4" s="1"/>
  <c r="E65" i="4" s="1"/>
  <c r="F65" i="4" s="1"/>
  <c r="E133" i="1"/>
  <c r="J133" i="1" s="1"/>
  <c r="AK133" i="1" s="1"/>
  <c r="C67" i="4" s="1"/>
  <c r="E67" i="4" s="1"/>
  <c r="F67" i="4" s="1"/>
  <c r="E134" i="1"/>
  <c r="J134" i="1" s="1"/>
  <c r="E136" i="1"/>
  <c r="J136" i="1" s="1"/>
  <c r="E142" i="1"/>
  <c r="J142" i="1" s="1"/>
  <c r="AK142" i="1" s="1"/>
  <c r="E143" i="1"/>
  <c r="J143" i="1" s="1"/>
  <c r="AK143" i="1" s="1"/>
  <c r="E144" i="1"/>
  <c r="J144" i="1" s="1"/>
  <c r="AK144" i="1" s="1"/>
  <c r="E145" i="1"/>
  <c r="J145" i="1" s="1"/>
  <c r="AK145" i="1" s="1"/>
  <c r="E146" i="1"/>
  <c r="J146" i="1" s="1"/>
  <c r="AK146" i="1" s="1"/>
  <c r="E147" i="1"/>
  <c r="J147" i="1" s="1"/>
  <c r="AK147" i="1" s="1"/>
  <c r="E148" i="1"/>
  <c r="J148" i="1" s="1"/>
  <c r="AK148" i="1" s="1"/>
  <c r="E149" i="1"/>
  <c r="J149" i="1" s="1"/>
  <c r="AK149" i="1" s="1"/>
  <c r="E150" i="1"/>
  <c r="J150" i="1" s="1"/>
  <c r="AK150" i="1" s="1"/>
  <c r="AJ43" i="1"/>
  <c r="AJ150" i="1"/>
  <c r="AJ149" i="1"/>
  <c r="AJ148" i="1"/>
  <c r="AJ147" i="1"/>
  <c r="AJ146" i="1"/>
  <c r="AJ145" i="1"/>
  <c r="AJ144" i="1"/>
  <c r="AJ143" i="1"/>
  <c r="AJ142" i="1"/>
  <c r="V94" i="2"/>
  <c r="D144" i="1" s="1"/>
  <c r="V95" i="2"/>
  <c r="D147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AJ105" i="1"/>
  <c r="AJ46" i="1"/>
  <c r="W94" i="2" l="1"/>
  <c r="W95" i="2"/>
  <c r="J11" i="1"/>
  <c r="AK11" i="1" s="1"/>
  <c r="C6" i="4"/>
  <c r="E6" i="4" s="1"/>
  <c r="F6" i="4" s="1"/>
  <c r="C48" i="4"/>
  <c r="E48" i="4" s="1"/>
  <c r="F48" i="4" s="1"/>
  <c r="C43" i="4"/>
  <c r="E43" i="4" s="1"/>
  <c r="F43" i="4" s="1"/>
  <c r="C69" i="4"/>
  <c r="E69" i="4" s="1"/>
  <c r="F69" i="4" s="1"/>
  <c r="C68" i="4"/>
  <c r="E68" i="4" s="1"/>
  <c r="F68" i="4" s="1"/>
  <c r="AK102" i="1"/>
  <c r="C50" i="4" s="1"/>
  <c r="E50" i="4" s="1"/>
  <c r="F50" i="4" s="1"/>
  <c r="C51" i="4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K40" i="1"/>
  <c r="C20" i="4" s="1"/>
  <c r="E20" i="4" s="1"/>
  <c r="F20" i="4" s="1"/>
  <c r="AK10" i="1"/>
  <c r="J10" i="1"/>
  <c r="C66" i="4"/>
  <c r="E66" i="4" s="1"/>
  <c r="F66" i="4" s="1"/>
  <c r="D143" i="1"/>
  <c r="D150" i="1"/>
  <c r="D142" i="1"/>
  <c r="D149" i="1"/>
  <c r="D148" i="1"/>
  <c r="D146" i="1"/>
  <c r="D145" i="1"/>
  <c r="J102" i="1"/>
  <c r="J34" i="1"/>
  <c r="AK34" i="1" s="1"/>
  <c r="C18" i="4" s="1"/>
  <c r="E18" i="4" s="1"/>
  <c r="F18" i="4" s="1"/>
  <c r="J40" i="1"/>
  <c r="J24" i="1"/>
  <c r="AK24" i="1" s="1"/>
  <c r="C14" i="4" s="1"/>
  <c r="E14" i="4" s="1"/>
  <c r="F14" i="4" s="1"/>
  <c r="V2" i="2"/>
  <c r="V3" i="2"/>
  <c r="V4" i="2"/>
  <c r="V5" i="2"/>
  <c r="D9" i="1" s="1"/>
  <c r="V6" i="2"/>
  <c r="V7" i="2"/>
  <c r="D14" i="1" s="1"/>
  <c r="V8" i="2"/>
  <c r="V9" i="2"/>
  <c r="D19" i="1" s="1"/>
  <c r="V10" i="2"/>
  <c r="V12" i="2"/>
  <c r="V13" i="2"/>
  <c r="V14" i="2"/>
  <c r="D29" i="1" s="1"/>
  <c r="V15" i="2"/>
  <c r="D32" i="1" s="1"/>
  <c r="V16" i="2"/>
  <c r="V17" i="2"/>
  <c r="V18" i="2"/>
  <c r="V19" i="2"/>
  <c r="D41" i="1" s="1"/>
  <c r="V20" i="2"/>
  <c r="V21" i="2"/>
  <c r="V22" i="2"/>
  <c r="V23" i="2"/>
  <c r="D52" i="1" s="1"/>
  <c r="V24" i="2"/>
  <c r="V25" i="2"/>
  <c r="V26" i="2"/>
  <c r="V27" i="2"/>
  <c r="V28" i="2"/>
  <c r="D65" i="1" s="1"/>
  <c r="V29" i="2"/>
  <c r="V30" i="2"/>
  <c r="D68" i="1" s="1"/>
  <c r="V31" i="2"/>
  <c r="V32" i="2"/>
  <c r="V33" i="2"/>
  <c r="V34" i="2"/>
  <c r="D76" i="1" s="1"/>
  <c r="V35" i="2"/>
  <c r="V36" i="2"/>
  <c r="V37" i="2"/>
  <c r="V38" i="2"/>
  <c r="D85" i="1" s="1"/>
  <c r="V40" i="2"/>
  <c r="V41" i="2"/>
  <c r="V42" i="2"/>
  <c r="D93" i="1" s="1"/>
  <c r="V43" i="2"/>
  <c r="D94" i="1" s="1"/>
  <c r="V44" i="2"/>
  <c r="D95" i="1" s="1"/>
  <c r="V45" i="2"/>
  <c r="V46" i="2"/>
  <c r="V47" i="2"/>
  <c r="V48" i="2"/>
  <c r="V49" i="2"/>
  <c r="V50" i="2"/>
  <c r="V51" i="2"/>
  <c r="V52" i="2"/>
  <c r="D115" i="1" s="1"/>
  <c r="V53" i="2"/>
  <c r="D116" i="1" s="1"/>
  <c r="V54" i="2"/>
  <c r="D117" i="1" s="1"/>
  <c r="V55" i="2"/>
  <c r="D120" i="1" s="1"/>
  <c r="V56" i="2"/>
  <c r="D122" i="1" s="1"/>
  <c r="V57" i="2"/>
  <c r="D126" i="1" s="1"/>
  <c r="V58" i="2"/>
  <c r="D127" i="1" s="1"/>
  <c r="V59" i="2"/>
  <c r="V60" i="2"/>
  <c r="D130" i="1" s="1"/>
  <c r="V62" i="2"/>
  <c r="AJ2" i="1"/>
  <c r="AJ3" i="1"/>
  <c r="AJ4" i="1"/>
  <c r="AJ5" i="1"/>
  <c r="AJ6" i="1"/>
  <c r="AJ7" i="1"/>
  <c r="AJ8" i="1"/>
  <c r="AJ10" i="1"/>
  <c r="AJ11" i="1"/>
  <c r="AJ12" i="1"/>
  <c r="AJ13" i="1"/>
  <c r="AJ15" i="1"/>
  <c r="AJ16" i="1"/>
  <c r="AJ17" i="1"/>
  <c r="AJ19" i="1"/>
  <c r="W9" i="2" s="1"/>
  <c r="AJ21" i="1"/>
  <c r="W10" i="2" s="1"/>
  <c r="AJ22" i="1"/>
  <c r="AJ23" i="1"/>
  <c r="AJ24" i="1"/>
  <c r="AJ25" i="1"/>
  <c r="AJ27" i="1"/>
  <c r="AJ28" i="1"/>
  <c r="AJ30" i="1"/>
  <c r="AJ31" i="1"/>
  <c r="AJ33" i="1"/>
  <c r="W16" i="2" s="1"/>
  <c r="AJ34" i="1"/>
  <c r="AJ35" i="1"/>
  <c r="AJ36" i="1"/>
  <c r="AJ37" i="1"/>
  <c r="AJ38" i="1"/>
  <c r="AJ39" i="1"/>
  <c r="AJ40" i="1"/>
  <c r="AJ42" i="1"/>
  <c r="AJ44" i="1"/>
  <c r="AJ45" i="1"/>
  <c r="AJ47" i="1"/>
  <c r="AJ48" i="1"/>
  <c r="AJ49" i="1"/>
  <c r="AJ50" i="1"/>
  <c r="AJ51" i="1"/>
  <c r="AJ53" i="1"/>
  <c r="AJ54" i="1"/>
  <c r="AJ56" i="1"/>
  <c r="AJ57" i="1"/>
  <c r="AJ58" i="1"/>
  <c r="AJ60" i="1"/>
  <c r="AJ61" i="1"/>
  <c r="AJ62" i="1"/>
  <c r="AJ64" i="1"/>
  <c r="AJ65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W36" i="2" s="1"/>
  <c r="AJ83" i="1"/>
  <c r="AJ84" i="1"/>
  <c r="AJ85" i="1"/>
  <c r="W38" i="2" s="1"/>
  <c r="AJ88" i="1"/>
  <c r="AJ89" i="1"/>
  <c r="AJ90" i="1"/>
  <c r="AJ91" i="1"/>
  <c r="AJ92" i="1"/>
  <c r="AJ93" i="1"/>
  <c r="AJ94" i="1"/>
  <c r="W43" i="2" s="1"/>
  <c r="AJ95" i="1"/>
  <c r="W44" i="2" s="1"/>
  <c r="AJ98" i="1"/>
  <c r="AJ99" i="1"/>
  <c r="AJ101" i="1"/>
  <c r="AJ102" i="1"/>
  <c r="AJ103" i="1"/>
  <c r="AJ104" i="1"/>
  <c r="AJ106" i="1"/>
  <c r="AJ107" i="1"/>
  <c r="AJ108" i="1"/>
  <c r="AJ109" i="1"/>
  <c r="AJ111" i="1"/>
  <c r="AJ112" i="1"/>
  <c r="AJ113" i="1"/>
  <c r="AJ114" i="1"/>
  <c r="AJ115" i="1"/>
  <c r="AJ116" i="1"/>
  <c r="AJ118" i="1"/>
  <c r="AJ119" i="1"/>
  <c r="AJ120" i="1"/>
  <c r="AJ121" i="1"/>
  <c r="AJ123" i="1"/>
  <c r="AJ126" i="1"/>
  <c r="AJ127" i="1"/>
  <c r="AJ128" i="1"/>
  <c r="AJ130" i="1"/>
  <c r="AJ133" i="1"/>
  <c r="AJ134" i="1"/>
  <c r="AJ136" i="1"/>
  <c r="D131" i="1" l="1"/>
  <c r="D132" i="1"/>
  <c r="D135" i="1"/>
  <c r="D96" i="1"/>
  <c r="D100" i="1"/>
  <c r="D97" i="1"/>
  <c r="D81" i="1"/>
  <c r="D82" i="1"/>
  <c r="D21" i="1"/>
  <c r="D20" i="1"/>
  <c r="D128" i="1"/>
  <c r="D129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33" i="1"/>
  <c r="D134" i="1"/>
  <c r="D136" i="1"/>
  <c r="D119" i="1"/>
  <c r="D118" i="1"/>
  <c r="D105" i="1"/>
  <c r="D104" i="1"/>
  <c r="D75" i="1"/>
  <c r="D74" i="1"/>
  <c r="D61" i="1"/>
  <c r="D62" i="1"/>
  <c r="D60" i="1"/>
  <c r="D59" i="1"/>
  <c r="D38" i="1"/>
  <c r="D39" i="1"/>
  <c r="D102" i="1"/>
  <c r="D103" i="1"/>
  <c r="D88" i="1"/>
  <c r="D89" i="1"/>
  <c r="D72" i="1"/>
  <c r="D73" i="1"/>
  <c r="D55" i="1"/>
  <c r="D56" i="1"/>
  <c r="D57" i="1"/>
  <c r="D58" i="1"/>
  <c r="D37" i="1"/>
  <c r="D34" i="1"/>
  <c r="D35" i="1"/>
  <c r="D36" i="1"/>
  <c r="D16" i="1"/>
  <c r="D17" i="1"/>
  <c r="D69" i="1"/>
  <c r="D70" i="1"/>
  <c r="D71" i="1"/>
  <c r="D53" i="1"/>
  <c r="D54" i="1"/>
  <c r="D33" i="1"/>
  <c r="D113" i="1"/>
  <c r="D114" i="1"/>
  <c r="D101" i="1"/>
  <c r="D99" i="1"/>
  <c r="D98" i="1"/>
  <c r="D30" i="1"/>
  <c r="D31" i="1"/>
  <c r="D12" i="1"/>
  <c r="D13" i="1"/>
  <c r="D15" i="1"/>
  <c r="D84" i="1"/>
  <c r="D83" i="1"/>
  <c r="D10" i="1"/>
  <c r="D11" i="1"/>
  <c r="D66" i="1"/>
  <c r="D67" i="1"/>
  <c r="D49" i="1"/>
  <c r="D50" i="1"/>
  <c r="D24" i="1"/>
  <c r="D25" i="1"/>
  <c r="D8" i="1"/>
  <c r="D6" i="1"/>
  <c r="D7" i="1"/>
  <c r="D112" i="1"/>
  <c r="D111" i="1"/>
  <c r="D110" i="1"/>
  <c r="D51" i="1"/>
  <c r="D28" i="1"/>
  <c r="D27" i="1"/>
  <c r="D26" i="1"/>
  <c r="D108" i="1"/>
  <c r="D109" i="1"/>
  <c r="D121" i="1"/>
  <c r="D123" i="1"/>
  <c r="D77" i="1"/>
  <c r="D78" i="1"/>
  <c r="D79" i="1"/>
  <c r="D80" i="1"/>
  <c r="D46" i="1"/>
  <c r="D47" i="1"/>
  <c r="D48" i="1"/>
  <c r="D45" i="1"/>
  <c r="D22" i="1"/>
  <c r="D23" i="1"/>
  <c r="D4" i="1"/>
  <c r="D5" i="1"/>
  <c r="D106" i="1"/>
  <c r="D107" i="1"/>
  <c r="D90" i="1"/>
  <c r="D91" i="1"/>
  <c r="D92" i="1"/>
  <c r="D63" i="1"/>
  <c r="D64" i="1"/>
  <c r="D40" i="1"/>
  <c r="D42" i="1"/>
  <c r="D43" i="1"/>
  <c r="D44" i="1"/>
  <c r="D2" i="1"/>
  <c r="D3" i="1"/>
  <c r="AK26" i="1" l="1"/>
  <c r="C15" i="4" s="1"/>
  <c r="E15" i="4" s="1"/>
  <c r="F15" i="4" s="1"/>
  <c r="AK63" i="1"/>
  <c r="C28" i="4" s="1"/>
  <c r="E28" i="4" s="1"/>
  <c r="F28" i="4" s="1"/>
  <c r="J110" i="1"/>
  <c r="AK110" i="1"/>
  <c r="C55" i="4" s="1"/>
  <c r="E55" i="4" s="1"/>
  <c r="F55" i="4" s="1"/>
  <c r="J59" i="1"/>
  <c r="AK59" i="1"/>
  <c r="C27" i="4" s="1"/>
  <c r="E27" i="4" s="1"/>
  <c r="F27" i="4" s="1"/>
  <c r="J55" i="1"/>
  <c r="AK55" i="1"/>
  <c r="C26" i="4" s="1"/>
  <c r="E26" i="4" s="1"/>
  <c r="F26" i="4" s="1"/>
  <c r="AK66" i="1"/>
  <c r="C30" i="4" s="1"/>
  <c r="E30" i="4" s="1"/>
  <c r="F30" i="4" s="1"/>
  <c r="J26" i="1"/>
  <c r="J63" i="1"/>
  <c r="J66" i="1"/>
  <c r="AJ26" i="1"/>
  <c r="W14" i="2" s="1"/>
  <c r="AJ55" i="1"/>
  <c r="W25" i="2" s="1"/>
  <c r="AJ66" i="1"/>
  <c r="AJ63" i="1"/>
  <c r="W27" i="2" s="1"/>
  <c r="AJ110" i="1"/>
  <c r="AJ59" i="1"/>
  <c r="W26" i="2" s="1"/>
  <c r="AJ52" i="1"/>
  <c r="W23" i="2" s="1"/>
  <c r="W79" i="2" l="1"/>
  <c r="W50" i="2"/>
  <c r="W29" i="2"/>
  <c r="W64" i="2"/>
</calcChain>
</file>

<file path=xl/sharedStrings.xml><?xml version="1.0" encoding="utf-8"?>
<sst xmlns="http://schemas.openxmlformats.org/spreadsheetml/2006/main" count="2744" uniqueCount="327">
  <si>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</si>
  <si>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</si>
  <si>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</si>
  <si>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</si>
  <si>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</si>
  <si>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</si>
  <si>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</si>
  <si>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</si>
  <si>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</si>
  <si>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</si>
  <si>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</si>
  <si>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</si>
  <si>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</si>
  <si>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</si>
  <si>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</si>
  <si>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</si>
  <si>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</si>
  <si>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</si>
  <si>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</si>
  <si>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</si>
  <si>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</si>
  <si>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</si>
  <si>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</si>
  <si>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</si>
  <si>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</si>
  <si>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</si>
  <si>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</si>
  <si>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</si>
  <si>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</si>
  <si>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</si>
  <si>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</si>
  <si>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</si>
  <si>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</si>
  <si>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</si>
  <si>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</si>
  <si>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</si>
  <si>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</si>
  <si>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</si>
  <si>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</si>
  <si>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</si>
  <si>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</si>
  <si>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</si>
  <si>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</si>
  <si>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</si>
  <si>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</si>
  <si>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</si>
  <si>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</si>
  <si>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</si>
  <si>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</si>
  <si>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</si>
  <si>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</si>
  <si>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</si>
  <si>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</si>
  <si>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</si>
  <si>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</si>
  <si>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</si>
  <si>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</si>
  <si>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</si>
  <si>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</si>
  <si>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</si>
  <si>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</si>
  <si>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</si>
  <si>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</si>
  <si>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</si>
  <si>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</si>
  <si>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</si>
  <si>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</si>
  <si>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</si>
  <si>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</si>
  <si>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</si>
  <si>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</si>
  <si>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</si>
  <si>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</si>
  <si>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</si>
  <si>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</si>
  <si>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</si>
  <si>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</si>
  <si>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</si>
  <si>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</si>
  <si>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</si>
  <si>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</si>
  <si>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</si>
  <si>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</si>
  <si>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</si>
  <si>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</si>
  <si>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</si>
  <si>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</si>
  <si>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</si>
  <si>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</si>
  <si>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</si>
  <si>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</si>
  <si>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</si>
  <si>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</si>
  <si>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</si>
  <si>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</si>
  <si>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</si>
  <si>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</si>
  <si>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</si>
  <si>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</si>
  <si>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</si>
  <si>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</si>
  <si>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</si>
  <si>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</si>
  <si>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</si>
  <si>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</si>
  <si>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</si>
  <si>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</si>
  <si>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</si>
  <si>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</si>
  <si>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</si>
  <si>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</si>
  <si>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</si>
  <si>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</si>
  <si>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</si>
  <si>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</si>
  <si>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</si>
  <si>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</si>
  <si>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</si>
  <si>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</si>
  <si>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</si>
  <si>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</si>
  <si>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</si>
  <si>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</si>
  <si>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</si>
  <si>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</si>
  <si>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</si>
  <si>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</si>
  <si>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</si>
  <si>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</si>
  <si>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</si>
  <si>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</si>
  <si>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</si>
  <si>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</si>
  <si>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</si>
  <si>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</si>
  <si>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</si>
  <si>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</si>
  <si>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</si>
  <si>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</si>
  <si>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</si>
  <si>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</si>
  <si>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</si>
  <si>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</si>
  <si>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</si>
  <si>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</si>
  <si>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</si>
  <si>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</si>
  <si>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</si>
  <si>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</si>
  <si>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</si>
  <si>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</si>
  <si>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</si>
  <si>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</si>
  <si>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</si>
  <si>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</si>
  <si>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</si>
  <si>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</si>
  <si>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</si>
  <si>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</si>
  <si>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</si>
  <si>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</si>
  <si>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</si>
  <si>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</si>
  <si>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</si>
  <si>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</si>
  <si>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</si>
  <si>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</si>
  <si>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</si>
  <si>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</si>
  <si>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</si>
  <si>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</si>
  <si>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</si>
  <si>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</si>
  <si>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</si>
  <si>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</si>
  <si>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</si>
  <si>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</si>
  <si>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</si>
  <si>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</si>
  <si>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</si>
  <si>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</si>
  <si>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</si>
  <si>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</si>
  <si>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</si>
  <si>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</si>
  <si>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</si>
  <si>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</si>
  <si>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</si>
  <si>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</si>
  <si>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</si>
  <si>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</si>
  <si>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</si>
  <si>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</si>
  <si>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</si>
  <si>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</si>
  <si>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</si>
  <si>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</si>
  <si>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</si>
  <si>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</si>
  <si>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</si>
  <si>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</si>
  <si>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</si>
  <si>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</si>
  <si>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</si>
  <si>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</si>
  <si>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</si>
  <si>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</si>
  <si>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</si>
  <si>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</si>
  <si>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</si>
  <si>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</si>
  <si>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</si>
  <si>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Portfolio</t>
  </si>
  <si>
    <t>Business case</t>
  </si>
  <si>
    <t>Reports</t>
  </si>
  <si>
    <t>Gregynog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</si>
  <si>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</si>
  <si>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</si>
  <si>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</si>
  <si>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</si>
  <si>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</si>
  <si>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</si>
  <si>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</si>
  <si>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</si>
  <si>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</si>
  <si>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</si>
  <si>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</si>
  <si>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</si>
  <si>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</si>
  <si>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</si>
  <si>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</si>
  <si>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</si>
  <si>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</si>
  <si>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</si>
  <si>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</si>
  <si>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</si>
  <si>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</si>
  <si>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</si>
  <si>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</si>
  <si>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</si>
  <si>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</si>
  <si>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</si>
  <si>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</si>
  <si>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</si>
  <si>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</si>
  <si>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</si>
  <si>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</si>
  <si>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</si>
  <si>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</si>
  <si>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</si>
  <si>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</si>
  <si>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</si>
  <si>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</si>
  <si>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</si>
  <si>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</si>
  <si>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</si>
  <si>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Quizzes</t>
  </si>
  <si>
    <t>Laser Physics and Non-Linear Optics</t>
  </si>
  <si>
    <t>Lab Diary</t>
  </si>
  <si>
    <t>Quiz</t>
  </si>
  <si>
    <t>Online test</t>
  </si>
  <si>
    <t>sessions (prep)</t>
  </si>
  <si>
    <t>Assignment</t>
  </si>
  <si>
    <t>Reflection</t>
  </si>
  <si>
    <t>Problem set</t>
  </si>
  <si>
    <t>3min Pres</t>
  </si>
  <si>
    <t>Group Pres</t>
  </si>
  <si>
    <t>Article</t>
  </si>
  <si>
    <t>Exercise 1</t>
  </si>
  <si>
    <t>Exercise 2</t>
  </si>
  <si>
    <t>Exercise 3</t>
  </si>
  <si>
    <t>Poster Pres</t>
  </si>
  <si>
    <t>Task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</si>
  <si>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</si>
  <si>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</si>
  <si>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</si>
  <si>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</si>
  <si>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</si>
  <si>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</si>
  <si>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</si>
  <si>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</si>
  <si>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</si>
  <si>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CA2 (*)</t>
  </si>
  <si>
    <t>Lab Diary (*)</t>
  </si>
  <si>
    <t>CA (*)</t>
  </si>
  <si>
    <t>Application (*)</t>
  </si>
  <si>
    <t>Presentation (*)</t>
  </si>
  <si>
    <t>Assignment (*)</t>
  </si>
  <si>
    <t>Final Report (*)</t>
  </si>
  <si>
    <t>Final Diary (*)</t>
  </si>
  <si>
    <t>Project Diary (*)</t>
  </si>
  <si>
    <t>Project Report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</si>
  <si>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</si>
  <si>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</si>
  <si>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</si>
  <si>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</si>
  <si>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</si>
  <si>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</si>
  <si>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</si>
  <si>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</si>
  <si>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</si>
  <si>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</si>
  <si>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</si>
  <si>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</si>
  <si>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</si>
  <si>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</si>
  <si>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</si>
  <si>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</si>
  <si>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CA (TBC)</t>
  </si>
  <si>
    <t>ML Project (TBC)</t>
  </si>
  <si>
    <t>Class Test (TBC)</t>
  </si>
  <si>
    <t>ML Methods (TBC)</t>
  </si>
  <si>
    <t>Abstract</t>
  </si>
  <si>
    <t>Pres (+/- 1 week)</t>
  </si>
  <si>
    <t>AllUG</t>
  </si>
  <si>
    <t>AllPG</t>
  </si>
  <si>
    <t>Day of Week</t>
  </si>
  <si>
    <t>Tu</t>
  </si>
  <si>
    <t>Mo</t>
  </si>
  <si>
    <t>Th</t>
  </si>
  <si>
    <t>Presentation (Tutorial)</t>
  </si>
  <si>
    <t>(*)</t>
  </si>
  <si>
    <t>We</t>
  </si>
  <si>
    <t>Pres</t>
  </si>
  <si>
    <t>Poster</t>
  </si>
  <si>
    <t>?</t>
  </si>
  <si>
    <t>Su?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</si>
</sst>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 readingOrder="1"/>
    </xf>
    <xf numFmtId="164" fontId="2" fillId="5" borderId="0" xfId="0" applyNumberFormat="1" applyFont="1" applyFill="1" applyAlignment="1">
      <alignment horizontal="center" vertical="center" readingOrder="1"/>
    </xf>
    <xf numFmtId="2" fontId="2" fillId="0" borderId="0" xfId="0" applyNumberFormat="1" applyFont="1" applyFill="1" applyAlignment="1">
      <alignment horizontal="center" vertical="center" readingOrder="1"/>
    </xf>
    <xf numFmtId="1" fontId="2" fillId="0" borderId="0" xfId="0" applyNumberFormat="1" applyFont="1" applyFill="1" applyAlignment="1">
      <alignment horizontal="center" vertical="center" readingOrder="1"/>
    </xf>
    <xf numFmtId="0" fontId="2" fillId="0" borderId="0" xfId="0" applyFont="1" applyFill="1" applyAlignment="1">
      <alignment horizontal="center" vertical="center" readingOrder="1"/>
    </xf>
    <xf numFmtId="0" fontId="2" fillId="0" borderId="0" xfId="0" applyNumberFormat="1" applyFont="1" applyFill="1" applyAlignment="1">
      <alignment horizontal="center" vertical="center" readingOrder="1"/>
    </xf>
    <xf numFmtId="164" fontId="2" fillId="0" borderId="0" xfId="0" applyNumberFormat="1" applyFont="1" applyFill="1" applyAlignment="1">
      <alignment horizontal="center" vertical="center" wrapText="1" readingOrder="1"/>
    </xf>
  </cellXfs>
  <cellStyles count="1">
    <cellStyle name="Normal" xfId="0" builtinId="0"/>
  </cellStyles>
  <dxfs count="10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K157" totalsRowShown="0" headerRowDxfId="104" dataDxfId="102" headerRowBorderDxfId="103" tableBorderDxfId="101" totalsRowBorderDxfId="100">
  <autoFilter ref="A1:AK157" xr:uid="{FA69A777-C149-48BD-B248-35F32F0AC920}"/>
  <sortState xmlns:xlrd2="http://schemas.microsoft.com/office/spreadsheetml/2017/richdata2" ref="A2:AI136">
    <sortCondition ref="A1:A136"/>
  </sortState>
  <tableColumns count="37">
    <tableColumn id="1" xr3:uid="{7078548A-F011-4851-AB36-1F04238FA2FE}" name="Module Code" dataDxfId="99"/>
    <tableColumn id="2" xr3:uid="{D2290F36-B8B3-427A-AEFE-45FD22901411}" name="Module Title" dataDxfId="98"/>
    <tableColumn id="3" xr3:uid="{31165455-2AA3-4532-A0A0-C942837C0F79}" name="CA type" dataDxfId="97"/>
    <tableColumn id="33" xr3:uid="{B83E0E3E-2B28-42F1-BC64-5D7177EC4229}" name="CA Weight" dataDxfId="96">
      <calculatedColumnFormula>INDEX(Table2[CA weight],MATCH(Table1[[#This Row],[Module Code]],Table2[Module Code],0))</calculatedColumnFormula>
    </tableColumn>
    <tableColumn id="34" xr3:uid="{AEA2048C-138D-450A-BE52-3FCBDE03C67D}" name="Credits" dataDxfId="95">
      <calculatedColumnFormula>INDEX(Table2[Credits],MATCH(Table1[[#This Row],[Module Code]],Table2[Module Code],0))</calculatedColumnFormula>
    </tableColumn>
    <tableColumn id="30" xr3:uid="{82DD5B5B-C808-4E6E-849C-7A03DC6D0B69}" name="Description" dataDxfId="94"/>
    <tableColumn id="36" xr3:uid="{A7BF30F6-C808-4B8F-B3FF-9FAF20E2145A}" name="Summative" dataDxfId="93"/>
    <tableColumn id="37" xr3:uid="{F2060C32-39B6-4ADB-B712-F0770A906BCC}" name="Day of Week" dataDxfId="6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Week 12]])*4*Table1[[#This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29" xr3:uid="{785AD842-5ED0-4E27-B4B7-26E6FF9AC266}" name="Sub-total" dataDxfId="65">
      <calculatedColumnFormula>SUM(Table1[[#This Row],[Autumn Week 1]:[Spring Week 12]])</calculatedColumnFormula>
    </tableColumn>
    <tableColumn id="35" xr3:uid="{EE5D0E71-7823-4EE2-9CC1-32BF500AB742}" name="Total Hours" dataDxfId="64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3" dataDxfId="61" headerRowBorderDxfId="62" tableBorderDxfId="60" totalsRowBorderDxfId="59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8"/>
    <tableColumn id="2" xr3:uid="{DE2920B2-70AC-48F3-99E7-07B70BC1E928}" name="Module Title" dataDxfId="57"/>
    <tableColumn id="3" xr3:uid="{61946E7A-4C82-425B-89A6-3DBD530FCD55}" name="Contact type" dataDxfId="56"/>
    <tableColumn id="34" xr3:uid="{55A68E2B-9324-4E9E-9629-6611EC7C904E}" name="Credits" dataDxfId="55">
      <calculatedColumnFormula>INDEX(Table2[Credits],MATCH(Table14[[#This Row],[Module Code]],Table2[Module Code],0))</calculatedColumnFormula>
    </tableColumn>
    <tableColumn id="30" xr3:uid="{9C4C2C35-CE5A-4469-93FA-21FC6F57EDAD}" name="Semester" dataDxfId="54">
      <calculatedColumnFormula>INDEX(Table2[Semester],MATCH(Table14[[#This Row],[Module Code]],Table2[Module Code],0))</calculatedColumnFormula>
    </tableColumn>
    <tableColumn id="31" xr3:uid="{A7B09E14-0C35-459D-A9D0-5143D8AFFE4E}" name="Nominal Hours" dataDxfId="53">
      <calculatedColumnFormula>INDEX(Table2[Contact Time],MATCH(Table14[[#This Row],[Module Code]],Table2[Module Code],0))</calculatedColumnFormula>
    </tableColumn>
    <tableColumn id="4" xr3:uid="{503822B3-8862-4FCD-9DD3-3B52F57A97BE}" name="Autumn Week 1" dataDxfId="52"/>
    <tableColumn id="5" xr3:uid="{760391D0-3219-4B11-8E3D-3E00EEDFA9DD}" name="Autumn Week 2" dataDxfId="51"/>
    <tableColumn id="6" xr3:uid="{6EE5E3E9-C4FB-49BE-932C-B84EA0A7970D}" name="Autumn Week 3" dataDxfId="50"/>
    <tableColumn id="7" xr3:uid="{2C7AD515-480E-49A6-8076-95205ACF95EC}" name="Autumn Week 4" dataDxfId="49"/>
    <tableColumn id="8" xr3:uid="{6FD8C5C6-433E-493B-BB28-5ADD15CFC7FB}" name="Autumn Week 5" dataDxfId="48"/>
    <tableColumn id="9" xr3:uid="{801E6BE2-75F8-40A5-A263-0AAEFDAA63E7}" name="Autumn Week 6" dataDxfId="47"/>
    <tableColumn id="10" xr3:uid="{976D463A-C6BC-4636-B732-53E6CDF3F6C7}" name="Autumn Week 7" dataDxfId="46"/>
    <tableColumn id="11" xr3:uid="{D025F987-6302-4D7B-9A9A-636F867D1872}" name="Autumn Week 8" dataDxfId="45"/>
    <tableColumn id="12" xr3:uid="{D30D10EE-2DE5-4659-AA67-2134D11D6119}" name="Autumn Week 9" dataDxfId="44"/>
    <tableColumn id="13" xr3:uid="{35E8F713-2D13-47B7-9811-293DA89F0D62}" name="Autumn Week 10" dataDxfId="43"/>
    <tableColumn id="14" xr3:uid="{5DD48606-F817-4B30-8BA1-A96457CBB489}" name="Autumn Week 11" dataDxfId="42"/>
    <tableColumn id="15" xr3:uid="{9B982ED1-A4C5-4E87-99AB-70713F2B634E}" name="Autumn Week 12" dataDxfId="41"/>
    <tableColumn id="17" xr3:uid="{3AFDFF11-D351-428A-AC16-E674EB9DD7CC}" name="Spring Week 1" dataDxfId="40"/>
    <tableColumn id="18" xr3:uid="{1431E9F9-328E-4229-9377-39D94C660D67}" name="Spring Week 2" dataDxfId="39"/>
    <tableColumn id="19" xr3:uid="{8E1051DB-2A93-4ABA-8317-8F9921CF483D}" name="Spring Week 3" dataDxfId="38"/>
    <tableColumn id="20" xr3:uid="{98B745E4-C481-42FF-9D3B-0D0899BD3DB6}" name="Spring Week 4" dataDxfId="37"/>
    <tableColumn id="21" xr3:uid="{2FC9B562-4622-444D-9372-5637BFE48E0A}" name="Spring Week 5" dataDxfId="36"/>
    <tableColumn id="22" xr3:uid="{95778D77-82F1-4B00-8FED-6FEB2BF83C3D}" name="Spring Week 6" dataDxfId="35"/>
    <tableColumn id="23" xr3:uid="{9A49A64C-9A09-47A0-BC65-A8C1C98DACA3}" name="Spring Week 7" dataDxfId="34"/>
    <tableColumn id="24" xr3:uid="{191AACBA-3CF0-48E5-B522-FCD2CCE9AC99}" name="Spring Week 8" dataDxfId="33"/>
    <tableColumn id="25" xr3:uid="{DC35B6C1-904B-4E6A-A04F-ADF850A50D85}" name="Spring Week 9" dataDxfId="32"/>
    <tableColumn id="26" xr3:uid="{BEB9E86A-57BF-4A1E-A499-BADB9EAD1DE9}" name="Spring Week 10" dataDxfId="31"/>
    <tableColumn id="27" xr3:uid="{D640FB81-F093-4E3F-B7A1-6995DDDD6305}" name="Spring Week 11" dataDxfId="30"/>
    <tableColumn id="28" xr3:uid="{496FDC17-F0F2-4381-96DA-177DC578A786}" name="Spring Week 12" dataDxfId="29"/>
    <tableColumn id="32" xr3:uid="{65BCC67A-5DC9-4957-BB42-BCF5FCA71B17}" name="Total" dataDxfId="28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7" dataDxfId="25" headerRowBorderDxfId="26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4"/>
    <tableColumn id="2" xr3:uid="{D3F20037-EF35-4207-A530-484E1EB45719}" name="Module Title" dataDxfId="23"/>
    <tableColumn id="9" xr3:uid="{40C22022-10B9-411F-9B76-B89140ABFFB2}" name="Alternative Module Code" dataDxfId="22"/>
    <tableColumn id="13" xr3:uid="{CB12E405-1802-457C-AF17-F1B9CB3BBF13}" name="Source" dataDxfId="21"/>
    <tableColumn id="8" xr3:uid="{EA737976-1AA7-49B6-8752-A388621554F4}" name="Semester" dataDxfId="20"/>
    <tableColumn id="6" xr3:uid="{16DFC84F-5858-467D-B447-49992D721E4B}" name="Level" dataDxfId="19"/>
    <tableColumn id="5" xr3:uid="{A17BC4BA-A3CB-442D-9BDC-D3B41B98B389}" name="Credits" dataDxfId="18"/>
    <tableColumn id="22" xr3:uid="{FD7ED610-D6EC-4B93-B979-1E6C071D4AB2}" name="AllUG" dataDxfId="17"/>
    <tableColumn id="3" xr3:uid="{7E25B4F4-1A7D-48D9-AAA2-AF5C97240797}" name="Physics" dataDxfId="16"/>
    <tableColumn id="17" xr3:uid="{AA3AE96F-2651-49D7-89AD-BA94806438AE}" name="PhysAstro"/>
    <tableColumn id="4" xr3:uid="{9C7DD469-E550-411F-8467-246A1543FB38}" name="Astro" dataDxfId="15"/>
    <tableColumn id="7" xr3:uid="{3C5D3AEB-487E-4678-A42F-BE4BA4D0E9AA}" name="MedPhys" dataDxfId="14"/>
    <tableColumn id="23" xr3:uid="{AF3E1EB3-2B73-43ED-85E9-1E8314E0F50D}" name="AllPG"/>
    <tableColumn id="14" xr3:uid="{AE552873-9B31-41A6-B73C-D052477CA74C}" name="MScPhysics" dataDxfId="13"/>
    <tableColumn id="15" xr3:uid="{8F51CE76-3A29-487A-A13C-FB63C79CF3E6}" name="MScAstro" dataDxfId="12"/>
    <tableColumn id="19" xr3:uid="{443DB830-B47F-48D9-93EC-9DDA5086534B}" name="MScDataPhys" dataDxfId="11"/>
    <tableColumn id="20" xr3:uid="{228F99C6-6D58-4321-9F11-706B965FD631}" name="MScDataAstro" dataDxfId="10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9"/>
    <tableColumn id="12" xr3:uid="{537B7C75-E9C0-42F2-9F3C-6E960AB2D257}" name="CA weight" dataDxfId="8">
      <calculatedColumnFormula>100-Table2[[#This Row],[Exam Weight (%)]]</calculatedColumnFormula>
    </tableColumn>
    <tableColumn id="11" xr3:uid="{75DA2527-5A08-4ECE-B4E4-752A8F8BF059}" name="CA Check" dataDxfId="7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K15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53" sqref="H153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8" width="21.7265625" style="10" customWidth="1"/>
    <col min="9" max="9" width="10.7265625" style="10" bestFit="1" customWidth="1"/>
    <col min="10" max="11" width="10.7265625" style="10" customWidth="1"/>
    <col min="12" max="23" width="9.08984375" style="14" customWidth="1"/>
    <col min="24" max="35" width="9.08984375" style="16"/>
  </cols>
  <sheetData>
    <row r="1" spans="1:37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233</v>
      </c>
      <c r="H1" s="40" t="s">
        <v>316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3" t="s">
        <v>178</v>
      </c>
      <c r="AK1" s="43" t="s">
        <v>230</v>
      </c>
    </row>
    <row r="2" spans="1:37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259</v>
      </c>
      <c r="G2" s="11" t="s">
        <v>234</v>
      </c>
      <c r="H2" s="11" t="s">
        <v>317</v>
      </c>
      <c r="I2" s="11">
        <v>1</v>
      </c>
      <c r="J2" s="11">
        <f>AVERAGE(Table1[[#This Row],[Autumn Week 1]:[Spring Week 12]])*4*Table1[[#This Row],[Credits]]</f>
        <v>4</v>
      </c>
      <c r="K2" s="11">
        <v>0.5</v>
      </c>
      <c r="L2" s="18"/>
      <c r="M2" s="18">
        <v>0.05</v>
      </c>
      <c r="N2" s="18">
        <v>0.05</v>
      </c>
      <c r="O2" s="19"/>
      <c r="P2" s="18"/>
      <c r="Q2" s="18"/>
      <c r="R2" s="18">
        <v>0.05</v>
      </c>
      <c r="S2" s="19"/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7">
        <f>SUM(Table1[[#This Row],[Autumn Week 1]:[Spring Week 12]])</f>
        <v>0.2</v>
      </c>
      <c r="AK2" s="27">
        <f>IF(Table1[[#This Row],[Hours]]&gt;0,Table1[[#This Row],[Hours]],Table1[[#This Row],[Nominal Hours]])*COUNTIF(Table1[[#This Row],[Autumn Week 1]:[Spring Week 12]],"&gt;0")</f>
        <v>2</v>
      </c>
    </row>
    <row r="3" spans="1:37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262</v>
      </c>
      <c r="G3" s="11" t="s">
        <v>234</v>
      </c>
      <c r="H3" s="11" t="s">
        <v>319</v>
      </c>
      <c r="I3" s="11">
        <v>4</v>
      </c>
      <c r="J3" s="11">
        <f>AVERAGE(Table1[[#This Row],[Autumn Week 1]:[Spring Week 12]])*4*Table1[[#This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7">
        <f>SUM(Table1[[#This Row],[Autumn Week 1]:[Spring Week 12]])</f>
        <v>0.2</v>
      </c>
      <c r="AK3" s="27">
        <f>IF(Table1[[#This Row],[Hours]]&gt;0,Table1[[#This Row],[Hours]],Table1[[#This Row],[Nominal Hours]])*COUNTIF(Table1[[#This Row],[Autumn Week 1]:[Spring Week 12]],"&gt;0")</f>
        <v>16</v>
      </c>
    </row>
    <row r="4" spans="1:37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234</v>
      </c>
      <c r="H4" s="11" t="s">
        <v>317</v>
      </c>
      <c r="I4" s="11">
        <v>3</v>
      </c>
      <c r="J4" s="11">
        <f>AVERAGE(Table1[[#This Row],[Autumn Week 1]:[Spring Week 12]])*4*Table1[[#This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7">
        <f>SUM(Table1[[#This Row],[Autumn Week 1]:[Spring Week 12]])</f>
        <v>0.2</v>
      </c>
      <c r="AK4" s="27">
        <f>IF(Table1[[#This Row],[Hours]]&gt;0,Table1[[#This Row],[Hours]],Table1[[#This Row],[Nominal Hours]])*COUNTIF(Table1[[#This Row],[Autumn Week 1]:[Spring Week 12]],"&gt;0")</f>
        <v>16</v>
      </c>
    </row>
    <row r="5" spans="1:37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259</v>
      </c>
      <c r="G5" s="11" t="s">
        <v>234</v>
      </c>
      <c r="H5" s="11" t="s">
        <v>319</v>
      </c>
      <c r="I5" s="11">
        <v>1</v>
      </c>
      <c r="J5" s="11">
        <f>AVERAGE(Table1[[#This Row],[Autumn Week 1]:[Spring Week 12]])*4*Table1[[#This Row],[Credits]]</f>
        <v>1.9999999999999998</v>
      </c>
      <c r="K5" s="11">
        <v>0.5</v>
      </c>
      <c r="L5" s="18"/>
      <c r="M5" s="18"/>
      <c r="N5" s="18">
        <v>2.5000000000000001E-2</v>
      </c>
      <c r="O5" s="18">
        <v>2.5000000000000001E-2</v>
      </c>
      <c r="P5" s="18">
        <v>2.5000000000000001E-2</v>
      </c>
      <c r="Q5" s="18">
        <v>2.5000000000000001E-2</v>
      </c>
      <c r="R5" s="18">
        <v>2.5000000000000001E-2</v>
      </c>
      <c r="S5" s="18">
        <v>2.5000000000000001E-2</v>
      </c>
      <c r="T5" s="18">
        <v>2.5000000000000001E-2</v>
      </c>
      <c r="U5" s="18">
        <v>2.5000000000000001E-2</v>
      </c>
      <c r="V5" s="18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7">
        <f>SUM(Table1[[#This Row],[Autumn Week 1]:[Spring Week 12]])</f>
        <v>0.19999999999999998</v>
      </c>
      <c r="AK5" s="27">
        <f>IF(Table1[[#This Row],[Hours]]&gt;0,Table1[[#This Row],[Hours]],Table1[[#This Row],[Nominal Hours]])*COUNTIF(Table1[[#This Row],[Autumn Week 1]:[Spring Week 12]],"&gt;0")</f>
        <v>4</v>
      </c>
    </row>
    <row r="6" spans="1:37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260</v>
      </c>
      <c r="G6" s="11" t="s">
        <v>234</v>
      </c>
      <c r="H6" s="11" t="s">
        <v>319</v>
      </c>
      <c r="I6" s="11">
        <v>2</v>
      </c>
      <c r="J6" s="11">
        <f>AVERAGE(Table1[[#This Row],[Autumn Week 1]:[Spring Week 12]])*4*Table1[[#This Row],[Credits]]</f>
        <v>4.0000000000000009</v>
      </c>
      <c r="K6" s="11">
        <v>0.5</v>
      </c>
      <c r="L6" s="18"/>
      <c r="M6" s="18"/>
      <c r="N6" s="18"/>
      <c r="O6" s="19">
        <v>0.1</v>
      </c>
      <c r="P6" s="18"/>
      <c r="Q6" s="18"/>
      <c r="R6" s="18"/>
      <c r="S6" s="19">
        <v>0.1</v>
      </c>
      <c r="T6" s="18"/>
      <c r="U6" s="18">
        <v>0.1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7">
        <f>SUM(Table1[[#This Row],[Autumn Week 1]:[Spring Week 12]])</f>
        <v>0.30000000000000004</v>
      </c>
      <c r="AK6" s="27">
        <f>IF(Table1[[#This Row],[Hours]]&gt;0,Table1[[#This Row],[Hours]],Table1[[#This Row],[Nominal Hours]])*COUNTIF(Table1[[#This Row],[Autumn Week 1]:[Spring Week 12]],"&gt;0")</f>
        <v>1.5</v>
      </c>
    </row>
    <row r="7" spans="1:37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320</v>
      </c>
      <c r="G7" s="11" t="s">
        <v>234</v>
      </c>
      <c r="H7" s="11" t="s">
        <v>321</v>
      </c>
      <c r="I7" s="11">
        <v>3</v>
      </c>
      <c r="J7" s="11">
        <f>AVERAGE(Table1[[#This Row],[Autumn Week 1]:[Spring Week 12]])*4*Table1[[#This Row],[Credits]]</f>
        <v>4</v>
      </c>
      <c r="K7" s="11"/>
      <c r="L7" s="18"/>
      <c r="M7" s="18"/>
      <c r="N7" s="18"/>
      <c r="O7" s="19"/>
      <c r="P7" s="18"/>
      <c r="Q7" s="18"/>
      <c r="R7" s="18"/>
      <c r="S7" s="19">
        <v>0.1</v>
      </c>
      <c r="T7" s="18"/>
      <c r="U7" s="18"/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7">
        <f>SUM(Table1[[#This Row],[Autumn Week 1]:[Spring Week 12]])</f>
        <v>0.1</v>
      </c>
      <c r="AK7" s="27">
        <f>IF(Table1[[#This Row],[Hours]]&gt;0,Table1[[#This Row],[Hours]],Table1[[#This Row],[Nominal Hours]])*COUNTIF(Table1[[#This Row],[Autumn Week 1]:[Spring Week 12]],"&gt;0")</f>
        <v>4</v>
      </c>
    </row>
    <row r="8" spans="1:37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216</v>
      </c>
      <c r="G8" s="11" t="s">
        <v>234</v>
      </c>
      <c r="H8" s="11" t="s">
        <v>319</v>
      </c>
      <c r="I8" s="11">
        <v>3</v>
      </c>
      <c r="J8" s="11">
        <f>AVERAGE(Table1[[#This Row],[Autumn Week 1]:[Spring Week 12]])*4*Table1[[#This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7">
        <f>SUM(Table1[[#This Row],[Autumn Week 1]:[Spring Week 12]])</f>
        <v>0.1</v>
      </c>
      <c r="AK8" s="27">
        <f>IF(Table1[[#This Row],[Hours]]&gt;0,Table1[[#This Row],[Hours]],Table1[[#This Row],[Nominal Hours]])*COUNTIF(Table1[[#This Row],[Autumn Week 1]:[Spring Week 12]],"&gt;0")</f>
        <v>4</v>
      </c>
    </row>
    <row r="9" spans="1:37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207</v>
      </c>
      <c r="G9" s="11" t="s">
        <v>234</v>
      </c>
      <c r="H9" s="11" t="s">
        <v>321</v>
      </c>
      <c r="I9" s="11">
        <v>1</v>
      </c>
      <c r="J9" s="11">
        <f>AVERAGE(Table1[[#This Row],[Autumn Week 1]:[Spring Week 12]])*4*Table1[[#This Row],[Credits]]</f>
        <v>7.1999999999999993</v>
      </c>
      <c r="K9" s="11"/>
      <c r="L9" s="18"/>
      <c r="M9" s="18">
        <v>0.09</v>
      </c>
      <c r="N9" s="18"/>
      <c r="O9" s="19"/>
      <c r="P9" s="18"/>
      <c r="Q9" s="18"/>
      <c r="R9" s="18"/>
      <c r="S9" s="19"/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7">
        <f>SUM(Table1[[#This Row],[Autumn Week 1]:[Spring Week 12]])</f>
        <v>0.09</v>
      </c>
      <c r="AK9" s="27">
        <f>IF(Table1[[#This Row],[Hours]]&gt;0,Table1[[#This Row],[Hours]],Table1[[#This Row],[Nominal Hours]])*COUNTIF(Table1[[#This Row],[Autumn Week 1]:[Spring Week 12]],"&gt;0")</f>
        <v>7.1999999999999993</v>
      </c>
    </row>
    <row r="10" spans="1:37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258</v>
      </c>
      <c r="G10" s="11" t="s">
        <v>234</v>
      </c>
      <c r="H10" s="11" t="s">
        <v>321</v>
      </c>
      <c r="I10" s="11">
        <v>2</v>
      </c>
      <c r="J10" s="11">
        <f>AVERAGE(Table1[[#This Row],[Autumn Week 1]:[Spring Week 12]])*4*Table1[[#This Row],[Credits]]</f>
        <v>7.1999999999999984</v>
      </c>
      <c r="K10" s="11">
        <v>6</v>
      </c>
      <c r="L10" s="18"/>
      <c r="M10" s="18"/>
      <c r="N10" s="18"/>
      <c r="O10" s="19"/>
      <c r="P10" s="18">
        <v>0.09</v>
      </c>
      <c r="Q10" s="18"/>
      <c r="R10" s="18">
        <v>0.09</v>
      </c>
      <c r="S10" s="19"/>
      <c r="T10" s="18">
        <v>0.09</v>
      </c>
      <c r="U10" s="18"/>
      <c r="V10" s="18"/>
      <c r="W10" s="19"/>
      <c r="X10" s="21"/>
      <c r="Y10" s="21"/>
      <c r="Z10" s="20">
        <v>0.09</v>
      </c>
      <c r="AA10" s="21"/>
      <c r="AB10" s="20">
        <v>0.09</v>
      </c>
      <c r="AC10" s="21"/>
      <c r="AD10" s="20">
        <v>0.09</v>
      </c>
      <c r="AE10" s="21"/>
      <c r="AF10" s="20"/>
      <c r="AG10" s="21"/>
      <c r="AH10" s="21"/>
      <c r="AI10" s="20"/>
      <c r="AJ10" s="27">
        <f>SUM(Table1[[#This Row],[Autumn Week 1]:[Spring Week 12]])</f>
        <v>0.53999999999999992</v>
      </c>
      <c r="AK10" s="27">
        <f>IF(Table1[[#This Row],[Hours]]&gt;0,Table1[[#This Row],[Hours]],Table1[[#This Row],[Nominal Hours]])*COUNTIF(Table1[[#This Row],[Autumn Week 1]:[Spring Week 12]],"&gt;0")</f>
        <v>36</v>
      </c>
    </row>
    <row r="11" spans="1:37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234</v>
      </c>
      <c r="H11" s="11" t="s">
        <v>319</v>
      </c>
      <c r="I11" s="11">
        <v>3</v>
      </c>
      <c r="J11" s="11">
        <f>AVERAGE(Table1[[#This Row],[Autumn Week 1]:[Spring Week 12]])*4*Table1[[#This Row],[Credits]]</f>
        <v>14.8</v>
      </c>
      <c r="K11" s="11"/>
      <c r="L11" s="18"/>
      <c r="M11" s="18"/>
      <c r="N11" s="18"/>
      <c r="O11" s="19"/>
      <c r="P11" s="18"/>
      <c r="Q11" s="18"/>
      <c r="R11" s="18"/>
      <c r="S11" s="19"/>
      <c r="T11" s="18"/>
      <c r="U11" s="18"/>
      <c r="V11" s="18">
        <v>0.1</v>
      </c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>
        <v>0.27</v>
      </c>
      <c r="AI11" s="20"/>
      <c r="AJ11" s="27">
        <f>SUM(Table1[[#This Row],[Autumn Week 1]:[Spring Week 12]])</f>
        <v>0.37</v>
      </c>
      <c r="AK11" s="27">
        <f>IF(Table1[[#This Row],[Hours]]&gt;0,Table1[[#This Row],[Hours]],Table1[[#This Row],[Nominal Hours]])*COUNTIF(Table1[[#This Row],[Autumn Week 1]:[Spring Week 12]],"&gt;0")</f>
        <v>29.6</v>
      </c>
    </row>
    <row r="12" spans="1:37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259</v>
      </c>
      <c r="G12" s="11" t="s">
        <v>234</v>
      </c>
      <c r="H12" s="11" t="s">
        <v>319</v>
      </c>
      <c r="I12" s="11">
        <v>4</v>
      </c>
      <c r="J12" s="11">
        <f>AVERAGE(Table1[[#This Row],[Autumn Week 1]:[Spring Week 12]])*4*Table1[[#This Row],[Credits]]</f>
        <v>2.4000000000000004</v>
      </c>
      <c r="K12" s="11">
        <v>1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>
        <v>0.03</v>
      </c>
      <c r="AI12" s="20"/>
      <c r="AJ12" s="27">
        <f>SUM(Table1[[#This Row],[Autumn Week 1]:[Spring Week 12]])</f>
        <v>0.30000000000000004</v>
      </c>
      <c r="AK12" s="27">
        <f>IF(Table1[[#This Row],[Hours]]&gt;0,Table1[[#This Row],[Hours]],Table1[[#This Row],[Nominal Hours]])*COUNTIF(Table1[[#This Row],[Autumn Week 1]:[Spring Week 12]],"&gt;0")</f>
        <v>10</v>
      </c>
    </row>
    <row r="13" spans="1:37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222</v>
      </c>
      <c r="G13" s="11" t="s">
        <v>234</v>
      </c>
      <c r="H13" s="11" t="s">
        <v>321</v>
      </c>
      <c r="I13" s="11">
        <v>1</v>
      </c>
      <c r="J13" s="11">
        <f>AVERAGE(Table1[[#This Row],[Autumn Week 1]:[Spring Week 12]])*4*Table1[[#This Row],[Credits]]</f>
        <v>1.9999999999999998</v>
      </c>
      <c r="K13" s="11">
        <v>0</v>
      </c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/>
      <c r="W13" s="19"/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>
        <v>0.05</v>
      </c>
      <c r="AH13" s="20"/>
      <c r="AI13" s="20"/>
      <c r="AJ13" s="27">
        <f>SUM(Table1[[#This Row],[Autumn Week 1]:[Spring Week 12]])</f>
        <v>0.49999999999999994</v>
      </c>
      <c r="AK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7">
      <c r="A14" s="3" t="s">
        <v>190</v>
      </c>
      <c r="B14" s="3" t="s">
        <v>80</v>
      </c>
      <c r="C14" s="11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1" t="s">
        <v>281</v>
      </c>
      <c r="G14" s="11" t="s">
        <v>234</v>
      </c>
      <c r="H14" s="11" t="s">
        <v>322</v>
      </c>
      <c r="I14" s="11">
        <v>3</v>
      </c>
      <c r="J14" s="11">
        <f>AVERAGE(Table1[[#This Row],[Autumn Week 1]:[Spring Week 12]])*4*Table1[[#This Row],[Credits]]</f>
        <v>8</v>
      </c>
      <c r="K14" s="11">
        <v>5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/>
      <c r="Z14" s="20"/>
      <c r="AA14" s="20"/>
      <c r="AB14" s="20"/>
      <c r="AC14" s="20"/>
      <c r="AD14" s="20"/>
      <c r="AE14" s="20">
        <v>0.2</v>
      </c>
      <c r="AF14" s="20"/>
      <c r="AG14" s="20"/>
      <c r="AH14" s="20"/>
      <c r="AI14" s="20"/>
      <c r="AJ14" s="27">
        <f>SUM(Table1[[#This Row],[Autumn Week 1]:[Spring Week 12]])</f>
        <v>0.2</v>
      </c>
      <c r="AK14" s="27">
        <f>IF(Table1[[#This Row],[Hours]]&gt;0,Table1[[#This Row],[Hours]],Table1[[#This Row],[Nominal Hours]])*COUNTIF(Table1[[#This Row],[Autumn Week 1]:[Spring Week 12]],"&gt;0")</f>
        <v>5</v>
      </c>
    </row>
    <row r="15" spans="1:37">
      <c r="A15" s="3" t="s">
        <v>190</v>
      </c>
      <c r="B15" s="3" t="s">
        <v>80</v>
      </c>
      <c r="C15" s="12" t="s">
        <v>5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2" t="s">
        <v>282</v>
      </c>
      <c r="G15" s="11" t="s">
        <v>234</v>
      </c>
      <c r="H15" s="11" t="s">
        <v>322</v>
      </c>
      <c r="I15" s="11">
        <v>2</v>
      </c>
      <c r="J15" s="11">
        <f>AVERAGE(Table1[[#This Row],[Autumn Week 1]:[Spring Week 12]])*4*Table1[[#This Row],[Credits]]</f>
        <v>0</v>
      </c>
      <c r="K15" s="11">
        <v>5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/>
      <c r="Y15" s="20"/>
      <c r="Z15" s="20"/>
      <c r="AA15" s="20"/>
      <c r="AB15" s="20"/>
      <c r="AC15" s="20"/>
      <c r="AD15" s="20"/>
      <c r="AE15" s="20"/>
      <c r="AF15" s="20"/>
      <c r="AG15" s="45">
        <v>0.3</v>
      </c>
      <c r="AH15" s="46">
        <v>-0.3</v>
      </c>
      <c r="AI15" s="20"/>
      <c r="AJ15" s="27">
        <f>SUM(Table1[[#This Row],[Autumn Week 1]:[Spring Week 12]])</f>
        <v>0</v>
      </c>
      <c r="AK15" s="27">
        <f>IF(Table1[[#This Row],[Hours]]&gt;0,Table1[[#This Row],[Hours]],Table1[[#This Row],[Nominal Hours]])*COUNTIF(Table1[[#This Row],[Autumn Week 1]:[Spring Week 12]],"&gt;0")</f>
        <v>5</v>
      </c>
    </row>
    <row r="16" spans="1:37">
      <c r="A16" s="3" t="s">
        <v>86</v>
      </c>
      <c r="B16" s="3" t="s">
        <v>82</v>
      </c>
      <c r="C16" s="11" t="s">
        <v>128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1" t="s">
        <v>259</v>
      </c>
      <c r="G16" s="11" t="s">
        <v>234</v>
      </c>
      <c r="H16" s="11" t="s">
        <v>319</v>
      </c>
      <c r="I16" s="11">
        <v>1</v>
      </c>
      <c r="J16" s="11">
        <f>AVERAGE(Table1[[#This Row],[Autumn Week 1]:[Spring Week 12]])*4*Table1[[#This Row],[Credits]]</f>
        <v>0.8</v>
      </c>
      <c r="K16" s="11">
        <v>0.5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>
        <v>0.02</v>
      </c>
      <c r="AB16" s="20"/>
      <c r="AC16" s="20">
        <v>0.02</v>
      </c>
      <c r="AD16" s="20"/>
      <c r="AE16" s="20">
        <v>0.02</v>
      </c>
      <c r="AF16" s="20">
        <v>0.02</v>
      </c>
      <c r="AG16" s="20"/>
      <c r="AH16" s="20">
        <v>0.02</v>
      </c>
      <c r="AI16" s="20"/>
      <c r="AJ16" s="27">
        <f>SUM(Table1[[#This Row],[Autumn Week 1]:[Spring Week 12]])</f>
        <v>0.1</v>
      </c>
      <c r="AK16" s="27">
        <f>IF(Table1[[#This Row],[Hours]]&gt;0,Table1[[#This Row],[Hours]],Table1[[#This Row],[Nominal Hours]])*COUNTIF(Table1[[#This Row],[Autumn Week 1]:[Spring Week 12]],"&gt;0")</f>
        <v>2.5</v>
      </c>
    </row>
    <row r="17" spans="1:37">
      <c r="A17" s="3" t="s">
        <v>86</v>
      </c>
      <c r="B17" s="3" t="s">
        <v>82</v>
      </c>
      <c r="C17" s="12" t="s">
        <v>5</v>
      </c>
      <c r="D17" s="29">
        <f>INDEX(Table2[CA weight],MATCH(Table1[[#This Row],[Module Code]],Table2[Module Code],0))</f>
        <v>30</v>
      </c>
      <c r="E17" s="29">
        <f>INDEX(Table2[Credits],MATCH(Table1[[#This Row],[Module Code]],Table2[Module Code],0))</f>
        <v>10</v>
      </c>
      <c r="F17" s="12" t="s">
        <v>306</v>
      </c>
      <c r="G17" s="11" t="s">
        <v>234</v>
      </c>
      <c r="H17" s="11" t="s">
        <v>322</v>
      </c>
      <c r="I17" s="11">
        <v>4</v>
      </c>
      <c r="J17" s="11">
        <f>AVERAGE(Table1[[#This Row],[Autumn Week 1]:[Spring Week 12]])*4*Table1[[#This Row],[Credits]]</f>
        <v>4</v>
      </c>
      <c r="K17" s="11"/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>
        <v>0.1</v>
      </c>
      <c r="AC17" s="20"/>
      <c r="AD17" s="20"/>
      <c r="AE17" s="20"/>
      <c r="AF17" s="20"/>
      <c r="AG17" s="20"/>
      <c r="AH17" s="20"/>
      <c r="AI17" s="20"/>
      <c r="AJ17" s="27">
        <f>SUM(Table1[[#This Row],[Autumn Week 1]:[Spring Week 12]])</f>
        <v>0.1</v>
      </c>
      <c r="AK17" s="27">
        <f>IF(Table1[[#This Row],[Hours]]&gt;0,Table1[[#This Row],[Hours]],Table1[[#This Row],[Nominal Hours]])*COUNTIF(Table1[[#This Row],[Autumn Week 1]:[Spring Week 12]],"&gt;0")</f>
        <v>4</v>
      </c>
    </row>
    <row r="18" spans="1:37">
      <c r="A18" s="3" t="s">
        <v>86</v>
      </c>
      <c r="B18" s="3" t="s">
        <v>82</v>
      </c>
      <c r="C18" s="51" t="s">
        <v>5</v>
      </c>
      <c r="D18" s="52">
        <f>INDEX(Table2[CA weight],MATCH(Table1[[#This Row],[Module Code]],Table2[Module Code],0))</f>
        <v>30</v>
      </c>
      <c r="E18" s="52">
        <f>INDEX(Table2[Credits],MATCH(Table1[[#This Row],[Module Code]],Table2[Module Code],0))</f>
        <v>10</v>
      </c>
      <c r="F18" s="51" t="s">
        <v>307</v>
      </c>
      <c r="G18" s="11" t="s">
        <v>234</v>
      </c>
      <c r="H18" s="11" t="s">
        <v>318</v>
      </c>
      <c r="I18" s="53">
        <v>4</v>
      </c>
      <c r="J18" s="54">
        <f>AVERAGE(Table1[[#This Row],[Autumn Week 1]:[Spring Week 12]])*4*Table1[[#This Row],[Credits]]</f>
        <v>4</v>
      </c>
      <c r="K18" s="53"/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>
        <v>0.1</v>
      </c>
      <c r="AJ18" s="55">
        <f>SUM(Table1[[#This Row],[Autumn Week 1]:[Spring Week 12]])</f>
        <v>0.1</v>
      </c>
      <c r="AK18" s="55">
        <f>IF(Table1[[#This Row],[Hours]]&gt;0,Table1[[#This Row],[Hours]],Table1[[#This Row],[Nominal Hours]])*COUNTIF(Table1[[#This Row],[Autumn Week 1]:[Spring Week 12]],"&gt;0")</f>
        <v>4</v>
      </c>
    </row>
    <row r="19" spans="1:37">
      <c r="A19" s="3" t="s">
        <v>87</v>
      </c>
      <c r="B19" s="3" t="s">
        <v>83</v>
      </c>
      <c r="C19" s="12" t="s">
        <v>5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10</v>
      </c>
      <c r="F19" s="12" t="s">
        <v>209</v>
      </c>
      <c r="G19" s="11" t="s">
        <v>234</v>
      </c>
      <c r="H19" s="11" t="s">
        <v>319</v>
      </c>
      <c r="I19" s="11">
        <v>2</v>
      </c>
      <c r="J19" s="11">
        <f>AVERAGE(Table1[[#This Row],[Autumn Week 1]:[Spring Week 12]])*4*Table1[[#This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>
        <v>0.1</v>
      </c>
      <c r="AA19" s="20"/>
      <c r="AB19" s="20">
        <v>0.1</v>
      </c>
      <c r="AC19" s="20"/>
      <c r="AD19" s="20"/>
      <c r="AE19" s="20">
        <v>0.1</v>
      </c>
      <c r="AF19" s="20"/>
      <c r="AG19" s="20">
        <v>0.1</v>
      </c>
      <c r="AH19" s="20"/>
      <c r="AI19" s="20"/>
      <c r="AJ19" s="27">
        <f>SUM(Table1[[#This Row],[Autumn Week 1]:[Spring Week 12]])</f>
        <v>0.4</v>
      </c>
      <c r="AK19" s="27">
        <f>IF(Table1[[#This Row],[Hours]]&gt;0,Table1[[#This Row],[Hours]],Table1[[#This Row],[Nominal Hours]])*COUNTIF(Table1[[#This Row],[Autumn Week 1]:[Spring Week 12]],"&gt;0")</f>
        <v>16</v>
      </c>
    </row>
    <row r="20" spans="1:37">
      <c r="A20" s="3" t="s">
        <v>85</v>
      </c>
      <c r="B20" s="3" t="s">
        <v>81</v>
      </c>
      <c r="C20" s="12" t="s">
        <v>124</v>
      </c>
      <c r="D20" s="29">
        <f>INDEX(Table2[CA weight],MATCH(Table1[[#This Row],[Module Code]],Table2[Module Code],0))</f>
        <v>25</v>
      </c>
      <c r="E20" s="29">
        <f>INDEX(Table2[Credits],MATCH(Table1[[#This Row],[Module Code]],Table2[Module Code],0))</f>
        <v>10</v>
      </c>
      <c r="F20" s="12" t="s">
        <v>210</v>
      </c>
      <c r="G20" s="11" t="s">
        <v>234</v>
      </c>
      <c r="H20" s="11" t="s">
        <v>321</v>
      </c>
      <c r="I20" s="11">
        <v>6</v>
      </c>
      <c r="J20" s="11">
        <f>AVERAGE(Table1[[#This Row],[Autumn Week 1]:[Spring Week 12]])*4*Table1[[#This Row],[Credits]]</f>
        <v>2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>
        <v>0.05</v>
      </c>
      <c r="AG20" s="20"/>
      <c r="AH20" s="20"/>
      <c r="AI20" s="20"/>
      <c r="AJ20" s="27">
        <f>SUM(Table1[[#This Row],[Autumn Week 1]:[Spring Week 12]])</f>
        <v>0.05</v>
      </c>
      <c r="AK20" s="27">
        <f>IF(Table1[[#This Row],[Hours]]&gt;0,Table1[[#This Row],[Hours]],Table1[[#This Row],[Nominal Hours]])*COUNTIF(Table1[[#This Row],[Autumn Week 1]:[Spring Week 12]],"&gt;0")</f>
        <v>2</v>
      </c>
    </row>
    <row r="21" spans="1:37">
      <c r="A21" s="3" t="s">
        <v>85</v>
      </c>
      <c r="B21" s="3" t="s">
        <v>81</v>
      </c>
      <c r="C21" s="12" t="s">
        <v>5</v>
      </c>
      <c r="D21" s="29">
        <f>INDEX(Table2[CA weight],MATCH(Table1[[#This Row],[Module Code]],Table2[Module Code],0))</f>
        <v>25</v>
      </c>
      <c r="E21" s="29">
        <f>INDEX(Table2[Credits],MATCH(Table1[[#This Row],[Module Code]],Table2[Module Code],0))</f>
        <v>10</v>
      </c>
      <c r="F21" s="12" t="s">
        <v>208</v>
      </c>
      <c r="G21" s="11" t="s">
        <v>234</v>
      </c>
      <c r="H21" s="11" t="s">
        <v>319</v>
      </c>
      <c r="I21" s="11">
        <v>6</v>
      </c>
      <c r="J21" s="11">
        <f>AVERAGE(Table1[[#This Row],[Autumn Week 1]:[Spring Week 12]])*4*Table1[[#This Row],[Credits]]</f>
        <v>8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>
        <v>0.2</v>
      </c>
      <c r="AI21" s="20"/>
      <c r="AJ21" s="27">
        <f>SUM(Table1[[#This Row],[Autumn Week 1]:[Spring Week 12]])</f>
        <v>0.2</v>
      </c>
      <c r="AK21" s="27">
        <f>IF(Table1[[#This Row],[Hours]]&gt;0,Table1[[#This Row],[Hours]],Table1[[#This Row],[Nominal Hours]])*COUNTIF(Table1[[#This Row],[Autumn Week 1]:[Spring Week 12]],"&gt;0")</f>
        <v>8</v>
      </c>
    </row>
    <row r="22" spans="1:37">
      <c r="A22" s="4" t="s">
        <v>37</v>
      </c>
      <c r="B22" s="2" t="s">
        <v>38</v>
      </c>
      <c r="C22" s="11" t="s">
        <v>128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20</v>
      </c>
      <c r="F22" s="11" t="s">
        <v>259</v>
      </c>
      <c r="G22" s="11" t="s">
        <v>234</v>
      </c>
      <c r="H22" s="11" t="s">
        <v>317</v>
      </c>
      <c r="I22" s="11">
        <v>1</v>
      </c>
      <c r="J22" s="11">
        <f>AVERAGE(Table1[[#This Row],[Autumn Week 1]:[Spring Week 12]])*4*Table1[[#This Row],[Credits]]</f>
        <v>0.79999999999999982</v>
      </c>
      <c r="K22" s="11">
        <v>0.5</v>
      </c>
      <c r="L22" s="18"/>
      <c r="M22" s="18">
        <v>0.01</v>
      </c>
      <c r="N22" s="18">
        <v>0.01</v>
      </c>
      <c r="O22" s="19">
        <v>0.01</v>
      </c>
      <c r="P22" s="18">
        <v>0.01</v>
      </c>
      <c r="Q22" s="18">
        <v>0.01</v>
      </c>
      <c r="R22" s="18">
        <v>0.01</v>
      </c>
      <c r="S22" s="19">
        <v>0.01</v>
      </c>
      <c r="T22" s="18">
        <v>0.01</v>
      </c>
      <c r="U22" s="18">
        <v>0.01</v>
      </c>
      <c r="V22" s="18">
        <v>0.01</v>
      </c>
      <c r="W22" s="19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7">
        <f>SUM(Table1[[#This Row],[Autumn Week 1]:[Spring Week 12]])</f>
        <v>9.9999999999999992E-2</v>
      </c>
      <c r="AK22" s="27">
        <f>IF(Table1[[#This Row],[Hours]]&gt;0,Table1[[#This Row],[Hours]],Table1[[#This Row],[Nominal Hours]])*COUNTIF(Table1[[#This Row],[Autumn Week 1]:[Spring Week 12]],"&gt;0")</f>
        <v>5</v>
      </c>
    </row>
    <row r="23" spans="1:37">
      <c r="A23" s="4" t="s">
        <v>37</v>
      </c>
      <c r="B23" s="2" t="s">
        <v>38</v>
      </c>
      <c r="C23" s="11" t="s">
        <v>5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20</v>
      </c>
      <c r="F23" s="11" t="s">
        <v>209</v>
      </c>
      <c r="G23" s="11" t="s">
        <v>234</v>
      </c>
      <c r="H23" s="11" t="s">
        <v>319</v>
      </c>
      <c r="I23" s="11">
        <v>3</v>
      </c>
      <c r="J23" s="11">
        <f>AVERAGE(Table1[[#This Row],[Autumn Week 1]:[Spring Week 12]])*4*Table1[[#This Row],[Credits]]</f>
        <v>12</v>
      </c>
      <c r="K23" s="11">
        <v>15</v>
      </c>
      <c r="L23" s="18"/>
      <c r="M23" s="18"/>
      <c r="N23" s="18"/>
      <c r="O23" s="19">
        <v>0.15</v>
      </c>
      <c r="P23" s="18"/>
      <c r="Q23" s="18"/>
      <c r="R23" s="18"/>
      <c r="S23" s="19"/>
      <c r="T23" s="18">
        <v>0.15</v>
      </c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7">
        <f>SUM(Table1[[#This Row],[Autumn Week 1]:[Spring Week 12]])</f>
        <v>0.3</v>
      </c>
      <c r="AK23" s="27">
        <f>IF(Table1[[#This Row],[Hours]]&gt;0,Table1[[#This Row],[Hours]],Table1[[#This Row],[Nominal Hours]])*COUNTIF(Table1[[#This Row],[Autumn Week 1]:[Spring Week 12]],"&gt;0")</f>
        <v>30</v>
      </c>
    </row>
    <row r="24" spans="1:37">
      <c r="A24" s="4" t="s">
        <v>47</v>
      </c>
      <c r="B24" s="2" t="s">
        <v>39</v>
      </c>
      <c r="C24" s="11" t="s">
        <v>5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10</v>
      </c>
      <c r="F24" s="11" t="s">
        <v>209</v>
      </c>
      <c r="G24" s="11" t="s">
        <v>234</v>
      </c>
      <c r="H24" s="11" t="s">
        <v>319</v>
      </c>
      <c r="I24" s="11">
        <v>1</v>
      </c>
      <c r="J24" s="11">
        <f>AVERAGE(Table1[[#This Row],[Autumn Week 1]:[Spring Week 12]])*4*Table1[[#This Row],[Credits]]</f>
        <v>0.88888888888888895</v>
      </c>
      <c r="K24" s="11">
        <v>2</v>
      </c>
      <c r="L24" s="18"/>
      <c r="M24" s="18">
        <f>0.2/9</f>
        <v>2.2222222222222223E-2</v>
      </c>
      <c r="N24" s="18">
        <f>0.2/9</f>
        <v>2.2222222222222223E-2</v>
      </c>
      <c r="O24" s="18">
        <f>0.2/9</f>
        <v>2.2222222222222223E-2</v>
      </c>
      <c r="P24" s="18">
        <f>0.2/9</f>
        <v>2.2222222222222223E-2</v>
      </c>
      <c r="Q24" s="18"/>
      <c r="R24" s="18">
        <f>0.2/9</f>
        <v>2.2222222222222223E-2</v>
      </c>
      <c r="S24" s="18">
        <f>0.2/9</f>
        <v>2.2222222222222223E-2</v>
      </c>
      <c r="T24" s="18">
        <f>0.2/9</f>
        <v>2.2222222222222223E-2</v>
      </c>
      <c r="U24" s="18">
        <f>0.2/9</f>
        <v>2.2222222222222223E-2</v>
      </c>
      <c r="V24" s="18">
        <f>0.2/9</f>
        <v>2.2222222222222223E-2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7">
        <f>SUM(Table1[[#This Row],[Autumn Week 1]:[Spring Week 12]])</f>
        <v>0.2</v>
      </c>
      <c r="AK24" s="27">
        <f>IF(Table1[[#This Row],[Hours]]&gt;0,Table1[[#This Row],[Hours]],Table1[[#This Row],[Nominal Hours]])*COUNTIF(Table1[[#This Row],[Autumn Week 1]:[Spring Week 12]],"&gt;0")</f>
        <v>18</v>
      </c>
    </row>
    <row r="25" spans="1:37">
      <c r="A25" s="4" t="s">
        <v>47</v>
      </c>
      <c r="B25" s="2" t="s">
        <v>39</v>
      </c>
      <c r="C25" s="11" t="s">
        <v>124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10</v>
      </c>
      <c r="F25" s="11" t="s">
        <v>271</v>
      </c>
      <c r="G25" s="11" t="s">
        <v>234</v>
      </c>
      <c r="H25" s="11" t="s">
        <v>321</v>
      </c>
      <c r="I25" s="11">
        <v>3</v>
      </c>
      <c r="J25" s="11">
        <f>AVERAGE(Table1[[#This Row],[Autumn Week 1]:[Spring Week 12]])*4*Table1[[#This Row],[Credits]]</f>
        <v>8</v>
      </c>
      <c r="K25" s="11">
        <v>0.5</v>
      </c>
      <c r="L25" s="18"/>
      <c r="M25" s="18"/>
      <c r="N25" s="18"/>
      <c r="O25" s="19"/>
      <c r="P25" s="18"/>
      <c r="Q25" s="18"/>
      <c r="R25" s="18"/>
      <c r="S25" s="19"/>
      <c r="T25" s="18">
        <v>0.2</v>
      </c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7">
        <f>SUM(Table1[[#This Row],[Autumn Week 1]:[Spring Week 12]])</f>
        <v>0.2</v>
      </c>
      <c r="AK25" s="27">
        <f>IF(Table1[[#This Row],[Hours]]&gt;0,Table1[[#This Row],[Hours]],Table1[[#This Row],[Nominal Hours]])*COUNTIF(Table1[[#This Row],[Autumn Week 1]:[Spring Week 12]],"&gt;0")</f>
        <v>0.5</v>
      </c>
    </row>
    <row r="26" spans="1:37">
      <c r="A26" s="4" t="s">
        <v>50</v>
      </c>
      <c r="B26" s="2" t="s">
        <v>49</v>
      </c>
      <c r="C26" s="11" t="s">
        <v>127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258</v>
      </c>
      <c r="G26" s="11" t="s">
        <v>234</v>
      </c>
      <c r="H26" s="11" t="s">
        <v>321</v>
      </c>
      <c r="I26" s="11">
        <v>3</v>
      </c>
      <c r="J26" s="11">
        <f>AVERAGE(Table1[[#This Row],[Autumn Week 1]:[Spring Week 12]])*4*Table1[[#This Row],[Credits]]</f>
        <v>10.8</v>
      </c>
      <c r="K26" s="11">
        <v>6</v>
      </c>
      <c r="L26" s="18"/>
      <c r="M26" s="18"/>
      <c r="N26" s="18"/>
      <c r="O26" s="18">
        <v>0.27</v>
      </c>
      <c r="P26" s="18"/>
      <c r="Q26" s="18"/>
      <c r="R26" s="18">
        <v>0.27</v>
      </c>
      <c r="S26" s="19"/>
      <c r="T26" s="18"/>
      <c r="U26" s="18"/>
      <c r="V26" s="18"/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7">
        <f>SUM(Table1[[#This Row],[Autumn Week 1]:[Spring Week 12]])</f>
        <v>0.54</v>
      </c>
      <c r="AK26" s="27">
        <f>IF(Table1[[#This Row],[Hours]]&gt;0,Table1[[#This Row],[Hours]],Table1[[#This Row],[Nominal Hours]])*COUNTIF(Table1[[#This Row],[Autumn Week 1]:[Spring Week 12]],"&gt;0")</f>
        <v>12</v>
      </c>
    </row>
    <row r="27" spans="1:37">
      <c r="A27" s="4" t="s">
        <v>50</v>
      </c>
      <c r="B27" s="2" t="s">
        <v>49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207</v>
      </c>
      <c r="G27" s="11" t="s">
        <v>234</v>
      </c>
      <c r="H27" s="11" t="s">
        <v>321</v>
      </c>
      <c r="I27" s="11">
        <v>1</v>
      </c>
      <c r="J27" s="11">
        <f>AVERAGE(Table1[[#This Row],[Autumn Week 1]:[Spring Week 12]])*4*Table1[[#This Row],[Credits]]</f>
        <v>4</v>
      </c>
      <c r="K27" s="11">
        <v>1</v>
      </c>
      <c r="L27" s="18"/>
      <c r="M27" s="18">
        <v>0.1</v>
      </c>
      <c r="N27" s="18"/>
      <c r="O27" s="19"/>
      <c r="P27" s="18"/>
      <c r="Q27" s="18"/>
      <c r="R27" s="18"/>
      <c r="S27" s="19"/>
      <c r="T27" s="18"/>
      <c r="U27" s="18"/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7">
        <f>SUM(Table1[[#This Row],[Autumn Week 1]:[Spring Week 12]])</f>
        <v>0.1</v>
      </c>
      <c r="AK27" s="27">
        <f>IF(Table1[[#This Row],[Hours]]&gt;0,Table1[[#This Row],[Hours]],Table1[[#This Row],[Nominal Hours]])*COUNTIF(Table1[[#This Row],[Autumn Week 1]:[Spring Week 12]],"&gt;0")</f>
        <v>1</v>
      </c>
    </row>
    <row r="28" spans="1:37">
      <c r="A28" s="4" t="s">
        <v>50</v>
      </c>
      <c r="B28" s="2" t="s">
        <v>49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208</v>
      </c>
      <c r="G28" s="11" t="s">
        <v>234</v>
      </c>
      <c r="H28" s="11" t="s">
        <v>319</v>
      </c>
      <c r="I28" s="11">
        <v>3</v>
      </c>
      <c r="J28" s="11">
        <f>AVERAGE(Table1[[#This Row],[Autumn Week 1]:[Spring Week 12]])*4*Table1[[#This Row],[Credits]]</f>
        <v>12</v>
      </c>
      <c r="K28" s="11">
        <v>15</v>
      </c>
      <c r="L28" s="18"/>
      <c r="M28" s="18"/>
      <c r="N28" s="18"/>
      <c r="O28" s="19"/>
      <c r="P28" s="18"/>
      <c r="Q28" s="18"/>
      <c r="R28" s="18"/>
      <c r="S28" s="19"/>
      <c r="T28" s="18"/>
      <c r="U28" s="18"/>
      <c r="V28" s="18">
        <v>0.3</v>
      </c>
      <c r="W28" s="19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7">
        <f>SUM(Table1[[#This Row],[Autumn Week 1]:[Spring Week 12]])</f>
        <v>0.3</v>
      </c>
      <c r="AK28" s="27">
        <f>IF(Table1[[#This Row],[Hours]]&gt;0,Table1[[#This Row],[Hours]],Table1[[#This Row],[Nominal Hours]])*COUNTIF(Table1[[#This Row],[Autumn Week 1]:[Spring Week 12]],"&gt;0")</f>
        <v>15</v>
      </c>
    </row>
    <row r="29" spans="1:37">
      <c r="A29" s="4" t="s">
        <v>50</v>
      </c>
      <c r="B29" s="2" t="s">
        <v>49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263</v>
      </c>
      <c r="G29" s="11" t="s">
        <v>234</v>
      </c>
      <c r="H29" s="11" t="s">
        <v>319</v>
      </c>
      <c r="I29" s="11">
        <v>11</v>
      </c>
      <c r="J29" s="11">
        <f>AVERAGE(Table1[[#This Row],[Autumn Week 1]:[Spring Week 12]])*4*Table1[[#This Row],[Credits]]</f>
        <v>2.4</v>
      </c>
      <c r="K29" s="11">
        <v>0.5</v>
      </c>
      <c r="L29" s="18"/>
      <c r="M29" s="18"/>
      <c r="N29" s="18"/>
      <c r="O29" s="19"/>
      <c r="P29" s="18"/>
      <c r="Q29" s="18"/>
      <c r="R29" s="18"/>
      <c r="S29" s="19"/>
      <c r="T29" s="18"/>
      <c r="U29" s="18"/>
      <c r="V29" s="18">
        <v>0.06</v>
      </c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7">
        <f>SUM(Table1[[#This Row],[Autumn Week 1]:[Spring Week 12]])</f>
        <v>0.06</v>
      </c>
      <c r="AK29" s="27">
        <f>IF(Table1[[#This Row],[Hours]]&gt;0,Table1[[#This Row],[Hours]],Table1[[#This Row],[Nominal Hours]])*COUNTIF(Table1[[#This Row],[Autumn Week 1]:[Spring Week 12]],"&gt;0")</f>
        <v>0.5</v>
      </c>
    </row>
    <row r="30" spans="1:37">
      <c r="A30" s="4" t="s">
        <v>238</v>
      </c>
      <c r="B30" s="2" t="s">
        <v>239</v>
      </c>
      <c r="C30" s="11" t="s">
        <v>5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222</v>
      </c>
      <c r="G30" s="11" t="s">
        <v>234</v>
      </c>
      <c r="H30" s="11" t="s">
        <v>321</v>
      </c>
      <c r="I30" s="11">
        <v>1</v>
      </c>
      <c r="J30" s="11">
        <f>AVERAGE(Table1[[#This Row],[Autumn Week 1]:[Spring Week 12]])*4*Table1[[#This Row],[Credits]]</f>
        <v>0.39999999999999991</v>
      </c>
      <c r="K30" s="11">
        <v>1</v>
      </c>
      <c r="L30" s="18">
        <v>0.01</v>
      </c>
      <c r="M30" s="18">
        <v>0.01</v>
      </c>
      <c r="N30" s="18">
        <v>0.01</v>
      </c>
      <c r="O30" s="18">
        <v>0.01</v>
      </c>
      <c r="P30" s="18">
        <v>0.01</v>
      </c>
      <c r="Q30" s="18">
        <v>0.01</v>
      </c>
      <c r="R30" s="18">
        <v>0.01</v>
      </c>
      <c r="S30" s="18">
        <v>0.01</v>
      </c>
      <c r="T30" s="18">
        <v>0.01</v>
      </c>
      <c r="U30" s="18">
        <v>0.01</v>
      </c>
      <c r="V30" s="18"/>
      <c r="W30" s="19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7">
        <f>SUM(Table1[[#This Row],[Autumn Week 1]:[Spring Week 12]])</f>
        <v>9.9999999999999992E-2</v>
      </c>
      <c r="AK30" s="27">
        <f>IF(Table1[[#This Row],[Hours]]&gt;0,Table1[[#This Row],[Hours]],Table1[[#This Row],[Nominal Hours]])*COUNTIF(Table1[[#This Row],[Autumn Week 1]:[Spring Week 12]],"&gt;0")</f>
        <v>10</v>
      </c>
    </row>
    <row r="31" spans="1:37">
      <c r="A31" s="4" t="s">
        <v>238</v>
      </c>
      <c r="B31" s="2" t="s">
        <v>239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287</v>
      </c>
      <c r="G31" s="11" t="s">
        <v>234</v>
      </c>
      <c r="H31" s="11" t="s">
        <v>319</v>
      </c>
      <c r="I31" s="11">
        <v>3</v>
      </c>
      <c r="J31" s="11">
        <f>AVERAGE(Table1[[#This Row],[Autumn Week 1]:[Spring Week 12]])*4*Table1[[#This Row],[Credits]]</f>
        <v>2.6666666666666665</v>
      </c>
      <c r="K31" s="11">
        <v>15</v>
      </c>
      <c r="L31" s="18"/>
      <c r="M31" s="18"/>
      <c r="N31" s="18"/>
      <c r="O31" s="19"/>
      <c r="P31" s="18"/>
      <c r="Q31" s="45">
        <v>0.2</v>
      </c>
      <c r="R31" s="46">
        <v>-0.2</v>
      </c>
      <c r="S31" s="19"/>
      <c r="T31" s="18"/>
      <c r="U31" s="18">
        <v>0.2</v>
      </c>
      <c r="V31" s="18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7">
        <f>SUM(Table1[[#This Row],[Autumn Week 1]:[Spring Week 12]])</f>
        <v>0.2</v>
      </c>
      <c r="AK31" s="27">
        <f>IF(Table1[[#This Row],[Hours]]&gt;0,Table1[[#This Row],[Hours]],Table1[[#This Row],[Nominal Hours]])*COUNTIF(Table1[[#This Row],[Autumn Week 1]:[Spring Week 12]],"&gt;0")</f>
        <v>30</v>
      </c>
    </row>
    <row r="32" spans="1:37">
      <c r="A32" s="4" t="s">
        <v>238</v>
      </c>
      <c r="B32" s="2" t="s">
        <v>239</v>
      </c>
      <c r="C32" s="11"/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273</v>
      </c>
      <c r="G32" s="11" t="s">
        <v>234</v>
      </c>
      <c r="H32" s="11" t="s">
        <v>319</v>
      </c>
      <c r="I32" s="11">
        <v>1</v>
      </c>
      <c r="J32" s="11">
        <f>AVERAGE(Table1[[#This Row],[Autumn Week 1]:[Spring Week 12]])*4*Table1[[#This Row],[Credits]]</f>
        <v>20</v>
      </c>
      <c r="K32" s="11">
        <v>0.5</v>
      </c>
      <c r="L32" s="18"/>
      <c r="M32" s="18"/>
      <c r="N32" s="18"/>
      <c r="O32" s="19"/>
      <c r="P32" s="18"/>
      <c r="Q32" s="18"/>
      <c r="R32" s="18"/>
      <c r="S32" s="19"/>
      <c r="T32" s="18"/>
      <c r="U32" s="18"/>
      <c r="V32" s="18"/>
      <c r="W32" s="19">
        <v>0.5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7">
        <f>SUM(Table1[[#This Row],[Autumn Week 1]:[Spring Week 12]])</f>
        <v>0.5</v>
      </c>
      <c r="AK32" s="27">
        <f>IF(Table1[[#This Row],[Hours]]&gt;0,Table1[[#This Row],[Hours]],Table1[[#This Row],[Nominal Hours]])*COUNTIF(Table1[[#This Row],[Autumn Week 1]:[Spring Week 12]],"&gt;0")</f>
        <v>0.5</v>
      </c>
    </row>
    <row r="33" spans="1:37">
      <c r="A33" s="4" t="s">
        <v>41</v>
      </c>
      <c r="B33" s="2" t="s">
        <v>42</v>
      </c>
      <c r="C33" s="11" t="s">
        <v>5</v>
      </c>
      <c r="D33" s="29">
        <f>INDEX(Table2[CA weight],MATCH(Table1[[#This Row],[Module Code]],Table2[Module Code],0))</f>
        <v>40</v>
      </c>
      <c r="E33" s="29">
        <f>INDEX(Table2[Credits],MATCH(Table1[[#This Row],[Module Code]],Table2[Module Code],0))</f>
        <v>10</v>
      </c>
      <c r="F33" s="11" t="s">
        <v>284</v>
      </c>
      <c r="G33" s="11" t="s">
        <v>234</v>
      </c>
      <c r="H33" s="11" t="s">
        <v>318</v>
      </c>
      <c r="I33" s="11">
        <v>3</v>
      </c>
      <c r="J33" s="11">
        <f>AVERAGE(Table1[[#This Row],[Autumn Week 1]:[Spring Week 12]])*4*Table1[[#This Row],[Credits]]</f>
        <v>0</v>
      </c>
      <c r="K33" s="11">
        <v>6</v>
      </c>
      <c r="L33" s="18"/>
      <c r="M33" s="18"/>
      <c r="N33" s="18"/>
      <c r="O33" s="19"/>
      <c r="P33" s="45">
        <v>0.2</v>
      </c>
      <c r="Q33" s="46">
        <v>-0.2</v>
      </c>
      <c r="R33" s="19"/>
      <c r="S33" s="45">
        <v>0.2</v>
      </c>
      <c r="T33" s="46">
        <v>-0.2</v>
      </c>
      <c r="U33" s="18"/>
      <c r="V33" s="18"/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7">
        <f>SUM(Table1[[#This Row],[Autumn Week 1]:[Spring Week 12]])</f>
        <v>0</v>
      </c>
      <c r="AK33" s="27">
        <f>IF(Table1[[#This Row],[Hours]]&gt;0,Table1[[#This Row],[Hours]],Table1[[#This Row],[Nominal Hours]])*COUNTIF(Table1[[#This Row],[Autumn Week 1]:[Spring Week 12]],"&gt;0")</f>
        <v>12</v>
      </c>
    </row>
    <row r="34" spans="1:37">
      <c r="A34" s="4" t="s">
        <v>45</v>
      </c>
      <c r="B34" s="2" t="s">
        <v>43</v>
      </c>
      <c r="C34" s="11" t="s">
        <v>128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272</v>
      </c>
      <c r="G34" s="11" t="s">
        <v>280</v>
      </c>
      <c r="H34" s="11" t="s">
        <v>321</v>
      </c>
      <c r="I34" s="11">
        <v>1</v>
      </c>
      <c r="J34" s="11">
        <f>AVERAGE(Table1[[#This Row],[Autumn Week 1]:[Spring Week 12]])*4*Table1[[#This Row],[Credits]]</f>
        <v>1.2000000000000002</v>
      </c>
      <c r="K34" s="11"/>
      <c r="L34" s="18">
        <v>0.03</v>
      </c>
      <c r="M34" s="18">
        <v>0.03</v>
      </c>
      <c r="N34" s="18">
        <v>0.03</v>
      </c>
      <c r="O34" s="18">
        <v>0.03</v>
      </c>
      <c r="P34" s="18">
        <v>0.03</v>
      </c>
      <c r="Q34" s="18">
        <v>0.03</v>
      </c>
      <c r="R34" s="18">
        <v>0.03</v>
      </c>
      <c r="S34" s="18">
        <v>0.03</v>
      </c>
      <c r="T34" s="18">
        <v>0.03</v>
      </c>
      <c r="U34" s="18"/>
      <c r="V34" s="18"/>
      <c r="W34" s="19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7">
        <f>SUM(Table1[[#This Row],[Autumn Week 1]:[Spring Week 12]])</f>
        <v>0.27</v>
      </c>
      <c r="AK34" s="27">
        <f>IF(Table1[[#This Row],[Hours]]&gt;0,Table1[[#This Row],[Hours]],Table1[[#This Row],[Nominal Hours]])*COUNTIF(Table1[[#This Row],[Autumn Week 1]:[Spring Week 12]],"&gt;0")</f>
        <v>10.8</v>
      </c>
    </row>
    <row r="35" spans="1:37">
      <c r="A35" s="4" t="s">
        <v>45</v>
      </c>
      <c r="B35" s="2" t="s">
        <v>43</v>
      </c>
      <c r="C35" s="11" t="s">
        <v>5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285</v>
      </c>
      <c r="G35" s="11" t="s">
        <v>234</v>
      </c>
      <c r="H35" s="11" t="s">
        <v>319</v>
      </c>
      <c r="I35" s="11">
        <v>2</v>
      </c>
      <c r="J35" s="11">
        <f>AVERAGE(Table1[[#This Row],[Autumn Week 1]:[Spring Week 12]])*4*Table1[[#This Row],[Credits]]</f>
        <v>0</v>
      </c>
      <c r="K35" s="11">
        <v>2</v>
      </c>
      <c r="L35" s="18"/>
      <c r="M35" s="18"/>
      <c r="N35" s="18"/>
      <c r="O35" s="50">
        <v>-0.19</v>
      </c>
      <c r="P35" s="49">
        <v>0.19</v>
      </c>
      <c r="Q35" s="18"/>
      <c r="R35" s="18"/>
      <c r="S35" s="45">
        <v>0.19</v>
      </c>
      <c r="T35" s="46">
        <v>-0.19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7">
        <f>SUM(Table1[[#This Row],[Autumn Week 1]:[Spring Week 12]])</f>
        <v>0</v>
      </c>
      <c r="AK35" s="27">
        <f>IF(Table1[[#This Row],[Hours]]&gt;0,Table1[[#This Row],[Hours]],Table1[[#This Row],[Nominal Hours]])*COUNTIF(Table1[[#This Row],[Autumn Week 1]:[Spring Week 12]],"&gt;0")</f>
        <v>4</v>
      </c>
    </row>
    <row r="36" spans="1:37">
      <c r="A36" s="4" t="s">
        <v>45</v>
      </c>
      <c r="B36" s="2" t="s">
        <v>43</v>
      </c>
      <c r="C36" s="11" t="s">
        <v>124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286</v>
      </c>
      <c r="G36" s="11" t="s">
        <v>234</v>
      </c>
      <c r="H36" s="11" t="s">
        <v>319</v>
      </c>
      <c r="I36" s="11">
        <v>3</v>
      </c>
      <c r="J36" s="11">
        <f>AVERAGE(Table1[[#This Row],[Autumn Week 1]:[Spring Week 12]])*4*Table1[[#This Row],[Credits]]</f>
        <v>0</v>
      </c>
      <c r="K36" s="11">
        <v>15</v>
      </c>
      <c r="L36" s="18"/>
      <c r="M36" s="18"/>
      <c r="N36" s="18"/>
      <c r="O36" s="19"/>
      <c r="P36" s="18"/>
      <c r="Q36" s="18"/>
      <c r="R36" s="18"/>
      <c r="S36" s="50">
        <v>-0.2</v>
      </c>
      <c r="T36" s="18"/>
      <c r="U36" s="45">
        <v>0.2</v>
      </c>
      <c r="V36" s="18"/>
      <c r="W36" s="19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7">
        <f>SUM(Table1[[#This Row],[Autumn Week 1]:[Spring Week 12]])</f>
        <v>0</v>
      </c>
      <c r="AK36" s="27">
        <f>IF(Table1[[#This Row],[Hours]]&gt;0,Table1[[#This Row],[Hours]],Table1[[#This Row],[Nominal Hours]])*COUNTIF(Table1[[#This Row],[Autumn Week 1]:[Spring Week 12]],"&gt;0")</f>
        <v>15</v>
      </c>
    </row>
    <row r="37" spans="1:37">
      <c r="A37" s="4" t="s">
        <v>45</v>
      </c>
      <c r="B37" s="2" t="s">
        <v>43</v>
      </c>
      <c r="C37" s="11" t="s">
        <v>125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263</v>
      </c>
      <c r="G37" s="11" t="s">
        <v>234</v>
      </c>
      <c r="H37" s="11" t="s">
        <v>319</v>
      </c>
      <c r="I37" s="11">
        <v>9</v>
      </c>
      <c r="J37" s="11">
        <f>AVERAGE(Table1[[#This Row],[Autumn Week 1]:[Spring Week 12]])*4*Table1[[#This Row],[Credits]]</f>
        <v>6</v>
      </c>
      <c r="K37" s="11">
        <v>9</v>
      </c>
      <c r="L37" s="18"/>
      <c r="M37" s="18"/>
      <c r="N37" s="18"/>
      <c r="O37" s="19"/>
      <c r="P37" s="18"/>
      <c r="Q37" s="18"/>
      <c r="R37" s="18"/>
      <c r="S37" s="19"/>
      <c r="T37" s="18"/>
      <c r="U37" s="18"/>
      <c r="V37" s="18">
        <v>0.15</v>
      </c>
      <c r="W37" s="19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7">
        <f>SUM(Table1[[#This Row],[Autumn Week 1]:[Spring Week 12]])</f>
        <v>0.15</v>
      </c>
      <c r="AK37" s="27">
        <f>IF(Table1[[#This Row],[Hours]]&gt;0,Table1[[#This Row],[Hours]],Table1[[#This Row],[Nominal Hours]])*COUNTIF(Table1[[#This Row],[Autumn Week 1]:[Spring Week 12]],"&gt;0")</f>
        <v>9</v>
      </c>
    </row>
    <row r="38" spans="1:37" ht="14.65" customHeight="1">
      <c r="A38" s="4" t="s">
        <v>46</v>
      </c>
      <c r="B38" s="2" t="s">
        <v>44</v>
      </c>
      <c r="C38" s="11" t="s">
        <v>127</v>
      </c>
      <c r="D38" s="29">
        <f>INDEX(Table2[CA weight],MATCH(Table1[[#This Row],[Module Code]],Table2[Module Code],0))</f>
        <v>50</v>
      </c>
      <c r="E38" s="29">
        <f>INDEX(Table2[Credits],MATCH(Table1[[#This Row],[Module Code]],Table2[Module Code],0))</f>
        <v>10</v>
      </c>
      <c r="F38" s="11" t="s">
        <v>258</v>
      </c>
      <c r="G38" s="11" t="s">
        <v>234</v>
      </c>
      <c r="H38" s="11" t="s">
        <v>321</v>
      </c>
      <c r="I38" s="11">
        <v>1</v>
      </c>
      <c r="J38" s="11">
        <f>AVERAGE(Table1[[#This Row],[Autumn Week 1]:[Spring Week 12]])*4*Table1[[#This Row],[Credits]]</f>
        <v>2</v>
      </c>
      <c r="K38" s="11">
        <v>3</v>
      </c>
      <c r="L38" s="18"/>
      <c r="M38" s="18"/>
      <c r="N38" s="18"/>
      <c r="O38" s="19"/>
      <c r="P38" s="18"/>
      <c r="Q38" s="18">
        <v>0.05</v>
      </c>
      <c r="R38" s="18">
        <v>0.05</v>
      </c>
      <c r="S38" s="19">
        <v>0.05</v>
      </c>
      <c r="T38" s="18">
        <v>0.05</v>
      </c>
      <c r="U38" s="18">
        <v>0.05</v>
      </c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7">
        <f>SUM(Table1[[#This Row],[Autumn Week 1]:[Spring Week 12]])</f>
        <v>0.25</v>
      </c>
      <c r="AK38" s="27">
        <f>IF(Table1[[#This Row],[Hours]]&gt;0,Table1[[#This Row],[Hours]],Table1[[#This Row],[Nominal Hours]])*COUNTIF(Table1[[#This Row],[Autumn Week 1]:[Spring Week 12]],"&gt;0")</f>
        <v>15</v>
      </c>
    </row>
    <row r="39" spans="1:37">
      <c r="A39" s="4" t="s">
        <v>46</v>
      </c>
      <c r="B39" s="2" t="s">
        <v>44</v>
      </c>
      <c r="C39" s="11" t="s">
        <v>5</v>
      </c>
      <c r="D39" s="29">
        <f>INDEX(Table2[CA weight],MATCH(Table1[[#This Row],[Module Code]],Table2[Module Code],0))</f>
        <v>50</v>
      </c>
      <c r="E39" s="29">
        <f>INDEX(Table2[Credits],MATCH(Table1[[#This Row],[Module Code]],Table2[Module Code],0))</f>
        <v>10</v>
      </c>
      <c r="F39" s="11" t="s">
        <v>208</v>
      </c>
      <c r="G39" s="11" t="s">
        <v>234</v>
      </c>
      <c r="H39" s="11" t="s">
        <v>318</v>
      </c>
      <c r="I39" s="11">
        <v>5</v>
      </c>
      <c r="J39" s="11">
        <f>AVERAGE(Table1[[#This Row],[Autumn Week 1]:[Spring Week 12]])*4*Table1[[#This Row],[Credits]]</f>
        <v>10</v>
      </c>
      <c r="K39" s="11"/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0.25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7">
        <f>SUM(Table1[[#This Row],[Autumn Week 1]:[Spring Week 12]])</f>
        <v>0.25</v>
      </c>
      <c r="AK39" s="27">
        <f>IF(Table1[[#This Row],[Hours]]&gt;0,Table1[[#This Row],[Hours]],Table1[[#This Row],[Nominal Hours]])*COUNTIF(Table1[[#This Row],[Autumn Week 1]:[Spring Week 12]],"&gt;0")</f>
        <v>10</v>
      </c>
    </row>
    <row r="40" spans="1:37">
      <c r="A40" s="4" t="s">
        <v>52</v>
      </c>
      <c r="B40" s="2" t="s">
        <v>51</v>
      </c>
      <c r="C40" s="11" t="s">
        <v>127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258</v>
      </c>
      <c r="G40" s="11" t="s">
        <v>234</v>
      </c>
      <c r="H40" s="11" t="s">
        <v>321</v>
      </c>
      <c r="I40" s="11">
        <v>3</v>
      </c>
      <c r="J40" s="11">
        <f>AVERAGE(Table1[[#This Row],[Autumn Week 1]:[Spring Week 12]])*4*Table1[[#This Row],[Credits]]</f>
        <v>8.0000000000000018</v>
      </c>
      <c r="K40" s="11">
        <v>6</v>
      </c>
      <c r="L40" s="18"/>
      <c r="M40" s="18"/>
      <c r="N40" s="18"/>
      <c r="O40" s="19"/>
      <c r="P40" s="18">
        <v>0.1</v>
      </c>
      <c r="Q40" s="18"/>
      <c r="R40" s="18"/>
      <c r="S40" s="19">
        <v>0.1</v>
      </c>
      <c r="T40" s="18"/>
      <c r="U40" s="18"/>
      <c r="V40" s="18">
        <v>0.1</v>
      </c>
      <c r="W40" s="19"/>
      <c r="X40" s="22"/>
      <c r="Y40" s="22"/>
      <c r="Z40" s="22"/>
      <c r="AA40" s="20"/>
      <c r="AB40" s="22"/>
      <c r="AC40" s="20"/>
      <c r="AD40" s="22"/>
      <c r="AE40" s="20"/>
      <c r="AF40" s="22"/>
      <c r="AG40" s="22"/>
      <c r="AH40" s="22"/>
      <c r="AI40" s="20"/>
      <c r="AJ40" s="27">
        <f>SUM(Table1[[#This Row],[Autumn Week 1]:[Spring Week 12]])</f>
        <v>0.30000000000000004</v>
      </c>
      <c r="AK40" s="27">
        <f>IF(Table1[[#This Row],[Hours]]&gt;0,Table1[[#This Row],[Hours]],Table1[[#This Row],[Nominal Hours]])*COUNTIF(Table1[[#This Row],[Autumn Week 1]:[Spring Week 12]],"&gt;0")</f>
        <v>18</v>
      </c>
    </row>
    <row r="41" spans="1:37">
      <c r="A41" s="4" t="s">
        <v>52</v>
      </c>
      <c r="B41" s="2" t="s">
        <v>51</v>
      </c>
      <c r="C41" s="11" t="s">
        <v>127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283</v>
      </c>
      <c r="G41" s="11" t="s">
        <v>234</v>
      </c>
      <c r="H41" s="11" t="s">
        <v>321</v>
      </c>
      <c r="I41" s="11">
        <v>3</v>
      </c>
      <c r="J41" s="11">
        <f>AVERAGE(Table1[[#This Row],[Autumn Week 1]:[Spring Week 12]])*4*Table1[[#This Row],[Credits]]</f>
        <v>0</v>
      </c>
      <c r="K41" s="11">
        <v>6</v>
      </c>
      <c r="L41" s="18"/>
      <c r="M41" s="18"/>
      <c r="N41" s="18"/>
      <c r="O41" s="19"/>
      <c r="P41" s="18"/>
      <c r="Q41" s="18"/>
      <c r="R41" s="18"/>
      <c r="S41" s="19"/>
      <c r="T41" s="18"/>
      <c r="U41" s="18"/>
      <c r="V41" s="18"/>
      <c r="W41" s="19"/>
      <c r="X41" s="20"/>
      <c r="Y41" s="20"/>
      <c r="Z41" s="48">
        <v>0.1</v>
      </c>
      <c r="AA41" s="46">
        <v>-0.1</v>
      </c>
      <c r="AB41" s="22"/>
      <c r="AC41" s="45">
        <v>0.1</v>
      </c>
      <c r="AD41" s="47">
        <v>-0.1</v>
      </c>
      <c r="AE41" s="20"/>
      <c r="AF41" s="48">
        <v>0.1</v>
      </c>
      <c r="AG41" s="46">
        <v>-0.1</v>
      </c>
      <c r="AH41" s="20"/>
      <c r="AI41" s="20"/>
      <c r="AJ41" s="27">
        <f>SUM(Table1[[#This Row],[Autumn Week 1]:[Spring Week 12]])</f>
        <v>0</v>
      </c>
      <c r="AK41" s="27">
        <f>IF(Table1[[#This Row],[Hours]]&gt;0,Table1[[#This Row],[Hours]],Table1[[#This Row],[Nominal Hours]])*COUNTIF(Table1[[#This Row],[Autumn Week 1]:[Spring Week 12]],"&gt;0")</f>
        <v>18</v>
      </c>
    </row>
    <row r="42" spans="1:37">
      <c r="A42" s="4" t="s">
        <v>52</v>
      </c>
      <c r="B42" s="2" t="s">
        <v>51</v>
      </c>
      <c r="C42" s="11" t="s">
        <v>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207</v>
      </c>
      <c r="G42" s="11" t="s">
        <v>234</v>
      </c>
      <c r="H42" s="11" t="s">
        <v>321</v>
      </c>
      <c r="I42" s="11">
        <v>1</v>
      </c>
      <c r="J42" s="11">
        <f>AVERAGE(Table1[[#This Row],[Autumn Week 1]:[Spring Week 12]])*4*Table1[[#This Row],[Credits]]</f>
        <v>4</v>
      </c>
      <c r="K42" s="11">
        <v>1</v>
      </c>
      <c r="L42" s="18"/>
      <c r="M42" s="18">
        <v>0.05</v>
      </c>
      <c r="N42" s="18"/>
      <c r="O42" s="19"/>
      <c r="P42" s="18"/>
      <c r="Q42" s="18"/>
      <c r="R42" s="18"/>
      <c r="S42" s="19"/>
      <c r="T42" s="18"/>
      <c r="U42" s="18"/>
      <c r="V42" s="18"/>
      <c r="W42" s="19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7">
        <f>SUM(Table1[[#This Row],[Autumn Week 1]:[Spring Week 12]])</f>
        <v>0.05</v>
      </c>
      <c r="AK42" s="27">
        <f>IF(Table1[[#This Row],[Hours]]&gt;0,Table1[[#This Row],[Hours]],Table1[[#This Row],[Nominal Hours]])*COUNTIF(Table1[[#This Row],[Autumn Week 1]:[Spring Week 12]],"&gt;0")</f>
        <v>1</v>
      </c>
    </row>
    <row r="43" spans="1:37">
      <c r="A43" s="4" t="s">
        <v>52</v>
      </c>
      <c r="B43" s="2" t="s">
        <v>51</v>
      </c>
      <c r="C43" s="11" t="s">
        <v>125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263</v>
      </c>
      <c r="G43" s="11" t="s">
        <v>234</v>
      </c>
      <c r="H43" s="11" t="s">
        <v>319</v>
      </c>
      <c r="I43" s="11">
        <v>11</v>
      </c>
      <c r="J43" s="11">
        <f>AVERAGE(Table1[[#This Row],[Autumn Week 1]:[Spring Week 12]])*4*Table1[[#This Row],[Credits]]</f>
        <v>4</v>
      </c>
      <c r="K43" s="11">
        <v>0.5</v>
      </c>
      <c r="L43" s="18"/>
      <c r="M43" s="18"/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>
        <v>0.05</v>
      </c>
      <c r="AI43" s="20"/>
      <c r="AJ43" s="27">
        <f>SUM(Table1[[#This Row],[Autumn Week 1]:[Spring Week 12]])</f>
        <v>0.05</v>
      </c>
      <c r="AK43" s="27">
        <f>IF(Table1[[#This Row],[Hours]]&gt;0,Table1[[#This Row],[Hours]],Table1[[#This Row],[Nominal Hours]])*COUNTIF(Table1[[#This Row],[Autumn Week 1]:[Spring Week 12]],"&gt;0")</f>
        <v>0.5</v>
      </c>
    </row>
    <row r="44" spans="1:37">
      <c r="A44" s="4" t="s">
        <v>52</v>
      </c>
      <c r="B44" s="2" t="s">
        <v>51</v>
      </c>
      <c r="C44" s="11" t="s">
        <v>5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208</v>
      </c>
      <c r="G44" s="11" t="s">
        <v>234</v>
      </c>
      <c r="H44" s="11" t="s">
        <v>319</v>
      </c>
      <c r="I44" s="11">
        <v>4</v>
      </c>
      <c r="J44" s="11">
        <f>AVERAGE(Table1[[#This Row],[Autumn Week 1]:[Spring Week 12]])*4*Table1[[#This Row],[Credits]]</f>
        <v>24</v>
      </c>
      <c r="K44" s="11">
        <v>15</v>
      </c>
      <c r="L44" s="18"/>
      <c r="M44" s="18"/>
      <c r="N44" s="18"/>
      <c r="O44" s="19"/>
      <c r="P44" s="18"/>
      <c r="Q44" s="18"/>
      <c r="R44" s="18"/>
      <c r="S44" s="19"/>
      <c r="T44" s="18"/>
      <c r="U44" s="18"/>
      <c r="V44" s="18"/>
      <c r="W44" s="19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>
        <v>0.3</v>
      </c>
      <c r="AI44" s="20"/>
      <c r="AJ44" s="27">
        <f>SUM(Table1[[#This Row],[Autumn Week 1]:[Spring Week 12]])</f>
        <v>0.3</v>
      </c>
      <c r="AK44" s="27">
        <f>IF(Table1[[#This Row],[Hours]]&gt;0,Table1[[#This Row],[Hours]],Table1[[#This Row],[Nominal Hours]])*COUNTIF(Table1[[#This Row],[Autumn Week 1]:[Spring Week 12]],"&gt;0")</f>
        <v>15</v>
      </c>
    </row>
    <row r="45" spans="1:37">
      <c r="A45" s="4" t="s">
        <v>54</v>
      </c>
      <c r="B45" s="2" t="s">
        <v>53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258</v>
      </c>
      <c r="G45" s="11" t="s">
        <v>234</v>
      </c>
      <c r="H45" s="11" t="s">
        <v>321</v>
      </c>
      <c r="I45" s="11">
        <v>2</v>
      </c>
      <c r="J45" s="11">
        <f>AVERAGE(Table1[[#This Row],[Autumn Week 1]:[Spring Week 12]])*4*Table1[[#This Row],[Credits]]</f>
        <v>8</v>
      </c>
      <c r="K45" s="11">
        <v>6</v>
      </c>
      <c r="L45" s="18"/>
      <c r="M45" s="18"/>
      <c r="N45" s="18"/>
      <c r="O45" s="19">
        <v>0.1</v>
      </c>
      <c r="P45" s="18"/>
      <c r="Q45" s="18"/>
      <c r="R45" s="18"/>
      <c r="S45" s="19"/>
      <c r="T45" s="18"/>
      <c r="U45" s="18"/>
      <c r="V45" s="18">
        <v>0.1</v>
      </c>
      <c r="W45" s="19"/>
      <c r="X45" s="22"/>
      <c r="Y45" s="22"/>
      <c r="Z45" s="22">
        <v>0.1</v>
      </c>
      <c r="AA45" s="22"/>
      <c r="AB45" s="22">
        <v>0.1</v>
      </c>
      <c r="AC45" s="22"/>
      <c r="AD45" s="22"/>
      <c r="AE45" s="22"/>
      <c r="AF45" s="22"/>
      <c r="AG45" s="22"/>
      <c r="AH45" s="22"/>
      <c r="AI45" s="22"/>
      <c r="AJ45" s="27">
        <f>SUM(Table1[[#This Row],[Autumn Week 1]:[Spring Week 12]])</f>
        <v>0.4</v>
      </c>
      <c r="AK45" s="27">
        <f>IF(Table1[[#This Row],[Hours]]&gt;0,Table1[[#This Row],[Hours]],Table1[[#This Row],[Nominal Hours]])*COUNTIF(Table1[[#This Row],[Autumn Week 1]:[Spring Week 12]],"&gt;0")</f>
        <v>24</v>
      </c>
    </row>
    <row r="46" spans="1:37">
      <c r="A46" s="4" t="s">
        <v>54</v>
      </c>
      <c r="B46" s="2" t="s">
        <v>53</v>
      </c>
      <c r="C46" s="11" t="s">
        <v>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207</v>
      </c>
      <c r="G46" s="11" t="s">
        <v>234</v>
      </c>
      <c r="H46" s="11" t="s">
        <v>321</v>
      </c>
      <c r="I46" s="11">
        <v>2</v>
      </c>
      <c r="J46" s="11">
        <f>AVERAGE(Table1[[#This Row],[Autumn Week 1]:[Spring Week 12]])*4*Table1[[#This Row],[Credits]]</f>
        <v>8</v>
      </c>
      <c r="K46" s="11"/>
      <c r="L46" s="18"/>
      <c r="M46" s="18"/>
      <c r="N46" s="18"/>
      <c r="O46" s="19"/>
      <c r="P46" s="18"/>
      <c r="Q46" s="18">
        <v>0.1</v>
      </c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7">
        <f>SUM(Table1[[#This Row],[Autumn Week 1]:[Spring Week 12]])</f>
        <v>0.1</v>
      </c>
      <c r="AK46" s="27">
        <f>IF(Table1[[#This Row],[Hours]]&gt;0,Table1[[#This Row],[Hours]],Table1[[#This Row],[Nominal Hours]])*COUNTIF(Table1[[#This Row],[Autumn Week 1]:[Spring Week 12]],"&gt;0")</f>
        <v>8</v>
      </c>
    </row>
    <row r="47" spans="1:37">
      <c r="A47" s="4" t="s">
        <v>54</v>
      </c>
      <c r="B47" s="2" t="s">
        <v>53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206</v>
      </c>
      <c r="G47" s="11" t="s">
        <v>234</v>
      </c>
      <c r="H47" s="11" t="s">
        <v>319</v>
      </c>
      <c r="I47" s="11">
        <v>3</v>
      </c>
      <c r="J47" s="11">
        <f>AVERAGE(Table1[[#This Row],[Autumn Week 1]:[Spring Week 12]])*4*Table1[[#This Row],[Credits]]</f>
        <v>16</v>
      </c>
      <c r="K47" s="11">
        <v>10</v>
      </c>
      <c r="L47" s="18"/>
      <c r="M47" s="18"/>
      <c r="N47" s="18"/>
      <c r="O47" s="19"/>
      <c r="P47" s="18"/>
      <c r="Q47" s="18"/>
      <c r="R47" s="18"/>
      <c r="S47" s="19"/>
      <c r="T47" s="18">
        <v>0.2</v>
      </c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7">
        <f>SUM(Table1[[#This Row],[Autumn Week 1]:[Spring Week 12]])</f>
        <v>0.2</v>
      </c>
      <c r="AK47" s="27">
        <f>IF(Table1[[#This Row],[Hours]]&gt;0,Table1[[#This Row],[Hours]],Table1[[#This Row],[Nominal Hours]])*COUNTIF(Table1[[#This Row],[Autumn Week 1]:[Spring Week 12]],"&gt;0")</f>
        <v>10</v>
      </c>
    </row>
    <row r="48" spans="1:37">
      <c r="A48" s="4" t="s">
        <v>54</v>
      </c>
      <c r="B48" s="2" t="s">
        <v>53</v>
      </c>
      <c r="C48" s="11" t="s">
        <v>5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204</v>
      </c>
      <c r="G48" s="11" t="s">
        <v>234</v>
      </c>
      <c r="H48" s="11" t="s">
        <v>319</v>
      </c>
      <c r="I48" s="11">
        <v>6</v>
      </c>
      <c r="J48" s="11">
        <f>AVERAGE(Table1[[#This Row],[Autumn Week 1]:[Spring Week 12]])*4*Table1[[#This Row],[Credits]]</f>
        <v>24</v>
      </c>
      <c r="K48" s="11"/>
      <c r="L48" s="18"/>
      <c r="M48" s="18"/>
      <c r="N48" s="18"/>
      <c r="O48" s="19"/>
      <c r="P48" s="18"/>
      <c r="Q48" s="18"/>
      <c r="R48" s="18"/>
      <c r="S48" s="19"/>
      <c r="T48" s="18"/>
      <c r="U48" s="18"/>
      <c r="V48" s="18"/>
      <c r="W48" s="19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0.3</v>
      </c>
      <c r="AI48" s="20"/>
      <c r="AJ48" s="27">
        <f>SUM(Table1[[#This Row],[Autumn Week 1]:[Spring Week 12]])</f>
        <v>0.3</v>
      </c>
      <c r="AK48" s="27">
        <f>IF(Table1[[#This Row],[Hours]]&gt;0,Table1[[#This Row],[Hours]],Table1[[#This Row],[Nominal Hours]])*COUNTIF(Table1[[#This Row],[Autumn Week 1]:[Spring Week 12]],"&gt;0")</f>
        <v>24</v>
      </c>
    </row>
    <row r="49" spans="1:37">
      <c r="A49" s="3" t="s">
        <v>96</v>
      </c>
      <c r="B49" s="3" t="s">
        <v>88</v>
      </c>
      <c r="C49" s="11" t="s">
        <v>128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20</v>
      </c>
      <c r="F49" s="11" t="s">
        <v>259</v>
      </c>
      <c r="G49" s="11" t="s">
        <v>234</v>
      </c>
      <c r="H49" s="11" t="s">
        <v>319</v>
      </c>
      <c r="I49" s="11">
        <v>1</v>
      </c>
      <c r="J49" s="11">
        <f>AVERAGE(Table1[[#This Row],[Autumn Week 1]:[Spring Week 12]])*4*Table1[[#This Row],[Credits]]</f>
        <v>0.79999999999999982</v>
      </c>
      <c r="K49" s="11">
        <v>0.5</v>
      </c>
      <c r="L49" s="18"/>
      <c r="M49" s="18"/>
      <c r="N49" s="18"/>
      <c r="O49" s="19"/>
      <c r="P49" s="18"/>
      <c r="Q49" s="18"/>
      <c r="R49" s="18"/>
      <c r="S49" s="19"/>
      <c r="T49" s="18"/>
      <c r="U49" s="18"/>
      <c r="V49" s="18"/>
      <c r="W49" s="19"/>
      <c r="X49" s="20">
        <v>0.01</v>
      </c>
      <c r="Y49" s="20">
        <v>0.01</v>
      </c>
      <c r="Z49" s="20">
        <v>0.01</v>
      </c>
      <c r="AA49" s="20">
        <v>0.01</v>
      </c>
      <c r="AB49" s="20">
        <v>0.01</v>
      </c>
      <c r="AC49" s="20">
        <v>0.01</v>
      </c>
      <c r="AD49" s="20">
        <v>0.01</v>
      </c>
      <c r="AE49" s="20">
        <v>0.01</v>
      </c>
      <c r="AF49" s="20">
        <v>0.01</v>
      </c>
      <c r="AG49" s="20">
        <v>0.01</v>
      </c>
      <c r="AH49" s="20"/>
      <c r="AI49" s="20"/>
      <c r="AJ49" s="27">
        <f>SUM(Table1[[#This Row],[Autumn Week 1]:[Spring Week 12]])</f>
        <v>9.9999999999999992E-2</v>
      </c>
      <c r="AK49" s="27">
        <f>IF(Table1[[#This Row],[Hours]]&gt;0,Table1[[#This Row],[Hours]],Table1[[#This Row],[Nominal Hours]])*COUNTIF(Table1[[#This Row],[Autumn Week 1]:[Spring Week 12]],"&gt;0")</f>
        <v>5</v>
      </c>
    </row>
    <row r="50" spans="1:37">
      <c r="A50" s="3" t="s">
        <v>96</v>
      </c>
      <c r="B50" s="3" t="s">
        <v>88</v>
      </c>
      <c r="C50" s="12" t="s">
        <v>5</v>
      </c>
      <c r="D50" s="29">
        <f>INDEX(Table2[CA weight],MATCH(Table1[[#This Row],[Module Code]],Table2[Module Code],0))</f>
        <v>30</v>
      </c>
      <c r="E50" s="29">
        <f>INDEX(Table2[Credits],MATCH(Table1[[#This Row],[Module Code]],Table2[Module Code],0))</f>
        <v>20</v>
      </c>
      <c r="F50" s="12" t="s">
        <v>209</v>
      </c>
      <c r="G50" s="11" t="s">
        <v>234</v>
      </c>
      <c r="H50" s="11" t="s">
        <v>319</v>
      </c>
      <c r="I50" s="11">
        <v>3</v>
      </c>
      <c r="J50" s="11">
        <f>AVERAGE(Table1[[#This Row],[Autumn Week 1]:[Spring Week 12]])*4*Table1[[#This Row],[Credits]]</f>
        <v>8</v>
      </c>
      <c r="K50" s="11">
        <v>15</v>
      </c>
      <c r="L50" s="18"/>
      <c r="M50" s="18"/>
      <c r="N50" s="18"/>
      <c r="O50" s="19"/>
      <c r="P50" s="18"/>
      <c r="Q50" s="18"/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>
        <v>0.1</v>
      </c>
      <c r="AC50" s="20"/>
      <c r="AD50" s="20"/>
      <c r="AE50" s="20">
        <v>0.1</v>
      </c>
      <c r="AF50" s="20"/>
      <c r="AG50" s="20"/>
      <c r="AH50" s="20"/>
      <c r="AI50" s="20"/>
      <c r="AJ50" s="27">
        <f>SUM(Table1[[#This Row],[Autumn Week 1]:[Spring Week 12]])</f>
        <v>0.2</v>
      </c>
      <c r="AK50" s="27">
        <f>IF(Table1[[#This Row],[Hours]]&gt;0,Table1[[#This Row],[Hours]],Table1[[#This Row],[Nominal Hours]])*COUNTIF(Table1[[#This Row],[Autumn Week 1]:[Spring Week 12]],"&gt;0")</f>
        <v>30</v>
      </c>
    </row>
    <row r="51" spans="1:37">
      <c r="A51" s="3" t="s">
        <v>97</v>
      </c>
      <c r="B51" s="3" t="s">
        <v>89</v>
      </c>
      <c r="C51" s="11" t="s">
        <v>127</v>
      </c>
      <c r="D51" s="29">
        <f>INDEX(Table2[CA weight],MATCH(Table1[[#This Row],[Module Code]],Table2[Module Code],0))</f>
        <v>30</v>
      </c>
      <c r="E51" s="29">
        <f>INDEX(Table2[Credits],MATCH(Table1[[#This Row],[Module Code]],Table2[Module Code],0))</f>
        <v>10</v>
      </c>
      <c r="F51" s="11" t="s">
        <v>264</v>
      </c>
      <c r="G51" s="11" t="s">
        <v>234</v>
      </c>
      <c r="H51" s="11" t="s">
        <v>319</v>
      </c>
      <c r="I51" s="11">
        <v>1</v>
      </c>
      <c r="J51" s="11">
        <f>AVERAGE(Table1[[#This Row],[Autumn Week 1]:[Spring Week 12]])*4*Table1[[#This Row],[Credits]]</f>
        <v>4.0000000000000009</v>
      </c>
      <c r="K51" s="11"/>
      <c r="L51" s="18"/>
      <c r="M51" s="18"/>
      <c r="N51" s="18"/>
      <c r="O51" s="19"/>
      <c r="P51" s="18"/>
      <c r="Q51" s="18"/>
      <c r="R51" s="18"/>
      <c r="S51" s="19"/>
      <c r="T51" s="18"/>
      <c r="U51" s="18"/>
      <c r="V51" s="18"/>
      <c r="W51" s="19"/>
      <c r="X51" s="20"/>
      <c r="Y51" s="20"/>
      <c r="Z51" s="20"/>
      <c r="AA51" s="20">
        <v>0.1</v>
      </c>
      <c r="AB51" s="20"/>
      <c r="AC51" s="20">
        <v>0.1</v>
      </c>
      <c r="AD51" s="20"/>
      <c r="AE51" s="20"/>
      <c r="AF51" s="20">
        <v>0.1</v>
      </c>
      <c r="AG51" s="20"/>
      <c r="AH51" s="20"/>
      <c r="AI51" s="20"/>
      <c r="AJ51" s="27">
        <f>SUM(Table1[[#This Row],[Autumn Week 1]:[Spring Week 12]])</f>
        <v>0.30000000000000004</v>
      </c>
      <c r="AK51" s="27">
        <f>IF(Table1[[#This Row],[Hours]]&gt;0,Table1[[#This Row],[Hours]],Table1[[#This Row],[Nominal Hours]])*COUNTIF(Table1[[#This Row],[Autumn Week 1]:[Spring Week 12]],"&gt;0")</f>
        <v>12.000000000000004</v>
      </c>
    </row>
    <row r="52" spans="1:37">
      <c r="A52" s="3" t="s">
        <v>189</v>
      </c>
      <c r="B52" s="3" t="s">
        <v>91</v>
      </c>
      <c r="C52" s="11" t="s">
        <v>128</v>
      </c>
      <c r="D52" s="29">
        <f>INDEX(Table2[CA weight],MATCH(Table1[[#This Row],[Module Code]],Table2[Module Code],0))</f>
        <v>30</v>
      </c>
      <c r="E52" s="29">
        <f>INDEX(Table2[Credits],MATCH(Table1[[#This Row],[Module Code]],Table2[Module Code],0))</f>
        <v>10</v>
      </c>
      <c r="F52" s="11" t="s">
        <v>259</v>
      </c>
      <c r="G52" s="11" t="s">
        <v>234</v>
      </c>
      <c r="H52" s="11" t="s">
        <v>319</v>
      </c>
      <c r="I52" s="11">
        <v>1</v>
      </c>
      <c r="J52" s="11">
        <f>AVERAGE(Table1[[#This Row],[Autumn Week 1]:[Spring Week 12]])*4*Table1[[#This Row],[Credits]]</f>
        <v>1.2000000000000002</v>
      </c>
      <c r="K52" s="11">
        <v>0.5</v>
      </c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>
        <v>0.03</v>
      </c>
      <c r="Z52" s="20">
        <v>0.03</v>
      </c>
      <c r="AA52" s="20">
        <v>0.03</v>
      </c>
      <c r="AB52" s="20">
        <v>0.03</v>
      </c>
      <c r="AC52" s="20">
        <v>0.03</v>
      </c>
      <c r="AD52" s="20">
        <v>0.03</v>
      </c>
      <c r="AE52" s="20">
        <v>0.03</v>
      </c>
      <c r="AF52" s="20">
        <v>0.03</v>
      </c>
      <c r="AG52" s="20">
        <v>0.03</v>
      </c>
      <c r="AH52" s="20">
        <v>0.03</v>
      </c>
      <c r="AI52" s="20"/>
      <c r="AJ52" s="27">
        <f>SUM(Table1[[#This Row],[Autumn Week 1]:[Spring Week 12]])</f>
        <v>0.30000000000000004</v>
      </c>
      <c r="AK52" s="27">
        <f>IF(Table1[[#This Row],[Hours]]&gt;0,Table1[[#This Row],[Hours]],Table1[[#This Row],[Nominal Hours]])*COUNTIF(Table1[[#This Row],[Autumn Week 1]:[Spring Week 12]],"&gt;0")</f>
        <v>5</v>
      </c>
    </row>
    <row r="53" spans="1:37">
      <c r="A53" s="3" t="s">
        <v>92</v>
      </c>
      <c r="B53" s="3" t="s">
        <v>93</v>
      </c>
      <c r="C53" s="12" t="s">
        <v>5</v>
      </c>
      <c r="D53" s="29">
        <f>INDEX(Table2[CA weight],MATCH(Table1[[#This Row],[Module Code]],Table2[Module Code],0))</f>
        <v>20</v>
      </c>
      <c r="E53" s="29">
        <f>INDEX(Table2[Credits],MATCH(Table1[[#This Row],[Module Code]],Table2[Module Code],0))</f>
        <v>10</v>
      </c>
      <c r="F53" s="12" t="s">
        <v>209</v>
      </c>
      <c r="G53" s="11" t="s">
        <v>234</v>
      </c>
      <c r="H53" s="11" t="s">
        <v>319</v>
      </c>
      <c r="I53" s="11">
        <v>4</v>
      </c>
      <c r="J53" s="11">
        <f>AVERAGE(Table1[[#This Row],[Autumn Week 1]:[Spring Week 12]])*4*Table1[[#This Row],[Credits]]</f>
        <v>4</v>
      </c>
      <c r="K53" s="11"/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/>
      <c r="Y53" s="20"/>
      <c r="Z53" s="20"/>
      <c r="AA53" s="20"/>
      <c r="AB53" s="20"/>
      <c r="AC53" s="20">
        <v>0.1</v>
      </c>
      <c r="AD53" s="20"/>
      <c r="AE53" s="20"/>
      <c r="AF53" s="20"/>
      <c r="AG53" s="20"/>
      <c r="AH53" s="20"/>
      <c r="AI53" s="20"/>
      <c r="AJ53" s="27">
        <f>SUM(Table1[[#This Row],[Autumn Week 1]:[Spring Week 12]])</f>
        <v>0.1</v>
      </c>
      <c r="AK53" s="27">
        <f>IF(Table1[[#This Row],[Hours]]&gt;0,Table1[[#This Row],[Hours]],Table1[[#This Row],[Nominal Hours]])*COUNTIF(Table1[[#This Row],[Autumn Week 1]:[Spring Week 12]],"&gt;0")</f>
        <v>4</v>
      </c>
    </row>
    <row r="54" spans="1:37">
      <c r="A54" s="3" t="s">
        <v>92</v>
      </c>
      <c r="B54" s="3" t="s">
        <v>93</v>
      </c>
      <c r="C54" s="12" t="s">
        <v>124</v>
      </c>
      <c r="D54" s="29">
        <f>INDEX(Table2[CA weight],MATCH(Table1[[#This Row],[Module Code]],Table2[Module Code],0))</f>
        <v>20</v>
      </c>
      <c r="E54" s="29">
        <f>INDEX(Table2[Credits],MATCH(Table1[[#This Row],[Module Code]],Table2[Module Code],0))</f>
        <v>10</v>
      </c>
      <c r="F54" s="12" t="s">
        <v>323</v>
      </c>
      <c r="G54" s="11" t="s">
        <v>234</v>
      </c>
      <c r="H54" s="11" t="s">
        <v>321</v>
      </c>
      <c r="I54" s="11">
        <v>4</v>
      </c>
      <c r="J54" s="11">
        <f>AVERAGE(Table1[[#This Row],[Autumn Week 1]:[Spring Week 12]])*4*Table1[[#This Row],[Credits]]</f>
        <v>4</v>
      </c>
      <c r="K54" s="11"/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>
        <v>0.1</v>
      </c>
      <c r="AJ54" s="27">
        <f>SUM(Table1[[#This Row],[Autumn Week 1]:[Spring Week 12]])</f>
        <v>0.1</v>
      </c>
      <c r="AK54" s="27">
        <f>IF(Table1[[#This Row],[Hours]]&gt;0,Table1[[#This Row],[Hours]],Table1[[#This Row],[Nominal Hours]])*COUNTIF(Table1[[#This Row],[Autumn Week 1]:[Spring Week 12]],"&gt;0")</f>
        <v>4</v>
      </c>
    </row>
    <row r="55" spans="1:37">
      <c r="A55" s="3" t="s">
        <v>94</v>
      </c>
      <c r="B55" s="3" t="s">
        <v>95</v>
      </c>
      <c r="C55" s="11" t="s">
        <v>127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261</v>
      </c>
      <c r="G55" s="11" t="s">
        <v>234</v>
      </c>
      <c r="H55" s="11" t="s">
        <v>321</v>
      </c>
      <c r="I55" s="11">
        <v>1</v>
      </c>
      <c r="J55" s="11">
        <f>AVERAGE(Table1[[#This Row],[Autumn Week 1]:[Spring Week 12]])*4*Table1[[#This Row],[Credits]]</f>
        <v>3.5999999999999992</v>
      </c>
      <c r="K55" s="11">
        <v>0.5</v>
      </c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>
        <v>0.09</v>
      </c>
      <c r="Z55" s="20">
        <v>0.09</v>
      </c>
      <c r="AA55" s="20">
        <v>0.09</v>
      </c>
      <c r="AB55" s="20">
        <v>0.09</v>
      </c>
      <c r="AC55" s="20"/>
      <c r="AD55" s="20">
        <v>0.09</v>
      </c>
      <c r="AE55" s="20">
        <v>0.09</v>
      </c>
      <c r="AF55" s="20">
        <v>0.09</v>
      </c>
      <c r="AG55" s="20">
        <v>0.09</v>
      </c>
      <c r="AH55" s="20"/>
      <c r="AI55" s="20"/>
      <c r="AJ55" s="27">
        <f>SUM(Table1[[#This Row],[Autumn Week 1]:[Spring Week 12]])</f>
        <v>0.71999999999999986</v>
      </c>
      <c r="AK55" s="27">
        <f>IF(Table1[[#This Row],[Hours]]&gt;0,Table1[[#This Row],[Hours]],Table1[[#This Row],[Nominal Hours]])*COUNTIF(Table1[[#This Row],[Autumn Week 1]:[Spring Week 12]],"&gt;0")</f>
        <v>4</v>
      </c>
    </row>
    <row r="56" spans="1:37">
      <c r="A56" s="3" t="s">
        <v>94</v>
      </c>
      <c r="B56" s="3" t="s">
        <v>95</v>
      </c>
      <c r="C56" s="12" t="s">
        <v>124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211</v>
      </c>
      <c r="G56" s="11" t="s">
        <v>234</v>
      </c>
      <c r="H56" s="11" t="s">
        <v>319</v>
      </c>
      <c r="I56" s="11">
        <v>6</v>
      </c>
      <c r="J56" s="11">
        <f>AVERAGE(Table1[[#This Row],[Autumn Week 1]:[Spring Week 12]])*4*Table1[[#This Row],[Credits]]</f>
        <v>5.2</v>
      </c>
      <c r="K56" s="11"/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0.13</v>
      </c>
      <c r="AH56" s="20"/>
      <c r="AI56" s="20"/>
      <c r="AJ56" s="27">
        <f>SUM(Table1[[#This Row],[Autumn Week 1]:[Spring Week 12]])</f>
        <v>0.13</v>
      </c>
      <c r="AK56" s="27">
        <f>IF(Table1[[#This Row],[Hours]]&gt;0,Table1[[#This Row],[Hours]],Table1[[#This Row],[Nominal Hours]])*COUNTIF(Table1[[#This Row],[Autumn Week 1]:[Spring Week 12]],"&gt;0")</f>
        <v>5.2</v>
      </c>
    </row>
    <row r="57" spans="1:37" ht="14.65" customHeight="1">
      <c r="A57" s="3" t="s">
        <v>94</v>
      </c>
      <c r="B57" s="3" t="s">
        <v>95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263</v>
      </c>
      <c r="G57" s="11" t="s">
        <v>234</v>
      </c>
      <c r="H57" s="11" t="s">
        <v>319</v>
      </c>
      <c r="I57" s="11">
        <v>1</v>
      </c>
      <c r="J57" s="11">
        <f>AVERAGE(Table1[[#This Row],[Autumn Week 1]:[Spring Week 12]])*4*Table1[[#This Row],[Credits]]</f>
        <v>2</v>
      </c>
      <c r="K57" s="11">
        <v>1</v>
      </c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>
        <v>0.05</v>
      </c>
      <c r="AI57" s="20"/>
      <c r="AJ57" s="27">
        <f>SUM(Table1[[#This Row],[Autumn Week 1]:[Spring Week 12]])</f>
        <v>0.05</v>
      </c>
      <c r="AK57" s="27">
        <f>IF(Table1[[#This Row],[Hours]]&gt;0,Table1[[#This Row],[Hours]],Table1[[#This Row],[Nominal Hours]])*COUNTIF(Table1[[#This Row],[Autumn Week 1]:[Spring Week 12]],"&gt;0")</f>
        <v>1</v>
      </c>
    </row>
    <row r="58" spans="1:37">
      <c r="A58" s="3" t="s">
        <v>94</v>
      </c>
      <c r="B58" s="3" t="s">
        <v>95</v>
      </c>
      <c r="C58" s="12" t="s">
        <v>124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210</v>
      </c>
      <c r="G58" s="11" t="s">
        <v>234</v>
      </c>
      <c r="H58" s="11" t="s">
        <v>321</v>
      </c>
      <c r="I58" s="11">
        <v>9</v>
      </c>
      <c r="J58" s="11">
        <f>AVERAGE(Table1[[#This Row],[Autumn Week 1]:[Spring Week 12]])*4*Table1[[#This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>
        <v>0.1</v>
      </c>
      <c r="AH58" s="20"/>
      <c r="AI58" s="20"/>
      <c r="AJ58" s="27">
        <f>SUM(Table1[[#This Row],[Autumn Week 1]:[Spring Week 12]])</f>
        <v>0.1</v>
      </c>
      <c r="AK58" s="27">
        <f>IF(Table1[[#This Row],[Hours]]&gt;0,Table1[[#This Row],[Hours]],Table1[[#This Row],[Nominal Hours]])*COUNTIF(Table1[[#This Row],[Autumn Week 1]:[Spring Week 12]],"&gt;0")</f>
        <v>4</v>
      </c>
    </row>
    <row r="59" spans="1:37" ht="14.65" customHeight="1">
      <c r="A59" s="3" t="s">
        <v>98</v>
      </c>
      <c r="B59" s="3" t="s">
        <v>90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261</v>
      </c>
      <c r="G59" s="11" t="s">
        <v>234</v>
      </c>
      <c r="H59" s="11" t="s">
        <v>321</v>
      </c>
      <c r="I59" s="11">
        <v>1</v>
      </c>
      <c r="J59" s="11">
        <f>AVERAGE(Table1[[#This Row],[Autumn Week 1]:[Spring Week 12]])*4*Table1[[#This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7">
        <f>SUM(Table1[[#This Row],[Autumn Week 1]:[Spring Week 12]])</f>
        <v>0.71999999999999986</v>
      </c>
      <c r="AK59" s="27">
        <f>IF(Table1[[#This Row],[Hours]]&gt;0,Table1[[#This Row],[Hours]],Table1[[#This Row],[Nominal Hours]])*COUNTIF(Table1[[#This Row],[Autumn Week 1]:[Spring Week 12]],"&gt;0")</f>
        <v>4</v>
      </c>
    </row>
    <row r="60" spans="1:37">
      <c r="A60" s="3" t="s">
        <v>98</v>
      </c>
      <c r="B60" s="3" t="s">
        <v>90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234</v>
      </c>
      <c r="H60" s="11" t="s">
        <v>319</v>
      </c>
      <c r="I60" s="11">
        <v>6</v>
      </c>
      <c r="J60" s="11">
        <f>AVERAGE(Table1[[#This Row],[Autumn Week 1]:[Spring Week 12]])*4*Table1[[#This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7">
        <f>SUM(Table1[[#This Row],[Autumn Week 1]:[Spring Week 12]])</f>
        <v>0.13</v>
      </c>
      <c r="AK60" s="27">
        <f>IF(Table1[[#This Row],[Hours]]&gt;0,Table1[[#This Row],[Hours]],Table1[[#This Row],[Nominal Hours]])*COUNTIF(Table1[[#This Row],[Autumn Week 1]:[Spring Week 12]],"&gt;0")</f>
        <v>5.2</v>
      </c>
    </row>
    <row r="61" spans="1:37">
      <c r="A61" s="3" t="s">
        <v>98</v>
      </c>
      <c r="B61" s="3" t="s">
        <v>90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263</v>
      </c>
      <c r="G61" s="11" t="s">
        <v>234</v>
      </c>
      <c r="H61" s="11" t="s">
        <v>319</v>
      </c>
      <c r="I61" s="11">
        <v>1</v>
      </c>
      <c r="J61" s="11">
        <f>AVERAGE(Table1[[#This Row],[Autumn Week 1]:[Spring Week 12]])*4*Table1[[#This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7">
        <f>SUM(Table1[[#This Row],[Autumn Week 1]:[Spring Week 12]])</f>
        <v>0.05</v>
      </c>
      <c r="AK61" s="27">
        <f>IF(Table1[[#This Row],[Hours]]&gt;0,Table1[[#This Row],[Hours]],Table1[[#This Row],[Nominal Hours]])*COUNTIF(Table1[[#This Row],[Autumn Week 1]:[Spring Week 12]],"&gt;0")</f>
        <v>1</v>
      </c>
    </row>
    <row r="62" spans="1:37">
      <c r="A62" s="3" t="s">
        <v>98</v>
      </c>
      <c r="B62" s="3" t="s">
        <v>90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210</v>
      </c>
      <c r="G62" s="11" t="s">
        <v>234</v>
      </c>
      <c r="H62" s="11" t="s">
        <v>321</v>
      </c>
      <c r="I62" s="11">
        <v>1</v>
      </c>
      <c r="J62" s="11">
        <f>AVERAGE(Table1[[#This Row],[Autumn Week 1]:[Spring Week 12]])*4*Table1[[#This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7">
        <f>SUM(Table1[[#This Row],[Autumn Week 1]:[Spring Week 12]])</f>
        <v>0.1</v>
      </c>
      <c r="AK62" s="27">
        <f>IF(Table1[[#This Row],[Hours]]&gt;0,Table1[[#This Row],[Hours]],Table1[[#This Row],[Nominal Hours]])*COUNTIF(Table1[[#This Row],[Autumn Week 1]:[Spring Week 12]],"&gt;0")</f>
        <v>4</v>
      </c>
    </row>
    <row r="63" spans="1:37">
      <c r="A63" s="4" t="s">
        <v>1</v>
      </c>
      <c r="B63" s="2" t="s">
        <v>2</v>
      </c>
      <c r="C63" s="11" t="s">
        <v>128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20</v>
      </c>
      <c r="F63" s="11" t="s">
        <v>259</v>
      </c>
      <c r="G63" s="11" t="s">
        <v>234</v>
      </c>
      <c r="H63" s="11" t="s">
        <v>319</v>
      </c>
      <c r="I63" s="11">
        <v>1</v>
      </c>
      <c r="J63" s="11">
        <f>AVERAGE(Table1[[#This Row],[Autumn Week 1]:[Spring Week 12]])*4*Table1[[#This Row],[Credits]]</f>
        <v>0.79999999999999982</v>
      </c>
      <c r="K63" s="11">
        <v>0.5</v>
      </c>
      <c r="L63" s="19">
        <v>0.01</v>
      </c>
      <c r="M63" s="19">
        <v>0.01</v>
      </c>
      <c r="N63" s="19">
        <v>0.01</v>
      </c>
      <c r="O63" s="19">
        <v>0.01</v>
      </c>
      <c r="P63" s="19">
        <v>0.01</v>
      </c>
      <c r="Q63" s="19">
        <v>0.01</v>
      </c>
      <c r="R63" s="19">
        <v>0.01</v>
      </c>
      <c r="S63" s="19">
        <v>0.01</v>
      </c>
      <c r="T63" s="19">
        <v>0.01</v>
      </c>
      <c r="U63" s="19">
        <v>0.01</v>
      </c>
      <c r="V63" s="18"/>
      <c r="W63" s="18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7">
        <f>SUM(Table1[[#This Row],[Autumn Week 1]:[Spring Week 12]])</f>
        <v>9.9999999999999992E-2</v>
      </c>
      <c r="AK63" s="27">
        <f>IF(Table1[[#This Row],[Hours]]&gt;0,Table1[[#This Row],[Hours]],Table1[[#This Row],[Nominal Hours]])*COUNTIF(Table1[[#This Row],[Autumn Week 1]:[Spring Week 12]],"&gt;0")</f>
        <v>5</v>
      </c>
    </row>
    <row r="64" spans="1:37">
      <c r="A64" s="4" t="s">
        <v>1</v>
      </c>
      <c r="B64" s="2" t="s">
        <v>2</v>
      </c>
      <c r="C64" s="11" t="s">
        <v>5</v>
      </c>
      <c r="D64" s="29">
        <f>INDEX(Table2[CA weight],MATCH(Table1[[#This Row],[Module Code]],Table2[Module Code],0))</f>
        <v>20</v>
      </c>
      <c r="E64" s="29">
        <f>INDEX(Table2[Credits],MATCH(Table1[[#This Row],[Module Code]],Table2[Module Code],0))</f>
        <v>20</v>
      </c>
      <c r="F64" s="11" t="s">
        <v>209</v>
      </c>
      <c r="G64" s="11" t="s">
        <v>234</v>
      </c>
      <c r="H64" s="11" t="s">
        <v>319</v>
      </c>
      <c r="I64" s="11">
        <v>4</v>
      </c>
      <c r="J64" s="11">
        <f>AVERAGE(Table1[[#This Row],[Autumn Week 1]:[Spring Week 12]])*4*Table1[[#This Row],[Credits]]</f>
        <v>8</v>
      </c>
      <c r="K64" s="11"/>
      <c r="L64" s="19"/>
      <c r="M64" s="19"/>
      <c r="N64" s="19"/>
      <c r="O64" s="19"/>
      <c r="P64" s="19"/>
      <c r="Q64" s="19">
        <v>0.1</v>
      </c>
      <c r="R64" s="19"/>
      <c r="S64" s="19"/>
      <c r="T64" s="19"/>
      <c r="U64" s="18"/>
      <c r="V64" s="18"/>
      <c r="W64" s="18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7">
        <f>SUM(Table1[[#This Row],[Autumn Week 1]:[Spring Week 12]])</f>
        <v>0.1</v>
      </c>
      <c r="AK64" s="27">
        <f>IF(Table1[[#This Row],[Hours]]&gt;0,Table1[[#This Row],[Hours]],Table1[[#This Row],[Nominal Hours]])*COUNTIF(Table1[[#This Row],[Autumn Week 1]:[Spring Week 12]],"&gt;0")</f>
        <v>8</v>
      </c>
    </row>
    <row r="65" spans="1:37">
      <c r="A65" s="4" t="s">
        <v>252</v>
      </c>
      <c r="B65" s="2" t="s">
        <v>240</v>
      </c>
      <c r="C65" s="11" t="s">
        <v>128</v>
      </c>
      <c r="D65" s="29">
        <f>INDEX(Table2[CA weight],MATCH(Table1[[#This Row],[Module Code]],Table2[Module Code],0))</f>
        <v>30</v>
      </c>
      <c r="E65" s="29">
        <f>INDEX(Table2[Credits],MATCH(Table1[[#This Row],[Module Code]],Table2[Module Code],0))</f>
        <v>10</v>
      </c>
      <c r="F65" s="11" t="s">
        <v>259</v>
      </c>
      <c r="G65" s="11" t="s">
        <v>234</v>
      </c>
      <c r="H65" s="11" t="s">
        <v>318</v>
      </c>
      <c r="I65" s="13">
        <v>1</v>
      </c>
      <c r="J65" s="11">
        <f>AVERAGE(Table1[[#This Row],[Autumn Week 1]:[Spring Week 12]])*4*Table1[[#This Row],[Credits]]</f>
        <v>1.3333333333333333</v>
      </c>
      <c r="K65" s="11">
        <v>0.5</v>
      </c>
      <c r="L65" s="18"/>
      <c r="M65" s="18">
        <f>0.3/9</f>
        <v>3.3333333333333333E-2</v>
      </c>
      <c r="N65" s="18">
        <f t="shared" ref="N65:U65" si="0">0.3/9</f>
        <v>3.3333333333333333E-2</v>
      </c>
      <c r="O65" s="18">
        <f t="shared" si="0"/>
        <v>3.3333333333333333E-2</v>
      </c>
      <c r="P65" s="18">
        <f t="shared" si="0"/>
        <v>3.3333333333333333E-2</v>
      </c>
      <c r="Q65" s="18">
        <f t="shared" si="0"/>
        <v>3.3333333333333333E-2</v>
      </c>
      <c r="R65" s="18">
        <f t="shared" si="0"/>
        <v>3.3333333333333333E-2</v>
      </c>
      <c r="S65" s="18">
        <f t="shared" si="0"/>
        <v>3.3333333333333333E-2</v>
      </c>
      <c r="T65" s="18">
        <f t="shared" si="0"/>
        <v>3.3333333333333333E-2</v>
      </c>
      <c r="U65" s="18">
        <f t="shared" si="0"/>
        <v>3.3333333333333333E-2</v>
      </c>
      <c r="V65" s="18"/>
      <c r="W65" s="23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7">
        <f>SUM(Table1[[#This Row],[Autumn Week 1]:[Spring Week 12]])</f>
        <v>0.3</v>
      </c>
      <c r="AK65" s="27">
        <f>IF(Table1[[#This Row],[Hours]]&gt;0,Table1[[#This Row],[Hours]],Table1[[#This Row],[Nominal Hours]])*COUNTIF(Table1[[#This Row],[Autumn Week 1]:[Spring Week 12]],"&gt;0")</f>
        <v>4.5</v>
      </c>
    </row>
    <row r="66" spans="1:37">
      <c r="A66" s="4" t="s">
        <v>8</v>
      </c>
      <c r="B66" s="2" t="s">
        <v>9</v>
      </c>
      <c r="C66" s="11" t="s">
        <v>128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259</v>
      </c>
      <c r="G66" s="11" t="s">
        <v>234</v>
      </c>
      <c r="H66" s="11" t="s">
        <v>317</v>
      </c>
      <c r="I66" s="11">
        <v>1</v>
      </c>
      <c r="J66" s="11">
        <f>AVERAGE(Table1[[#This Row],[Autumn Week 1]:[Spring Week 12]])*4*Table1[[#This Row],[Credits]]</f>
        <v>0.99999999999999989</v>
      </c>
      <c r="K66" s="11">
        <v>0.5</v>
      </c>
      <c r="L66" s="18"/>
      <c r="M66" s="18">
        <v>2.5000000000000001E-2</v>
      </c>
      <c r="N66" s="18">
        <v>2.5000000000000001E-2</v>
      </c>
      <c r="O66" s="18">
        <v>2.5000000000000001E-2</v>
      </c>
      <c r="P66" s="18">
        <v>2.5000000000000001E-2</v>
      </c>
      <c r="Q66" s="18"/>
      <c r="R66" s="18">
        <v>2.5000000000000001E-2</v>
      </c>
      <c r="S66" s="18">
        <v>2.5000000000000001E-2</v>
      </c>
      <c r="T66" s="18">
        <v>2.5000000000000001E-2</v>
      </c>
      <c r="U66" s="19"/>
      <c r="V66" s="18">
        <v>2.5000000000000001E-2</v>
      </c>
      <c r="W66" s="23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7">
        <f>SUM(Table1[[#This Row],[Autumn Week 1]:[Spring Week 12]])</f>
        <v>0.19999999999999998</v>
      </c>
      <c r="AK66" s="27">
        <f>IF(Table1[[#This Row],[Hours]]&gt;0,Table1[[#This Row],[Hours]],Table1[[#This Row],[Nominal Hours]])*COUNTIF(Table1[[#This Row],[Autumn Week 1]:[Spring Week 12]],"&gt;0")</f>
        <v>4</v>
      </c>
    </row>
    <row r="67" spans="1:37">
      <c r="A67" s="4" t="s">
        <v>8</v>
      </c>
      <c r="B67" s="2" t="s">
        <v>9</v>
      </c>
      <c r="C67" s="11" t="s">
        <v>5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209</v>
      </c>
      <c r="G67" s="11" t="s">
        <v>234</v>
      </c>
      <c r="H67" s="11" t="s">
        <v>319</v>
      </c>
      <c r="I67" s="11">
        <v>4</v>
      </c>
      <c r="J67" s="11">
        <f>AVERAGE(Table1[[#This Row],[Autumn Week 1]:[Spring Week 12]])*4*Table1[[#This Row],[Credits]]</f>
        <v>16</v>
      </c>
      <c r="K67" s="11">
        <v>20</v>
      </c>
      <c r="L67" s="23"/>
      <c r="M67" s="23"/>
      <c r="N67" s="23"/>
      <c r="O67" s="23"/>
      <c r="P67" s="23"/>
      <c r="Q67" s="23"/>
      <c r="R67" s="23">
        <v>0.35</v>
      </c>
      <c r="S67" s="23"/>
      <c r="T67" s="23"/>
      <c r="U67" s="23"/>
      <c r="V67" s="23">
        <v>0.45</v>
      </c>
      <c r="W67" s="23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7">
        <f>SUM(Table1[[#This Row],[Autumn Week 1]:[Spring Week 12]])</f>
        <v>0.8</v>
      </c>
      <c r="AK67" s="27">
        <f>IF(Table1[[#This Row],[Hours]]&gt;0,Table1[[#This Row],[Hours]],Table1[[#This Row],[Nominal Hours]])*COUNTIF(Table1[[#This Row],[Autumn Week 1]:[Spring Week 12]],"&gt;0")</f>
        <v>40</v>
      </c>
    </row>
    <row r="68" spans="1:37">
      <c r="A68" s="4" t="s">
        <v>10</v>
      </c>
      <c r="B68" s="2" t="s">
        <v>11</v>
      </c>
      <c r="C68" s="11" t="s">
        <v>5</v>
      </c>
      <c r="D68" s="29">
        <f>INDEX(Table2[CA weight],MATCH(Table1[[#This Row],[Module Code]],Table2[Module Code],0))</f>
        <v>20</v>
      </c>
      <c r="E68" s="29">
        <f>INDEX(Table2[Credits],MATCH(Table1[[#This Row],[Module Code]],Table2[Module Code],0))</f>
        <v>10</v>
      </c>
      <c r="F68" s="11" t="s">
        <v>209</v>
      </c>
      <c r="G68" s="11" t="s">
        <v>234</v>
      </c>
      <c r="H68" s="11" t="s">
        <v>319</v>
      </c>
      <c r="I68" s="11">
        <v>4</v>
      </c>
      <c r="J68" s="11">
        <f>AVERAGE(Table1[[#This Row],[Autumn Week 1]:[Spring Week 12]])*4*Table1[[#This Row],[Credits]]</f>
        <v>4</v>
      </c>
      <c r="K68" s="11"/>
      <c r="L68" s="18"/>
      <c r="M68" s="18"/>
      <c r="N68" s="18"/>
      <c r="O68" s="18"/>
      <c r="P68" s="18"/>
      <c r="Q68" s="19">
        <v>0.1</v>
      </c>
      <c r="R68" s="23"/>
      <c r="S68" s="23"/>
      <c r="T68" s="23">
        <v>0.1</v>
      </c>
      <c r="U68" s="23"/>
      <c r="V68" s="23"/>
      <c r="W68" s="23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7">
        <f>SUM(Table1[[#This Row],[Autumn Week 1]:[Spring Week 12]])</f>
        <v>0.2</v>
      </c>
      <c r="AK68" s="27">
        <f>IF(Table1[[#This Row],[Hours]]&gt;0,Table1[[#This Row],[Hours]],Table1[[#This Row],[Nominal Hours]])*COUNTIF(Table1[[#This Row],[Autumn Week 1]:[Spring Week 12]],"&gt;0")</f>
        <v>8</v>
      </c>
    </row>
    <row r="69" spans="1:37">
      <c r="A69" s="4" t="s">
        <v>14</v>
      </c>
      <c r="B69" s="2" t="s">
        <v>13</v>
      </c>
      <c r="C69" s="11" t="s">
        <v>5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214</v>
      </c>
      <c r="G69" s="11" t="s">
        <v>234</v>
      </c>
      <c r="H69" s="11" t="s">
        <v>318</v>
      </c>
      <c r="I69" s="11">
        <v>1</v>
      </c>
      <c r="J69" s="11">
        <f>AVERAGE(Table1[[#This Row],[Autumn Week 1]:[Spring Week 12]])*4*Table1[[#This Row],[Credits]]</f>
        <v>10</v>
      </c>
      <c r="K69" s="11"/>
      <c r="L69" s="18"/>
      <c r="M69" s="18"/>
      <c r="N69" s="18">
        <v>0.25</v>
      </c>
      <c r="O69" s="18">
        <v>0.25</v>
      </c>
      <c r="P69" s="18">
        <v>0.25</v>
      </c>
      <c r="Q69" s="18"/>
      <c r="R69" s="24"/>
      <c r="S69" s="18"/>
      <c r="T69" s="24"/>
      <c r="U69" s="19"/>
      <c r="V69" s="19"/>
      <c r="W69" s="23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7">
        <f>SUM(Table1[[#This Row],[Autumn Week 1]:[Spring Week 12]])</f>
        <v>0.75</v>
      </c>
      <c r="AK69" s="27">
        <f>IF(Table1[[#This Row],[Hours]]&gt;0,Table1[[#This Row],[Hours]],Table1[[#This Row],[Nominal Hours]])*COUNTIF(Table1[[#This Row],[Autumn Week 1]:[Spring Week 12]],"&gt;0")</f>
        <v>30</v>
      </c>
    </row>
    <row r="70" spans="1:37">
      <c r="A70" s="4" t="s">
        <v>14</v>
      </c>
      <c r="B70" s="2" t="s">
        <v>13</v>
      </c>
      <c r="C70" s="11" t="s">
        <v>128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259</v>
      </c>
      <c r="G70" s="11" t="s">
        <v>234</v>
      </c>
      <c r="H70" s="11" t="s">
        <v>318</v>
      </c>
      <c r="I70" s="11">
        <v>1</v>
      </c>
      <c r="J70" s="11">
        <f>AVERAGE(Table1[[#This Row],[Autumn Week 1]:[Spring Week 12]])*4*Table1[[#This Row],[Credits]]</f>
        <v>4</v>
      </c>
      <c r="K70" s="11">
        <v>0.5</v>
      </c>
      <c r="L70" s="18"/>
      <c r="M70" s="18"/>
      <c r="N70" s="18"/>
      <c r="O70" s="18"/>
      <c r="P70" s="18">
        <v>0.1</v>
      </c>
      <c r="Q70" s="18"/>
      <c r="R70" s="24"/>
      <c r="S70" s="18"/>
      <c r="T70" s="24"/>
      <c r="U70" s="19"/>
      <c r="V70" s="19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7">
        <f>SUM(Table1[[#This Row],[Autumn Week 1]:[Spring Week 12]])</f>
        <v>0.1</v>
      </c>
      <c r="AK70" s="27">
        <f>IF(Table1[[#This Row],[Hours]]&gt;0,Table1[[#This Row],[Hours]],Table1[[#This Row],[Nominal Hours]])*COUNTIF(Table1[[#This Row],[Autumn Week 1]:[Spring Week 12]],"&gt;0")</f>
        <v>0.5</v>
      </c>
    </row>
    <row r="71" spans="1:37">
      <c r="A71" s="4" t="s">
        <v>14</v>
      </c>
      <c r="B71" s="2" t="s">
        <v>13</v>
      </c>
      <c r="C71" s="11" t="s">
        <v>124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210</v>
      </c>
      <c r="G71" s="11" t="s">
        <v>234</v>
      </c>
      <c r="H71" s="11" t="s">
        <v>321</v>
      </c>
      <c r="I71" s="11">
        <v>5</v>
      </c>
      <c r="J71" s="11">
        <f>AVERAGE(Table1[[#This Row],[Autumn Week 1]:[Spring Week 12]])*4*Table1[[#This Row],[Credits]]</f>
        <v>6</v>
      </c>
      <c r="K71" s="11">
        <v>15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>
        <v>0.15</v>
      </c>
      <c r="W71" s="23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7">
        <f>SUM(Table1[[#This Row],[Autumn Week 1]:[Spring Week 12]])</f>
        <v>0.15</v>
      </c>
      <c r="AK71" s="27">
        <f>IF(Table1[[#This Row],[Hours]]&gt;0,Table1[[#This Row],[Hours]],Table1[[#This Row],[Nominal Hours]])*COUNTIF(Table1[[#This Row],[Autumn Week 1]:[Spring Week 12]],"&gt;0")</f>
        <v>15</v>
      </c>
    </row>
    <row r="72" spans="1:37">
      <c r="A72" s="4" t="s">
        <v>15</v>
      </c>
      <c r="B72" s="2" t="s">
        <v>148</v>
      </c>
      <c r="C72" s="11" t="s">
        <v>128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259</v>
      </c>
      <c r="G72" s="11" t="s">
        <v>234</v>
      </c>
      <c r="H72" s="11" t="s">
        <v>319</v>
      </c>
      <c r="I72" s="11">
        <v>1</v>
      </c>
      <c r="J72" s="11">
        <f>AVERAGE(Table1[[#This Row],[Autumn Week 1]:[Spring Week 12]])*4*Table1[[#This Row],[Credits]]</f>
        <v>0.99999999999999989</v>
      </c>
      <c r="K72" s="11">
        <v>0.5</v>
      </c>
      <c r="L72" s="18"/>
      <c r="M72" s="18">
        <v>2.5000000000000001E-2</v>
      </c>
      <c r="N72" s="18">
        <v>2.5000000000000001E-2</v>
      </c>
      <c r="O72" s="18">
        <v>2.5000000000000001E-2</v>
      </c>
      <c r="P72" s="18">
        <v>2.5000000000000001E-2</v>
      </c>
      <c r="Q72" s="18"/>
      <c r="R72" s="18">
        <v>2.5000000000000001E-2</v>
      </c>
      <c r="S72" s="18">
        <v>2.5000000000000001E-2</v>
      </c>
      <c r="T72" s="18">
        <v>2.5000000000000001E-2</v>
      </c>
      <c r="U72" s="19"/>
      <c r="V72" s="18">
        <v>2.5000000000000001E-2</v>
      </c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7">
        <f>SUM(Table1[[#This Row],[Autumn Week 1]:[Spring Week 12]])</f>
        <v>0.19999999999999998</v>
      </c>
      <c r="AK72" s="27">
        <f>IF(Table1[[#This Row],[Hours]]&gt;0,Table1[[#This Row],[Hours]],Table1[[#This Row],[Nominal Hours]])*COUNTIF(Table1[[#This Row],[Autumn Week 1]:[Spring Week 12]],"&gt;0")</f>
        <v>4</v>
      </c>
    </row>
    <row r="73" spans="1:37">
      <c r="A73" s="4" t="s">
        <v>15</v>
      </c>
      <c r="B73" s="2" t="s">
        <v>148</v>
      </c>
      <c r="C73" s="11" t="s">
        <v>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209</v>
      </c>
      <c r="G73" s="11" t="s">
        <v>234</v>
      </c>
      <c r="H73" s="11" t="s">
        <v>322</v>
      </c>
      <c r="I73" s="11">
        <v>4</v>
      </c>
      <c r="J73" s="11">
        <f>AVERAGE(Table1[[#This Row],[Autumn Week 1]:[Spring Week 12]])*4*Table1[[#This Row],[Credits]]</f>
        <v>16</v>
      </c>
      <c r="K73" s="11">
        <v>20</v>
      </c>
      <c r="L73" s="23"/>
      <c r="M73" s="23"/>
      <c r="N73" s="23"/>
      <c r="O73" s="23"/>
      <c r="P73" s="23"/>
      <c r="Q73" s="23">
        <v>0.35</v>
      </c>
      <c r="R73" s="23"/>
      <c r="S73" s="23"/>
      <c r="T73" s="23"/>
      <c r="U73" s="23">
        <v>0.45</v>
      </c>
      <c r="V73" s="23"/>
      <c r="W73" s="23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7">
        <f>SUM(Table1[[#This Row],[Autumn Week 1]:[Spring Week 12]])</f>
        <v>0.8</v>
      </c>
      <c r="AK73" s="27">
        <f>IF(Table1[[#This Row],[Hours]]&gt;0,Table1[[#This Row],[Hours]],Table1[[#This Row],[Nominal Hours]])*COUNTIF(Table1[[#This Row],[Autumn Week 1]:[Spring Week 12]],"&gt;0")</f>
        <v>40</v>
      </c>
    </row>
    <row r="74" spans="1:37">
      <c r="A74" s="4" t="s">
        <v>16</v>
      </c>
      <c r="B74" s="2" t="s">
        <v>17</v>
      </c>
      <c r="C74" s="11" t="s">
        <v>128</v>
      </c>
      <c r="D74" s="29">
        <f>INDEX(Table2[CA weight],MATCH(Table1[[#This Row],[Module Code]],Table2[Module Code],0))</f>
        <v>30</v>
      </c>
      <c r="E74" s="29">
        <f>INDEX(Table2[Credits],MATCH(Table1[[#This Row],[Module Code]],Table2[Module Code],0))</f>
        <v>10</v>
      </c>
      <c r="F74" s="11" t="s">
        <v>259</v>
      </c>
      <c r="G74" s="11" t="s">
        <v>234</v>
      </c>
      <c r="H74" s="11" t="s">
        <v>319</v>
      </c>
      <c r="I74" s="13">
        <v>1</v>
      </c>
      <c r="J74" s="11">
        <f>AVERAGE(Table1[[#This Row],[Autumn Week 1]:[Spring Week 12]])*4*Table1[[#This Row],[Credits]]</f>
        <v>0.8</v>
      </c>
      <c r="K74" s="11">
        <v>0.5</v>
      </c>
      <c r="L74" s="25"/>
      <c r="M74" s="26">
        <v>0.02</v>
      </c>
      <c r="N74" s="26"/>
      <c r="O74" s="26">
        <v>0.02</v>
      </c>
      <c r="P74" s="26"/>
      <c r="Q74" s="26">
        <v>0.02</v>
      </c>
      <c r="R74" s="26"/>
      <c r="S74" s="26">
        <v>0.02</v>
      </c>
      <c r="T74" s="26"/>
      <c r="U74" s="26">
        <v>0.02</v>
      </c>
      <c r="V74" s="26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7">
        <f>SUM(Table1[[#This Row],[Autumn Week 1]:[Spring Week 12]])</f>
        <v>0.1</v>
      </c>
      <c r="AK74" s="27">
        <f>IF(Table1[[#This Row],[Hours]]&gt;0,Table1[[#This Row],[Hours]],Table1[[#This Row],[Nominal Hours]])*COUNTIF(Table1[[#This Row],[Autumn Week 1]:[Spring Week 12]],"&gt;0")</f>
        <v>2.5</v>
      </c>
    </row>
    <row r="75" spans="1:37">
      <c r="A75" s="4" t="s">
        <v>16</v>
      </c>
      <c r="B75" s="2" t="s">
        <v>17</v>
      </c>
      <c r="C75" s="13" t="s">
        <v>5</v>
      </c>
      <c r="D75" s="30">
        <f>INDEX(Table2[CA weight],MATCH(Table1[[#This Row],[Module Code]],Table2[Module Code],0))</f>
        <v>30</v>
      </c>
      <c r="E75" s="30">
        <f>INDEX(Table2[Credits],MATCH(Table1[[#This Row],[Module Code]],Table2[Module Code],0))</f>
        <v>10</v>
      </c>
      <c r="F75" s="13" t="s">
        <v>209</v>
      </c>
      <c r="G75" s="11" t="s">
        <v>234</v>
      </c>
      <c r="H75" s="11" t="s">
        <v>319</v>
      </c>
      <c r="I75" s="13">
        <v>4</v>
      </c>
      <c r="J75" s="11">
        <f>AVERAGE(Table1[[#This Row],[Autumn Week 1]:[Spring Week 12]])*4*Table1[[#This Row],[Credits]]</f>
        <v>8</v>
      </c>
      <c r="K75" s="13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26">
        <v>0.2</v>
      </c>
      <c r="W75" s="23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7">
        <f>SUM(Table1[[#This Row],[Autumn Week 1]:[Spring Week 12]])</f>
        <v>0.2</v>
      </c>
      <c r="AK75" s="27">
        <f>IF(Table1[[#This Row],[Hours]]&gt;0,Table1[[#This Row],[Hours]],Table1[[#This Row],[Nominal Hours]])*COUNTIF(Table1[[#This Row],[Autumn Week 1]:[Spring Week 12]],"&gt;0")</f>
        <v>8</v>
      </c>
    </row>
    <row r="76" spans="1:37">
      <c r="A76" s="4" t="s">
        <v>18</v>
      </c>
      <c r="B76" s="2" t="s">
        <v>19</v>
      </c>
      <c r="C76" s="11" t="s">
        <v>128</v>
      </c>
      <c r="D76" s="29">
        <f>INDEX(Table2[CA weight],MATCH(Table1[[#This Row],[Module Code]],Table2[Module Code],0))</f>
        <v>40</v>
      </c>
      <c r="E76" s="29">
        <f>INDEX(Table2[Credits],MATCH(Table1[[#This Row],[Module Code]],Table2[Module Code],0))</f>
        <v>10</v>
      </c>
      <c r="F76" s="11" t="s">
        <v>259</v>
      </c>
      <c r="G76" s="11" t="s">
        <v>234</v>
      </c>
      <c r="H76" s="11" t="s">
        <v>318</v>
      </c>
      <c r="I76" s="11">
        <v>1</v>
      </c>
      <c r="J76" s="11">
        <f>AVERAGE(Table1[[#This Row],[Autumn Week 1]:[Spring Week 12]])*4*Table1[[#This Row],[Credits]]</f>
        <v>1.2000000000000002</v>
      </c>
      <c r="K76" s="11">
        <v>0.5</v>
      </c>
      <c r="L76" s="18">
        <v>0.03</v>
      </c>
      <c r="M76" s="18"/>
      <c r="N76" s="18">
        <v>0.03</v>
      </c>
      <c r="O76" s="18">
        <v>0.03</v>
      </c>
      <c r="P76" s="18">
        <v>0.03</v>
      </c>
      <c r="Q76" s="18">
        <v>0.03</v>
      </c>
      <c r="R76" s="18">
        <v>0.03</v>
      </c>
      <c r="S76" s="18">
        <v>0.03</v>
      </c>
      <c r="T76" s="18">
        <v>0.03</v>
      </c>
      <c r="U76" s="18">
        <v>0.03</v>
      </c>
      <c r="V76" s="18">
        <v>0.03</v>
      </c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7">
        <f>SUM(Table1[[#This Row],[Autumn Week 1]:[Spring Week 12]])</f>
        <v>0.30000000000000004</v>
      </c>
      <c r="AK76" s="27">
        <f>IF(Table1[[#This Row],[Hours]]&gt;0,Table1[[#This Row],[Hours]],Table1[[#This Row],[Nominal Hours]])*COUNTIF(Table1[[#This Row],[Autumn Week 1]:[Spring Week 12]],"&gt;0")</f>
        <v>5</v>
      </c>
    </row>
    <row r="77" spans="1:37">
      <c r="A77" s="4" t="s">
        <v>24</v>
      </c>
      <c r="B77" s="2" t="s">
        <v>20</v>
      </c>
      <c r="C77" s="11" t="s">
        <v>124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265</v>
      </c>
      <c r="G77" s="11" t="s">
        <v>234</v>
      </c>
      <c r="H77" s="11" t="s">
        <v>321</v>
      </c>
      <c r="I77" s="11">
        <v>2</v>
      </c>
      <c r="J77" s="11">
        <f>AVERAGE(Table1[[#This Row],[Autumn Week 1]:[Spring Week 12]])*4*Table1[[#This Row],[Credits]]</f>
        <v>8</v>
      </c>
      <c r="K77" s="11">
        <v>15</v>
      </c>
      <c r="L77" s="18"/>
      <c r="M77" s="18"/>
      <c r="N77" s="18"/>
      <c r="O77" s="19">
        <v>0.2</v>
      </c>
      <c r="P77" s="18"/>
      <c r="Q77" s="18"/>
      <c r="R77" s="18"/>
      <c r="S77" s="19"/>
      <c r="T77" s="18"/>
      <c r="U77" s="18"/>
      <c r="V77" s="18"/>
      <c r="W77" s="19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7">
        <f>SUM(Table1[[#This Row],[Autumn Week 1]:[Spring Week 12]])</f>
        <v>0.2</v>
      </c>
      <c r="AK77" s="27">
        <f>IF(Table1[[#This Row],[Hours]]&gt;0,Table1[[#This Row],[Hours]],Table1[[#This Row],[Nominal Hours]])*COUNTIF(Table1[[#This Row],[Autumn Week 1]:[Spring Week 12]],"&gt;0")</f>
        <v>15</v>
      </c>
    </row>
    <row r="78" spans="1:37">
      <c r="A78" s="4" t="s">
        <v>24</v>
      </c>
      <c r="B78" s="2" t="s">
        <v>20</v>
      </c>
      <c r="C78" s="11" t="s">
        <v>124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266</v>
      </c>
      <c r="G78" s="11" t="s">
        <v>234</v>
      </c>
      <c r="H78" s="11" t="s">
        <v>321</v>
      </c>
      <c r="I78" s="11">
        <v>4</v>
      </c>
      <c r="J78" s="11">
        <f>AVERAGE(Table1[[#This Row],[Autumn Week 1]:[Spring Week 12]])*4*Table1[[#This Row],[Credits]]</f>
        <v>8</v>
      </c>
      <c r="K78" s="11">
        <v>15</v>
      </c>
      <c r="L78" s="18"/>
      <c r="M78" s="18"/>
      <c r="N78" s="18"/>
      <c r="O78" s="19"/>
      <c r="P78" s="18"/>
      <c r="Q78" s="18"/>
      <c r="R78" s="18"/>
      <c r="S78" s="19"/>
      <c r="T78" s="18"/>
      <c r="U78" s="18"/>
      <c r="V78" s="18">
        <v>0.2</v>
      </c>
      <c r="W78" s="19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7">
        <f>SUM(Table1[[#This Row],[Autumn Week 1]:[Spring Week 12]])</f>
        <v>0.2</v>
      </c>
      <c r="AK78" s="27">
        <f>IF(Table1[[#This Row],[Hours]]&gt;0,Table1[[#This Row],[Hours]],Table1[[#This Row],[Nominal Hours]])*COUNTIF(Table1[[#This Row],[Autumn Week 1]:[Spring Week 12]],"&gt;0")</f>
        <v>15</v>
      </c>
    </row>
    <row r="79" spans="1:37">
      <c r="A79" s="4" t="s">
        <v>24</v>
      </c>
      <c r="B79" s="2" t="s">
        <v>20</v>
      </c>
      <c r="C79" s="11" t="s">
        <v>5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267</v>
      </c>
      <c r="G79" s="11" t="s">
        <v>234</v>
      </c>
      <c r="H79" s="11" t="s">
        <v>319</v>
      </c>
      <c r="I79" s="11">
        <v>2</v>
      </c>
      <c r="J79" s="11">
        <f>AVERAGE(Table1[[#This Row],[Autumn Week 1]:[Spring Week 12]])*4*Table1[[#This Row],[Credits]]</f>
        <v>8</v>
      </c>
      <c r="K79" s="11">
        <v>15</v>
      </c>
      <c r="L79" s="18"/>
      <c r="M79" s="18"/>
      <c r="N79" s="18"/>
      <c r="O79" s="19"/>
      <c r="P79" s="18"/>
      <c r="Q79" s="18"/>
      <c r="R79" s="18"/>
      <c r="S79" s="19">
        <v>0.2</v>
      </c>
      <c r="T79" s="18"/>
      <c r="U79" s="18"/>
      <c r="V79" s="18"/>
      <c r="W79" s="19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7">
        <f>SUM(Table1[[#This Row],[Autumn Week 1]:[Spring Week 12]])</f>
        <v>0.2</v>
      </c>
      <c r="AK79" s="27">
        <f>IF(Table1[[#This Row],[Hours]]&gt;0,Table1[[#This Row],[Hours]],Table1[[#This Row],[Nominal Hours]])*COUNTIF(Table1[[#This Row],[Autumn Week 1]:[Spring Week 12]],"&gt;0")</f>
        <v>15</v>
      </c>
    </row>
    <row r="80" spans="1:37">
      <c r="A80" s="4" t="s">
        <v>24</v>
      </c>
      <c r="B80" s="2" t="s">
        <v>20</v>
      </c>
      <c r="C80" s="11" t="s">
        <v>125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212</v>
      </c>
      <c r="G80" s="11" t="s">
        <v>234</v>
      </c>
      <c r="H80" s="11" t="s">
        <v>319</v>
      </c>
      <c r="I80" s="11">
        <v>11</v>
      </c>
      <c r="J80" s="11">
        <f>AVERAGE(Table1[[#This Row],[Autumn Week 1]:[Spring Week 12]])*4*Table1[[#This Row],[Credits]]</f>
        <v>16</v>
      </c>
      <c r="K80" s="11">
        <v>10</v>
      </c>
      <c r="L80" s="18"/>
      <c r="M80" s="18"/>
      <c r="N80" s="18"/>
      <c r="O80" s="19"/>
      <c r="P80" s="18"/>
      <c r="Q80" s="18"/>
      <c r="R80" s="18"/>
      <c r="S80" s="19"/>
      <c r="T80" s="18"/>
      <c r="U80" s="18"/>
      <c r="V80" s="18"/>
      <c r="W80" s="19">
        <v>0.4</v>
      </c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7">
        <f>SUM(Table1[[#This Row],[Autumn Week 1]:[Spring Week 12]])</f>
        <v>0.4</v>
      </c>
      <c r="AK80" s="27">
        <f>IF(Table1[[#This Row],[Hours]]&gt;0,Table1[[#This Row],[Hours]],Table1[[#This Row],[Nominal Hours]])*COUNTIF(Table1[[#This Row],[Autumn Week 1]:[Spring Week 12]],"&gt;0")</f>
        <v>10</v>
      </c>
    </row>
    <row r="81" spans="1:37">
      <c r="A81" s="8" t="s">
        <v>21</v>
      </c>
      <c r="B81" s="2" t="s">
        <v>22</v>
      </c>
      <c r="C81" s="11" t="s">
        <v>124</v>
      </c>
      <c r="D81" s="29">
        <f>INDEX(Table2[CA weight],MATCH(Table1[[#This Row],[Module Code]],Table2[Module Code],0))</f>
        <v>20</v>
      </c>
      <c r="E81" s="29">
        <f>INDEX(Table2[Credits],MATCH(Table1[[#This Row],[Module Code]],Table2[Module Code],0))</f>
        <v>10</v>
      </c>
      <c r="F81" s="11" t="s">
        <v>210</v>
      </c>
      <c r="G81" s="11" t="s">
        <v>234</v>
      </c>
      <c r="H81" s="11" t="s">
        <v>319</v>
      </c>
      <c r="I81" s="11">
        <v>4</v>
      </c>
      <c r="J81" s="11">
        <f>AVERAGE(Table1[[#This Row],[Autumn Week 1]:[Spring Week 12]])*4*Table1[[#This Row],[Credits]]</f>
        <v>4</v>
      </c>
      <c r="K81" s="11"/>
      <c r="L81" s="18"/>
      <c r="M81" s="18"/>
      <c r="N81" s="18"/>
      <c r="O81" s="18"/>
      <c r="P81" s="18"/>
      <c r="Q81" s="18"/>
      <c r="R81" s="18">
        <v>0.1</v>
      </c>
      <c r="S81" s="18"/>
      <c r="T81" s="18"/>
      <c r="U81" s="18"/>
      <c r="V81" s="18"/>
      <c r="W81" s="23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7">
        <f>SUM(Table1[[#This Row],[Autumn Week 1]:[Spring Week 12]])</f>
        <v>0.1</v>
      </c>
      <c r="AK81" s="27">
        <f>IF(Table1[[#This Row],[Hours]]&gt;0,Table1[[#This Row],[Hours]],Table1[[#This Row],[Nominal Hours]])*COUNTIF(Table1[[#This Row],[Autumn Week 1]:[Spring Week 12]],"&gt;0")</f>
        <v>4</v>
      </c>
    </row>
    <row r="82" spans="1:37">
      <c r="A82" s="8" t="s">
        <v>21</v>
      </c>
      <c r="B82" s="2" t="s">
        <v>22</v>
      </c>
      <c r="C82" s="11" t="s">
        <v>5</v>
      </c>
      <c r="D82" s="29">
        <f>INDEX(Table2[CA weight],MATCH(Table1[[#This Row],[Module Code]],Table2[Module Code],0))</f>
        <v>20</v>
      </c>
      <c r="E82" s="29">
        <f>INDEX(Table2[Credits],MATCH(Table1[[#This Row],[Module Code]],Table2[Module Code],0))</f>
        <v>10</v>
      </c>
      <c r="F82" s="11" t="s">
        <v>209</v>
      </c>
      <c r="G82" s="11" t="s">
        <v>234</v>
      </c>
      <c r="H82" s="11" t="s">
        <v>319</v>
      </c>
      <c r="I82" s="11">
        <v>4</v>
      </c>
      <c r="J82" s="11">
        <f>AVERAGE(Table1[[#This Row],[Autumn Week 1]:[Spring Week 12]])*4*Table1[[#This Row],[Credits]]</f>
        <v>4</v>
      </c>
      <c r="K82" s="11"/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>
        <v>0.1</v>
      </c>
      <c r="W82" s="19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7">
        <f>SUM(Table1[[#This Row],[Autumn Week 1]:[Spring Week 12]])</f>
        <v>0.1</v>
      </c>
      <c r="AK82" s="27">
        <f>IF(Table1[[#This Row],[Hours]]&gt;0,Table1[[#This Row],[Hours]],Table1[[#This Row],[Nominal Hours]])*COUNTIF(Table1[[#This Row],[Autumn Week 1]:[Spring Week 12]],"&gt;0")</f>
        <v>4</v>
      </c>
    </row>
    <row r="83" spans="1:37">
      <c r="A83" s="3" t="s">
        <v>109</v>
      </c>
      <c r="B83" s="3" t="s">
        <v>99</v>
      </c>
      <c r="C83" s="11" t="s">
        <v>128</v>
      </c>
      <c r="D83" s="29">
        <f>INDEX(Table2[CA weight],MATCH(Table1[[#This Row],[Module Code]],Table2[Module Code],0))</f>
        <v>30</v>
      </c>
      <c r="E83" s="29">
        <f>INDEX(Table2[Credits],MATCH(Table1[[#This Row],[Module Code]],Table2[Module Code],0))</f>
        <v>20</v>
      </c>
      <c r="F83" s="11" t="s">
        <v>259</v>
      </c>
      <c r="G83" s="11" t="s">
        <v>234</v>
      </c>
      <c r="H83" s="11" t="s">
        <v>319</v>
      </c>
      <c r="I83" s="11">
        <v>1</v>
      </c>
      <c r="J83" s="11">
        <f>AVERAGE(Table1[[#This Row],[Autumn Week 1]:[Spring Week 12]])*4*Table1[[#This Row],[Credits]]</f>
        <v>0.56000000000000005</v>
      </c>
      <c r="K83" s="11">
        <v>0.5</v>
      </c>
      <c r="L83" s="18"/>
      <c r="M83" s="18"/>
      <c r="N83" s="18"/>
      <c r="O83" s="19"/>
      <c r="P83" s="18"/>
      <c r="Q83" s="18"/>
      <c r="R83" s="18"/>
      <c r="S83" s="19"/>
      <c r="T83" s="18"/>
      <c r="U83" s="18"/>
      <c r="V83" s="18"/>
      <c r="W83" s="19"/>
      <c r="X83" s="20">
        <v>7.0000000000000001E-3</v>
      </c>
      <c r="Y83" s="20">
        <v>7.0000000000000001E-3</v>
      </c>
      <c r="Z83" s="20">
        <v>7.0000000000000001E-3</v>
      </c>
      <c r="AA83" s="20">
        <v>7.0000000000000001E-3</v>
      </c>
      <c r="AB83" s="20">
        <v>7.0000000000000001E-3</v>
      </c>
      <c r="AC83" s="20">
        <v>7.0000000000000001E-3</v>
      </c>
      <c r="AD83" s="20">
        <v>7.0000000000000001E-3</v>
      </c>
      <c r="AE83" s="20">
        <v>7.0000000000000001E-3</v>
      </c>
      <c r="AF83" s="20">
        <v>7.0000000000000001E-3</v>
      </c>
      <c r="AG83" s="20">
        <v>7.0000000000000001E-3</v>
      </c>
      <c r="AH83" s="20"/>
      <c r="AI83" s="20"/>
      <c r="AJ83" s="27">
        <f>SUM(Table1[[#This Row],[Autumn Week 1]:[Spring Week 12]])</f>
        <v>7.0000000000000007E-2</v>
      </c>
      <c r="AK83" s="27">
        <f>IF(Table1[[#This Row],[Hours]]&gt;0,Table1[[#This Row],[Hours]],Table1[[#This Row],[Nominal Hours]])*COUNTIF(Table1[[#This Row],[Autumn Week 1]:[Spring Week 12]],"&gt;0")</f>
        <v>5</v>
      </c>
    </row>
    <row r="84" spans="1:37">
      <c r="A84" s="3" t="s">
        <v>109</v>
      </c>
      <c r="B84" s="3" t="s">
        <v>99</v>
      </c>
      <c r="C84" s="12" t="s">
        <v>5</v>
      </c>
      <c r="D84" s="29">
        <f>INDEX(Table2[CA weight],MATCH(Table1[[#This Row],[Module Code]],Table2[Module Code],0))</f>
        <v>30</v>
      </c>
      <c r="E84" s="29">
        <f>INDEX(Table2[Credits],MATCH(Table1[[#This Row],[Module Code]],Table2[Module Code],0))</f>
        <v>20</v>
      </c>
      <c r="F84" s="12" t="s">
        <v>209</v>
      </c>
      <c r="G84" s="11" t="s">
        <v>234</v>
      </c>
      <c r="H84" s="11" t="s">
        <v>317</v>
      </c>
      <c r="I84" s="11">
        <v>3</v>
      </c>
      <c r="J84" s="11">
        <f>AVERAGE(Table1[[#This Row],[Autumn Week 1]:[Spring Week 12]])*4*Table1[[#This Row],[Credits]]</f>
        <v>6.1333333333333337</v>
      </c>
      <c r="K84" s="11"/>
      <c r="L84" s="18"/>
      <c r="M84" s="18"/>
      <c r="N84" s="18"/>
      <c r="O84" s="19"/>
      <c r="P84" s="18"/>
      <c r="Q84" s="18"/>
      <c r="R84" s="18"/>
      <c r="S84" s="19"/>
      <c r="T84" s="18"/>
      <c r="U84" s="18"/>
      <c r="V84" s="18"/>
      <c r="W84" s="19"/>
      <c r="X84" s="20"/>
      <c r="Y84" s="20"/>
      <c r="Z84" s="20"/>
      <c r="AA84" s="20"/>
      <c r="AB84" s="20">
        <v>0.09</v>
      </c>
      <c r="AC84" s="20"/>
      <c r="AD84" s="20"/>
      <c r="AE84" s="20">
        <v>7.0000000000000007E-2</v>
      </c>
      <c r="AF84" s="20"/>
      <c r="AG84" s="20"/>
      <c r="AH84" s="20">
        <v>7.0000000000000007E-2</v>
      </c>
      <c r="AI84" s="20"/>
      <c r="AJ84" s="27">
        <f>SUM(Table1[[#This Row],[Autumn Week 1]:[Spring Week 12]])</f>
        <v>0.23</v>
      </c>
      <c r="AK84" s="27">
        <f>IF(Table1[[#This Row],[Hours]]&gt;0,Table1[[#This Row],[Hours]],Table1[[#This Row],[Nominal Hours]])*COUNTIF(Table1[[#This Row],[Autumn Week 1]:[Spring Week 12]],"&gt;0")</f>
        <v>18.400000000000002</v>
      </c>
    </row>
    <row r="85" spans="1:37">
      <c r="A85" s="3" t="s">
        <v>191</v>
      </c>
      <c r="B85" s="3" t="s">
        <v>100</v>
      </c>
      <c r="C85" s="12" t="s">
        <v>5</v>
      </c>
      <c r="D85" s="29">
        <f>INDEX(Table2[CA weight],MATCH(Table1[[#This Row],[Module Code]],Table2[Module Code],0))</f>
        <v>20</v>
      </c>
      <c r="E85" s="29">
        <f>INDEX(Table2[Credits],MATCH(Table1[[#This Row],[Module Code]],Table2[Module Code],0))</f>
        <v>10</v>
      </c>
      <c r="F85" s="12" t="s">
        <v>209</v>
      </c>
      <c r="G85" s="11" t="s">
        <v>234</v>
      </c>
      <c r="H85" s="11" t="s">
        <v>317</v>
      </c>
      <c r="I85" s="11">
        <v>6</v>
      </c>
      <c r="J85" s="11">
        <f>AVERAGE(Table1[[#This Row],[Autumn Week 1]:[Spring Week 12]])*4*Table1[[#This Row],[Credits]]</f>
        <v>8</v>
      </c>
      <c r="K85" s="11"/>
      <c r="L85" s="18"/>
      <c r="M85" s="18"/>
      <c r="N85" s="18"/>
      <c r="O85" s="19"/>
      <c r="P85" s="18"/>
      <c r="Q85" s="18"/>
      <c r="R85" s="18"/>
      <c r="S85" s="19"/>
      <c r="T85" s="18"/>
      <c r="U85" s="18"/>
      <c r="V85" s="18"/>
      <c r="W85" s="19"/>
      <c r="X85" s="20"/>
      <c r="Y85" s="20"/>
      <c r="Z85" s="20"/>
      <c r="AA85" s="20"/>
      <c r="AB85" s="20"/>
      <c r="AC85" s="20"/>
      <c r="AD85" s="20"/>
      <c r="AE85" s="20"/>
      <c r="AF85" s="20"/>
      <c r="AG85" s="20">
        <v>0.2</v>
      </c>
      <c r="AH85" s="20"/>
      <c r="AI85" s="20"/>
      <c r="AJ85" s="27">
        <f>SUM(Table1[[#This Row],[Autumn Week 1]:[Spring Week 12]])</f>
        <v>0.2</v>
      </c>
      <c r="AK85" s="27">
        <f>IF(Table1[[#This Row],[Hours]]&gt;0,Table1[[#This Row],[Hours]],Table1[[#This Row],[Nominal Hours]])*COUNTIF(Table1[[#This Row],[Autumn Week 1]:[Spring Week 12]],"&gt;0")</f>
        <v>8</v>
      </c>
    </row>
    <row r="86" spans="1:37">
      <c r="A86" s="3" t="s">
        <v>111</v>
      </c>
      <c r="B86" s="3" t="s">
        <v>257</v>
      </c>
      <c r="C86" s="12" t="s">
        <v>5</v>
      </c>
      <c r="D86" s="29">
        <f>INDEX(Table2[CA weight],MATCH(Table1[[#This Row],[Module Code]],Table2[Module Code],0))</f>
        <v>20</v>
      </c>
      <c r="E86" s="29">
        <f>INDEX(Table2[Credits],MATCH(Table1[[#This Row],[Module Code]],Table2[Module Code],0))</f>
        <v>10</v>
      </c>
      <c r="F86" s="12" t="s">
        <v>312</v>
      </c>
      <c r="G86" s="11" t="s">
        <v>234</v>
      </c>
      <c r="H86" s="11" t="s">
        <v>319</v>
      </c>
      <c r="I86" s="11">
        <v>4</v>
      </c>
      <c r="J86" s="11">
        <f>AVERAGE(Table1[[#This Row],[Autumn Week 1]:[Spring Week 12]])*4*Table1[[#This Row],[Credits]]</f>
        <v>1.6</v>
      </c>
      <c r="K86" s="11"/>
      <c r="L86" s="18"/>
      <c r="M86" s="18"/>
      <c r="N86" s="18"/>
      <c r="O86" s="19"/>
      <c r="P86" s="18"/>
      <c r="Q86" s="18"/>
      <c r="R86" s="18"/>
      <c r="S86" s="19"/>
      <c r="T86" s="18"/>
      <c r="U86" s="18"/>
      <c r="V86" s="18"/>
      <c r="W86" s="19"/>
      <c r="X86" s="20"/>
      <c r="Y86" s="20"/>
      <c r="Z86" s="20"/>
      <c r="AA86" s="20"/>
      <c r="AB86" s="20">
        <v>0.04</v>
      </c>
      <c r="AC86" s="20"/>
      <c r="AD86" s="20"/>
      <c r="AE86" s="20"/>
      <c r="AF86" s="20"/>
      <c r="AG86" s="20"/>
      <c r="AH86" s="20"/>
      <c r="AI86" s="20"/>
      <c r="AJ86" s="27">
        <f>SUM(Table1[[#This Row],[Autumn Week 1]:[Spring Week 12]])</f>
        <v>0.04</v>
      </c>
      <c r="AK86" s="27">
        <f>IF(Table1[[#This Row],[Hours]]&gt;0,Table1[[#This Row],[Hours]],Table1[[#This Row],[Nominal Hours]])*COUNTIF(Table1[[#This Row],[Autumn Week 1]:[Spring Week 12]],"&gt;0")</f>
        <v>1.6</v>
      </c>
    </row>
    <row r="87" spans="1:37">
      <c r="A87" s="3" t="s">
        <v>111</v>
      </c>
      <c r="B87" s="3" t="s">
        <v>257</v>
      </c>
      <c r="C87" s="12" t="s">
        <v>124</v>
      </c>
      <c r="D87" s="29">
        <f>INDEX(Table2[CA weight],MATCH(Table1[[#This Row],[Module Code]],Table2[Module Code],0))</f>
        <v>20</v>
      </c>
      <c r="E87" s="29">
        <f>INDEX(Table2[Credits],MATCH(Table1[[#This Row],[Module Code]],Table2[Module Code],0))</f>
        <v>10</v>
      </c>
      <c r="F87" s="12" t="s">
        <v>313</v>
      </c>
      <c r="G87" s="11" t="s">
        <v>234</v>
      </c>
      <c r="H87" s="11" t="s">
        <v>321</v>
      </c>
      <c r="I87" s="11">
        <v>2</v>
      </c>
      <c r="J87" s="11">
        <f>AVERAGE(Table1[[#This Row],[Autumn Week 1]:[Spring Week 12]])*4*Table1[[#This Row],[Credits]]</f>
        <v>6.4</v>
      </c>
      <c r="K87" s="11"/>
      <c r="L87" s="18"/>
      <c r="M87" s="18"/>
      <c r="N87" s="18"/>
      <c r="O87" s="19"/>
      <c r="P87" s="18"/>
      <c r="Q87" s="18"/>
      <c r="R87" s="18"/>
      <c r="S87" s="19"/>
      <c r="T87" s="18"/>
      <c r="U87" s="18"/>
      <c r="V87" s="18"/>
      <c r="W87" s="19"/>
      <c r="X87" s="20"/>
      <c r="Y87" s="20"/>
      <c r="Z87" s="20"/>
      <c r="AA87" s="20"/>
      <c r="AB87" s="20"/>
      <c r="AC87" s="20"/>
      <c r="AD87" s="20">
        <v>0.16</v>
      </c>
      <c r="AE87" s="20"/>
      <c r="AF87" s="20"/>
      <c r="AG87" s="20"/>
      <c r="AH87" s="20"/>
      <c r="AI87" s="20"/>
      <c r="AJ87" s="27">
        <f>SUM(Table1[[#This Row],[Autumn Week 1]:[Spring Week 12]])</f>
        <v>0.16</v>
      </c>
      <c r="AK87" s="27">
        <f>IF(Table1[[#This Row],[Hours]]&gt;0,Table1[[#This Row],[Hours]],Table1[[#This Row],[Nominal Hours]])*COUNTIF(Table1[[#This Row],[Autumn Week 1]:[Spring Week 12]],"&gt;0")</f>
        <v>6.4</v>
      </c>
    </row>
    <row r="88" spans="1:37">
      <c r="A88" s="3" t="s">
        <v>192</v>
      </c>
      <c r="B88" s="3" t="s">
        <v>101</v>
      </c>
      <c r="C88" s="12" t="s">
        <v>5</v>
      </c>
      <c r="D88" s="29">
        <f>INDEX(Table2[CA weight],MATCH(Table1[[#This Row],[Module Code]],Table2[Module Code],0))</f>
        <v>40</v>
      </c>
      <c r="E88" s="29">
        <f>INDEX(Table2[Credits],MATCH(Table1[[#This Row],[Module Code]],Table2[Module Code],0))</f>
        <v>10</v>
      </c>
      <c r="F88" s="12" t="s">
        <v>209</v>
      </c>
      <c r="G88" s="11" t="s">
        <v>234</v>
      </c>
      <c r="H88" s="11" t="s">
        <v>317</v>
      </c>
      <c r="I88" s="11">
        <v>6</v>
      </c>
      <c r="J88" s="11">
        <f>AVERAGE(Table1[[#This Row],[Autumn Week 1]:[Spring Week 12]])*4*Table1[[#This Row],[Credits]]</f>
        <v>8</v>
      </c>
      <c r="K88" s="11">
        <v>15</v>
      </c>
      <c r="L88" s="18"/>
      <c r="M88" s="18"/>
      <c r="N88" s="18"/>
      <c r="O88" s="19"/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0"/>
      <c r="AE88" s="20"/>
      <c r="AF88" s="20">
        <v>0.2</v>
      </c>
      <c r="AG88" s="20"/>
      <c r="AH88" s="20"/>
      <c r="AI88" s="20"/>
      <c r="AJ88" s="27">
        <f>SUM(Table1[[#This Row],[Autumn Week 1]:[Spring Week 12]])</f>
        <v>0.2</v>
      </c>
      <c r="AK88" s="27">
        <f>IF(Table1[[#This Row],[Hours]]&gt;0,Table1[[#This Row],[Hours]],Table1[[#This Row],[Nominal Hours]])*COUNTIF(Table1[[#This Row],[Autumn Week 1]:[Spring Week 12]],"&gt;0")</f>
        <v>15</v>
      </c>
    </row>
    <row r="89" spans="1:37">
      <c r="A89" s="3" t="s">
        <v>192</v>
      </c>
      <c r="B89" s="3" t="s">
        <v>101</v>
      </c>
      <c r="C89" s="12" t="s">
        <v>124</v>
      </c>
      <c r="D89" s="29">
        <f>INDEX(Table2[CA weight],MATCH(Table1[[#This Row],[Module Code]],Table2[Module Code],0))</f>
        <v>40</v>
      </c>
      <c r="E89" s="29">
        <f>INDEX(Table2[Credits],MATCH(Table1[[#This Row],[Module Code]],Table2[Module Code],0))</f>
        <v>10</v>
      </c>
      <c r="F89" s="12" t="s">
        <v>211</v>
      </c>
      <c r="G89" s="11" t="s">
        <v>234</v>
      </c>
      <c r="H89" s="11" t="s">
        <v>319</v>
      </c>
      <c r="I89" s="11">
        <v>2</v>
      </c>
      <c r="J89" s="11">
        <f>AVERAGE(Table1[[#This Row],[Autumn Week 1]:[Spring Week 12]])*4*Table1[[#This Row],[Credits]]</f>
        <v>8</v>
      </c>
      <c r="K89" s="11">
        <v>15</v>
      </c>
      <c r="L89" s="18"/>
      <c r="M89" s="18"/>
      <c r="N89" s="18"/>
      <c r="O89" s="19"/>
      <c r="P89" s="18"/>
      <c r="Q89" s="18"/>
      <c r="R89" s="18"/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>
        <v>0.2</v>
      </c>
      <c r="AI89" s="20"/>
      <c r="AJ89" s="27">
        <f>SUM(Table1[[#This Row],[Autumn Week 1]:[Spring Week 12]])</f>
        <v>0.2</v>
      </c>
      <c r="AK89" s="27">
        <f>IF(Table1[[#This Row],[Hours]]&gt;0,Table1[[#This Row],[Hours]],Table1[[#This Row],[Nominal Hours]])*COUNTIF(Table1[[#This Row],[Autumn Week 1]:[Spring Week 12]],"&gt;0")</f>
        <v>15</v>
      </c>
    </row>
    <row r="90" spans="1:37">
      <c r="A90" s="3" t="s">
        <v>112</v>
      </c>
      <c r="B90" s="3" t="s">
        <v>102</v>
      </c>
      <c r="C90" s="12" t="s">
        <v>5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2" t="s">
        <v>213</v>
      </c>
      <c r="G90" s="11" t="s">
        <v>234</v>
      </c>
      <c r="H90" s="11" t="s">
        <v>319</v>
      </c>
      <c r="I90" s="11">
        <v>11</v>
      </c>
      <c r="J90" s="11">
        <f>AVERAGE(Table1[[#This Row],[Autumn Week 1]:[Spring Week 12]])*4*Table1[[#This Row],[Credits]]</f>
        <v>25.6</v>
      </c>
      <c r="K90" s="11">
        <v>30</v>
      </c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/>
      <c r="W90" s="19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>
        <v>0.64</v>
      </c>
      <c r="AJ90" s="27">
        <f>SUM(Table1[[#This Row],[Autumn Week 1]:[Spring Week 12]])</f>
        <v>0.64</v>
      </c>
      <c r="AK90" s="27">
        <f>IF(Table1[[#This Row],[Hours]]&gt;0,Table1[[#This Row],[Hours]],Table1[[#This Row],[Nominal Hours]])*COUNTIF(Table1[[#This Row],[Autumn Week 1]:[Spring Week 12]],"&gt;0")</f>
        <v>30</v>
      </c>
    </row>
    <row r="91" spans="1:37">
      <c r="A91" s="3" t="s">
        <v>112</v>
      </c>
      <c r="B91" s="3" t="s">
        <v>102</v>
      </c>
      <c r="C91" s="12" t="s">
        <v>124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2" t="s">
        <v>210</v>
      </c>
      <c r="G91" s="11" t="s">
        <v>234</v>
      </c>
      <c r="H91" s="11" t="s">
        <v>319</v>
      </c>
      <c r="I91" s="11">
        <v>11</v>
      </c>
      <c r="J91" s="11">
        <f>AVERAGE(Table1[[#This Row],[Autumn Week 1]:[Spring Week 12]])*4*Table1[[#This Row],[Credits]]</f>
        <v>4</v>
      </c>
      <c r="K91" s="11">
        <v>15</v>
      </c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>
        <v>0.1</v>
      </c>
      <c r="AJ91" s="27">
        <f>SUM(Table1[[#This Row],[Autumn Week 1]:[Spring Week 12]])</f>
        <v>0.1</v>
      </c>
      <c r="AK91" s="27">
        <f>IF(Table1[[#This Row],[Hours]]&gt;0,Table1[[#This Row],[Hours]],Table1[[#This Row],[Nominal Hours]])*COUNTIF(Table1[[#This Row],[Autumn Week 1]:[Spring Week 12]],"&gt;0")</f>
        <v>15</v>
      </c>
    </row>
    <row r="92" spans="1:37">
      <c r="A92" s="3" t="s">
        <v>112</v>
      </c>
      <c r="B92" s="3" t="s">
        <v>102</v>
      </c>
      <c r="C92" s="12" t="s">
        <v>5</v>
      </c>
      <c r="D92" s="29">
        <f>INDEX(Table2[CA weight],MATCH(Table1[[#This Row],[Module Code]],Table2[Module Code],0))</f>
        <v>100</v>
      </c>
      <c r="E92" s="29">
        <f>INDEX(Table2[Credits],MATCH(Table1[[#This Row],[Module Code]],Table2[Module Code],0))</f>
        <v>10</v>
      </c>
      <c r="F92" s="12" t="s">
        <v>263</v>
      </c>
      <c r="G92" s="11" t="s">
        <v>234</v>
      </c>
      <c r="H92" s="11" t="s">
        <v>319</v>
      </c>
      <c r="I92" s="11">
        <v>11</v>
      </c>
      <c r="J92" s="11">
        <f>AVERAGE(Table1[[#This Row],[Autumn Week 1]:[Spring Week 12]])*4*Table1[[#This Row],[Credits]]</f>
        <v>4</v>
      </c>
      <c r="K92" s="11">
        <v>10</v>
      </c>
      <c r="L92" s="18"/>
      <c r="M92" s="18"/>
      <c r="N92" s="18"/>
      <c r="O92" s="19"/>
      <c r="P92" s="18"/>
      <c r="Q92" s="18"/>
      <c r="R92" s="18"/>
      <c r="S92" s="19"/>
      <c r="T92" s="18"/>
      <c r="U92" s="18"/>
      <c r="V92" s="18"/>
      <c r="W92" s="19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>
        <v>0.1</v>
      </c>
      <c r="AJ92" s="27">
        <f>SUM(Table1[[#This Row],[Autumn Week 1]:[Spring Week 12]])</f>
        <v>0.1</v>
      </c>
      <c r="AK92" s="27">
        <f>IF(Table1[[#This Row],[Hours]]&gt;0,Table1[[#This Row],[Hours]],Table1[[#This Row],[Nominal Hours]])*COUNTIF(Table1[[#This Row],[Autumn Week 1]:[Spring Week 12]],"&gt;0")</f>
        <v>10</v>
      </c>
    </row>
    <row r="93" spans="1:37">
      <c r="A93" s="3" t="s">
        <v>103</v>
      </c>
      <c r="B93" s="3" t="s">
        <v>104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209</v>
      </c>
      <c r="G93" s="11" t="s">
        <v>234</v>
      </c>
      <c r="H93" s="11" t="s">
        <v>317</v>
      </c>
      <c r="I93" s="11">
        <v>6</v>
      </c>
      <c r="J93" s="11">
        <f>AVERAGE(Table1[[#This Row],[Autumn Week 1]:[Spring Week 12]])*4*Table1[[#This Row],[Credits]]</f>
        <v>8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/>
      <c r="W93" s="19"/>
      <c r="X93" s="20"/>
      <c r="Y93" s="20"/>
      <c r="Z93" s="20"/>
      <c r="AA93" s="20"/>
      <c r="AB93" s="20"/>
      <c r="AC93" s="20"/>
      <c r="AD93" s="20"/>
      <c r="AE93" s="20">
        <v>0.2</v>
      </c>
      <c r="AF93" s="20"/>
      <c r="AG93" s="20"/>
      <c r="AH93" s="20"/>
      <c r="AI93" s="20"/>
      <c r="AJ93" s="27">
        <f>SUM(Table1[[#This Row],[Autumn Week 1]:[Spring Week 12]])</f>
        <v>0.2</v>
      </c>
      <c r="AK93" s="27">
        <f>IF(Table1[[#This Row],[Hours]]&gt;0,Table1[[#This Row],[Hours]],Table1[[#This Row],[Nominal Hours]])*COUNTIF(Table1[[#This Row],[Autumn Week 1]:[Spring Week 12]],"&gt;0")</f>
        <v>8</v>
      </c>
    </row>
    <row r="94" spans="1:37">
      <c r="A94" s="3" t="s">
        <v>105</v>
      </c>
      <c r="B94" s="3" t="s">
        <v>106</v>
      </c>
      <c r="C94" s="12" t="s">
        <v>5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324</v>
      </c>
      <c r="G94" s="11" t="s">
        <v>234</v>
      </c>
      <c r="H94" s="11" t="s">
        <v>319</v>
      </c>
      <c r="I94" s="11">
        <v>2</v>
      </c>
      <c r="J94" s="11">
        <f>AVERAGE(Table1[[#This Row],[Autumn Week 1]:[Spring Week 12]])*4*Table1[[#This Row],[Credits]]</f>
        <v>8</v>
      </c>
      <c r="K94" s="11"/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/>
      <c r="Y94" s="20"/>
      <c r="Z94" s="20">
        <v>0.2</v>
      </c>
      <c r="AA94" s="20"/>
      <c r="AB94" s="20"/>
      <c r="AC94" s="20"/>
      <c r="AD94" s="20"/>
      <c r="AE94" s="20"/>
      <c r="AF94" s="20"/>
      <c r="AG94" s="20"/>
      <c r="AH94" s="20"/>
      <c r="AI94" s="20"/>
      <c r="AJ94" s="27">
        <f>SUM(Table1[[#This Row],[Autumn Week 1]:[Spring Week 12]])</f>
        <v>0.2</v>
      </c>
      <c r="AK94" s="27">
        <f>IF(Table1[[#This Row],[Hours]]&gt;0,Table1[[#This Row],[Hours]],Table1[[#This Row],[Nominal Hours]])*COUNTIF(Table1[[#This Row],[Autumn Week 1]:[Spring Week 12]],"&gt;0")</f>
        <v>8</v>
      </c>
    </row>
    <row r="95" spans="1:37">
      <c r="A95" s="3" t="s">
        <v>107</v>
      </c>
      <c r="B95" s="3" t="s">
        <v>108</v>
      </c>
      <c r="C95" s="12" t="s">
        <v>124</v>
      </c>
      <c r="D95" s="29">
        <f>INDEX(Table2[CA weight],MATCH(Table1[[#This Row],[Module Code]],Table2[Module Code],0))</f>
        <v>20</v>
      </c>
      <c r="E95" s="29">
        <f>INDEX(Table2[Credits],MATCH(Table1[[#This Row],[Module Code]],Table2[Module Code],0))</f>
        <v>10</v>
      </c>
      <c r="F95" s="12" t="s">
        <v>210</v>
      </c>
      <c r="G95" s="11" t="s">
        <v>234</v>
      </c>
      <c r="H95" s="11" t="s">
        <v>321</v>
      </c>
      <c r="I95" s="11">
        <v>4</v>
      </c>
      <c r="J95" s="11">
        <f>AVERAGE(Table1[[#This Row],[Autumn Week 1]:[Spring Week 12]])*4*Table1[[#This Row],[Credits]]</f>
        <v>8</v>
      </c>
      <c r="K95" s="11">
        <v>15</v>
      </c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>
        <v>0.2</v>
      </c>
      <c r="AC95" s="20"/>
      <c r="AD95" s="20"/>
      <c r="AE95" s="20"/>
      <c r="AF95" s="20"/>
      <c r="AG95" s="20"/>
      <c r="AH95" s="20"/>
      <c r="AI95" s="20"/>
      <c r="AJ95" s="27">
        <f>SUM(Table1[[#This Row],[Autumn Week 1]:[Spring Week 12]])</f>
        <v>0.2</v>
      </c>
      <c r="AK95" s="27">
        <f>IF(Table1[[#This Row],[Hours]]&gt;0,Table1[[#This Row],[Hours]],Table1[[#This Row],[Nominal Hours]])*COUNTIF(Table1[[#This Row],[Autumn Week 1]:[Spring Week 12]],"&gt;0")</f>
        <v>15</v>
      </c>
    </row>
    <row r="96" spans="1:37">
      <c r="A96" s="3" t="s">
        <v>48</v>
      </c>
      <c r="B96" s="2" t="s">
        <v>23</v>
      </c>
      <c r="C96" s="12" t="s">
        <v>127</v>
      </c>
      <c r="D96" s="29">
        <f>INDEX(Table2[CA weight],MATCH(Table1[[#This Row],[Module Code]],Table2[Module Code],0))</f>
        <v>100</v>
      </c>
      <c r="E96" s="29">
        <f>INDEX(Table2[Credits],MATCH(Table1[[#This Row],[Module Code]],Table2[Module Code],0))</f>
        <v>30</v>
      </c>
      <c r="F96" s="12" t="s">
        <v>235</v>
      </c>
      <c r="G96" s="11" t="s">
        <v>280</v>
      </c>
      <c r="H96" s="11" t="s">
        <v>321</v>
      </c>
      <c r="I96" s="11">
        <v>1</v>
      </c>
      <c r="J96" s="11">
        <f>AVERAGE(Table1[[#This Row],[Autumn Week 1]:[Spring Week 12]])*4*Table1[[#This Row],[Credits]]</f>
        <v>4.9999999999999982</v>
      </c>
      <c r="K96" s="11">
        <v>10</v>
      </c>
      <c r="L96" s="18">
        <f>1/24</f>
        <v>4.1666666666666664E-2</v>
      </c>
      <c r="M96" s="18">
        <v>4.1666666666666664E-2</v>
      </c>
      <c r="N96" s="18">
        <v>4.1666666666666664E-2</v>
      </c>
      <c r="O96" s="18">
        <v>4.1666666666666664E-2</v>
      </c>
      <c r="P96" s="18">
        <v>4.1666666666666664E-2</v>
      </c>
      <c r="Q96" s="18">
        <v>4.1666666666666664E-2</v>
      </c>
      <c r="R96" s="18">
        <v>4.1666666666666664E-2</v>
      </c>
      <c r="S96" s="18">
        <v>4.1666666666666664E-2</v>
      </c>
      <c r="T96" s="18">
        <v>4.1666666666666664E-2</v>
      </c>
      <c r="U96" s="18">
        <v>4.1666666666666664E-2</v>
      </c>
      <c r="V96" s="18">
        <v>4.1666666666666664E-2</v>
      </c>
      <c r="W96" s="19">
        <v>4.1666666666666664E-2</v>
      </c>
      <c r="X96" s="20">
        <v>4.1666666666666664E-2</v>
      </c>
      <c r="Y96" s="20">
        <v>4.1666666666666664E-2</v>
      </c>
      <c r="Z96" s="20">
        <v>4.1666666666666664E-2</v>
      </c>
      <c r="AA96" s="20">
        <v>4.1666666666666664E-2</v>
      </c>
      <c r="AB96" s="20">
        <v>4.1666666666666664E-2</v>
      </c>
      <c r="AC96" s="20">
        <v>4.1666666666666664E-2</v>
      </c>
      <c r="AD96" s="20">
        <v>4.1666666666666664E-2</v>
      </c>
      <c r="AE96" s="20">
        <v>4.1666666666666664E-2</v>
      </c>
      <c r="AF96" s="20">
        <v>4.1666666666666664E-2</v>
      </c>
      <c r="AG96" s="20">
        <v>4.1666666666666664E-2</v>
      </c>
      <c r="AH96" s="20">
        <v>4.1666666666666664E-2</v>
      </c>
      <c r="AI96" s="20">
        <v>4.1666666666666664E-2</v>
      </c>
      <c r="AJ96" s="27">
        <f>SUM(Table1[[#This Row],[Autumn Week 1]:[Spring Week 12]])</f>
        <v>0.99999999999999956</v>
      </c>
      <c r="AK96" s="27">
        <f>IF(Table1[[#This Row],[Hours]]&gt;0,Table1[[#This Row],[Hours]],Table1[[#This Row],[Nominal Hours]])*COUNTIF(Table1[[#This Row],[Autumn Week 1]:[Spring Week 12]],"&gt;0")</f>
        <v>240</v>
      </c>
    </row>
    <row r="97" spans="1:37">
      <c r="A97" s="9" t="s">
        <v>48</v>
      </c>
      <c r="B97" s="2" t="s">
        <v>23</v>
      </c>
      <c r="C97" s="12"/>
      <c r="D97" s="29">
        <f>INDEX(Table2[CA weight],MATCH(Table1[[#This Row],[Module Code]],Table2[Module Code],0))</f>
        <v>100</v>
      </c>
      <c r="E97" s="29">
        <f>INDEX(Table2[Credits],MATCH(Table1[[#This Row],[Module Code]],Table2[Module Code],0))</f>
        <v>30</v>
      </c>
      <c r="F97" s="12" t="s">
        <v>279</v>
      </c>
      <c r="G97" s="11" t="s">
        <v>225</v>
      </c>
      <c r="H97" s="11" t="s">
        <v>319</v>
      </c>
      <c r="I97" s="11">
        <v>1</v>
      </c>
      <c r="J97" s="11">
        <f>AVERAGE(Table1[[#This Row],[Autumn Week 1]:[Spring Week 12]])*4*Table1[[#This Row],[Credits]]</f>
        <v>8</v>
      </c>
      <c r="K97" s="11">
        <v>0.1</v>
      </c>
      <c r="L97" s="18"/>
      <c r="M97" s="18"/>
      <c r="N97" s="18"/>
      <c r="O97" s="19"/>
      <c r="P97" s="18"/>
      <c r="Q97" s="18">
        <v>0.05</v>
      </c>
      <c r="R97" s="18"/>
      <c r="S97" s="19"/>
      <c r="T97" s="18"/>
      <c r="U97" s="18"/>
      <c r="V97" s="18">
        <v>0.05</v>
      </c>
      <c r="W97" s="19"/>
      <c r="X97" s="20"/>
      <c r="Y97" s="20"/>
      <c r="Z97" s="20"/>
      <c r="AA97" s="20"/>
      <c r="AB97" s="20"/>
      <c r="AC97" s="20">
        <v>0.1</v>
      </c>
      <c r="AD97" s="20"/>
      <c r="AE97" s="20"/>
      <c r="AF97" s="20"/>
      <c r="AG97" s="20"/>
      <c r="AH97" s="20"/>
      <c r="AI97" s="20"/>
      <c r="AJ97" s="27">
        <f>SUM(Table1[[#This Row],[Autumn Week 1]:[Spring Week 12]])</f>
        <v>0.2</v>
      </c>
      <c r="AK97" s="27">
        <f>IF(Table1[[#This Row],[Hours]]&gt;0,Table1[[#This Row],[Hours]],Table1[[#This Row],[Nominal Hours]])*COUNTIF(Table1[[#This Row],[Autumn Week 1]:[Spring Week 12]],"&gt;0")</f>
        <v>0.30000000000000004</v>
      </c>
    </row>
    <row r="98" spans="1:37">
      <c r="A98" s="9" t="s">
        <v>48</v>
      </c>
      <c r="B98" s="2" t="s">
        <v>23</v>
      </c>
      <c r="C98" s="13" t="s">
        <v>125</v>
      </c>
      <c r="D98" s="30">
        <f>INDEX(Table2[CA weight],MATCH(Table1[[#This Row],[Module Code]],Table2[Module Code],0))</f>
        <v>100</v>
      </c>
      <c r="E98" s="30">
        <f>INDEX(Table2[Credits],MATCH(Table1[[#This Row],[Module Code]],Table2[Module Code],0))</f>
        <v>30</v>
      </c>
      <c r="F98" s="13" t="s">
        <v>289</v>
      </c>
      <c r="G98" s="11" t="s">
        <v>234</v>
      </c>
      <c r="H98" s="11" t="s">
        <v>319</v>
      </c>
      <c r="I98" s="13">
        <v>1</v>
      </c>
      <c r="J98" s="11">
        <f>AVERAGE(Table1[[#This Row],[Autumn Week 1]:[Spring Week 12]])*4*Table1[[#This Row],[Credits]]</f>
        <v>0</v>
      </c>
      <c r="K98" s="13">
        <v>0.1</v>
      </c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45">
        <v>0.4</v>
      </c>
      <c r="AI98" s="46">
        <v>-0.4</v>
      </c>
      <c r="AJ98" s="27">
        <f>SUM(Table1[[#This Row],[Autumn Week 1]:[Spring Week 12]])</f>
        <v>0</v>
      </c>
      <c r="AK98" s="27">
        <f>IF(Table1[[#This Row],[Hours]]&gt;0,Table1[[#This Row],[Hours]],Table1[[#This Row],[Nominal Hours]])*COUNTIF(Table1[[#This Row],[Autumn Week 1]:[Spring Week 12]],"&gt;0")</f>
        <v>0.1</v>
      </c>
    </row>
    <row r="99" spans="1:37">
      <c r="A99" s="9" t="s">
        <v>48</v>
      </c>
      <c r="B99" s="2" t="s">
        <v>23</v>
      </c>
      <c r="C99" s="11" t="s">
        <v>126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30</v>
      </c>
      <c r="F99" s="11" t="s">
        <v>278</v>
      </c>
      <c r="G99" s="11" t="s">
        <v>225</v>
      </c>
      <c r="H99" s="11" t="s">
        <v>319</v>
      </c>
      <c r="I99" s="11">
        <v>11</v>
      </c>
      <c r="J99" s="11">
        <f>AVERAGE(Table1[[#This Row],[Autumn Week 1]:[Spring Week 12]])*4*Table1[[#This Row],[Credits]]</f>
        <v>24</v>
      </c>
      <c r="K99" s="11">
        <v>10</v>
      </c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>
        <v>0.2</v>
      </c>
      <c r="W99" s="19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7">
        <f>SUM(Table1[[#This Row],[Autumn Week 1]:[Spring Week 12]])</f>
        <v>0.2</v>
      </c>
      <c r="AK99" s="27">
        <f>IF(Table1[[#This Row],[Hours]]&gt;0,Table1[[#This Row],[Hours]],Table1[[#This Row],[Nominal Hours]])*COUNTIF(Table1[[#This Row],[Autumn Week 1]:[Spring Week 12]],"&gt;0")</f>
        <v>10</v>
      </c>
    </row>
    <row r="100" spans="1:37">
      <c r="A100" s="9" t="s">
        <v>48</v>
      </c>
      <c r="B100" s="2" t="s">
        <v>23</v>
      </c>
      <c r="C100" s="11" t="s">
        <v>126</v>
      </c>
      <c r="D100" s="29">
        <f>INDEX(Table2[CA weight],MATCH(Table1[[#This Row],[Module Code]],Table2[Module Code],0))</f>
        <v>100</v>
      </c>
      <c r="E100" s="29">
        <f>INDEX(Table2[Credits],MATCH(Table1[[#This Row],[Module Code]],Table2[Module Code],0))</f>
        <v>30</v>
      </c>
      <c r="F100" s="11" t="s">
        <v>288</v>
      </c>
      <c r="G100" s="11" t="s">
        <v>234</v>
      </c>
      <c r="H100" s="11" t="s">
        <v>319</v>
      </c>
      <c r="I100" s="11">
        <v>11</v>
      </c>
      <c r="J100" s="11">
        <f>AVERAGE(Table1[[#This Row],[Autumn Week 1]:[Spring Week 12]])*4*Table1[[#This Row],[Credits]]</f>
        <v>0</v>
      </c>
      <c r="K100" s="11">
        <v>10</v>
      </c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45">
        <v>0.4</v>
      </c>
      <c r="AI100" s="46">
        <v>-0.4</v>
      </c>
      <c r="AJ100" s="27">
        <f>SUM(Table1[[#This Row],[Autumn Week 1]:[Spring Week 12]])</f>
        <v>0</v>
      </c>
      <c r="AK100" s="27">
        <f>IF(Table1[[#This Row],[Hours]]&gt;0,Table1[[#This Row],[Hours]],Table1[[#This Row],[Nominal Hours]])*COUNTIF(Table1[[#This Row],[Autumn Week 1]:[Spring Week 12]],"&gt;0")</f>
        <v>10</v>
      </c>
    </row>
    <row r="101" spans="1:37">
      <c r="A101" s="9" t="s">
        <v>48</v>
      </c>
      <c r="B101" s="2" t="s">
        <v>23</v>
      </c>
      <c r="C101" s="11" t="s">
        <v>124</v>
      </c>
      <c r="D101" s="29">
        <f>INDEX(Table2[CA weight],MATCH(Table1[[#This Row],[Module Code]],Table2[Module Code],0))</f>
        <v>100</v>
      </c>
      <c r="E101" s="29">
        <f>INDEX(Table2[Credits],MATCH(Table1[[#This Row],[Module Code]],Table2[Module Code],0))</f>
        <v>30</v>
      </c>
      <c r="F101" s="11" t="s">
        <v>210</v>
      </c>
      <c r="G101" s="11" t="s">
        <v>234</v>
      </c>
      <c r="H101" s="11" t="s">
        <v>321</v>
      </c>
      <c r="I101" s="11">
        <v>6</v>
      </c>
      <c r="J101" s="11">
        <f>AVERAGE(Table1[[#This Row],[Autumn Week 1]:[Spring Week 12]])*4*Table1[[#This Row],[Credits]]</f>
        <v>24</v>
      </c>
      <c r="K101" s="11">
        <v>15</v>
      </c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>
        <v>0.2</v>
      </c>
      <c r="AH101" s="20"/>
      <c r="AI101" s="20"/>
      <c r="AJ101" s="27">
        <f>SUM(Table1[[#This Row],[Autumn Week 1]:[Spring Week 12]])</f>
        <v>0.2</v>
      </c>
      <c r="AK101" s="27">
        <f>IF(Table1[[#This Row],[Hours]]&gt;0,Table1[[#This Row],[Hours]],Table1[[#This Row],[Nominal Hours]])*COUNTIF(Table1[[#This Row],[Autumn Week 1]:[Spring Week 12]],"&gt;0")</f>
        <v>15</v>
      </c>
    </row>
    <row r="102" spans="1:37">
      <c r="A102" s="4" t="s">
        <v>64</v>
      </c>
      <c r="B102" s="2" t="s">
        <v>65</v>
      </c>
      <c r="C102" s="11" t="s">
        <v>128</v>
      </c>
      <c r="D102" s="29">
        <f>INDEX(Table2[CA weight],MATCH(Table1[[#This Row],[Module Code]],Table2[Module Code],0))</f>
        <v>30</v>
      </c>
      <c r="E102" s="29">
        <f>INDEX(Table2[Credits],MATCH(Table1[[#This Row],[Module Code]],Table2[Module Code],0))</f>
        <v>10</v>
      </c>
      <c r="F102" s="11" t="s">
        <v>259</v>
      </c>
      <c r="G102" s="11" t="s">
        <v>234</v>
      </c>
      <c r="H102" s="11" t="s">
        <v>319</v>
      </c>
      <c r="I102" s="11">
        <v>1</v>
      </c>
      <c r="J102" s="11">
        <f>AVERAGE(Table1[[#This Row],[Autumn Week 1]:[Spring Week 12]])*4*Table1[[#This Row],[Credits]]</f>
        <v>0.39999999999999991</v>
      </c>
      <c r="K102" s="11">
        <v>0.5</v>
      </c>
      <c r="L102" s="18">
        <f>0.1/10</f>
        <v>0.01</v>
      </c>
      <c r="M102" s="18">
        <f t="shared" ref="M102:U102" si="1">0.1/10</f>
        <v>0.01</v>
      </c>
      <c r="N102" s="18">
        <f t="shared" si="1"/>
        <v>0.01</v>
      </c>
      <c r="O102" s="18">
        <f t="shared" si="1"/>
        <v>0.01</v>
      </c>
      <c r="P102" s="18">
        <f t="shared" si="1"/>
        <v>0.01</v>
      </c>
      <c r="Q102" s="18">
        <f t="shared" si="1"/>
        <v>0.01</v>
      </c>
      <c r="R102" s="18">
        <f t="shared" si="1"/>
        <v>0.01</v>
      </c>
      <c r="S102" s="18">
        <f t="shared" si="1"/>
        <v>0.01</v>
      </c>
      <c r="T102" s="18">
        <f t="shared" si="1"/>
        <v>0.01</v>
      </c>
      <c r="U102" s="18">
        <f t="shared" si="1"/>
        <v>0.01</v>
      </c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7">
        <f>SUM(Table1[[#This Row],[Autumn Week 1]:[Spring Week 12]])</f>
        <v>9.9999999999999992E-2</v>
      </c>
      <c r="AK102" s="27">
        <f>IF(Table1[[#This Row],[Hours]]&gt;0,Table1[[#This Row],[Hours]],Table1[[#This Row],[Nominal Hours]])*COUNTIF(Table1[[#This Row],[Autumn Week 1]:[Spring Week 12]],"&gt;0")</f>
        <v>5</v>
      </c>
    </row>
    <row r="103" spans="1:37">
      <c r="A103" s="4" t="s">
        <v>64</v>
      </c>
      <c r="B103" s="2" t="s">
        <v>65</v>
      </c>
      <c r="C103" s="11" t="s">
        <v>5</v>
      </c>
      <c r="D103" s="29">
        <f>INDEX(Table2[CA weight],MATCH(Table1[[#This Row],[Module Code]],Table2[Module Code],0))</f>
        <v>30</v>
      </c>
      <c r="E103" s="29">
        <f>INDEX(Table2[Credits],MATCH(Table1[[#This Row],[Module Code]],Table2[Module Code],0))</f>
        <v>10</v>
      </c>
      <c r="F103" s="11" t="s">
        <v>209</v>
      </c>
      <c r="G103" s="11" t="s">
        <v>234</v>
      </c>
      <c r="H103" s="11" t="s">
        <v>319</v>
      </c>
      <c r="I103" s="11">
        <v>4</v>
      </c>
      <c r="J103" s="11">
        <f>AVERAGE(Table1[[#This Row],[Autumn Week 1]:[Spring Week 12]])*4*Table1[[#This Row],[Credits]]</f>
        <v>8</v>
      </c>
      <c r="K103" s="11"/>
      <c r="L103" s="18"/>
      <c r="M103" s="18"/>
      <c r="N103" s="18"/>
      <c r="O103" s="19"/>
      <c r="P103" s="18"/>
      <c r="Q103" s="18"/>
      <c r="R103" s="18">
        <v>0.2</v>
      </c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7">
        <f>SUM(Table1[[#This Row],[Autumn Week 1]:[Spring Week 12]])</f>
        <v>0.2</v>
      </c>
      <c r="AK103" s="27">
        <f>IF(Table1[[#This Row],[Hours]]&gt;0,Table1[[#This Row],[Hours]],Table1[[#This Row],[Nominal Hours]])*COUNTIF(Table1[[#This Row],[Autumn Week 1]:[Spring Week 12]],"&gt;0")</f>
        <v>8</v>
      </c>
    </row>
    <row r="104" spans="1:37">
      <c r="A104" s="4" t="s">
        <v>242</v>
      </c>
      <c r="B104" s="2" t="s">
        <v>241</v>
      </c>
      <c r="C104" s="11" t="s">
        <v>5</v>
      </c>
      <c r="D104" s="29">
        <f>INDEX(Table2[CA weight],MATCH(Table1[[#This Row],[Module Code]],Table2[Module Code],0))</f>
        <v>40</v>
      </c>
      <c r="E104" s="29">
        <f>INDEX(Table2[Credits],MATCH(Table1[[#This Row],[Module Code]],Table2[Module Code],0))</f>
        <v>10</v>
      </c>
      <c r="F104" s="11" t="s">
        <v>209</v>
      </c>
      <c r="G104" s="11" t="s">
        <v>234</v>
      </c>
      <c r="H104" s="11" t="s">
        <v>319</v>
      </c>
      <c r="I104" s="11">
        <v>3</v>
      </c>
      <c r="J104" s="11">
        <f>AVERAGE(Table1[[#This Row],[Autumn Week 1]:[Spring Week 12]])*4*Table1[[#This Row],[Credits]]</f>
        <v>8</v>
      </c>
      <c r="K104" s="11"/>
      <c r="L104" s="18"/>
      <c r="M104" s="18"/>
      <c r="N104" s="18"/>
      <c r="O104" s="19"/>
      <c r="P104" s="18"/>
      <c r="Q104" s="18"/>
      <c r="R104" s="18"/>
      <c r="S104" s="19"/>
      <c r="T104" s="18">
        <v>0.2</v>
      </c>
      <c r="U104" s="18"/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7">
        <f>SUM(Table1[[#This Row],[Autumn Week 1]:[Spring Week 12]])</f>
        <v>0.2</v>
      </c>
      <c r="AK104" s="27">
        <f>IF(Table1[[#This Row],[Hours]]&gt;0,Table1[[#This Row],[Hours]],Table1[[#This Row],[Nominal Hours]])*COUNTIF(Table1[[#This Row],[Autumn Week 1]:[Spring Week 12]],"&gt;0")</f>
        <v>8</v>
      </c>
    </row>
    <row r="105" spans="1:37">
      <c r="A105" s="4" t="s">
        <v>242</v>
      </c>
      <c r="B105" s="2" t="s">
        <v>241</v>
      </c>
      <c r="C105" s="11" t="s">
        <v>124</v>
      </c>
      <c r="D105" s="29">
        <f>INDEX(Table2[CA weight],MATCH(Table1[[#This Row],[Module Code]],Table2[Module Code],0))</f>
        <v>40</v>
      </c>
      <c r="E105" s="29">
        <f>INDEX(Table2[Credits],MATCH(Table1[[#This Row],[Module Code]],Table2[Module Code],0))</f>
        <v>10</v>
      </c>
      <c r="F105" s="11" t="s">
        <v>210</v>
      </c>
      <c r="G105" s="11" t="s">
        <v>234</v>
      </c>
      <c r="H105" s="11" t="s">
        <v>319</v>
      </c>
      <c r="I105" s="11">
        <v>3</v>
      </c>
      <c r="J105" s="11">
        <f>AVERAGE(Table1[[#This Row],[Autumn Week 1]:[Spring Week 12]])*4*Table1[[#This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>
        <v>0.2</v>
      </c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7">
        <f>SUM(Table1[[#This Row],[Autumn Week 1]:[Spring Week 12]])</f>
        <v>0.2</v>
      </c>
      <c r="AK105" s="27">
        <f>IF(Table1[[#This Row],[Hours]]&gt;0,Table1[[#This Row],[Hours]],Table1[[#This Row],[Nominal Hours]])*COUNTIF(Table1[[#This Row],[Autumn Week 1]:[Spring Week 12]],"&gt;0")</f>
        <v>8</v>
      </c>
    </row>
    <row r="106" spans="1:37">
      <c r="A106" s="4" t="s">
        <v>66</v>
      </c>
      <c r="B106" s="2" t="s">
        <v>274</v>
      </c>
      <c r="C106" s="11" t="s">
        <v>124</v>
      </c>
      <c r="D106" s="29">
        <f>INDEX(Table2[CA weight],MATCH(Table1[[#This Row],[Module Code]],Table2[Module Code],0))</f>
        <v>35</v>
      </c>
      <c r="E106" s="29">
        <f>INDEX(Table2[Credits],MATCH(Table1[[#This Row],[Module Code]],Table2[Module Code],0))</f>
        <v>10</v>
      </c>
      <c r="F106" s="11" t="s">
        <v>210</v>
      </c>
      <c r="G106" s="11" t="s">
        <v>234</v>
      </c>
      <c r="H106" s="11" t="s">
        <v>321</v>
      </c>
      <c r="I106" s="11">
        <v>2</v>
      </c>
      <c r="J106" s="11">
        <f>AVERAGE(Table1[[#This Row],[Autumn Week 1]:[Spring Week 12]])*4*Table1[[#This Row],[Credits]]</f>
        <v>10</v>
      </c>
      <c r="K106" s="11">
        <v>15</v>
      </c>
      <c r="L106" s="18"/>
      <c r="M106" s="18"/>
      <c r="N106" s="18"/>
      <c r="O106" s="19"/>
      <c r="P106" s="18">
        <v>0.25</v>
      </c>
      <c r="Q106" s="18"/>
      <c r="R106" s="18"/>
      <c r="S106" s="19"/>
      <c r="T106" s="18"/>
      <c r="U106" s="18"/>
      <c r="V106" s="18"/>
      <c r="W106" s="19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7">
        <f>SUM(Table1[[#This Row],[Autumn Week 1]:[Spring Week 12]])</f>
        <v>0.25</v>
      </c>
      <c r="AK106" s="27">
        <f>IF(Table1[[#This Row],[Hours]]&gt;0,Table1[[#This Row],[Hours]],Table1[[#This Row],[Nominal Hours]])*COUNTIF(Table1[[#This Row],[Autumn Week 1]:[Spring Week 12]],"&gt;0")</f>
        <v>15</v>
      </c>
    </row>
    <row r="107" spans="1:37">
      <c r="A107" s="4" t="s">
        <v>66</v>
      </c>
      <c r="B107" s="2" t="s">
        <v>274</v>
      </c>
      <c r="C107" s="11" t="s">
        <v>5</v>
      </c>
      <c r="D107" s="29">
        <f>INDEX(Table2[CA weight],MATCH(Table1[[#This Row],[Module Code]],Table2[Module Code],0))</f>
        <v>35</v>
      </c>
      <c r="E107" s="29">
        <f>INDEX(Table2[Credits],MATCH(Table1[[#This Row],[Module Code]],Table2[Module Code],0))</f>
        <v>10</v>
      </c>
      <c r="F107" s="11" t="s">
        <v>209</v>
      </c>
      <c r="G107" s="11" t="s">
        <v>234</v>
      </c>
      <c r="H107" s="11" t="s">
        <v>319</v>
      </c>
      <c r="I107" s="11">
        <v>4</v>
      </c>
      <c r="J107" s="11">
        <f>AVERAGE(Table1[[#This Row],[Autumn Week 1]:[Spring Week 12]])*4*Table1[[#This Row],[Credits]]</f>
        <v>4</v>
      </c>
      <c r="K107" s="11"/>
      <c r="L107" s="18"/>
      <c r="M107" s="18"/>
      <c r="N107" s="18"/>
      <c r="O107" s="19"/>
      <c r="P107" s="18"/>
      <c r="Q107" s="18"/>
      <c r="R107" s="18"/>
      <c r="S107" s="19"/>
      <c r="T107" s="18">
        <v>0.1</v>
      </c>
      <c r="U107" s="18"/>
      <c r="V107" s="18"/>
      <c r="W107" s="19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7">
        <f>SUM(Table1[[#This Row],[Autumn Week 1]:[Spring Week 12]])</f>
        <v>0.1</v>
      </c>
      <c r="AK107" s="27">
        <f>IF(Table1[[#This Row],[Hours]]&gt;0,Table1[[#This Row],[Hours]],Table1[[#This Row],[Nominal Hours]])*COUNTIF(Table1[[#This Row],[Autumn Week 1]:[Spring Week 12]],"&gt;0")</f>
        <v>4</v>
      </c>
    </row>
    <row r="108" spans="1:37">
      <c r="A108" s="4" t="s">
        <v>69</v>
      </c>
      <c r="B108" s="2" t="s">
        <v>70</v>
      </c>
      <c r="C108" s="11" t="s">
        <v>128</v>
      </c>
      <c r="D108" s="29">
        <f>INDEX(Table2[CA weight],MATCH(Table1[[#This Row],[Module Code]],Table2[Module Code],0))</f>
        <v>30</v>
      </c>
      <c r="E108" s="29">
        <f>INDEX(Table2[Credits],MATCH(Table1[[#This Row],[Module Code]],Table2[Module Code],0))</f>
        <v>10</v>
      </c>
      <c r="F108" s="11" t="s">
        <v>259</v>
      </c>
      <c r="G108" s="11" t="s">
        <v>234</v>
      </c>
      <c r="H108" s="11" t="s">
        <v>318</v>
      </c>
      <c r="I108" s="11">
        <v>1</v>
      </c>
      <c r="J108" s="11">
        <f>AVERAGE(Table1[[#This Row],[Autumn Week 1]:[Spring Week 12]])*4*Table1[[#This Row],[Credits]]</f>
        <v>0.39999999999999991</v>
      </c>
      <c r="K108" s="11">
        <v>0.5</v>
      </c>
      <c r="L108" s="18"/>
      <c r="M108" s="18">
        <v>0.01</v>
      </c>
      <c r="N108" s="18">
        <v>0.01</v>
      </c>
      <c r="O108" s="18">
        <v>0.01</v>
      </c>
      <c r="P108" s="18">
        <v>0.01</v>
      </c>
      <c r="Q108" s="18">
        <v>0.01</v>
      </c>
      <c r="R108" s="18">
        <v>0.01</v>
      </c>
      <c r="S108" s="18">
        <v>0.01</v>
      </c>
      <c r="T108" s="18">
        <v>0.01</v>
      </c>
      <c r="U108" s="18">
        <v>0.01</v>
      </c>
      <c r="V108" s="18">
        <v>0.01</v>
      </c>
      <c r="W108" s="19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7">
        <f>SUM(Table1[[#This Row],[Autumn Week 1]:[Spring Week 12]])</f>
        <v>9.9999999999999992E-2</v>
      </c>
      <c r="AK108" s="27">
        <f>IF(Table1[[#This Row],[Hours]]&gt;0,Table1[[#This Row],[Hours]],Table1[[#This Row],[Nominal Hours]])*COUNTIF(Table1[[#This Row],[Autumn Week 1]:[Spring Week 12]],"&gt;0")</f>
        <v>5</v>
      </c>
    </row>
    <row r="109" spans="1:37">
      <c r="A109" s="4" t="s">
        <v>69</v>
      </c>
      <c r="B109" s="2" t="s">
        <v>70</v>
      </c>
      <c r="C109" s="11" t="s">
        <v>5</v>
      </c>
      <c r="D109" s="29">
        <f>INDEX(Table2[CA weight],MATCH(Table1[[#This Row],[Module Code]],Table2[Module Code],0))</f>
        <v>30</v>
      </c>
      <c r="E109" s="29">
        <f>INDEX(Table2[Credits],MATCH(Table1[[#This Row],[Module Code]],Table2[Module Code],0))</f>
        <v>10</v>
      </c>
      <c r="F109" s="11" t="s">
        <v>209</v>
      </c>
      <c r="G109" s="11" t="s">
        <v>234</v>
      </c>
      <c r="H109" s="11" t="s">
        <v>319</v>
      </c>
      <c r="I109" s="11">
        <v>6</v>
      </c>
      <c r="J109" s="11">
        <f>AVERAGE(Table1[[#This Row],[Autumn Week 1]:[Spring Week 12]])*4*Table1[[#This Row],[Credits]]</f>
        <v>4.8</v>
      </c>
      <c r="K109" s="11"/>
      <c r="L109" s="18"/>
      <c r="M109" s="18"/>
      <c r="N109" s="18"/>
      <c r="O109" s="19">
        <v>0.12</v>
      </c>
      <c r="P109" s="18"/>
      <c r="Q109" s="18"/>
      <c r="R109" s="18"/>
      <c r="S109" s="19">
        <v>0.12</v>
      </c>
      <c r="T109" s="18"/>
      <c r="U109" s="18"/>
      <c r="V109" s="18"/>
      <c r="W109" s="19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7">
        <f>SUM(Table1[[#This Row],[Autumn Week 1]:[Spring Week 12]])</f>
        <v>0.24</v>
      </c>
      <c r="AK109" s="27">
        <f>IF(Table1[[#This Row],[Hours]]&gt;0,Table1[[#This Row],[Hours]],Table1[[#This Row],[Nominal Hours]])*COUNTIF(Table1[[#This Row],[Autumn Week 1]:[Spring Week 12]],"&gt;0")</f>
        <v>9.6</v>
      </c>
    </row>
    <row r="110" spans="1:37">
      <c r="A110" s="4" t="s">
        <v>72</v>
      </c>
      <c r="B110" s="2" t="s">
        <v>73</v>
      </c>
      <c r="C110" s="11" t="s">
        <v>128</v>
      </c>
      <c r="D110" s="29">
        <f>INDEX(Table2[CA weight],MATCH(Table1[[#This Row],[Module Code]],Table2[Module Code],0))</f>
        <v>100</v>
      </c>
      <c r="E110" s="29">
        <f>INDEX(Table2[Credits],MATCH(Table1[[#This Row],[Module Code]],Table2[Module Code],0))</f>
        <v>10</v>
      </c>
      <c r="F110" s="11" t="s">
        <v>259</v>
      </c>
      <c r="G110" s="11" t="s">
        <v>234</v>
      </c>
      <c r="H110" s="11" t="s">
        <v>319</v>
      </c>
      <c r="I110" s="11">
        <v>1</v>
      </c>
      <c r="J110" s="11">
        <f>AVERAGE(Table1[[#This Row],[Autumn Week 1]:[Spring Week 12]])*4*Table1[[#This Row],[Credits]]</f>
        <v>0.49999999999999994</v>
      </c>
      <c r="K110" s="11">
        <v>0.5</v>
      </c>
      <c r="L110" s="18">
        <v>1.2500000000000001E-2</v>
      </c>
      <c r="M110" s="18">
        <v>1.2500000000000001E-2</v>
      </c>
      <c r="N110" s="18">
        <v>1.2500000000000001E-2</v>
      </c>
      <c r="O110" s="18">
        <v>1.2500000000000001E-2</v>
      </c>
      <c r="P110" s="18">
        <v>1.2500000000000001E-2</v>
      </c>
      <c r="Q110" s="18">
        <v>1.2500000000000001E-2</v>
      </c>
      <c r="R110" s="18">
        <v>1.2500000000000001E-2</v>
      </c>
      <c r="S110" s="18"/>
      <c r="T110" s="18">
        <v>1.2500000000000001E-2</v>
      </c>
      <c r="U110" s="18"/>
      <c r="V110" s="18"/>
      <c r="W110" s="19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7">
        <f>SUM(Table1[[#This Row],[Autumn Week 1]:[Spring Week 12]])</f>
        <v>9.9999999999999992E-2</v>
      </c>
      <c r="AK110" s="27">
        <f>IF(Table1[[#This Row],[Hours]]&gt;0,Table1[[#This Row],[Hours]],Table1[[#This Row],[Nominal Hours]])*COUNTIF(Table1[[#This Row],[Autumn Week 1]:[Spring Week 12]],"&gt;0")</f>
        <v>4</v>
      </c>
    </row>
    <row r="111" spans="1:37">
      <c r="A111" s="4" t="s">
        <v>72</v>
      </c>
      <c r="B111" s="2" t="s">
        <v>73</v>
      </c>
      <c r="C111" s="11" t="s">
        <v>5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10</v>
      </c>
      <c r="F111" s="11" t="s">
        <v>281</v>
      </c>
      <c r="G111" s="11" t="s">
        <v>234</v>
      </c>
      <c r="H111" s="11" t="s">
        <v>319</v>
      </c>
      <c r="I111" s="11">
        <v>4</v>
      </c>
      <c r="J111" s="11">
        <f>AVERAGE(Table1[[#This Row],[Autumn Week 1]:[Spring Week 12]])*4*Table1[[#This Row],[Credits]]</f>
        <v>14</v>
      </c>
      <c r="K111" s="11"/>
      <c r="L111" s="18"/>
      <c r="M111" s="18"/>
      <c r="N111" s="18"/>
      <c r="O111" s="19"/>
      <c r="P111" s="18"/>
      <c r="Q111" s="18">
        <v>0.35</v>
      </c>
      <c r="R111" s="18"/>
      <c r="S111" s="19"/>
      <c r="T111" s="18"/>
      <c r="U111" s="18"/>
      <c r="V111" s="18"/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7">
        <f>SUM(Table1[[#This Row],[Autumn Week 1]:[Spring Week 12]])</f>
        <v>0.35</v>
      </c>
      <c r="AK111" s="27">
        <f>IF(Table1[[#This Row],[Hours]]&gt;0,Table1[[#This Row],[Hours]],Table1[[#This Row],[Nominal Hours]])*COUNTIF(Table1[[#This Row],[Autumn Week 1]:[Spring Week 12]],"&gt;0")</f>
        <v>14</v>
      </c>
    </row>
    <row r="112" spans="1:37">
      <c r="A112" s="4" t="s">
        <v>72</v>
      </c>
      <c r="B112" s="2" t="s">
        <v>73</v>
      </c>
      <c r="C112" s="11" t="s">
        <v>126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10</v>
      </c>
      <c r="F112" s="11" t="s">
        <v>204</v>
      </c>
      <c r="G112" s="11" t="s">
        <v>234</v>
      </c>
      <c r="H112" s="11" t="s">
        <v>319</v>
      </c>
      <c r="I112" s="11">
        <v>4</v>
      </c>
      <c r="J112" s="11">
        <f>AVERAGE(Table1[[#This Row],[Autumn Week 1]:[Spring Week 12]])*4*Table1[[#This Row],[Credits]]</f>
        <v>20</v>
      </c>
      <c r="K112" s="11">
        <v>25</v>
      </c>
      <c r="L112" s="18"/>
      <c r="M112" s="18"/>
      <c r="N112" s="18"/>
      <c r="O112" s="19"/>
      <c r="P112" s="18"/>
      <c r="Q112" s="18"/>
      <c r="R112" s="18"/>
      <c r="S112" s="19"/>
      <c r="T112" s="18"/>
      <c r="U112" s="18"/>
      <c r="V112" s="18">
        <v>0.5</v>
      </c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7">
        <f>SUM(Table1[[#This Row],[Autumn Week 1]:[Spring Week 12]])</f>
        <v>0.5</v>
      </c>
      <c r="AK112" s="27">
        <f>IF(Table1[[#This Row],[Hours]]&gt;0,Table1[[#This Row],[Hours]],Table1[[#This Row],[Nominal Hours]])*COUNTIF(Table1[[#This Row],[Autumn Week 1]:[Spring Week 12]],"&gt;0")</f>
        <v>25</v>
      </c>
    </row>
    <row r="113" spans="1:37">
      <c r="A113" s="4" t="s">
        <v>74</v>
      </c>
      <c r="B113" s="2" t="s">
        <v>75</v>
      </c>
      <c r="C113" s="11" t="s">
        <v>128</v>
      </c>
      <c r="D113" s="29">
        <f>INDEX(Table2[CA weight],MATCH(Table1[[#This Row],[Module Code]],Table2[Module Code],0))</f>
        <v>50</v>
      </c>
      <c r="E113" s="29">
        <f>INDEX(Table2[Credits],MATCH(Table1[[#This Row],[Module Code]],Table2[Module Code],0))</f>
        <v>10</v>
      </c>
      <c r="F113" s="11" t="s">
        <v>259</v>
      </c>
      <c r="G113" s="11" t="s">
        <v>234</v>
      </c>
      <c r="H113" s="11" t="s">
        <v>321</v>
      </c>
      <c r="I113" s="11">
        <v>1</v>
      </c>
      <c r="J113" s="11">
        <f>AVERAGE(Table1[[#This Row],[Autumn Week 1]:[Spring Week 12]])*4*Table1[[#This Row],[Credits]]</f>
        <v>0.39999999999999991</v>
      </c>
      <c r="K113" s="11">
        <v>0.5</v>
      </c>
      <c r="L113" s="18"/>
      <c r="M113" s="18">
        <v>0.01</v>
      </c>
      <c r="N113" s="18">
        <v>0.01</v>
      </c>
      <c r="O113" s="19">
        <v>0.01</v>
      </c>
      <c r="P113" s="18">
        <v>0.01</v>
      </c>
      <c r="Q113" s="18">
        <v>0.01</v>
      </c>
      <c r="R113" s="18">
        <v>0.01</v>
      </c>
      <c r="S113" s="19">
        <v>0.01</v>
      </c>
      <c r="T113" s="18">
        <v>0.01</v>
      </c>
      <c r="U113" s="18">
        <v>0.01</v>
      </c>
      <c r="V113" s="18">
        <v>0.01</v>
      </c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7">
        <f>SUM(Table1[[#This Row],[Autumn Week 1]:[Spring Week 12]])</f>
        <v>9.9999999999999992E-2</v>
      </c>
      <c r="AK113" s="27">
        <f>IF(Table1[[#This Row],[Hours]]&gt;0,Table1[[#This Row],[Hours]],Table1[[#This Row],[Nominal Hours]])*COUNTIF(Table1[[#This Row],[Autumn Week 1]:[Spring Week 12]],"&gt;0")</f>
        <v>5</v>
      </c>
    </row>
    <row r="114" spans="1:37">
      <c r="A114" s="4" t="s">
        <v>74</v>
      </c>
      <c r="B114" s="2" t="s">
        <v>75</v>
      </c>
      <c r="C114" s="11" t="s">
        <v>5</v>
      </c>
      <c r="D114" s="29">
        <f>INDEX(Table2[CA weight],MATCH(Table1[[#This Row],[Module Code]],Table2[Module Code],0))</f>
        <v>50</v>
      </c>
      <c r="E114" s="29">
        <f>INDEX(Table2[Credits],MATCH(Table1[[#This Row],[Module Code]],Table2[Module Code],0))</f>
        <v>10</v>
      </c>
      <c r="F114" s="11" t="s">
        <v>209</v>
      </c>
      <c r="G114" s="11" t="s">
        <v>234</v>
      </c>
      <c r="H114" s="11" t="s">
        <v>319</v>
      </c>
      <c r="I114" s="11">
        <v>2</v>
      </c>
      <c r="J114" s="11">
        <f>AVERAGE(Table1[[#This Row],[Autumn Week 1]:[Spring Week 12]])*4*Table1[[#This Row],[Credits]]</f>
        <v>4</v>
      </c>
      <c r="K114" s="11"/>
      <c r="L114" s="18"/>
      <c r="M114" s="18"/>
      <c r="N114" s="18">
        <v>0.1</v>
      </c>
      <c r="O114" s="19"/>
      <c r="P114" s="18">
        <v>0.1</v>
      </c>
      <c r="Q114" s="18"/>
      <c r="R114" s="18">
        <v>0.1</v>
      </c>
      <c r="S114" s="19"/>
      <c r="T114" s="18"/>
      <c r="U114" s="18">
        <v>0.1</v>
      </c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7">
        <f>SUM(Table1[[#This Row],[Autumn Week 1]:[Spring Week 12]])</f>
        <v>0.4</v>
      </c>
      <c r="AK114" s="27">
        <f>IF(Table1[[#This Row],[Hours]]&gt;0,Table1[[#This Row],[Hours]],Table1[[#This Row],[Nominal Hours]])*COUNTIF(Table1[[#This Row],[Autumn Week 1]:[Spring Week 12]],"&gt;0")</f>
        <v>16</v>
      </c>
    </row>
    <row r="115" spans="1:37">
      <c r="A115" s="3" t="s">
        <v>193</v>
      </c>
      <c r="B115" s="3" t="s">
        <v>113</v>
      </c>
      <c r="C115" s="12" t="s">
        <v>5</v>
      </c>
      <c r="D115" s="29">
        <f>INDEX(Table2[CA weight],MATCH(Table1[[#This Row],[Module Code]],Table2[Module Code],0))</f>
        <v>20</v>
      </c>
      <c r="E115" s="29">
        <f>INDEX(Table2[Credits],MATCH(Table1[[#This Row],[Module Code]],Table2[Module Code],0))</f>
        <v>10</v>
      </c>
      <c r="F115" s="12" t="s">
        <v>209</v>
      </c>
      <c r="G115" s="11" t="s">
        <v>234</v>
      </c>
      <c r="H115" s="11" t="s">
        <v>319</v>
      </c>
      <c r="I115" s="11">
        <v>3</v>
      </c>
      <c r="J115" s="11">
        <f>AVERAGE(Table1[[#This Row],[Autumn Week 1]:[Spring Week 12]])*4*Table1[[#This Row],[Credits]]</f>
        <v>8</v>
      </c>
      <c r="K115" s="11"/>
      <c r="L115" s="18"/>
      <c r="M115" s="18"/>
      <c r="N115" s="18"/>
      <c r="O115" s="19"/>
      <c r="P115" s="18"/>
      <c r="Q115" s="18"/>
      <c r="R115" s="18"/>
      <c r="S115" s="19"/>
      <c r="T115" s="18"/>
      <c r="U115" s="18"/>
      <c r="V115" s="18"/>
      <c r="W115" s="19"/>
      <c r="X115" s="20"/>
      <c r="Y115" s="20"/>
      <c r="Z115" s="20"/>
      <c r="AA115" s="20">
        <v>0.2</v>
      </c>
      <c r="AB115" s="20"/>
      <c r="AC115" s="20"/>
      <c r="AD115" s="20"/>
      <c r="AE115" s="20"/>
      <c r="AF115" s="20"/>
      <c r="AG115" s="20"/>
      <c r="AH115" s="20"/>
      <c r="AI115" s="20"/>
      <c r="AJ115" s="27">
        <f>SUM(Table1[[#This Row],[Autumn Week 1]:[Spring Week 12]])</f>
        <v>0.2</v>
      </c>
      <c r="AK115" s="27">
        <f>IF(Table1[[#This Row],[Hours]]&gt;0,Table1[[#This Row],[Hours]],Table1[[#This Row],[Nominal Hours]])*COUNTIF(Table1[[#This Row],[Autumn Week 1]:[Spring Week 12]],"&gt;0")</f>
        <v>8</v>
      </c>
    </row>
    <row r="116" spans="1:37">
      <c r="A116" s="3" t="s">
        <v>194</v>
      </c>
      <c r="B116" s="3" t="s">
        <v>114</v>
      </c>
      <c r="C116" s="12" t="s">
        <v>5</v>
      </c>
      <c r="D116" s="29">
        <f>INDEX(Table2[CA weight],MATCH(Table1[[#This Row],[Module Code]],Table2[Module Code],0))</f>
        <v>30</v>
      </c>
      <c r="E116" s="29">
        <f>INDEX(Table2[Credits],MATCH(Table1[[#This Row],[Module Code]],Table2[Module Code],0))</f>
        <v>10</v>
      </c>
      <c r="F116" s="12" t="s">
        <v>209</v>
      </c>
      <c r="G116" s="11" t="s">
        <v>234</v>
      </c>
      <c r="H116" s="11" t="s">
        <v>319</v>
      </c>
      <c r="I116" s="11">
        <v>4</v>
      </c>
      <c r="J116" s="11">
        <f>AVERAGE(Table1[[#This Row],[Autumn Week 1]:[Spring Week 12]])*4*Table1[[#This Row],[Credits]]</f>
        <v>6</v>
      </c>
      <c r="K116" s="11"/>
      <c r="L116" s="18"/>
      <c r="M116" s="18"/>
      <c r="N116" s="18"/>
      <c r="O116" s="19"/>
      <c r="P116" s="18"/>
      <c r="Q116" s="18"/>
      <c r="R116" s="18"/>
      <c r="S116" s="19"/>
      <c r="T116" s="18"/>
      <c r="U116" s="18"/>
      <c r="V116" s="18"/>
      <c r="W116" s="19"/>
      <c r="X116" s="20"/>
      <c r="Y116" s="20"/>
      <c r="Z116" s="20"/>
      <c r="AA116" s="20"/>
      <c r="AB116" s="20">
        <v>0.15</v>
      </c>
      <c r="AC116" s="20"/>
      <c r="AD116" s="20">
        <v>0.15</v>
      </c>
      <c r="AE116" s="20"/>
      <c r="AF116" s="20"/>
      <c r="AG116" s="20"/>
      <c r="AH116" s="20"/>
      <c r="AI116" s="20"/>
      <c r="AJ116" s="27">
        <f>SUM(Table1[[#This Row],[Autumn Week 1]:[Spring Week 12]])</f>
        <v>0.3</v>
      </c>
      <c r="AK116" s="27">
        <f>IF(Table1[[#This Row],[Hours]]&gt;0,Table1[[#This Row],[Hours]],Table1[[#This Row],[Nominal Hours]])*COUNTIF(Table1[[#This Row],[Autumn Week 1]:[Spring Week 12]],"&gt;0")</f>
        <v>12</v>
      </c>
    </row>
    <row r="117" spans="1:37">
      <c r="A117" s="3" t="s">
        <v>195</v>
      </c>
      <c r="B117" s="3" t="s">
        <v>115</v>
      </c>
      <c r="C117" s="11" t="s">
        <v>128</v>
      </c>
      <c r="D117" s="29">
        <f>INDEX(Table2[CA weight],MATCH(Table1[[#This Row],[Module Code]],Table2[Module Code],0))</f>
        <v>60</v>
      </c>
      <c r="E117" s="29">
        <f>INDEX(Table2[Credits],MATCH(Table1[[#This Row],[Module Code]],Table2[Module Code],0))</f>
        <v>10</v>
      </c>
      <c r="F117" s="11" t="s">
        <v>259</v>
      </c>
      <c r="G117" s="11" t="s">
        <v>234</v>
      </c>
      <c r="H117" s="11" t="s">
        <v>319</v>
      </c>
      <c r="I117" s="11">
        <v>1</v>
      </c>
      <c r="J117" s="11">
        <f>AVERAGE(Table1[[#This Row],[Autumn Week 1]:[Spring Week 12]])*4*Table1[[#This Row],[Credits]]</f>
        <v>0.39999999999999991</v>
      </c>
      <c r="K117" s="11">
        <v>0.5</v>
      </c>
      <c r="L117" s="18"/>
      <c r="M117" s="18"/>
      <c r="N117" s="18"/>
      <c r="O117" s="19"/>
      <c r="P117" s="18"/>
      <c r="Q117" s="18"/>
      <c r="R117" s="18"/>
      <c r="S117" s="19"/>
      <c r="T117" s="18"/>
      <c r="U117" s="18"/>
      <c r="V117" s="18"/>
      <c r="W117" s="19"/>
      <c r="X117" s="20"/>
      <c r="Y117" s="20">
        <v>0.01</v>
      </c>
      <c r="Z117" s="20">
        <v>0.01</v>
      </c>
      <c r="AA117" s="20">
        <v>0.01</v>
      </c>
      <c r="AB117" s="20">
        <v>0.01</v>
      </c>
      <c r="AC117" s="20">
        <v>0.01</v>
      </c>
      <c r="AD117" s="20">
        <v>0.01</v>
      </c>
      <c r="AE117" s="20">
        <v>0.01</v>
      </c>
      <c r="AF117" s="20">
        <v>0.01</v>
      </c>
      <c r="AG117" s="20">
        <v>0.01</v>
      </c>
      <c r="AH117" s="20">
        <v>0.01</v>
      </c>
      <c r="AI117" s="20"/>
      <c r="AJ117" s="27">
        <f>SUM(Table1[[#This Row],[Autumn Week 1]:[Spring Week 12]])</f>
        <v>9.9999999999999992E-2</v>
      </c>
      <c r="AK117" s="27">
        <f>IF(Table1[[#This Row],[Hours]]&gt;0,Table1[[#This Row],[Hours]],Table1[[#This Row],[Nominal Hours]])*COUNTIF(Table1[[#This Row],[Autumn Week 1]:[Spring Week 12]],"&gt;0")</f>
        <v>5</v>
      </c>
    </row>
    <row r="118" spans="1:37">
      <c r="A118" s="3" t="s">
        <v>195</v>
      </c>
      <c r="B118" s="3" t="s">
        <v>115</v>
      </c>
      <c r="C118" s="12" t="s">
        <v>5</v>
      </c>
      <c r="D118" s="29">
        <f>INDEX(Table2[CA weight],MATCH(Table1[[#This Row],[Module Code]],Table2[Module Code],0))</f>
        <v>60</v>
      </c>
      <c r="E118" s="29">
        <f>INDEX(Table2[Credits],MATCH(Table1[[#This Row],[Module Code]],Table2[Module Code],0))</f>
        <v>10</v>
      </c>
      <c r="F118" s="12" t="s">
        <v>209</v>
      </c>
      <c r="G118" s="11" t="s">
        <v>234</v>
      </c>
      <c r="H118" s="11" t="s">
        <v>319</v>
      </c>
      <c r="I118" s="11">
        <v>3</v>
      </c>
      <c r="J118" s="11">
        <f>AVERAGE(Table1[[#This Row],[Autumn Week 1]:[Spring Week 12]])*4*Table1[[#This Row],[Credits]]</f>
        <v>4</v>
      </c>
      <c r="K118" s="11"/>
      <c r="L118" s="18"/>
      <c r="M118" s="18"/>
      <c r="N118" s="18"/>
      <c r="O118" s="19"/>
      <c r="P118" s="18"/>
      <c r="Q118" s="18"/>
      <c r="R118" s="18"/>
      <c r="S118" s="19"/>
      <c r="T118" s="18"/>
      <c r="U118" s="18"/>
      <c r="V118" s="18"/>
      <c r="W118" s="19"/>
      <c r="X118" s="20"/>
      <c r="Y118" s="20"/>
      <c r="Z118" s="20"/>
      <c r="AA118" s="20"/>
      <c r="AB118" s="20">
        <v>0.1</v>
      </c>
      <c r="AC118" s="20"/>
      <c r="AD118" s="20"/>
      <c r="AE118" s="20"/>
      <c r="AF118" s="20"/>
      <c r="AG118" s="20"/>
      <c r="AH118" s="20"/>
      <c r="AI118" s="20"/>
      <c r="AJ118" s="27">
        <f>SUM(Table1[[#This Row],[Autumn Week 1]:[Spring Week 12]])</f>
        <v>0.1</v>
      </c>
      <c r="AK118" s="27">
        <f>IF(Table1[[#This Row],[Hours]]&gt;0,Table1[[#This Row],[Hours]],Table1[[#This Row],[Nominal Hours]])*COUNTIF(Table1[[#This Row],[Autumn Week 1]:[Spring Week 12]],"&gt;0")</f>
        <v>4</v>
      </c>
    </row>
    <row r="119" spans="1:37">
      <c r="A119" s="3" t="s">
        <v>195</v>
      </c>
      <c r="B119" s="3" t="s">
        <v>115</v>
      </c>
      <c r="C119" s="12" t="s">
        <v>124</v>
      </c>
      <c r="D119" s="29">
        <f>INDEX(Table2[CA weight],MATCH(Table1[[#This Row],[Module Code]],Table2[Module Code],0))</f>
        <v>60</v>
      </c>
      <c r="E119" s="29">
        <f>INDEX(Table2[Credits],MATCH(Table1[[#This Row],[Module Code]],Table2[Module Code],0))</f>
        <v>10</v>
      </c>
      <c r="F119" s="12" t="s">
        <v>210</v>
      </c>
      <c r="G119" s="11" t="s">
        <v>234</v>
      </c>
      <c r="H119" s="11" t="s">
        <v>319</v>
      </c>
      <c r="I119" s="11">
        <v>2</v>
      </c>
      <c r="J119" s="11">
        <f>AVERAGE(Table1[[#This Row],[Autumn Week 1]:[Spring Week 12]])*4*Table1[[#This Row],[Credits]]</f>
        <v>12</v>
      </c>
      <c r="K119" s="11">
        <v>15</v>
      </c>
      <c r="L119" s="18"/>
      <c r="M119" s="18"/>
      <c r="N119" s="18"/>
      <c r="O119" s="19"/>
      <c r="P119" s="18"/>
      <c r="Q119" s="18"/>
      <c r="R119" s="18"/>
      <c r="S119" s="19"/>
      <c r="T119" s="18"/>
      <c r="U119" s="18"/>
      <c r="V119" s="18"/>
      <c r="W119" s="19"/>
      <c r="X119" s="20"/>
      <c r="Y119" s="20"/>
      <c r="Z119" s="20"/>
      <c r="AA119" s="20"/>
      <c r="AB119" s="20"/>
      <c r="AC119" s="20"/>
      <c r="AD119" s="20"/>
      <c r="AE119" s="20"/>
      <c r="AF119" s="20">
        <v>0.3</v>
      </c>
      <c r="AG119" s="20"/>
      <c r="AH119" s="20"/>
      <c r="AI119" s="20"/>
      <c r="AJ119" s="27">
        <f>SUM(Table1[[#This Row],[Autumn Week 1]:[Spring Week 12]])</f>
        <v>0.3</v>
      </c>
      <c r="AK119" s="27">
        <f>IF(Table1[[#This Row],[Hours]]&gt;0,Table1[[#This Row],[Hours]],Table1[[#This Row],[Nominal Hours]])*COUNTIF(Table1[[#This Row],[Autumn Week 1]:[Spring Week 12]],"&gt;0")</f>
        <v>15</v>
      </c>
    </row>
    <row r="120" spans="1:37">
      <c r="A120" s="3" t="s">
        <v>196</v>
      </c>
      <c r="B120" s="3" t="s">
        <v>116</v>
      </c>
      <c r="C120" s="11" t="s">
        <v>128</v>
      </c>
      <c r="D120" s="29">
        <f>INDEX(Table2[CA weight],MATCH(Table1[[#This Row],[Module Code]],Table2[Module Code],0))</f>
        <v>20</v>
      </c>
      <c r="E120" s="29">
        <f>INDEX(Table2[Credits],MATCH(Table1[[#This Row],[Module Code]],Table2[Module Code],0))</f>
        <v>10</v>
      </c>
      <c r="F120" s="11" t="s">
        <v>259</v>
      </c>
      <c r="G120" s="11" t="s">
        <v>234</v>
      </c>
      <c r="H120" s="11" t="s">
        <v>319</v>
      </c>
      <c r="I120" s="11">
        <v>1</v>
      </c>
      <c r="J120" s="11">
        <f>AVERAGE(Table1[[#This Row],[Autumn Week 1]:[Spring Week 12]])*4*Table1[[#This Row],[Credits]]</f>
        <v>0.79999999999999982</v>
      </c>
      <c r="K120" s="11">
        <v>0.5</v>
      </c>
      <c r="L120" s="18"/>
      <c r="M120" s="18"/>
      <c r="N120" s="18"/>
      <c r="O120" s="19"/>
      <c r="P120" s="18"/>
      <c r="Q120" s="18"/>
      <c r="R120" s="18"/>
      <c r="S120" s="19"/>
      <c r="T120" s="18"/>
      <c r="U120" s="18"/>
      <c r="V120" s="18"/>
      <c r="W120" s="19"/>
      <c r="X120" s="20"/>
      <c r="Y120" s="20">
        <v>0.02</v>
      </c>
      <c r="Z120" s="20">
        <v>0.02</v>
      </c>
      <c r="AA120" s="20">
        <v>0.02</v>
      </c>
      <c r="AB120" s="20">
        <v>0.02</v>
      </c>
      <c r="AC120" s="20">
        <v>0.02</v>
      </c>
      <c r="AD120" s="20">
        <v>0.02</v>
      </c>
      <c r="AE120" s="20">
        <v>0.02</v>
      </c>
      <c r="AF120" s="20">
        <v>0.02</v>
      </c>
      <c r="AG120" s="20">
        <v>0.02</v>
      </c>
      <c r="AH120" s="20">
        <v>0.02</v>
      </c>
      <c r="AI120" s="20"/>
      <c r="AJ120" s="27">
        <f>SUM(Table1[[#This Row],[Autumn Week 1]:[Spring Week 12]])</f>
        <v>0.19999999999999998</v>
      </c>
      <c r="AK120" s="27">
        <f>IF(Table1[[#This Row],[Hours]]&gt;0,Table1[[#This Row],[Hours]],Table1[[#This Row],[Nominal Hours]])*COUNTIF(Table1[[#This Row],[Autumn Week 1]:[Spring Week 12]],"&gt;0")</f>
        <v>5</v>
      </c>
    </row>
    <row r="121" spans="1:37">
      <c r="A121" s="3" t="s">
        <v>117</v>
      </c>
      <c r="B121" s="3" t="s">
        <v>118</v>
      </c>
      <c r="C121" s="12" t="s">
        <v>5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2" t="s">
        <v>276</v>
      </c>
      <c r="G121" s="11" t="s">
        <v>234</v>
      </c>
      <c r="H121" s="11" t="s">
        <v>319</v>
      </c>
      <c r="I121" s="11">
        <v>3</v>
      </c>
      <c r="J121" s="11">
        <f>AVERAGE(Table1[[#This Row],[Autumn Week 1]:[Spring Week 12]])*4*Table1[[#This Row],[Credits]]</f>
        <v>16</v>
      </c>
      <c r="K121" s="11"/>
      <c r="L121" s="18"/>
      <c r="M121" s="18"/>
      <c r="N121" s="18"/>
      <c r="O121" s="19"/>
      <c r="P121" s="18"/>
      <c r="Q121" s="18"/>
      <c r="R121" s="18"/>
      <c r="S121" s="19"/>
      <c r="T121" s="18"/>
      <c r="U121" s="18"/>
      <c r="V121" s="18"/>
      <c r="W121" s="19"/>
      <c r="X121" s="20"/>
      <c r="Y121" s="20"/>
      <c r="Z121" s="20"/>
      <c r="AA121" s="20"/>
      <c r="AB121" s="20"/>
      <c r="AC121" s="20"/>
      <c r="AD121" s="20">
        <v>0.4</v>
      </c>
      <c r="AE121" s="20"/>
      <c r="AF121" s="20"/>
      <c r="AG121" s="20"/>
      <c r="AH121" s="20"/>
      <c r="AI121" s="20"/>
      <c r="AJ121" s="27">
        <f>SUM(Table1[[#This Row],[Autumn Week 1]:[Spring Week 12]])</f>
        <v>0.4</v>
      </c>
      <c r="AK121" s="27">
        <f>IF(Table1[[#This Row],[Hours]]&gt;0,Table1[[#This Row],[Hours]],Table1[[#This Row],[Nominal Hours]])*COUNTIF(Table1[[#This Row],[Autumn Week 1]:[Spring Week 12]],"&gt;0")</f>
        <v>16</v>
      </c>
    </row>
    <row r="122" spans="1:37">
      <c r="A122" s="3" t="s">
        <v>117</v>
      </c>
      <c r="B122" s="3" t="s">
        <v>118</v>
      </c>
      <c r="C122" s="12" t="s">
        <v>5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2" t="s">
        <v>208</v>
      </c>
      <c r="G122" s="11" t="s">
        <v>234</v>
      </c>
      <c r="H122" s="11" t="s">
        <v>319</v>
      </c>
      <c r="I122" s="11">
        <v>3</v>
      </c>
      <c r="J122" s="11">
        <f>AVERAGE(Table1[[#This Row],[Autumn Week 1]:[Spring Week 12]])*4*Table1[[#This Row],[Credits]]</f>
        <v>22</v>
      </c>
      <c r="K122" s="11"/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/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>
        <v>0.55000000000000004</v>
      </c>
      <c r="AH122" s="20"/>
      <c r="AI122" s="20"/>
      <c r="AJ122" s="27">
        <f>SUM(Table1[[#This Row],[Autumn Week 1]:[Spring Week 12]])</f>
        <v>0.55000000000000004</v>
      </c>
      <c r="AK122" s="27">
        <f>IF(Table1[[#This Row],[Hours]]&gt;0,Table1[[#This Row],[Hours]],Table1[[#This Row],[Nominal Hours]])*COUNTIF(Table1[[#This Row],[Autumn Week 1]:[Spring Week 12]],"&gt;0")</f>
        <v>22</v>
      </c>
    </row>
    <row r="123" spans="1:37">
      <c r="A123" s="3" t="s">
        <v>117</v>
      </c>
      <c r="B123" s="3" t="s">
        <v>118</v>
      </c>
      <c r="C123" s="12" t="s">
        <v>124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2" t="s">
        <v>275</v>
      </c>
      <c r="G123" s="11" t="s">
        <v>234</v>
      </c>
      <c r="H123" s="11" t="s">
        <v>319</v>
      </c>
      <c r="I123" s="11">
        <v>1</v>
      </c>
      <c r="J123" s="11">
        <f>AVERAGE(Table1[[#This Row],[Autumn Week 1]:[Spring Week 12]])*4*Table1[[#This Row],[Credits]]</f>
        <v>2</v>
      </c>
      <c r="K123" s="11"/>
      <c r="L123" s="18"/>
      <c r="M123" s="18"/>
      <c r="N123" s="18"/>
      <c r="O123" s="19"/>
      <c r="P123" s="18"/>
      <c r="Q123" s="18"/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>
        <v>0.05</v>
      </c>
      <c r="AI123" s="20"/>
      <c r="AJ123" s="27">
        <f>SUM(Table1[[#This Row],[Autumn Week 1]:[Spring Week 12]])</f>
        <v>0.05</v>
      </c>
      <c r="AK123" s="27">
        <f>IF(Table1[[#This Row],[Hours]]&gt;0,Table1[[#This Row],[Hours]],Table1[[#This Row],[Nominal Hours]])*COUNTIF(Table1[[#This Row],[Autumn Week 1]:[Spring Week 12]],"&gt;0")</f>
        <v>2</v>
      </c>
    </row>
    <row r="124" spans="1:37">
      <c r="A124" s="3" t="s">
        <v>243</v>
      </c>
      <c r="B124" s="28" t="s">
        <v>244</v>
      </c>
      <c r="C124" s="12" t="s">
        <v>4</v>
      </c>
      <c r="D124" s="29">
        <f>INDEX(Table2[CA weight],MATCH(Table1[[#This Row],[Module Code]],Table2[Module Code],0))</f>
        <v>30</v>
      </c>
      <c r="E124" s="29">
        <f>INDEX(Table2[Credits],MATCH(Table1[[#This Row],[Module Code]],Table2[Module Code],0))</f>
        <v>10</v>
      </c>
      <c r="F124" s="12"/>
      <c r="G124" s="11" t="s">
        <v>234</v>
      </c>
      <c r="H124" s="11" t="s">
        <v>318</v>
      </c>
      <c r="I124" s="11">
        <v>1</v>
      </c>
      <c r="J124" s="11">
        <f>AVERAGE(Table1[[#This Row],[Autumn Week 1]:[Spring Week 12]])*4*Table1[[#This Row],[Credits]]</f>
        <v>0.39999999999999991</v>
      </c>
      <c r="K124" s="11">
        <v>0.5</v>
      </c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/>
      <c r="W124" s="19"/>
      <c r="X124" s="20">
        <v>0.01</v>
      </c>
      <c r="Y124" s="20">
        <v>0.01</v>
      </c>
      <c r="Z124" s="20">
        <v>0.01</v>
      </c>
      <c r="AA124" s="20">
        <v>0.01</v>
      </c>
      <c r="AB124" s="20">
        <v>0.01</v>
      </c>
      <c r="AC124" s="20">
        <v>0.01</v>
      </c>
      <c r="AD124" s="20">
        <v>0.01</v>
      </c>
      <c r="AE124" s="20">
        <v>0.01</v>
      </c>
      <c r="AF124" s="20">
        <v>0.01</v>
      </c>
      <c r="AG124" s="20">
        <v>0.01</v>
      </c>
      <c r="AH124" s="20"/>
      <c r="AI124" s="20"/>
      <c r="AJ124" s="27">
        <f>SUM(Table1[[#This Row],[Autumn Week 1]:[Spring Week 12]])</f>
        <v>9.9999999999999992E-2</v>
      </c>
      <c r="AK124" s="27">
        <f>IF(Table1[[#This Row],[Hours]]&gt;0,Table1[[#This Row],[Hours]],Table1[[#This Row],[Nominal Hours]])*COUNTIF(Table1[[#This Row],[Autumn Week 1]:[Spring Week 12]],"&gt;0")</f>
        <v>5</v>
      </c>
    </row>
    <row r="125" spans="1:37">
      <c r="A125" s="3" t="s">
        <v>243</v>
      </c>
      <c r="B125" s="28" t="s">
        <v>244</v>
      </c>
      <c r="C125" s="12" t="s">
        <v>5</v>
      </c>
      <c r="D125" s="29">
        <f>INDEX(Table2[CA weight],MATCH(Table1[[#This Row],[Module Code]],Table2[Module Code],0))</f>
        <v>30</v>
      </c>
      <c r="E125" s="29">
        <f>INDEX(Table2[Credits],MATCH(Table1[[#This Row],[Module Code]],Table2[Module Code],0))</f>
        <v>10</v>
      </c>
      <c r="F125" s="12"/>
      <c r="G125" s="11" t="s">
        <v>234</v>
      </c>
      <c r="H125" s="11" t="s">
        <v>317</v>
      </c>
      <c r="I125" s="11">
        <v>4</v>
      </c>
      <c r="J125" s="11">
        <f>AVERAGE(Table1[[#This Row],[Autumn Week 1]:[Spring Week 12]])*4*Table1[[#This Row],[Credits]]</f>
        <v>4</v>
      </c>
      <c r="K125" s="11"/>
      <c r="L125" s="18"/>
      <c r="M125" s="18"/>
      <c r="N125" s="18"/>
      <c r="O125" s="19"/>
      <c r="P125" s="18"/>
      <c r="Q125" s="18"/>
      <c r="R125" s="18"/>
      <c r="S125" s="19"/>
      <c r="T125" s="18"/>
      <c r="U125" s="18"/>
      <c r="V125" s="18"/>
      <c r="W125" s="19"/>
      <c r="X125" s="20"/>
      <c r="Y125" s="20"/>
      <c r="Z125" s="20"/>
      <c r="AA125" s="20"/>
      <c r="AB125" s="20"/>
      <c r="AC125" s="20"/>
      <c r="AD125" s="20">
        <v>0.1</v>
      </c>
      <c r="AE125" s="20"/>
      <c r="AF125" s="20"/>
      <c r="AG125" s="20"/>
      <c r="AH125" s="20">
        <v>0.1</v>
      </c>
      <c r="AI125" s="20"/>
      <c r="AJ125" s="27">
        <f>SUM(Table1[[#This Row],[Autumn Week 1]:[Spring Week 12]])</f>
        <v>0.2</v>
      </c>
      <c r="AK125" s="27">
        <f>IF(Table1[[#This Row],[Hours]]&gt;0,Table1[[#This Row],[Hours]],Table1[[#This Row],[Nominal Hours]])*COUNTIF(Table1[[#This Row],[Autumn Week 1]:[Spring Week 12]],"&gt;0")</f>
        <v>8</v>
      </c>
    </row>
    <row r="126" spans="1:37">
      <c r="A126" s="3" t="s">
        <v>119</v>
      </c>
      <c r="B126" s="3" t="s">
        <v>120</v>
      </c>
      <c r="C126" s="11" t="s">
        <v>128</v>
      </c>
      <c r="D126" s="29">
        <f>INDEX(Table2[CA weight],MATCH(Table1[[#This Row],[Module Code]],Table2[Module Code],0))</f>
        <v>40</v>
      </c>
      <c r="E126" s="29">
        <f>INDEX(Table2[Credits],MATCH(Table1[[#This Row],[Module Code]],Table2[Module Code],0))</f>
        <v>10</v>
      </c>
      <c r="F126" s="11" t="s">
        <v>259</v>
      </c>
      <c r="G126" s="11" t="s">
        <v>234</v>
      </c>
      <c r="H126" s="11" t="s">
        <v>319</v>
      </c>
      <c r="I126" s="11">
        <v>1</v>
      </c>
      <c r="J126" s="11">
        <f>AVERAGE(Table1[[#This Row],[Autumn Week 1]:[Spring Week 12]])*4*Table1[[#This Row],[Credits]]</f>
        <v>1.5999999999999996</v>
      </c>
      <c r="K126" s="11">
        <v>0.5</v>
      </c>
      <c r="L126" s="18"/>
      <c r="M126" s="18"/>
      <c r="N126" s="18"/>
      <c r="O126" s="19"/>
      <c r="P126" s="18"/>
      <c r="Q126" s="18"/>
      <c r="R126" s="18"/>
      <c r="S126" s="19"/>
      <c r="T126" s="18"/>
      <c r="U126" s="18"/>
      <c r="V126" s="18"/>
      <c r="W126" s="19"/>
      <c r="X126" s="20"/>
      <c r="Y126" s="20">
        <v>0.04</v>
      </c>
      <c r="Z126" s="20">
        <v>0.04</v>
      </c>
      <c r="AA126" s="20">
        <v>0.04</v>
      </c>
      <c r="AB126" s="20">
        <v>0.04</v>
      </c>
      <c r="AC126" s="20">
        <v>0.04</v>
      </c>
      <c r="AD126" s="20">
        <v>0.04</v>
      </c>
      <c r="AE126" s="20">
        <v>0.04</v>
      </c>
      <c r="AF126" s="20">
        <v>0.04</v>
      </c>
      <c r="AG126" s="20">
        <v>0.04</v>
      </c>
      <c r="AH126" s="20">
        <v>0.04</v>
      </c>
      <c r="AI126" s="20"/>
      <c r="AJ126" s="27">
        <f>SUM(Table1[[#This Row],[Autumn Week 1]:[Spring Week 12]])</f>
        <v>0.39999999999999997</v>
      </c>
      <c r="AK126" s="27">
        <f>IF(Table1[[#This Row],[Hours]]&gt;0,Table1[[#This Row],[Hours]],Table1[[#This Row],[Nominal Hours]])*COUNTIF(Table1[[#This Row],[Autumn Week 1]:[Spring Week 12]],"&gt;0")</f>
        <v>5</v>
      </c>
    </row>
    <row r="127" spans="1:37">
      <c r="A127" s="3" t="s">
        <v>71</v>
      </c>
      <c r="B127" s="3" t="s">
        <v>162</v>
      </c>
      <c r="C127" s="12" t="s">
        <v>5</v>
      </c>
      <c r="D127" s="29">
        <f>INDEX(Table2[CA weight],MATCH(Table1[[#This Row],[Module Code]],Table2[Module Code],0))</f>
        <v>100</v>
      </c>
      <c r="E127" s="29">
        <f>INDEX(Table2[Credits],MATCH(Table1[[#This Row],[Module Code]],Table2[Module Code],0))</f>
        <v>10</v>
      </c>
      <c r="F127" s="12"/>
      <c r="G127" s="11" t="s">
        <v>234</v>
      </c>
      <c r="H127" s="11" t="s">
        <v>319</v>
      </c>
      <c r="I127" s="11">
        <v>4</v>
      </c>
      <c r="J127" s="11">
        <f>AVERAGE(Table1[[#This Row],[Autumn Week 1]:[Spring Week 12]])*4*Table1[[#This Row],[Credits]]</f>
        <v>20</v>
      </c>
      <c r="K127" s="11">
        <v>25</v>
      </c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>
        <v>0.5</v>
      </c>
      <c r="AJ127" s="27">
        <f>SUM(Table1[[#This Row],[Autumn Week 1]:[Spring Week 12]])</f>
        <v>0.5</v>
      </c>
      <c r="AK127" s="27">
        <f>IF(Table1[[#This Row],[Hours]]&gt;0,Table1[[#This Row],[Hours]],Table1[[#This Row],[Nominal Hours]])*COUNTIF(Table1[[#This Row],[Autumn Week 1]:[Spring Week 12]],"&gt;0")</f>
        <v>25</v>
      </c>
    </row>
    <row r="128" spans="1:37">
      <c r="A128" s="3" t="s">
        <v>197</v>
      </c>
      <c r="B128" s="3" t="s">
        <v>121</v>
      </c>
      <c r="C128" s="12" t="s">
        <v>5</v>
      </c>
      <c r="D128" s="29">
        <f>INDEX(Table2[CA weight],MATCH(Table1[[#This Row],[Module Code]],Table2[Module Code],0))</f>
        <v>50</v>
      </c>
      <c r="E128" s="29">
        <f>INDEX(Table2[Credits],MATCH(Table1[[#This Row],[Module Code]],Table2[Module Code],0))</f>
        <v>10</v>
      </c>
      <c r="F128" s="12" t="s">
        <v>260</v>
      </c>
      <c r="G128" s="11" t="s">
        <v>234</v>
      </c>
      <c r="H128" s="11" t="s">
        <v>319</v>
      </c>
      <c r="I128" s="11">
        <v>3</v>
      </c>
      <c r="J128" s="11">
        <f>AVERAGE(Table1[[#This Row],[Autumn Week 1]:[Spring Week 12]])*4*Table1[[#This Row],[Credits]]</f>
        <v>4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>
        <v>0.1</v>
      </c>
      <c r="AB128" s="20"/>
      <c r="AC128" s="20"/>
      <c r="AD128" s="20"/>
      <c r="AE128" s="20"/>
      <c r="AF128" s="20"/>
      <c r="AG128" s="20"/>
      <c r="AH128" s="20">
        <v>0.1</v>
      </c>
      <c r="AI128" s="20"/>
      <c r="AJ128" s="27">
        <f>SUM(Table1[[#This Row],[Autumn Week 1]:[Spring Week 12]])</f>
        <v>0.2</v>
      </c>
      <c r="AK128" s="27">
        <f>IF(Table1[[#This Row],[Hours]]&gt;0,Table1[[#This Row],[Hours]],Table1[[#This Row],[Nominal Hours]])*COUNTIF(Table1[[#This Row],[Autumn Week 1]:[Spring Week 12]],"&gt;0")</f>
        <v>8</v>
      </c>
    </row>
    <row r="129" spans="1:37">
      <c r="A129" s="3" t="s">
        <v>197</v>
      </c>
      <c r="B129" s="3" t="s">
        <v>121</v>
      </c>
      <c r="C129" s="12" t="s">
        <v>5</v>
      </c>
      <c r="D129" s="29">
        <f>INDEX(Table2[CA weight],MATCH(Table1[[#This Row],[Module Code]],Table2[Module Code],0))</f>
        <v>50</v>
      </c>
      <c r="E129" s="29">
        <f>INDEX(Table2[Credits],MATCH(Table1[[#This Row],[Module Code]],Table2[Module Code],0))</f>
        <v>10</v>
      </c>
      <c r="F129" s="12" t="s">
        <v>277</v>
      </c>
      <c r="G129" s="11" t="s">
        <v>234</v>
      </c>
      <c r="H129" s="11" t="s">
        <v>319</v>
      </c>
      <c r="I129" s="11">
        <v>1</v>
      </c>
      <c r="J129" s="11">
        <f>AVERAGE(Table1[[#This Row],[Autumn Week 1]:[Spring Week 12]])*4*Table1[[#This Row],[Credits]]</f>
        <v>8</v>
      </c>
      <c r="K129" s="11"/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/>
      <c r="Z129" s="20"/>
      <c r="AA129" s="20"/>
      <c r="AB129" s="20"/>
      <c r="AC129" s="20"/>
      <c r="AD129" s="20"/>
      <c r="AE129" s="20">
        <v>0.2</v>
      </c>
      <c r="AF129" s="20"/>
      <c r="AG129" s="20"/>
      <c r="AH129" s="20"/>
      <c r="AI129" s="20"/>
      <c r="AJ129" s="27">
        <f>SUM(Table1[[#This Row],[Autumn Week 1]:[Spring Week 12]])</f>
        <v>0.2</v>
      </c>
      <c r="AK129" s="27">
        <f>IF(Table1[[#This Row],[Hours]]&gt;0,Table1[[#This Row],[Hours]],Table1[[#This Row],[Nominal Hours]])*COUNTIF(Table1[[#This Row],[Autumn Week 1]:[Spring Week 12]],"&gt;0")</f>
        <v>8</v>
      </c>
    </row>
    <row r="130" spans="1:37">
      <c r="A130" s="3" t="s">
        <v>198</v>
      </c>
      <c r="B130" s="3" t="s">
        <v>122</v>
      </c>
      <c r="C130" s="12" t="s">
        <v>5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10</v>
      </c>
      <c r="F130" s="12"/>
      <c r="G130" s="11" t="s">
        <v>234</v>
      </c>
      <c r="H130" s="11" t="s">
        <v>319</v>
      </c>
      <c r="I130" s="11">
        <v>3</v>
      </c>
      <c r="J130" s="11">
        <f>AVERAGE(Table1[[#This Row],[Autumn Week 1]:[Spring Week 12]])*4*Table1[[#This Row],[Credits]]</f>
        <v>13.333333333333332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>
        <v>0.2</v>
      </c>
      <c r="AB130" s="20"/>
      <c r="AC130" s="20"/>
      <c r="AD130" s="20"/>
      <c r="AE130" s="20">
        <v>0.4</v>
      </c>
      <c r="AF130" s="20"/>
      <c r="AG130" s="20"/>
      <c r="AH130" s="20">
        <v>0.4</v>
      </c>
      <c r="AI130" s="20"/>
      <c r="AJ130" s="27">
        <f>SUM(Table1[[#This Row],[Autumn Week 1]:[Spring Week 12]])</f>
        <v>1</v>
      </c>
      <c r="AK130" s="27">
        <f>IF(Table1[[#This Row],[Hours]]&gt;0,Table1[[#This Row],[Hours]],Table1[[#This Row],[Nominal Hours]])*COUNTIF(Table1[[#This Row],[Autumn Week 1]:[Spring Week 12]],"&gt;0")</f>
        <v>40</v>
      </c>
    </row>
    <row r="131" spans="1:37">
      <c r="A131" s="3" t="s">
        <v>77</v>
      </c>
      <c r="B131" s="28" t="s">
        <v>23</v>
      </c>
      <c r="C131" s="11" t="s">
        <v>127</v>
      </c>
      <c r="D131" s="29">
        <f>INDEX(Table2[CA weight],MATCH(Table1[[#This Row],[Module Code]],Table2[Module Code],0))</f>
        <v>75</v>
      </c>
      <c r="E131" s="29">
        <f>INDEX(Table2[Credits],MATCH(Table1[[#This Row],[Module Code]],Table2[Module Code],0))</f>
        <v>60</v>
      </c>
      <c r="F131" s="11" t="s">
        <v>236</v>
      </c>
      <c r="G131" s="11" t="s">
        <v>280</v>
      </c>
      <c r="H131" s="11" t="s">
        <v>321</v>
      </c>
      <c r="I131" s="11">
        <v>1</v>
      </c>
      <c r="J131" s="11">
        <f>AVERAGE(Table1[[#This Row],[Autumn Week 1]:[Spring Week 12]])*4*Table1[[#This Row],[Credits]]</f>
        <v>9.9999999999999964</v>
      </c>
      <c r="K131" s="11">
        <v>20</v>
      </c>
      <c r="L131" s="18">
        <f>1/24</f>
        <v>4.1666666666666664E-2</v>
      </c>
      <c r="M131" s="18">
        <v>4.1666666666666664E-2</v>
      </c>
      <c r="N131" s="18">
        <v>4.1666666666666664E-2</v>
      </c>
      <c r="O131" s="19">
        <v>4.1666666666666664E-2</v>
      </c>
      <c r="P131" s="18">
        <v>4.1666666666666664E-2</v>
      </c>
      <c r="Q131" s="18">
        <v>4.1666666666666664E-2</v>
      </c>
      <c r="R131" s="18">
        <v>4.1666666666666664E-2</v>
      </c>
      <c r="S131" s="19">
        <v>4.1666666666666664E-2</v>
      </c>
      <c r="T131" s="18">
        <v>4.1666666666666664E-2</v>
      </c>
      <c r="U131" s="18">
        <v>4.1666666666666664E-2</v>
      </c>
      <c r="V131" s="18">
        <v>4.1666666666666664E-2</v>
      </c>
      <c r="W131" s="19">
        <v>4.1666666666666664E-2</v>
      </c>
      <c r="X131" s="20">
        <v>4.1666666666666664E-2</v>
      </c>
      <c r="Y131" s="20">
        <v>4.1666666666666664E-2</v>
      </c>
      <c r="Z131" s="20">
        <v>4.1666666666666664E-2</v>
      </c>
      <c r="AA131" s="20">
        <v>4.1666666666666664E-2</v>
      </c>
      <c r="AB131" s="20">
        <v>4.1666666666666664E-2</v>
      </c>
      <c r="AC131" s="20">
        <v>4.1666666666666664E-2</v>
      </c>
      <c r="AD131" s="20">
        <v>4.1666666666666664E-2</v>
      </c>
      <c r="AE131" s="20">
        <v>4.1666666666666664E-2</v>
      </c>
      <c r="AF131" s="20">
        <v>4.1666666666666664E-2</v>
      </c>
      <c r="AG131" s="20">
        <v>4.1666666666666664E-2</v>
      </c>
      <c r="AH131" s="20">
        <v>4.1666666666666664E-2</v>
      </c>
      <c r="AI131" s="20">
        <v>4.1666666666666664E-2</v>
      </c>
      <c r="AJ131" s="27">
        <f>SUM(Table1[[#This Row],[Autumn Week 1]:[Spring Week 12]])</f>
        <v>0.99999999999999956</v>
      </c>
      <c r="AK131" s="27">
        <f>IF(Table1[[#This Row],[Hours]]&gt;0,Table1[[#This Row],[Hours]],Table1[[#This Row],[Nominal Hours]])*COUNTIF(Table1[[#This Row],[Autumn Week 1]:[Spring Week 12]],"&gt;0")</f>
        <v>480</v>
      </c>
    </row>
    <row r="132" spans="1:37">
      <c r="A132" s="4" t="s">
        <v>77</v>
      </c>
      <c r="B132" s="2" t="s">
        <v>23</v>
      </c>
      <c r="C132" s="11" t="s">
        <v>125</v>
      </c>
      <c r="D132" s="29">
        <f>INDEX(Table2[CA weight],MATCH(Table1[[#This Row],[Module Code]],Table2[Module Code],0))</f>
        <v>75</v>
      </c>
      <c r="E132" s="29">
        <f>INDEX(Table2[Credits],MATCH(Table1[[#This Row],[Module Code]],Table2[Module Code],0))</f>
        <v>60</v>
      </c>
      <c r="F132" s="11" t="s">
        <v>279</v>
      </c>
      <c r="G132" s="11" t="s">
        <v>225</v>
      </c>
      <c r="H132" s="11" t="s">
        <v>319</v>
      </c>
      <c r="I132" s="11">
        <v>1</v>
      </c>
      <c r="J132" s="11">
        <f>AVERAGE(Table1[[#This Row],[Autumn Week 1]:[Spring Week 12]])*4*Table1[[#This Row],[Credits]]</f>
        <v>10</v>
      </c>
      <c r="K132" s="11">
        <v>0.1</v>
      </c>
      <c r="L132" s="18"/>
      <c r="M132" s="18"/>
      <c r="N132" s="18"/>
      <c r="O132" s="19"/>
      <c r="P132" s="18"/>
      <c r="Q132" s="18">
        <v>2.5000000000000001E-2</v>
      </c>
      <c r="R132" s="18"/>
      <c r="S132" s="19"/>
      <c r="T132" s="18"/>
      <c r="U132" s="18"/>
      <c r="V132" s="18">
        <v>2.5000000000000001E-2</v>
      </c>
      <c r="W132" s="19"/>
      <c r="X132" s="20"/>
      <c r="Y132" s="20"/>
      <c r="Z132" s="20"/>
      <c r="AA132" s="20"/>
      <c r="AB132" s="20"/>
      <c r="AC132" s="20">
        <v>7.4999999999999997E-2</v>
      </c>
      <c r="AD132" s="20"/>
      <c r="AE132" s="20"/>
      <c r="AF132" s="20"/>
      <c r="AG132" s="20"/>
      <c r="AH132" s="20"/>
      <c r="AI132" s="20"/>
      <c r="AJ132" s="27">
        <f>SUM(Table1[[#This Row],[Autumn Week 1]:[Spring Week 12]])</f>
        <v>0.125</v>
      </c>
      <c r="AK132" s="27">
        <f>IF(Table1[[#This Row],[Hours]]&gt;0,Table1[[#This Row],[Hours]],Table1[[#This Row],[Nominal Hours]])*COUNTIF(Table1[[#This Row],[Autumn Week 1]:[Spring Week 12]],"&gt;0")</f>
        <v>0.30000000000000004</v>
      </c>
    </row>
    <row r="133" spans="1:37">
      <c r="A133" s="4" t="s">
        <v>77</v>
      </c>
      <c r="B133" s="2" t="s">
        <v>23</v>
      </c>
      <c r="C133" s="11" t="s">
        <v>125</v>
      </c>
      <c r="D133" s="29">
        <f>INDEX(Table2[CA weight],MATCH(Table1[[#This Row],[Module Code]],Table2[Module Code],0))</f>
        <v>75</v>
      </c>
      <c r="E133" s="29">
        <f>INDEX(Table2[Credits],MATCH(Table1[[#This Row],[Module Code]],Table2[Module Code],0))</f>
        <v>60</v>
      </c>
      <c r="F133" s="11" t="s">
        <v>290</v>
      </c>
      <c r="G133" s="11" t="s">
        <v>234</v>
      </c>
      <c r="H133" s="11" t="s">
        <v>319</v>
      </c>
      <c r="I133" s="11">
        <v>1</v>
      </c>
      <c r="J133" s="11">
        <f>AVERAGE(Table1[[#This Row],[Autumn Week 1]:[Spring Week 12]])*4*Table1[[#This Row],[Credits]]</f>
        <v>0</v>
      </c>
      <c r="K133" s="11">
        <v>0.1</v>
      </c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45">
        <v>0.25</v>
      </c>
      <c r="AI133" s="46">
        <v>-0.25</v>
      </c>
      <c r="AJ133" s="27">
        <f>SUM(Table1[[#This Row],[Autumn Week 1]:[Spring Week 12]])</f>
        <v>0</v>
      </c>
      <c r="AK133" s="27">
        <f>IF(Table1[[#This Row],[Hours]]&gt;0,Table1[[#This Row],[Hours]],Table1[[#This Row],[Nominal Hours]])*COUNTIF(Table1[[#This Row],[Autumn Week 1]:[Spring Week 12]],"&gt;0")</f>
        <v>0.1</v>
      </c>
    </row>
    <row r="134" spans="1:37">
      <c r="A134" s="4" t="s">
        <v>77</v>
      </c>
      <c r="B134" s="2" t="s">
        <v>23</v>
      </c>
      <c r="C134" s="11" t="s">
        <v>127</v>
      </c>
      <c r="D134" s="29">
        <f>INDEX(Table2[CA weight],MATCH(Table1[[#This Row],[Module Code]],Table2[Module Code],0))</f>
        <v>75</v>
      </c>
      <c r="E134" s="29">
        <f>INDEX(Table2[Credits],MATCH(Table1[[#This Row],[Module Code]],Table2[Module Code],0))</f>
        <v>60</v>
      </c>
      <c r="F134" s="11" t="s">
        <v>215</v>
      </c>
      <c r="G134" s="11" t="s">
        <v>234</v>
      </c>
      <c r="H134" s="11" t="s">
        <v>321</v>
      </c>
      <c r="I134" s="11">
        <v>1</v>
      </c>
      <c r="J134" s="11">
        <f>AVERAGE(Table1[[#This Row],[Autumn Week 1]:[Spring Week 12]])*4*Table1[[#This Row],[Credits]]</f>
        <v>24</v>
      </c>
      <c r="K134" s="11">
        <v>1</v>
      </c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>
        <v>0.1</v>
      </c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7">
        <f>SUM(Table1[[#This Row],[Autumn Week 1]:[Spring Week 12]])</f>
        <v>0.1</v>
      </c>
      <c r="AK134" s="27">
        <f>IF(Table1[[#This Row],[Hours]]&gt;0,Table1[[#This Row],[Hours]],Table1[[#This Row],[Nominal Hours]])*COUNTIF(Table1[[#This Row],[Autumn Week 1]:[Spring Week 12]],"&gt;0")</f>
        <v>1</v>
      </c>
    </row>
    <row r="135" spans="1:37">
      <c r="A135" s="4" t="s">
        <v>77</v>
      </c>
      <c r="B135" s="2" t="s">
        <v>23</v>
      </c>
      <c r="C135" s="11" t="s">
        <v>126</v>
      </c>
      <c r="D135" s="29">
        <f>INDEX(Table2[CA weight],MATCH(Table1[[#This Row],[Module Code]],Table2[Module Code],0))</f>
        <v>75</v>
      </c>
      <c r="E135" s="29">
        <f>INDEX(Table2[Credits],MATCH(Table1[[#This Row],[Module Code]],Table2[Module Code],0))</f>
        <v>60</v>
      </c>
      <c r="F135" s="11" t="s">
        <v>278</v>
      </c>
      <c r="G135" s="11" t="s">
        <v>225</v>
      </c>
      <c r="H135" s="11" t="s">
        <v>319</v>
      </c>
      <c r="I135" s="11">
        <v>11</v>
      </c>
      <c r="J135" s="11">
        <f>AVERAGE(Table1[[#This Row],[Autumn Week 1]:[Spring Week 12]])*4*Table1[[#This Row],[Credits]]</f>
        <v>48</v>
      </c>
      <c r="K135" s="11">
        <v>10</v>
      </c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>
        <v>0.2</v>
      </c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7">
        <f>SUM(Table1[[#This Row],[Autumn Week 1]:[Spring Week 12]])</f>
        <v>0.2</v>
      </c>
      <c r="AK135" s="27">
        <f>IF(Table1[[#This Row],[Hours]]&gt;0,Table1[[#This Row],[Hours]],Table1[[#This Row],[Nominal Hours]])*COUNTIF(Table1[[#This Row],[Autumn Week 1]:[Spring Week 12]],"&gt;0")</f>
        <v>10</v>
      </c>
    </row>
    <row r="136" spans="1:37">
      <c r="A136" s="4" t="s">
        <v>77</v>
      </c>
      <c r="B136" s="2" t="s">
        <v>23</v>
      </c>
      <c r="C136" s="11" t="s">
        <v>126</v>
      </c>
      <c r="D136" s="29">
        <f>INDEX(Table2[CA weight],MATCH(Table1[[#This Row],[Module Code]],Table2[Module Code],0))</f>
        <v>75</v>
      </c>
      <c r="E136" s="29">
        <f>INDEX(Table2[Credits],MATCH(Table1[[#This Row],[Module Code]],Table2[Module Code],0))</f>
        <v>60</v>
      </c>
      <c r="F136" s="11" t="s">
        <v>291</v>
      </c>
      <c r="G136" s="11" t="s">
        <v>234</v>
      </c>
      <c r="H136" s="11" t="s">
        <v>319</v>
      </c>
      <c r="I136" s="11">
        <v>11</v>
      </c>
      <c r="J136" s="11">
        <f>AVERAGE(Table1[[#This Row],[Autumn Week 1]:[Spring Week 12]])*4*Table1[[#This Row],[Credits]]</f>
        <v>0</v>
      </c>
      <c r="K136" s="11">
        <v>10</v>
      </c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45">
        <v>0.4</v>
      </c>
      <c r="AI136" s="46">
        <v>-0.4</v>
      </c>
      <c r="AJ136" s="27">
        <f>SUM(Table1[[#This Row],[Autumn Week 1]:[Spring Week 12]])</f>
        <v>0</v>
      </c>
      <c r="AK136" s="27">
        <f>IF(Table1[[#This Row],[Hours]]&gt;0,Table1[[#This Row],[Hours]],Table1[[#This Row],[Nominal Hours]])*COUNTIF(Table1[[#This Row],[Autumn Week 1]:[Spring Week 12]],"&gt;0")</f>
        <v>10</v>
      </c>
    </row>
    <row r="137" spans="1:37">
      <c r="A137" s="4" t="s">
        <v>248</v>
      </c>
      <c r="B137" s="2" t="s">
        <v>249</v>
      </c>
      <c r="C137" s="11" t="s">
        <v>128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10</v>
      </c>
      <c r="F137" s="11" t="s">
        <v>256</v>
      </c>
      <c r="G137" s="11" t="s">
        <v>234</v>
      </c>
      <c r="H137" s="11" t="s">
        <v>319</v>
      </c>
      <c r="I137" s="11">
        <v>1</v>
      </c>
      <c r="J137" s="11">
        <f>AVERAGE(Table1[[#This Row],[Autumn Week 1]:[Spring Week 12]])*4*Table1[[#This Row],[Credits]]</f>
        <v>1.142857142857143</v>
      </c>
      <c r="K137" s="11">
        <v>0.5</v>
      </c>
      <c r="L137" s="18"/>
      <c r="M137" s="18">
        <f>0.2/7</f>
        <v>2.8571428571428574E-2</v>
      </c>
      <c r="N137" s="18">
        <f>0.2/7</f>
        <v>2.8571428571428574E-2</v>
      </c>
      <c r="O137" s="18">
        <f>0.2/7</f>
        <v>2.8571428571428574E-2</v>
      </c>
      <c r="P137" s="18"/>
      <c r="Q137" s="18">
        <f>0.2/7</f>
        <v>2.8571428571428574E-2</v>
      </c>
      <c r="R137" s="18">
        <f>0.2/7</f>
        <v>2.8571428571428574E-2</v>
      </c>
      <c r="S137" s="18">
        <f>0.2/7</f>
        <v>2.8571428571428574E-2</v>
      </c>
      <c r="T137" s="18">
        <f>0.2/7</f>
        <v>2.8571428571428574E-2</v>
      </c>
      <c r="U137" s="18"/>
      <c r="V137" s="18"/>
      <c r="W137" s="19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7">
        <f>SUM(Table1[[#This Row],[Autumn Week 1]:[Spring Week 12]])</f>
        <v>0.20000000000000004</v>
      </c>
      <c r="AK137" s="27">
        <f>IF(Table1[[#This Row],[Hours]]&gt;0,Table1[[#This Row],[Hours]],Table1[[#This Row],[Nominal Hours]])*COUNTIF(Table1[[#This Row],[Autumn Week 1]:[Spring Week 12]],"&gt;0")</f>
        <v>3.5</v>
      </c>
    </row>
    <row r="138" spans="1:37">
      <c r="A138" s="4" t="s">
        <v>248</v>
      </c>
      <c r="B138" s="2" t="s">
        <v>249</v>
      </c>
      <c r="C138" s="11" t="s">
        <v>5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10</v>
      </c>
      <c r="F138" s="11" t="s">
        <v>268</v>
      </c>
      <c r="G138" s="11" t="s">
        <v>234</v>
      </c>
      <c r="H138" s="11" t="s">
        <v>319</v>
      </c>
      <c r="I138" s="11">
        <v>2</v>
      </c>
      <c r="J138" s="11">
        <f>AVERAGE(Table1[[#This Row],[Autumn Week 1]:[Spring Week 12]])*4*Table1[[#This Row],[Credits]]</f>
        <v>8</v>
      </c>
      <c r="K138" s="11"/>
      <c r="L138" s="18"/>
      <c r="M138" s="18"/>
      <c r="N138" s="18"/>
      <c r="O138" s="19">
        <v>0.2</v>
      </c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7">
        <f>SUM(Table1[[#This Row],[Autumn Week 1]:[Spring Week 12]])</f>
        <v>0.2</v>
      </c>
      <c r="AK138" s="27">
        <f>IF(Table1[[#This Row],[Hours]]&gt;0,Table1[[#This Row],[Hours]],Table1[[#This Row],[Nominal Hours]])*COUNTIF(Table1[[#This Row],[Autumn Week 1]:[Spring Week 12]],"&gt;0")</f>
        <v>8</v>
      </c>
    </row>
    <row r="139" spans="1:37">
      <c r="A139" s="4" t="s">
        <v>248</v>
      </c>
      <c r="B139" s="2" t="s">
        <v>249</v>
      </c>
      <c r="C139" s="11" t="s">
        <v>5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10</v>
      </c>
      <c r="F139" s="11" t="s">
        <v>269</v>
      </c>
      <c r="G139" s="11" t="s">
        <v>234</v>
      </c>
      <c r="H139" s="11" t="s">
        <v>319</v>
      </c>
      <c r="I139" s="11">
        <v>4</v>
      </c>
      <c r="J139" s="11">
        <f>AVERAGE(Table1[[#This Row],[Autumn Week 1]:[Spring Week 12]])*4*Table1[[#This Row],[Credits]]</f>
        <v>8</v>
      </c>
      <c r="K139" s="11"/>
      <c r="L139" s="18"/>
      <c r="M139" s="18"/>
      <c r="N139" s="18"/>
      <c r="O139" s="19"/>
      <c r="P139" s="18"/>
      <c r="Q139" s="18"/>
      <c r="R139" s="18"/>
      <c r="S139" s="19">
        <v>0.2</v>
      </c>
      <c r="T139" s="18"/>
      <c r="U139" s="18"/>
      <c r="V139" s="18"/>
      <c r="W139" s="19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7">
        <f>SUM(Table1[[#This Row],[Autumn Week 1]:[Spring Week 12]])</f>
        <v>0.2</v>
      </c>
      <c r="AK139" s="27">
        <f>IF(Table1[[#This Row],[Hours]]&gt;0,Table1[[#This Row],[Hours]],Table1[[#This Row],[Nominal Hours]])*COUNTIF(Table1[[#This Row],[Autumn Week 1]:[Spring Week 12]],"&gt;0")</f>
        <v>8</v>
      </c>
    </row>
    <row r="140" spans="1:37">
      <c r="A140" s="4" t="s">
        <v>248</v>
      </c>
      <c r="B140" s="2" t="s">
        <v>249</v>
      </c>
      <c r="C140" s="11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1" t="s">
        <v>270</v>
      </c>
      <c r="G140" s="11" t="s">
        <v>234</v>
      </c>
      <c r="H140" s="11" t="s">
        <v>319</v>
      </c>
      <c r="I140" s="11">
        <v>3</v>
      </c>
      <c r="J140" s="11">
        <f>AVERAGE(Table1[[#This Row],[Autumn Week 1]:[Spring Week 12]])*4*Table1[[#This Row],[Credits]]</f>
        <v>16</v>
      </c>
      <c r="K140" s="11"/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>
        <v>0.4</v>
      </c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7">
        <f>SUM(Table1[[#This Row],[Autumn Week 1]:[Spring Week 12]])</f>
        <v>0.4</v>
      </c>
      <c r="AK140" s="27">
        <f>IF(Table1[[#This Row],[Hours]]&gt;0,Table1[[#This Row],[Hours]],Table1[[#This Row],[Nominal Hours]])*COUNTIF(Table1[[#This Row],[Autumn Week 1]:[Spring Week 12]],"&gt;0")</f>
        <v>16</v>
      </c>
    </row>
    <row r="141" spans="1:37">
      <c r="A141" s="4" t="s">
        <v>250</v>
      </c>
      <c r="B141" s="2" t="s">
        <v>251</v>
      </c>
      <c r="C141" s="11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10</v>
      </c>
      <c r="F141" s="11" t="s">
        <v>208</v>
      </c>
      <c r="G141" s="11" t="s">
        <v>234</v>
      </c>
      <c r="H141" s="11" t="s">
        <v>319</v>
      </c>
      <c r="I141" s="11">
        <v>5</v>
      </c>
      <c r="J141" s="11">
        <f>AVERAGE(Table1[[#This Row],[Autumn Week 1]:[Spring Week 12]])*4*Table1[[#This Row],[Credits]]</f>
        <v>20</v>
      </c>
      <c r="K141" s="11"/>
      <c r="L141" s="18"/>
      <c r="M141" s="18"/>
      <c r="N141" s="18"/>
      <c r="O141" s="19"/>
      <c r="P141" s="18"/>
      <c r="Q141" s="18">
        <v>0.5</v>
      </c>
      <c r="R141" s="18"/>
      <c r="S141" s="19"/>
      <c r="T141" s="18"/>
      <c r="U141" s="18"/>
      <c r="V141" s="18">
        <v>0.5</v>
      </c>
      <c r="W141" s="19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7">
        <f>SUM(Table1[[#This Row],[Autumn Week 1]:[Spring Week 12]])</f>
        <v>1</v>
      </c>
      <c r="AK141" s="27">
        <f>IF(Table1[[#This Row],[Hours]]&gt;0,Table1[[#This Row],[Hours]],Table1[[#This Row],[Nominal Hours]])*COUNTIF(Table1[[#This Row],[Autumn Week 1]:[Spring Week 12]],"&gt;0")</f>
        <v>40</v>
      </c>
    </row>
    <row r="142" spans="1:37">
      <c r="A142" s="4" t="s">
        <v>184</v>
      </c>
      <c r="B142" s="2" t="s">
        <v>187</v>
      </c>
      <c r="C142" s="11" t="s">
        <v>5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20</v>
      </c>
      <c r="F142" s="11"/>
      <c r="G142" s="11" t="s">
        <v>234</v>
      </c>
      <c r="H142" s="11" t="s">
        <v>319</v>
      </c>
      <c r="I142" s="11">
        <v>2</v>
      </c>
      <c r="J142" s="11">
        <f>AVERAGE(Table1[[#This Row],[Autumn Week 1]:[Spring Week 12]])*4*Table1[[#This Row],[Credits]]</f>
        <v>8</v>
      </c>
      <c r="K142" s="11"/>
      <c r="L142" s="18"/>
      <c r="M142" s="18"/>
      <c r="N142" s="18">
        <v>0.1</v>
      </c>
      <c r="O142" s="19"/>
      <c r="P142" s="18"/>
      <c r="Q142" s="18"/>
      <c r="R142" s="18"/>
      <c r="S142" s="19"/>
      <c r="T142" s="18"/>
      <c r="U142" s="18"/>
      <c r="V142" s="18"/>
      <c r="W142" s="19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7">
        <f>SUM(Table1[[#This Row],[Autumn Week 1]:[Spring Week 12]])</f>
        <v>0.1</v>
      </c>
      <c r="AK142" s="27">
        <f>IF(Table1[[#This Row],[Hours]]&gt;0,Table1[[#This Row],[Hours]],Table1[[#This Row],[Nominal Hours]])*COUNTIF(Table1[[#This Row],[Autumn Week 1]:[Spring Week 12]],"&gt;0")</f>
        <v>8</v>
      </c>
    </row>
    <row r="143" spans="1:37">
      <c r="A143" s="4" t="s">
        <v>184</v>
      </c>
      <c r="B143" s="2" t="s">
        <v>187</v>
      </c>
      <c r="C143" s="11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20</v>
      </c>
      <c r="F143" s="11"/>
      <c r="G143" s="11" t="s">
        <v>234</v>
      </c>
      <c r="H143" s="11" t="s">
        <v>319</v>
      </c>
      <c r="I143" s="11">
        <v>4</v>
      </c>
      <c r="J143" s="11">
        <f>AVERAGE(Table1[[#This Row],[Autumn Week 1]:[Spring Week 12]])*4*Table1[[#This Row],[Credits]]</f>
        <v>24</v>
      </c>
      <c r="K143" s="11"/>
      <c r="L143" s="18"/>
      <c r="M143" s="18"/>
      <c r="N143" s="18"/>
      <c r="O143" s="19"/>
      <c r="P143" s="18">
        <v>0.3</v>
      </c>
      <c r="Q143" s="18"/>
      <c r="R143" s="18"/>
      <c r="S143" s="19"/>
      <c r="T143" s="18"/>
      <c r="U143" s="18"/>
      <c r="V143" s="18"/>
      <c r="W143" s="19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7">
        <f>SUM(Table1[[#This Row],[Autumn Week 1]:[Spring Week 12]])</f>
        <v>0.3</v>
      </c>
      <c r="AK143" s="27">
        <f>IF(Table1[[#This Row],[Hours]]&gt;0,Table1[[#This Row],[Hours]],Table1[[#This Row],[Nominal Hours]])*COUNTIF(Table1[[#This Row],[Autumn Week 1]:[Spring Week 12]],"&gt;0")</f>
        <v>24</v>
      </c>
    </row>
    <row r="144" spans="1:37">
      <c r="A144" s="4" t="s">
        <v>184</v>
      </c>
      <c r="B144" s="2" t="s">
        <v>187</v>
      </c>
      <c r="C144" s="11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20</v>
      </c>
      <c r="F144" s="11"/>
      <c r="G144" s="11" t="s">
        <v>234</v>
      </c>
      <c r="H144" s="11" t="s">
        <v>319</v>
      </c>
      <c r="I144" s="11">
        <v>3</v>
      </c>
      <c r="J144" s="11">
        <f>AVERAGE(Table1[[#This Row],[Autumn Week 1]:[Spring Week 12]])*4*Table1[[#This Row],[Credits]]</f>
        <v>8</v>
      </c>
      <c r="K144" s="11"/>
      <c r="L144" s="18"/>
      <c r="M144" s="18"/>
      <c r="N144" s="18"/>
      <c r="O144" s="19"/>
      <c r="P144" s="18"/>
      <c r="Q144" s="18">
        <v>0.1</v>
      </c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7">
        <f>SUM(Table1[[#This Row],[Autumn Week 1]:[Spring Week 12]])</f>
        <v>0.1</v>
      </c>
      <c r="AK144" s="27">
        <f>IF(Table1[[#This Row],[Hours]]&gt;0,Table1[[#This Row],[Hours]],Table1[[#This Row],[Nominal Hours]])*COUNTIF(Table1[[#This Row],[Autumn Week 1]:[Spring Week 12]],"&gt;0")</f>
        <v>8</v>
      </c>
    </row>
    <row r="145" spans="1:37">
      <c r="A145" s="4" t="s">
        <v>184</v>
      </c>
      <c r="B145" s="2" t="s">
        <v>187</v>
      </c>
      <c r="C145" s="11" t="s">
        <v>126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20</v>
      </c>
      <c r="F145" s="11"/>
      <c r="G145" s="11" t="s">
        <v>234</v>
      </c>
      <c r="H145" s="11" t="s">
        <v>319</v>
      </c>
      <c r="I145" s="11">
        <v>6</v>
      </c>
      <c r="J145" s="11">
        <f>AVERAGE(Table1[[#This Row],[Autumn Week 1]:[Spring Week 12]])*4*Table1[[#This Row],[Credits]]</f>
        <v>24</v>
      </c>
      <c r="K145" s="11"/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>
        <v>0.3</v>
      </c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7">
        <f>SUM(Table1[[#This Row],[Autumn Week 1]:[Spring Week 12]])</f>
        <v>0.3</v>
      </c>
      <c r="AK145" s="27">
        <f>IF(Table1[[#This Row],[Hours]]&gt;0,Table1[[#This Row],[Hours]],Table1[[#This Row],[Nominal Hours]])*COUNTIF(Table1[[#This Row],[Autumn Week 1]:[Spring Week 12]],"&gt;0")</f>
        <v>24</v>
      </c>
    </row>
    <row r="146" spans="1:37">
      <c r="A146" s="4" t="s">
        <v>184</v>
      </c>
      <c r="B146" s="2" t="s">
        <v>187</v>
      </c>
      <c r="C146" s="11" t="s">
        <v>125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20</v>
      </c>
      <c r="F146" s="11"/>
      <c r="G146" s="11" t="s">
        <v>234</v>
      </c>
      <c r="H146" s="11" t="s">
        <v>319</v>
      </c>
      <c r="I146" s="11">
        <v>6</v>
      </c>
      <c r="J146" s="11">
        <f>AVERAGE(Table1[[#This Row],[Autumn Week 1]:[Spring Week 12]])*4*Table1[[#This Row],[Credits]]</f>
        <v>16</v>
      </c>
      <c r="K146" s="11"/>
      <c r="L146" s="18"/>
      <c r="M146" s="18"/>
      <c r="N146" s="18"/>
      <c r="O146" s="19"/>
      <c r="P146" s="18"/>
      <c r="Q146" s="18"/>
      <c r="R146" s="18"/>
      <c r="S146" s="19"/>
      <c r="T146" s="18"/>
      <c r="U146" s="18"/>
      <c r="V146" s="18">
        <v>0.2</v>
      </c>
      <c r="W146" s="19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7">
        <f>SUM(Table1[[#This Row],[Autumn Week 1]:[Spring Week 12]])</f>
        <v>0.2</v>
      </c>
      <c r="AK146" s="27">
        <f>IF(Table1[[#This Row],[Hours]]&gt;0,Table1[[#This Row],[Hours]],Table1[[#This Row],[Nominal Hours]])*COUNTIF(Table1[[#This Row],[Autumn Week 1]:[Spring Week 12]],"&gt;0")</f>
        <v>16</v>
      </c>
    </row>
    <row r="147" spans="1:37">
      <c r="A147" s="4" t="s">
        <v>185</v>
      </c>
      <c r="B147" s="2" t="s">
        <v>188</v>
      </c>
      <c r="C147" s="11" t="s">
        <v>5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20</v>
      </c>
      <c r="F147" s="11"/>
      <c r="G147" s="11" t="s">
        <v>234</v>
      </c>
      <c r="H147" s="11" t="s">
        <v>319</v>
      </c>
      <c r="I147" s="11">
        <v>3</v>
      </c>
      <c r="J147" s="11">
        <f>AVERAGE(Table1[[#This Row],[Autumn Week 1]:[Spring Week 12]])*4*Table1[[#This Row],[Credits]]</f>
        <v>8</v>
      </c>
      <c r="K147" s="11"/>
      <c r="L147" s="18"/>
      <c r="M147" s="18"/>
      <c r="N147" s="18"/>
      <c r="O147" s="19"/>
      <c r="P147" s="18"/>
      <c r="Q147" s="18"/>
      <c r="R147" s="18"/>
      <c r="S147" s="19"/>
      <c r="T147" s="18"/>
      <c r="U147" s="18"/>
      <c r="V147" s="18"/>
      <c r="W147" s="19"/>
      <c r="X147" s="20"/>
      <c r="Y147" s="20"/>
      <c r="Z147" s="20">
        <v>0.1</v>
      </c>
      <c r="AA147" s="20"/>
      <c r="AB147" s="20"/>
      <c r="AC147" s="20"/>
      <c r="AD147" s="20"/>
      <c r="AE147" s="20"/>
      <c r="AF147" s="20"/>
      <c r="AG147" s="20"/>
      <c r="AH147" s="20"/>
      <c r="AI147" s="20"/>
      <c r="AJ147" s="27">
        <f>SUM(Table1[[#This Row],[Autumn Week 1]:[Spring Week 12]])</f>
        <v>0.1</v>
      </c>
      <c r="AK147" s="27">
        <f>IF(Table1[[#This Row],[Hours]]&gt;0,Table1[[#This Row],[Hours]],Table1[[#This Row],[Nominal Hours]])*COUNTIF(Table1[[#This Row],[Autumn Week 1]:[Spring Week 12]],"&gt;0")</f>
        <v>8</v>
      </c>
    </row>
    <row r="148" spans="1:37">
      <c r="A148" s="4" t="s">
        <v>185</v>
      </c>
      <c r="B148" s="2" t="s">
        <v>188</v>
      </c>
      <c r="C148" s="11" t="s">
        <v>126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20</v>
      </c>
      <c r="F148" s="11"/>
      <c r="G148" s="11" t="s">
        <v>234</v>
      </c>
      <c r="H148" s="11" t="s">
        <v>319</v>
      </c>
      <c r="I148" s="11">
        <v>7</v>
      </c>
      <c r="J148" s="11">
        <f>AVERAGE(Table1[[#This Row],[Autumn Week 1]:[Spring Week 12]])*4*Table1[[#This Row],[Credits]]</f>
        <v>24</v>
      </c>
      <c r="K148" s="11"/>
      <c r="L148" s="18"/>
      <c r="M148" s="18"/>
      <c r="N148" s="18"/>
      <c r="O148" s="19"/>
      <c r="P148" s="18"/>
      <c r="Q148" s="18"/>
      <c r="R148" s="18"/>
      <c r="S148" s="19"/>
      <c r="T148" s="18"/>
      <c r="U148" s="18"/>
      <c r="V148" s="18"/>
      <c r="W148" s="19"/>
      <c r="X148" s="20"/>
      <c r="Y148" s="20"/>
      <c r="Z148" s="20"/>
      <c r="AA148" s="20"/>
      <c r="AB148" s="20"/>
      <c r="AC148" s="20"/>
      <c r="AD148" s="20">
        <v>0.3</v>
      </c>
      <c r="AE148" s="20"/>
      <c r="AF148" s="20"/>
      <c r="AG148" s="20"/>
      <c r="AH148" s="20"/>
      <c r="AI148" s="20"/>
      <c r="AJ148" s="27">
        <f>SUM(Table1[[#This Row],[Autumn Week 1]:[Spring Week 12]])</f>
        <v>0.3</v>
      </c>
      <c r="AK148" s="27">
        <f>IF(Table1[[#This Row],[Hours]]&gt;0,Table1[[#This Row],[Hours]],Table1[[#This Row],[Nominal Hours]])*COUNTIF(Table1[[#This Row],[Autumn Week 1]:[Spring Week 12]],"&gt;0")</f>
        <v>24</v>
      </c>
    </row>
    <row r="149" spans="1:37">
      <c r="A149" s="4" t="s">
        <v>185</v>
      </c>
      <c r="B149" s="2" t="s">
        <v>188</v>
      </c>
      <c r="C149" s="11" t="s">
        <v>125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20</v>
      </c>
      <c r="F149" s="11"/>
      <c r="G149" s="11" t="s">
        <v>234</v>
      </c>
      <c r="H149" s="11" t="s">
        <v>319</v>
      </c>
      <c r="I149" s="11">
        <v>11</v>
      </c>
      <c r="J149" s="11">
        <f>AVERAGE(Table1[[#This Row],[Autumn Week 1]:[Spring Week 12]])*4*Table1[[#This Row],[Credits]]</f>
        <v>16</v>
      </c>
      <c r="K149" s="11"/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>
        <v>0.2</v>
      </c>
      <c r="AI149" s="20"/>
      <c r="AJ149" s="27">
        <f>SUM(Table1[[#This Row],[Autumn Week 1]:[Spring Week 12]])</f>
        <v>0.2</v>
      </c>
      <c r="AK149" s="27">
        <f>IF(Table1[[#This Row],[Hours]]&gt;0,Table1[[#This Row],[Hours]],Table1[[#This Row],[Nominal Hours]])*COUNTIF(Table1[[#This Row],[Autumn Week 1]:[Spring Week 12]],"&gt;0")</f>
        <v>16</v>
      </c>
    </row>
    <row r="150" spans="1:37">
      <c r="A150" s="4" t="s">
        <v>185</v>
      </c>
      <c r="B150" s="2" t="s">
        <v>188</v>
      </c>
      <c r="C150" s="11" t="s">
        <v>126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20</v>
      </c>
      <c r="F150" s="11"/>
      <c r="G150" s="11" t="s">
        <v>234</v>
      </c>
      <c r="H150" s="11" t="s">
        <v>319</v>
      </c>
      <c r="I150" s="11">
        <v>6</v>
      </c>
      <c r="J150" s="11">
        <f>AVERAGE(Table1[[#This Row],[Autumn Week 1]:[Spring Week 12]])*4*Table1[[#This Row],[Credits]]</f>
        <v>32</v>
      </c>
      <c r="K150" s="11"/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/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>
        <v>0.4</v>
      </c>
      <c r="AJ150" s="27">
        <f>SUM(Table1[[#This Row],[Autumn Week 1]:[Spring Week 12]])</f>
        <v>0.4</v>
      </c>
      <c r="AK150" s="27">
        <f>IF(Table1[[#This Row],[Hours]]&gt;0,Table1[[#This Row],[Hours]],Table1[[#This Row],[Nominal Hours]])*COUNTIF(Table1[[#This Row],[Autumn Week 1]:[Spring Week 12]],"&gt;0")</f>
        <v>32</v>
      </c>
    </row>
    <row r="151" spans="1:37">
      <c r="A151" s="3" t="s">
        <v>292</v>
      </c>
      <c r="B151" s="28" t="s">
        <v>293</v>
      </c>
      <c r="C151" s="11" t="s">
        <v>5</v>
      </c>
      <c r="D151" s="29">
        <f>INDEX(Table2[CA weight],MATCH(Table1[[#This Row],[Module Code]],Table2[Module Code],0))</f>
        <v>30</v>
      </c>
      <c r="E151" s="29">
        <f>INDEX(Table2[Credits],MATCH(Table1[[#This Row],[Module Code]],Table2[Module Code],0))</f>
        <v>10</v>
      </c>
      <c r="F151" s="11" t="s">
        <v>306</v>
      </c>
      <c r="G151" s="11" t="s">
        <v>234</v>
      </c>
      <c r="H151" s="11" t="s">
        <v>326</v>
      </c>
      <c r="I151" s="11">
        <v>4</v>
      </c>
      <c r="J151" s="11">
        <f>AVERAGE(Table1[[#This Row],[Autumn Week 1]:[Spring Week 12]])*4*Table1[[#This Row],[Credits]]</f>
        <v>4</v>
      </c>
      <c r="K151" s="11"/>
      <c r="L151" s="18"/>
      <c r="M151" s="18"/>
      <c r="N151" s="18"/>
      <c r="O151" s="19"/>
      <c r="P151" s="18"/>
      <c r="Q151" s="18"/>
      <c r="R151" s="18">
        <v>0.1</v>
      </c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7">
        <f>SUM(Table1[[#This Row],[Autumn Week 1]:[Spring Week 12]])</f>
        <v>0.1</v>
      </c>
      <c r="AK151" s="27">
        <f>IF(Table1[[#This Row],[Hours]]&gt;0,Table1[[#This Row],[Hours]],Table1[[#This Row],[Nominal Hours]])*COUNTIF(Table1[[#This Row],[Autumn Week 1]:[Spring Week 12]],"&gt;0")</f>
        <v>4</v>
      </c>
    </row>
    <row r="152" spans="1:37">
      <c r="A152" s="3" t="s">
        <v>292</v>
      </c>
      <c r="B152" s="28" t="s">
        <v>293</v>
      </c>
      <c r="C152" s="11" t="s">
        <v>5</v>
      </c>
      <c r="D152" s="29">
        <f>INDEX(Table2[CA weight],MATCH(Table1[[#This Row],[Module Code]],Table2[Module Code],0))</f>
        <v>30</v>
      </c>
      <c r="E152" s="29">
        <f>INDEX(Table2[Credits],MATCH(Table1[[#This Row],[Module Code]],Table2[Module Code],0))</f>
        <v>10</v>
      </c>
      <c r="F152" s="11" t="s">
        <v>307</v>
      </c>
      <c r="G152" s="11" t="s">
        <v>234</v>
      </c>
      <c r="H152" s="11" t="s">
        <v>326</v>
      </c>
      <c r="I152" s="11">
        <v>6</v>
      </c>
      <c r="J152" s="11">
        <f>AVERAGE(Table1[[#This Row],[Autumn Week 1]:[Spring Week 12]])*4*Table1[[#This Row],[Credits]]</f>
        <v>8</v>
      </c>
      <c r="K152" s="11"/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/>
      <c r="W152" s="19">
        <v>0.2</v>
      </c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7">
        <f>SUM(Table1[[#This Row],[Autumn Week 1]:[Spring Week 12]])</f>
        <v>0.2</v>
      </c>
      <c r="AK152" s="27">
        <f>IF(Table1[[#This Row],[Hours]]&gt;0,Table1[[#This Row],[Hours]],Table1[[#This Row],[Nominal Hours]])*COUNTIF(Table1[[#This Row],[Autumn Week 1]:[Spring Week 12]],"&gt;0")</f>
        <v>8</v>
      </c>
    </row>
    <row r="153" spans="1:37">
      <c r="A153" s="3" t="s">
        <v>296</v>
      </c>
      <c r="B153" s="28" t="s">
        <v>297</v>
      </c>
      <c r="C153" s="11" t="s">
        <v>5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10</v>
      </c>
      <c r="F153" s="11" t="s">
        <v>308</v>
      </c>
      <c r="G153" s="11" t="s">
        <v>234</v>
      </c>
      <c r="H153" s="11" t="s">
        <v>325</v>
      </c>
      <c r="I153" s="11">
        <v>11</v>
      </c>
      <c r="J153" s="11">
        <f>AVERAGE(Table1[[#This Row],[Autumn Week 1]:[Spring Week 12]])*4*Table1[[#This Row],[Credits]]</f>
        <v>40</v>
      </c>
      <c r="K153" s="11"/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>
        <v>1</v>
      </c>
      <c r="AI153" s="20"/>
      <c r="AJ153" s="27">
        <f>SUM(Table1[[#This Row],[Autumn Week 1]:[Spring Week 12]])</f>
        <v>1</v>
      </c>
      <c r="AK153" s="27">
        <f>IF(Table1[[#This Row],[Hours]]&gt;0,Table1[[#This Row],[Hours]],Table1[[#This Row],[Nominal Hours]])*COUNTIF(Table1[[#This Row],[Autumn Week 1]:[Spring Week 12]],"&gt;0")</f>
        <v>40</v>
      </c>
    </row>
    <row r="154" spans="1:37">
      <c r="A154" s="3" t="s">
        <v>298</v>
      </c>
      <c r="B154" s="28" t="s">
        <v>300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20</v>
      </c>
      <c r="F154" s="11" t="s">
        <v>309</v>
      </c>
      <c r="G154" s="11" t="s">
        <v>234</v>
      </c>
      <c r="H154" s="11" t="s">
        <v>325</v>
      </c>
      <c r="I154" s="11">
        <v>11</v>
      </c>
      <c r="J154" s="11">
        <f>AVERAGE(Table1[[#This Row],[Autumn Week 1]:[Spring Week 12]])*4*Table1[[#This Row],[Credits]]</f>
        <v>40</v>
      </c>
      <c r="K154" s="11"/>
      <c r="L154" s="18"/>
      <c r="M154" s="18"/>
      <c r="N154" s="18"/>
      <c r="O154" s="19"/>
      <c r="P154" s="18"/>
      <c r="Q154" s="18"/>
      <c r="R154" s="18"/>
      <c r="S154" s="19"/>
      <c r="T154" s="18"/>
      <c r="U154" s="18"/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>
        <v>0.5</v>
      </c>
      <c r="AI154" s="20"/>
      <c r="AJ154" s="27">
        <f>SUM(Table1[[#This Row],[Autumn Week 1]:[Spring Week 12]])</f>
        <v>0.5</v>
      </c>
      <c r="AK154" s="27">
        <f>IF(Table1[[#This Row],[Hours]]&gt;0,Table1[[#This Row],[Hours]],Table1[[#This Row],[Nominal Hours]])*COUNTIF(Table1[[#This Row],[Autumn Week 1]:[Spring Week 12]],"&gt;0")</f>
        <v>40</v>
      </c>
    </row>
    <row r="155" spans="1:37">
      <c r="A155" s="3" t="s">
        <v>298</v>
      </c>
      <c r="B155" s="28" t="s">
        <v>300</v>
      </c>
      <c r="C155" s="11" t="s">
        <v>4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20</v>
      </c>
      <c r="F155" s="11" t="s">
        <v>310</v>
      </c>
      <c r="G155" s="11" t="s">
        <v>234</v>
      </c>
      <c r="H155" s="11" t="s">
        <v>325</v>
      </c>
      <c r="I155" s="11">
        <v>11</v>
      </c>
      <c r="J155" s="11">
        <f>AVERAGE(Table1[[#This Row],[Autumn Week 1]:[Spring Week 12]])*4*Table1[[#This Row],[Credits]]</f>
        <v>40</v>
      </c>
      <c r="K155" s="11"/>
      <c r="L155" s="18"/>
      <c r="M155" s="18"/>
      <c r="N155" s="18"/>
      <c r="O155" s="19"/>
      <c r="P155" s="18"/>
      <c r="Q155" s="18"/>
      <c r="R155" s="18"/>
      <c r="S155" s="19"/>
      <c r="T155" s="18"/>
      <c r="U155" s="18"/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>
        <v>0.5</v>
      </c>
      <c r="AI155" s="20"/>
      <c r="AJ155" s="27">
        <f>SUM(Table1[[#This Row],[Autumn Week 1]:[Spring Week 12]])</f>
        <v>0.5</v>
      </c>
      <c r="AK155" s="27">
        <f>IF(Table1[[#This Row],[Hours]]&gt;0,Table1[[#This Row],[Hours]],Table1[[#This Row],[Nominal Hours]])*COUNTIF(Table1[[#This Row],[Autumn Week 1]:[Spring Week 12]],"&gt;0")</f>
        <v>40</v>
      </c>
    </row>
    <row r="156" spans="1:37">
      <c r="A156" s="3" t="s">
        <v>299</v>
      </c>
      <c r="B156" s="28" t="s">
        <v>301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20</v>
      </c>
      <c r="F156" s="11" t="s">
        <v>311</v>
      </c>
      <c r="G156" s="11" t="s">
        <v>234</v>
      </c>
      <c r="H156" s="11" t="s">
        <v>325</v>
      </c>
      <c r="I156" s="11">
        <v>11</v>
      </c>
      <c r="J156" s="11">
        <f>AVERAGE(Table1[[#This Row],[Autumn Week 1]:[Spring Week 12]])*4*Table1[[#This Row],[Credits]]</f>
        <v>40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0.5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7">
        <f>SUM(Table1[[#This Row],[Autumn Week 1]:[Spring Week 12]])</f>
        <v>0.5</v>
      </c>
      <c r="AK156" s="27">
        <f>IF(Table1[[#This Row],[Hours]]&gt;0,Table1[[#This Row],[Hours]],Table1[[#This Row],[Nominal Hours]])*COUNTIF(Table1[[#This Row],[Autumn Week 1]:[Spring Week 12]],"&gt;0")</f>
        <v>40</v>
      </c>
    </row>
    <row r="157" spans="1:37">
      <c r="A157" s="3" t="s">
        <v>299</v>
      </c>
      <c r="B157" s="28" t="s">
        <v>301</v>
      </c>
      <c r="C157" s="11" t="s">
        <v>4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20</v>
      </c>
      <c r="F157" s="11" t="s">
        <v>310</v>
      </c>
      <c r="G157" s="11" t="s">
        <v>234</v>
      </c>
      <c r="H157" s="11" t="s">
        <v>325</v>
      </c>
      <c r="I157" s="11">
        <v>11</v>
      </c>
      <c r="J157" s="11">
        <f>AVERAGE(Table1[[#This Row],[Autumn Week 1]:[Spring Week 12]])*4*Table1[[#This Row],[Credits]]</f>
        <v>40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>
        <v>0.5</v>
      </c>
      <c r="W157" s="19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7">
        <f>SUM(Table1[[#This Row],[Autumn Week 1]:[Spring Week 12]])</f>
        <v>0.5</v>
      </c>
      <c r="AK157" s="27">
        <f>IF(Table1[[#This Row],[Hours]]&gt;0,Table1[[#This Row],[Hours]],Table1[[#This Row],[Nominal Hours]])*COUNTIF(Table1[[#This Row],[Autumn Week 1]:[Spring Week 12]],"&gt;0")</f>
        <v>40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63" sqref="A63:XFD63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218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229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219</v>
      </c>
      <c r="T2" s="33" t="s">
        <v>219</v>
      </c>
      <c r="U2" s="33" t="s">
        <v>219</v>
      </c>
      <c r="V2" s="33" t="s">
        <v>219</v>
      </c>
      <c r="W2" s="33" t="s">
        <v>219</v>
      </c>
      <c r="X2" s="33" t="s">
        <v>219</v>
      </c>
      <c r="Y2" s="33" t="s">
        <v>219</v>
      </c>
      <c r="Z2" s="33" t="s">
        <v>219</v>
      </c>
      <c r="AA2" s="33" t="s">
        <v>219</v>
      </c>
      <c r="AB2" s="33" t="s">
        <v>219</v>
      </c>
      <c r="AC2" s="33" t="s">
        <v>219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223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219</v>
      </c>
      <c r="T3" s="33" t="s">
        <v>219</v>
      </c>
      <c r="U3" s="33" t="s">
        <v>219</v>
      </c>
      <c r="V3" s="33" t="s">
        <v>219</v>
      </c>
      <c r="W3" s="33" t="s">
        <v>219</v>
      </c>
      <c r="X3" s="33" t="s">
        <v>219</v>
      </c>
      <c r="Y3" s="33" t="s">
        <v>219</v>
      </c>
      <c r="Z3" s="33" t="s">
        <v>219</v>
      </c>
      <c r="AA3" s="33" t="s">
        <v>219</v>
      </c>
      <c r="AB3" s="33" t="s">
        <v>219</v>
      </c>
      <c r="AC3" s="33" t="s">
        <v>219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223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219</v>
      </c>
      <c r="T4" s="33" t="s">
        <v>219</v>
      </c>
      <c r="U4" s="33" t="s">
        <v>219</v>
      </c>
      <c r="V4" s="33" t="s">
        <v>219</v>
      </c>
      <c r="W4" s="33" t="s">
        <v>219</v>
      </c>
      <c r="X4" s="33" t="s">
        <v>219</v>
      </c>
      <c r="Y4" s="33" t="s">
        <v>219</v>
      </c>
      <c r="Z4" s="33" t="s">
        <v>219</v>
      </c>
      <c r="AA4" s="33" t="s">
        <v>219</v>
      </c>
      <c r="AB4" s="33" t="s">
        <v>219</v>
      </c>
      <c r="AC4" s="33" t="s">
        <v>219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224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223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219</v>
      </c>
      <c r="H6" s="31" t="s">
        <v>219</v>
      </c>
      <c r="I6" s="31" t="s">
        <v>219</v>
      </c>
      <c r="J6" s="31" t="s">
        <v>219</v>
      </c>
      <c r="K6" s="31" t="s">
        <v>219</v>
      </c>
      <c r="L6" s="31" t="s">
        <v>219</v>
      </c>
      <c r="M6" s="31" t="s">
        <v>219</v>
      </c>
      <c r="N6" s="31" t="s">
        <v>219</v>
      </c>
      <c r="O6" s="31" t="s">
        <v>219</v>
      </c>
      <c r="P6" s="31" t="s">
        <v>219</v>
      </c>
      <c r="Q6" s="31" t="s">
        <v>219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224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219</v>
      </c>
      <c r="H7" s="31" t="s">
        <v>219</v>
      </c>
      <c r="I7" s="31" t="s">
        <v>219</v>
      </c>
      <c r="J7" s="31" t="s">
        <v>219</v>
      </c>
      <c r="K7" s="31" t="s">
        <v>219</v>
      </c>
      <c r="L7" s="31" t="s">
        <v>219</v>
      </c>
      <c r="M7" s="31" t="s">
        <v>219</v>
      </c>
      <c r="N7" s="31" t="s">
        <v>219</v>
      </c>
      <c r="O7" s="31" t="s">
        <v>219</v>
      </c>
      <c r="P7" s="31" t="s">
        <v>219</v>
      </c>
      <c r="Q7" s="31" t="s">
        <v>219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223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219</v>
      </c>
      <c r="H8" s="31" t="s">
        <v>219</v>
      </c>
      <c r="I8" s="31" t="s">
        <v>219</v>
      </c>
      <c r="J8" s="31" t="s">
        <v>219</v>
      </c>
      <c r="K8" s="31" t="s">
        <v>219</v>
      </c>
      <c r="L8" s="31" t="s">
        <v>219</v>
      </c>
      <c r="M8" s="31" t="s">
        <v>219</v>
      </c>
      <c r="N8" s="31" t="s">
        <v>219</v>
      </c>
      <c r="O8" s="31" t="s">
        <v>219</v>
      </c>
      <c r="P8" s="31" t="s">
        <v>219</v>
      </c>
      <c r="Q8" s="31" t="s">
        <v>219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223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219</v>
      </c>
      <c r="H9" s="31" t="s">
        <v>219</v>
      </c>
      <c r="I9" s="31" t="s">
        <v>219</v>
      </c>
      <c r="J9" s="31" t="s">
        <v>219</v>
      </c>
      <c r="K9" s="31" t="s">
        <v>219</v>
      </c>
      <c r="L9" s="31" t="s">
        <v>219</v>
      </c>
      <c r="M9" s="31" t="s">
        <v>219</v>
      </c>
      <c r="N9" s="31" t="s">
        <v>219</v>
      </c>
      <c r="O9" s="31" t="s">
        <v>219</v>
      </c>
      <c r="P9" s="31" t="s">
        <v>219</v>
      </c>
      <c r="Q9" s="31" t="s">
        <v>219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223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219</v>
      </c>
      <c r="H10" s="31" t="s">
        <v>219</v>
      </c>
      <c r="I10" s="31" t="s">
        <v>219</v>
      </c>
      <c r="J10" s="31" t="s">
        <v>219</v>
      </c>
      <c r="K10" s="31" t="s">
        <v>219</v>
      </c>
      <c r="L10" s="31" t="s">
        <v>219</v>
      </c>
      <c r="M10" s="31" t="s">
        <v>219</v>
      </c>
      <c r="N10" s="31" t="s">
        <v>219</v>
      </c>
      <c r="O10" s="31" t="s">
        <v>219</v>
      </c>
      <c r="P10" s="31" t="s">
        <v>219</v>
      </c>
      <c r="Q10" s="31" t="s">
        <v>219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220</v>
      </c>
      <c r="B11" s="28" t="s">
        <v>221</v>
      </c>
      <c r="C11" s="12" t="s">
        <v>222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223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219</v>
      </c>
      <c r="T12" s="33" t="s">
        <v>219</v>
      </c>
      <c r="U12" s="33" t="s">
        <v>219</v>
      </c>
      <c r="V12" s="33" t="s">
        <v>219</v>
      </c>
      <c r="W12" s="33" t="s">
        <v>219</v>
      </c>
      <c r="X12" s="33" t="s">
        <v>219</v>
      </c>
      <c r="Y12" s="33" t="s">
        <v>219</v>
      </c>
      <c r="Z12" s="33" t="s">
        <v>219</v>
      </c>
      <c r="AA12" s="33" t="s">
        <v>219</v>
      </c>
      <c r="AB12" s="33" t="s">
        <v>219</v>
      </c>
      <c r="AC12" s="33" t="s">
        <v>219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223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219</v>
      </c>
      <c r="T13" s="33" t="s">
        <v>219</v>
      </c>
      <c r="U13" s="33" t="s">
        <v>219</v>
      </c>
      <c r="V13" s="33" t="s">
        <v>219</v>
      </c>
      <c r="W13" s="33" t="s">
        <v>219</v>
      </c>
      <c r="X13" s="33" t="s">
        <v>219</v>
      </c>
      <c r="Y13" s="33" t="s">
        <v>219</v>
      </c>
      <c r="Z13" s="33" t="s">
        <v>219</v>
      </c>
      <c r="AA13" s="33" t="s">
        <v>219</v>
      </c>
      <c r="AB13" s="33" t="s">
        <v>219</v>
      </c>
      <c r="AC13" s="33" t="s">
        <v>219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224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219</v>
      </c>
      <c r="T14" s="33" t="s">
        <v>219</v>
      </c>
      <c r="U14" s="33" t="s">
        <v>219</v>
      </c>
      <c r="V14" s="33" t="s">
        <v>219</v>
      </c>
      <c r="W14" s="33" t="s">
        <v>219</v>
      </c>
      <c r="X14" s="33" t="s">
        <v>219</v>
      </c>
      <c r="Y14" s="33" t="s">
        <v>219</v>
      </c>
      <c r="Z14" s="33" t="s">
        <v>219</v>
      </c>
      <c r="AA14" s="33" t="s">
        <v>219</v>
      </c>
      <c r="AB14" s="33" t="s">
        <v>219</v>
      </c>
      <c r="AC14" s="33" t="s">
        <v>219</v>
      </c>
      <c r="AD14" s="33"/>
      <c r="AE14" s="37">
        <f>SUM(Table14[[#This Row],[Autumn Week 1]:[Spring Week 12]])</f>
        <v>44</v>
      </c>
    </row>
    <row r="15" spans="1:31">
      <c r="A15" s="4" t="s">
        <v>238</v>
      </c>
      <c r="B15" s="2" t="s">
        <v>239</v>
      </c>
      <c r="C15" s="11" t="s">
        <v>224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219</v>
      </c>
      <c r="T15" s="33" t="s">
        <v>219</v>
      </c>
      <c r="U15" s="33" t="s">
        <v>219</v>
      </c>
      <c r="V15" s="33" t="s">
        <v>219</v>
      </c>
      <c r="W15" s="33" t="s">
        <v>219</v>
      </c>
      <c r="X15" s="33" t="s">
        <v>219</v>
      </c>
      <c r="Y15" s="33" t="s">
        <v>219</v>
      </c>
      <c r="Z15" s="33" t="s">
        <v>219</v>
      </c>
      <c r="AA15" s="33" t="s">
        <v>219</v>
      </c>
      <c r="AB15" s="33" t="s">
        <v>219</v>
      </c>
      <c r="AC15" s="33" t="s">
        <v>219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223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219</v>
      </c>
      <c r="T16" s="33" t="s">
        <v>219</v>
      </c>
      <c r="U16" s="33" t="s">
        <v>219</v>
      </c>
      <c r="V16" s="33" t="s">
        <v>219</v>
      </c>
      <c r="W16" s="33" t="s">
        <v>219</v>
      </c>
      <c r="X16" s="33" t="s">
        <v>219</v>
      </c>
      <c r="Y16" s="33" t="s">
        <v>219</v>
      </c>
      <c r="Z16" s="33" t="s">
        <v>219</v>
      </c>
      <c r="AA16" s="33" t="s">
        <v>219</v>
      </c>
      <c r="AB16" s="33" t="s">
        <v>219</v>
      </c>
      <c r="AC16" s="33" t="s">
        <v>219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222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219</v>
      </c>
      <c r="T17" s="33" t="s">
        <v>219</v>
      </c>
      <c r="U17" s="33" t="s">
        <v>219</v>
      </c>
      <c r="V17" s="33" t="s">
        <v>219</v>
      </c>
      <c r="W17" s="33" t="s">
        <v>219</v>
      </c>
      <c r="X17" s="33" t="s">
        <v>219</v>
      </c>
      <c r="Y17" s="33" t="s">
        <v>219</v>
      </c>
      <c r="Z17" s="33" t="s">
        <v>219</v>
      </c>
      <c r="AA17" s="33" t="s">
        <v>219</v>
      </c>
      <c r="AB17" s="33" t="s">
        <v>219</v>
      </c>
      <c r="AC17" s="33" t="s">
        <v>219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223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219</v>
      </c>
      <c r="T18" s="33" t="s">
        <v>219</v>
      </c>
      <c r="U18" s="33" t="s">
        <v>219</v>
      </c>
      <c r="V18" s="33" t="s">
        <v>219</v>
      </c>
      <c r="W18" s="33" t="s">
        <v>219</v>
      </c>
      <c r="X18" s="33" t="s">
        <v>219</v>
      </c>
      <c r="Y18" s="33" t="s">
        <v>219</v>
      </c>
      <c r="Z18" s="33" t="s">
        <v>219</v>
      </c>
      <c r="AA18" s="33" t="s">
        <v>219</v>
      </c>
      <c r="AB18" s="33" t="s">
        <v>219</v>
      </c>
      <c r="AC18" s="33" t="s">
        <v>219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224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224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223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219</v>
      </c>
      <c r="H21" s="31" t="s">
        <v>219</v>
      </c>
      <c r="I21" s="31" t="s">
        <v>219</v>
      </c>
      <c r="J21" s="31" t="s">
        <v>219</v>
      </c>
      <c r="K21" s="31" t="s">
        <v>219</v>
      </c>
      <c r="L21" s="31" t="s">
        <v>219</v>
      </c>
      <c r="M21" s="31" t="s">
        <v>219</v>
      </c>
      <c r="N21" s="31" t="s">
        <v>219</v>
      </c>
      <c r="O21" s="31" t="s">
        <v>219</v>
      </c>
      <c r="P21" s="31" t="s">
        <v>219</v>
      </c>
      <c r="Q21" s="31" t="s">
        <v>219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222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219</v>
      </c>
      <c r="H22" s="31" t="s">
        <v>219</v>
      </c>
      <c r="I22" s="31" t="s">
        <v>219</v>
      </c>
      <c r="J22" s="31" t="s">
        <v>219</v>
      </c>
      <c r="K22" s="31" t="s">
        <v>219</v>
      </c>
      <c r="L22" s="31" t="s">
        <v>219</v>
      </c>
      <c r="M22" s="31" t="s">
        <v>219</v>
      </c>
      <c r="N22" s="31" t="s">
        <v>219</v>
      </c>
      <c r="O22" s="31" t="s">
        <v>219</v>
      </c>
      <c r="P22" s="31" t="s">
        <v>219</v>
      </c>
      <c r="Q22" s="31" t="s">
        <v>219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223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219</v>
      </c>
      <c r="H23" s="31" t="s">
        <v>219</v>
      </c>
      <c r="I23" s="31" t="s">
        <v>219</v>
      </c>
      <c r="J23" s="31" t="s">
        <v>219</v>
      </c>
      <c r="K23" s="31" t="s">
        <v>219</v>
      </c>
      <c r="L23" s="31" t="s">
        <v>219</v>
      </c>
      <c r="M23" s="31" t="s">
        <v>219</v>
      </c>
      <c r="N23" s="31" t="s">
        <v>219</v>
      </c>
      <c r="O23" s="31" t="s">
        <v>219</v>
      </c>
      <c r="P23" s="31" t="s">
        <v>219</v>
      </c>
      <c r="Q23" s="31" t="s">
        <v>219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223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219</v>
      </c>
      <c r="H24" s="31" t="s">
        <v>219</v>
      </c>
      <c r="I24" s="31" t="s">
        <v>219</v>
      </c>
      <c r="J24" s="31" t="s">
        <v>219</v>
      </c>
      <c r="K24" s="31" t="s">
        <v>219</v>
      </c>
      <c r="L24" s="31" t="s">
        <v>219</v>
      </c>
      <c r="M24" s="31" t="s">
        <v>219</v>
      </c>
      <c r="N24" s="31" t="s">
        <v>219</v>
      </c>
      <c r="O24" s="31" t="s">
        <v>219</v>
      </c>
      <c r="P24" s="31" t="s">
        <v>219</v>
      </c>
      <c r="Q24" s="31" t="s">
        <v>219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222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219</v>
      </c>
      <c r="H25" s="31" t="s">
        <v>219</v>
      </c>
      <c r="I25" s="31" t="s">
        <v>219</v>
      </c>
      <c r="J25" s="31" t="s">
        <v>219</v>
      </c>
      <c r="K25" s="31" t="s">
        <v>219</v>
      </c>
      <c r="L25" s="31" t="s">
        <v>219</v>
      </c>
      <c r="M25" s="31" t="s">
        <v>219</v>
      </c>
      <c r="N25" s="31" t="s">
        <v>219</v>
      </c>
      <c r="O25" s="31" t="s">
        <v>219</v>
      </c>
      <c r="P25" s="31" t="s">
        <v>219</v>
      </c>
      <c r="Q25" s="31" t="s">
        <v>219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222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219</v>
      </c>
      <c r="H26" s="31" t="s">
        <v>219</v>
      </c>
      <c r="I26" s="31" t="s">
        <v>219</v>
      </c>
      <c r="J26" s="31" t="s">
        <v>219</v>
      </c>
      <c r="K26" s="31" t="s">
        <v>219</v>
      </c>
      <c r="L26" s="31" t="s">
        <v>219</v>
      </c>
      <c r="M26" s="31" t="s">
        <v>219</v>
      </c>
      <c r="N26" s="31" t="s">
        <v>219</v>
      </c>
      <c r="O26" s="31" t="s">
        <v>219</v>
      </c>
      <c r="P26" s="31" t="s">
        <v>219</v>
      </c>
      <c r="Q26" s="31" t="s">
        <v>219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223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219</v>
      </c>
      <c r="T27" s="33" t="s">
        <v>219</v>
      </c>
      <c r="U27" s="33" t="s">
        <v>219</v>
      </c>
      <c r="V27" s="33" t="s">
        <v>219</v>
      </c>
      <c r="W27" s="33" t="s">
        <v>219</v>
      </c>
      <c r="X27" s="33" t="s">
        <v>219</v>
      </c>
      <c r="Y27" s="33" t="s">
        <v>219</v>
      </c>
      <c r="Z27" s="33" t="s">
        <v>219</v>
      </c>
      <c r="AA27" s="33" t="s">
        <v>219</v>
      </c>
      <c r="AB27" s="33" t="s">
        <v>219</v>
      </c>
      <c r="AC27" s="33" t="s">
        <v>219</v>
      </c>
      <c r="AD27" s="33"/>
      <c r="AE27" s="37">
        <f>SUM(Table14[[#This Row],[Autumn Week 1]:[Spring Week 12]])</f>
        <v>44</v>
      </c>
    </row>
    <row r="28" spans="1:31">
      <c r="A28" s="4" t="s">
        <v>252</v>
      </c>
      <c r="B28" s="2" t="s">
        <v>240</v>
      </c>
      <c r="C28" s="11" t="s">
        <v>223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219</v>
      </c>
      <c r="T28" s="33" t="s">
        <v>219</v>
      </c>
      <c r="U28" s="33" t="s">
        <v>219</v>
      </c>
      <c r="V28" s="33" t="s">
        <v>219</v>
      </c>
      <c r="W28" s="33" t="s">
        <v>219</v>
      </c>
      <c r="X28" s="33" t="s">
        <v>219</v>
      </c>
      <c r="Y28" s="33" t="s">
        <v>219</v>
      </c>
      <c r="Z28" s="33" t="s">
        <v>219</v>
      </c>
      <c r="AA28" s="33" t="s">
        <v>219</v>
      </c>
      <c r="AB28" s="33" t="s">
        <v>219</v>
      </c>
      <c r="AC28" s="33" t="s">
        <v>219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222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219</v>
      </c>
      <c r="T29" s="33" t="s">
        <v>219</v>
      </c>
      <c r="U29" s="33" t="s">
        <v>219</v>
      </c>
      <c r="V29" s="33" t="s">
        <v>219</v>
      </c>
      <c r="W29" s="33" t="s">
        <v>219</v>
      </c>
      <c r="X29" s="33" t="s">
        <v>219</v>
      </c>
      <c r="Y29" s="33" t="s">
        <v>219</v>
      </c>
      <c r="Z29" s="33" t="s">
        <v>219</v>
      </c>
      <c r="AA29" s="33" t="s">
        <v>219</v>
      </c>
      <c r="AB29" s="33" t="s">
        <v>219</v>
      </c>
      <c r="AC29" s="33" t="s">
        <v>219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223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219</v>
      </c>
      <c r="T30" s="33" t="s">
        <v>219</v>
      </c>
      <c r="U30" s="33" t="s">
        <v>219</v>
      </c>
      <c r="V30" s="33" t="s">
        <v>219</v>
      </c>
      <c r="W30" s="33" t="s">
        <v>219</v>
      </c>
      <c r="X30" s="33" t="s">
        <v>219</v>
      </c>
      <c r="Y30" s="33" t="s">
        <v>219</v>
      </c>
      <c r="Z30" s="33" t="s">
        <v>219</v>
      </c>
      <c r="AA30" s="33" t="s">
        <v>219</v>
      </c>
      <c r="AB30" s="33" t="s">
        <v>219</v>
      </c>
      <c r="AC30" s="33" t="s">
        <v>219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222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219</v>
      </c>
      <c r="T31" s="33" t="s">
        <v>219</v>
      </c>
      <c r="U31" s="33" t="s">
        <v>219</v>
      </c>
      <c r="V31" s="33" t="s">
        <v>219</v>
      </c>
      <c r="W31" s="33" t="s">
        <v>219</v>
      </c>
      <c r="X31" s="33" t="s">
        <v>219</v>
      </c>
      <c r="Y31" s="33" t="s">
        <v>219</v>
      </c>
      <c r="Z31" s="33" t="s">
        <v>219</v>
      </c>
      <c r="AA31" s="33" t="s">
        <v>219</v>
      </c>
      <c r="AB31" s="33" t="s">
        <v>219</v>
      </c>
      <c r="AC31" s="33" t="s">
        <v>219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223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219</v>
      </c>
      <c r="T32" s="33" t="s">
        <v>219</v>
      </c>
      <c r="U32" s="33" t="s">
        <v>219</v>
      </c>
      <c r="V32" s="33" t="s">
        <v>219</v>
      </c>
      <c r="W32" s="33" t="s">
        <v>219</v>
      </c>
      <c r="X32" s="33" t="s">
        <v>219</v>
      </c>
      <c r="Y32" s="33" t="s">
        <v>219</v>
      </c>
      <c r="Z32" s="33" t="s">
        <v>219</v>
      </c>
      <c r="AA32" s="33" t="s">
        <v>219</v>
      </c>
      <c r="AB32" s="33" t="s">
        <v>219</v>
      </c>
      <c r="AC32" s="33" t="s">
        <v>219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223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219</v>
      </c>
      <c r="T33" s="33" t="s">
        <v>219</v>
      </c>
      <c r="U33" s="33" t="s">
        <v>219</v>
      </c>
      <c r="V33" s="33" t="s">
        <v>219</v>
      </c>
      <c r="W33" s="33" t="s">
        <v>219</v>
      </c>
      <c r="X33" s="33" t="s">
        <v>219</v>
      </c>
      <c r="Y33" s="33" t="s">
        <v>219</v>
      </c>
      <c r="Z33" s="33" t="s">
        <v>219</v>
      </c>
      <c r="AA33" s="33" t="s">
        <v>219</v>
      </c>
      <c r="AB33" s="33" t="s">
        <v>219</v>
      </c>
      <c r="AC33" s="33" t="s">
        <v>219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223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219</v>
      </c>
      <c r="T34" s="33" t="s">
        <v>219</v>
      </c>
      <c r="U34" s="33" t="s">
        <v>219</v>
      </c>
      <c r="V34" s="33" t="s">
        <v>219</v>
      </c>
      <c r="W34" s="33" t="s">
        <v>219</v>
      </c>
      <c r="X34" s="33" t="s">
        <v>219</v>
      </c>
      <c r="Y34" s="33" t="s">
        <v>219</v>
      </c>
      <c r="Z34" s="33" t="s">
        <v>219</v>
      </c>
      <c r="AA34" s="33" t="s">
        <v>219</v>
      </c>
      <c r="AB34" s="33" t="s">
        <v>219</v>
      </c>
      <c r="AC34" s="33" t="s">
        <v>219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222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219</v>
      </c>
      <c r="T35" s="33" t="s">
        <v>219</v>
      </c>
      <c r="U35" s="33" t="s">
        <v>219</v>
      </c>
      <c r="V35" s="33" t="s">
        <v>219</v>
      </c>
      <c r="W35" s="33" t="s">
        <v>219</v>
      </c>
      <c r="X35" s="33" t="s">
        <v>219</v>
      </c>
      <c r="Y35" s="33" t="s">
        <v>219</v>
      </c>
      <c r="Z35" s="33" t="s">
        <v>219</v>
      </c>
      <c r="AA35" s="33" t="s">
        <v>219</v>
      </c>
      <c r="AB35" s="33" t="s">
        <v>219</v>
      </c>
      <c r="AC35" s="33" t="s">
        <v>219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223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219</v>
      </c>
      <c r="T36" s="33" t="s">
        <v>219</v>
      </c>
      <c r="U36" s="33" t="s">
        <v>219</v>
      </c>
      <c r="V36" s="33" t="s">
        <v>219</v>
      </c>
      <c r="W36" s="33" t="s">
        <v>219</v>
      </c>
      <c r="X36" s="33" t="s">
        <v>219</v>
      </c>
      <c r="Y36" s="33" t="s">
        <v>219</v>
      </c>
      <c r="Z36" s="33" t="s">
        <v>219</v>
      </c>
      <c r="AA36" s="33" t="s">
        <v>219</v>
      </c>
      <c r="AB36" s="33" t="s">
        <v>219</v>
      </c>
      <c r="AC36" s="33" t="s">
        <v>219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223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219</v>
      </c>
      <c r="H37" s="31" t="s">
        <v>219</v>
      </c>
      <c r="I37" s="31" t="s">
        <v>219</v>
      </c>
      <c r="J37" s="31" t="s">
        <v>219</v>
      </c>
      <c r="K37" s="31" t="s">
        <v>219</v>
      </c>
      <c r="L37" s="31" t="s">
        <v>219</v>
      </c>
      <c r="M37" s="31" t="s">
        <v>219</v>
      </c>
      <c r="N37" s="31" t="s">
        <v>219</v>
      </c>
      <c r="O37" s="31" t="s">
        <v>219</v>
      </c>
      <c r="P37" s="31" t="s">
        <v>219</v>
      </c>
      <c r="Q37" s="31" t="s">
        <v>219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223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219</v>
      </c>
      <c r="H38" s="31" t="s">
        <v>219</v>
      </c>
      <c r="I38" s="31" t="s">
        <v>219</v>
      </c>
      <c r="J38" s="31" t="s">
        <v>219</v>
      </c>
      <c r="K38" s="31" t="s">
        <v>219</v>
      </c>
      <c r="L38" s="31" t="s">
        <v>219</v>
      </c>
      <c r="M38" s="31" t="s">
        <v>219</v>
      </c>
      <c r="N38" s="31" t="s">
        <v>219</v>
      </c>
      <c r="O38" s="31" t="s">
        <v>219</v>
      </c>
      <c r="P38" s="31" t="s">
        <v>219</v>
      </c>
      <c r="Q38" s="31" t="s">
        <v>219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223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219</v>
      </c>
      <c r="H39" s="31" t="s">
        <v>219</v>
      </c>
      <c r="I39" s="31" t="s">
        <v>219</v>
      </c>
      <c r="J39" s="31" t="s">
        <v>219</v>
      </c>
      <c r="K39" s="31" t="s">
        <v>219</v>
      </c>
      <c r="L39" s="31" t="s">
        <v>219</v>
      </c>
      <c r="M39" s="31" t="s">
        <v>219</v>
      </c>
      <c r="N39" s="31" t="s">
        <v>219</v>
      </c>
      <c r="O39" s="31" t="s">
        <v>219</v>
      </c>
      <c r="P39" s="31" t="s">
        <v>219</v>
      </c>
      <c r="Q39" s="31" t="s">
        <v>219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222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219</v>
      </c>
      <c r="H40" s="31" t="s">
        <v>219</v>
      </c>
      <c r="I40" s="31" t="s">
        <v>219</v>
      </c>
      <c r="J40" s="31" t="s">
        <v>219</v>
      </c>
      <c r="K40" s="31" t="s">
        <v>219</v>
      </c>
      <c r="L40" s="31" t="s">
        <v>219</v>
      </c>
      <c r="M40" s="31" t="s">
        <v>219</v>
      </c>
      <c r="N40" s="31" t="s">
        <v>219</v>
      </c>
      <c r="O40" s="31" t="s">
        <v>219</v>
      </c>
      <c r="P40" s="31" t="s">
        <v>219</v>
      </c>
      <c r="Q40" s="31" t="s">
        <v>219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223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219</v>
      </c>
      <c r="H41" s="31" t="s">
        <v>219</v>
      </c>
      <c r="I41" s="31" t="s">
        <v>219</v>
      </c>
      <c r="J41" s="31" t="s">
        <v>219</v>
      </c>
      <c r="K41" s="31" t="s">
        <v>219</v>
      </c>
      <c r="L41" s="31" t="s">
        <v>219</v>
      </c>
      <c r="M41" s="31" t="s">
        <v>219</v>
      </c>
      <c r="N41" s="31" t="s">
        <v>219</v>
      </c>
      <c r="O41" s="31" t="s">
        <v>219</v>
      </c>
      <c r="P41" s="31" t="s">
        <v>219</v>
      </c>
      <c r="Q41" s="31" t="s">
        <v>219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223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219</v>
      </c>
      <c r="H42" s="31" t="s">
        <v>219</v>
      </c>
      <c r="I42" s="31" t="s">
        <v>219</v>
      </c>
      <c r="J42" s="31" t="s">
        <v>219</v>
      </c>
      <c r="K42" s="31" t="s">
        <v>219</v>
      </c>
      <c r="L42" s="31" t="s">
        <v>219</v>
      </c>
      <c r="M42" s="31" t="s">
        <v>219</v>
      </c>
      <c r="N42" s="31" t="s">
        <v>219</v>
      </c>
      <c r="O42" s="31" t="s">
        <v>219</v>
      </c>
      <c r="P42" s="31" t="s">
        <v>219</v>
      </c>
      <c r="Q42" s="31" t="s">
        <v>219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223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219</v>
      </c>
      <c r="H43" s="31" t="s">
        <v>219</v>
      </c>
      <c r="I43" s="31" t="s">
        <v>219</v>
      </c>
      <c r="J43" s="31" t="s">
        <v>219</v>
      </c>
      <c r="K43" s="31" t="s">
        <v>219</v>
      </c>
      <c r="L43" s="31" t="s">
        <v>219</v>
      </c>
      <c r="M43" s="31" t="s">
        <v>219</v>
      </c>
      <c r="N43" s="31" t="s">
        <v>219</v>
      </c>
      <c r="O43" s="31" t="s">
        <v>219</v>
      </c>
      <c r="P43" s="31" t="s">
        <v>219</v>
      </c>
      <c r="Q43" s="31" t="s">
        <v>219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222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223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219</v>
      </c>
      <c r="T45" s="33" t="s">
        <v>219</v>
      </c>
      <c r="U45" s="33" t="s">
        <v>219</v>
      </c>
      <c r="V45" s="33" t="s">
        <v>219</v>
      </c>
      <c r="W45" s="33" t="s">
        <v>219</v>
      </c>
      <c r="X45" s="33" t="s">
        <v>219</v>
      </c>
      <c r="Y45" s="33" t="s">
        <v>219</v>
      </c>
      <c r="Z45" s="33" t="s">
        <v>219</v>
      </c>
      <c r="AA45" s="33" t="s">
        <v>219</v>
      </c>
      <c r="AB45" s="33" t="s">
        <v>219</v>
      </c>
      <c r="AC45" s="33" t="s">
        <v>219</v>
      </c>
      <c r="AD45" s="33"/>
      <c r="AE45" s="37">
        <f>SUM(Table14[[#This Row],[Autumn Week 1]:[Spring Week 12]])</f>
        <v>22</v>
      </c>
    </row>
    <row r="46" spans="1:31">
      <c r="A46" s="4" t="s">
        <v>242</v>
      </c>
      <c r="B46" s="2" t="s">
        <v>241</v>
      </c>
      <c r="C46" s="11" t="s">
        <v>223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219</v>
      </c>
      <c r="T46" s="33" t="s">
        <v>219</v>
      </c>
      <c r="U46" s="33" t="s">
        <v>219</v>
      </c>
      <c r="V46" s="33" t="s">
        <v>219</v>
      </c>
      <c r="W46" s="33" t="s">
        <v>219</v>
      </c>
      <c r="X46" s="33" t="s">
        <v>219</v>
      </c>
      <c r="Y46" s="33" t="s">
        <v>219</v>
      </c>
      <c r="Z46" s="33" t="s">
        <v>219</v>
      </c>
      <c r="AA46" s="33" t="s">
        <v>219</v>
      </c>
      <c r="AB46" s="33" t="s">
        <v>219</v>
      </c>
      <c r="AC46" s="33" t="s">
        <v>219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223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219</v>
      </c>
      <c r="T47" s="33" t="s">
        <v>219</v>
      </c>
      <c r="U47" s="33" t="s">
        <v>219</v>
      </c>
      <c r="V47" s="33" t="s">
        <v>219</v>
      </c>
      <c r="W47" s="33" t="s">
        <v>219</v>
      </c>
      <c r="X47" s="33" t="s">
        <v>219</v>
      </c>
      <c r="Y47" s="33" t="s">
        <v>219</v>
      </c>
      <c r="Z47" s="33" t="s">
        <v>219</v>
      </c>
      <c r="AA47" s="33" t="s">
        <v>219</v>
      </c>
      <c r="AB47" s="33" t="s">
        <v>219</v>
      </c>
      <c r="AC47" s="33" t="s">
        <v>219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223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219</v>
      </c>
      <c r="T48" s="33" t="s">
        <v>219</v>
      </c>
      <c r="U48" s="33" t="s">
        <v>219</v>
      </c>
      <c r="V48" s="33" t="s">
        <v>219</v>
      </c>
      <c r="W48" s="33" t="s">
        <v>219</v>
      </c>
      <c r="X48" s="33" t="s">
        <v>219</v>
      </c>
      <c r="Y48" s="33" t="s">
        <v>219</v>
      </c>
      <c r="Z48" s="33" t="s">
        <v>219</v>
      </c>
      <c r="AA48" s="33" t="s">
        <v>219</v>
      </c>
      <c r="AB48" s="33" t="s">
        <v>219</v>
      </c>
      <c r="AC48" s="33" t="s">
        <v>219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222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219</v>
      </c>
      <c r="T49" s="33" t="s">
        <v>219</v>
      </c>
      <c r="U49" s="33" t="s">
        <v>219</v>
      </c>
      <c r="V49" s="33" t="s">
        <v>219</v>
      </c>
      <c r="W49" s="33" t="s">
        <v>219</v>
      </c>
      <c r="X49" s="33" t="s">
        <v>219</v>
      </c>
      <c r="Y49" s="33" t="s">
        <v>219</v>
      </c>
      <c r="Z49" s="33" t="s">
        <v>219</v>
      </c>
      <c r="AA49" s="33" t="s">
        <v>219</v>
      </c>
      <c r="AB49" s="33" t="s">
        <v>219</v>
      </c>
      <c r="AC49" s="33" t="s">
        <v>219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223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219</v>
      </c>
      <c r="T50" s="33" t="s">
        <v>219</v>
      </c>
      <c r="U50" s="33" t="s">
        <v>219</v>
      </c>
      <c r="V50" s="33" t="s">
        <v>219</v>
      </c>
      <c r="W50" s="33" t="s">
        <v>219</v>
      </c>
      <c r="X50" s="33" t="s">
        <v>219</v>
      </c>
      <c r="Y50" s="33" t="s">
        <v>219</v>
      </c>
      <c r="Z50" s="33" t="s">
        <v>219</v>
      </c>
      <c r="AA50" s="33" t="s">
        <v>219</v>
      </c>
      <c r="AB50" s="33" t="s">
        <v>219</v>
      </c>
      <c r="AC50" s="33" t="s">
        <v>219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223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219</v>
      </c>
      <c r="H51" s="31" t="s">
        <v>219</v>
      </c>
      <c r="I51" s="31" t="s">
        <v>219</v>
      </c>
      <c r="J51" s="31" t="s">
        <v>219</v>
      </c>
      <c r="K51" s="31" t="s">
        <v>219</v>
      </c>
      <c r="L51" s="31" t="s">
        <v>219</v>
      </c>
      <c r="M51" s="31" t="s">
        <v>219</v>
      </c>
      <c r="N51" s="31" t="s">
        <v>219</v>
      </c>
      <c r="O51" s="31" t="s">
        <v>219</v>
      </c>
      <c r="P51" s="31" t="s">
        <v>219</v>
      </c>
      <c r="Q51" s="31" t="s">
        <v>219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223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219</v>
      </c>
      <c r="H52" s="31" t="s">
        <v>219</v>
      </c>
      <c r="I52" s="31" t="s">
        <v>219</v>
      </c>
      <c r="J52" s="31" t="s">
        <v>219</v>
      </c>
      <c r="K52" s="31" t="s">
        <v>219</v>
      </c>
      <c r="L52" s="31" t="s">
        <v>219</v>
      </c>
      <c r="M52" s="31" t="s">
        <v>219</v>
      </c>
      <c r="N52" s="31" t="s">
        <v>219</v>
      </c>
      <c r="O52" s="31" t="s">
        <v>219</v>
      </c>
      <c r="P52" s="31" t="s">
        <v>219</v>
      </c>
      <c r="Q52" s="31" t="s">
        <v>219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222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219</v>
      </c>
      <c r="H53" s="31" t="s">
        <v>219</v>
      </c>
      <c r="I53" s="31" t="s">
        <v>219</v>
      </c>
      <c r="J53" s="31" t="s">
        <v>219</v>
      </c>
      <c r="K53" s="31" t="s">
        <v>219</v>
      </c>
      <c r="L53" s="31" t="s">
        <v>219</v>
      </c>
      <c r="M53" s="31" t="s">
        <v>219</v>
      </c>
      <c r="N53" s="31" t="s">
        <v>219</v>
      </c>
      <c r="O53" s="31" t="s">
        <v>219</v>
      </c>
      <c r="P53" s="31" t="s">
        <v>219</v>
      </c>
      <c r="Q53" s="31" t="s">
        <v>219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223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219</v>
      </c>
      <c r="H54" s="31" t="s">
        <v>219</v>
      </c>
      <c r="I54" s="31" t="s">
        <v>219</v>
      </c>
      <c r="J54" s="31" t="s">
        <v>219</v>
      </c>
      <c r="K54" s="31" t="s">
        <v>219</v>
      </c>
      <c r="L54" s="31" t="s">
        <v>219</v>
      </c>
      <c r="M54" s="31" t="s">
        <v>219</v>
      </c>
      <c r="N54" s="31" t="s">
        <v>219</v>
      </c>
      <c r="O54" s="31" t="s">
        <v>219</v>
      </c>
      <c r="P54" s="31" t="s">
        <v>219</v>
      </c>
      <c r="Q54" s="31" t="s">
        <v>219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222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219</v>
      </c>
      <c r="H55" s="31" t="s">
        <v>219</v>
      </c>
      <c r="I55" s="31" t="s">
        <v>219</v>
      </c>
      <c r="J55" s="31" t="s">
        <v>219</v>
      </c>
      <c r="K55" s="31" t="s">
        <v>219</v>
      </c>
      <c r="L55" s="31" t="s">
        <v>219</v>
      </c>
      <c r="M55" s="31" t="s">
        <v>219</v>
      </c>
      <c r="N55" s="31" t="s">
        <v>219</v>
      </c>
      <c r="O55" s="31" t="s">
        <v>219</v>
      </c>
      <c r="P55" s="31" t="s">
        <v>219</v>
      </c>
      <c r="Q55" s="31" t="s">
        <v>219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243</v>
      </c>
      <c r="B56" s="3" t="s">
        <v>244</v>
      </c>
      <c r="C56" s="11" t="s">
        <v>223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219</v>
      </c>
      <c r="H56" s="31" t="s">
        <v>219</v>
      </c>
      <c r="I56" s="31" t="s">
        <v>219</v>
      </c>
      <c r="J56" s="31" t="s">
        <v>219</v>
      </c>
      <c r="K56" s="31" t="s">
        <v>219</v>
      </c>
      <c r="L56" s="31" t="s">
        <v>219</v>
      </c>
      <c r="M56" s="31" t="s">
        <v>219</v>
      </c>
      <c r="N56" s="31" t="s">
        <v>219</v>
      </c>
      <c r="O56" s="31" t="s">
        <v>219</v>
      </c>
      <c r="P56" s="31" t="s">
        <v>219</v>
      </c>
      <c r="Q56" s="31" t="s">
        <v>219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223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219</v>
      </c>
      <c r="H57" s="31" t="s">
        <v>219</v>
      </c>
      <c r="I57" s="31" t="s">
        <v>219</v>
      </c>
      <c r="J57" s="31" t="s">
        <v>219</v>
      </c>
      <c r="K57" s="31" t="s">
        <v>219</v>
      </c>
      <c r="L57" s="31" t="s">
        <v>219</v>
      </c>
      <c r="M57" s="31" t="s">
        <v>219</v>
      </c>
      <c r="N57" s="31" t="s">
        <v>219</v>
      </c>
      <c r="O57" s="31" t="s">
        <v>219</v>
      </c>
      <c r="P57" s="31" t="s">
        <v>219</v>
      </c>
      <c r="Q57" s="31" t="s">
        <v>219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223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219</v>
      </c>
      <c r="H58" s="31" t="s">
        <v>219</v>
      </c>
      <c r="I58" s="31" t="s">
        <v>219</v>
      </c>
      <c r="J58" s="31" t="s">
        <v>219</v>
      </c>
      <c r="K58" s="31" t="s">
        <v>219</v>
      </c>
      <c r="L58" s="31" t="s">
        <v>219</v>
      </c>
      <c r="M58" s="31" t="s">
        <v>219</v>
      </c>
      <c r="N58" s="31" t="s">
        <v>219</v>
      </c>
      <c r="O58" s="31" t="s">
        <v>219</v>
      </c>
      <c r="P58" s="31" t="s">
        <v>219</v>
      </c>
      <c r="Q58" s="31" t="s">
        <v>219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223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219</v>
      </c>
      <c r="H59" s="31" t="s">
        <v>219</v>
      </c>
      <c r="I59" s="31" t="s">
        <v>219</v>
      </c>
      <c r="J59" s="31" t="s">
        <v>219</v>
      </c>
      <c r="K59" s="31" t="s">
        <v>219</v>
      </c>
      <c r="L59" s="31" t="s">
        <v>219</v>
      </c>
      <c r="M59" s="31" t="s">
        <v>219</v>
      </c>
      <c r="N59" s="31" t="s">
        <v>219</v>
      </c>
      <c r="O59" s="31" t="s">
        <v>219</v>
      </c>
      <c r="P59" s="31" t="s">
        <v>219</v>
      </c>
      <c r="Q59" s="31" t="s">
        <v>219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223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219</v>
      </c>
      <c r="H60" s="31" t="s">
        <v>219</v>
      </c>
      <c r="I60" s="31" t="s">
        <v>219</v>
      </c>
      <c r="J60" s="31" t="s">
        <v>219</v>
      </c>
      <c r="K60" s="31" t="s">
        <v>219</v>
      </c>
      <c r="L60" s="31" t="s">
        <v>219</v>
      </c>
      <c r="M60" s="31" t="s">
        <v>219</v>
      </c>
      <c r="N60" s="31" t="s">
        <v>219</v>
      </c>
      <c r="O60" s="31" t="s">
        <v>219</v>
      </c>
      <c r="P60" s="31" t="s">
        <v>219</v>
      </c>
      <c r="Q60" s="31" t="s">
        <v>219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222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248</v>
      </c>
      <c r="B62" s="2" t="s">
        <v>249</v>
      </c>
      <c r="C62" s="11" t="s">
        <v>223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219</v>
      </c>
      <c r="T63" s="33" t="s">
        <v>219</v>
      </c>
      <c r="U63" s="33" t="s">
        <v>219</v>
      </c>
      <c r="V63" s="33" t="s">
        <v>219</v>
      </c>
      <c r="W63" s="33" t="s">
        <v>219</v>
      </c>
      <c r="X63" s="33" t="s">
        <v>219</v>
      </c>
      <c r="Y63" s="33" t="s">
        <v>219</v>
      </c>
      <c r="Z63" s="33" t="s">
        <v>219</v>
      </c>
      <c r="AA63" s="33" t="s">
        <v>219</v>
      </c>
      <c r="AB63" s="33" t="s">
        <v>219</v>
      </c>
      <c r="AC63" s="33" t="s">
        <v>219</v>
      </c>
      <c r="AD63" s="33"/>
      <c r="AE63" s="37">
        <f>SUM(Table14[[#This Row],[Autumn Week 1]:[Spring Week 12]])</f>
        <v>33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219</v>
      </c>
      <c r="H64" s="31" t="s">
        <v>219</v>
      </c>
      <c r="I64" s="31" t="s">
        <v>219</v>
      </c>
      <c r="J64" s="31" t="s">
        <v>219</v>
      </c>
      <c r="K64" s="31" t="s">
        <v>219</v>
      </c>
      <c r="L64" s="31" t="s">
        <v>219</v>
      </c>
      <c r="M64" s="31" t="s">
        <v>219</v>
      </c>
      <c r="N64" s="31" t="s">
        <v>219</v>
      </c>
      <c r="O64" s="31" t="s">
        <v>219</v>
      </c>
      <c r="P64" s="31" t="s">
        <v>219</v>
      </c>
      <c r="Q64" s="31" t="s">
        <v>219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workbookViewId="0">
      <selection activeCell="A103" sqref="A103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314</v>
      </c>
      <c r="I1" s="5" t="s">
        <v>141</v>
      </c>
      <c r="J1" s="5" t="s">
        <v>226</v>
      </c>
      <c r="K1" s="5" t="s">
        <v>142</v>
      </c>
      <c r="L1" s="5" t="s">
        <v>145</v>
      </c>
      <c r="M1" s="5" t="s">
        <v>315</v>
      </c>
      <c r="N1" s="5" t="s">
        <v>199</v>
      </c>
      <c r="O1" s="5" t="s">
        <v>200</v>
      </c>
      <c r="P1" s="5" t="s">
        <v>302</v>
      </c>
      <c r="Q1" s="5" t="s">
        <v>303</v>
      </c>
      <c r="R1" s="5" t="s">
        <v>245</v>
      </c>
      <c r="S1" s="5" t="s">
        <v>305</v>
      </c>
      <c r="T1" s="5" t="s">
        <v>217</v>
      </c>
      <c r="U1" s="1" t="s">
        <v>237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220</v>
      </c>
      <c r="B11" s="3" t="s">
        <v>221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238</v>
      </c>
      <c r="B15" s="2" t="s">
        <v>239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15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70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252</v>
      </c>
      <c r="B28" s="2" t="s">
        <v>240</v>
      </c>
      <c r="C28" s="2" t="s">
        <v>253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257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242</v>
      </c>
      <c r="B47" s="2" t="s">
        <v>241</v>
      </c>
      <c r="C47" s="2" t="s">
        <v>255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274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65</v>
      </c>
      <c r="V48">
        <f>100-Table2[[#This Row],[Exam Weight (%)]]</f>
        <v>35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243</v>
      </c>
      <c r="B61" s="3" t="s">
        <v>244</v>
      </c>
      <c r="C61" s="3" t="s">
        <v>254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25</v>
      </c>
      <c r="V62">
        <f>100-Table2[[#This Row],[Exam Weight (%)]]</f>
        <v>75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</v>
      </c>
    </row>
    <row r="63" spans="1:23">
      <c r="A63" s="3" t="s">
        <v>253</v>
      </c>
      <c r="B63" s="3" t="s">
        <v>240</v>
      </c>
      <c r="C63" s="3" t="s">
        <v>252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304</v>
      </c>
      <c r="B74" s="3" t="s">
        <v>257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255</v>
      </c>
      <c r="B76" s="3" t="s">
        <v>241</v>
      </c>
      <c r="C76" s="3" t="s">
        <v>242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254</v>
      </c>
      <c r="B90" s="3" t="s">
        <v>244</v>
      </c>
      <c r="C90" s="3" t="s">
        <v>243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246</v>
      </c>
      <c r="B91" s="3" t="s">
        <v>247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2" spans="1:23">
      <c r="A92" s="3" t="s">
        <v>248</v>
      </c>
      <c r="B92" s="3" t="s">
        <v>249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250</v>
      </c>
      <c r="B93" s="3" t="s">
        <v>251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292</v>
      </c>
      <c r="B96" s="3" t="s">
        <v>293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294</v>
      </c>
      <c r="B97" s="3" t="s">
        <v>295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296</v>
      </c>
      <c r="B98" s="3" t="s">
        <v>297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298</v>
      </c>
      <c r="B99" s="3" t="s">
        <v>300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299</v>
      </c>
      <c r="B100" s="3" t="s">
        <v>301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0</v>
      </c>
      <c r="V100">
        <f>100-Table2[[#This Row],[Exam Weight (%)]]</f>
        <v>100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0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62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231</v>
      </c>
      <c r="D3" t="s">
        <v>217</v>
      </c>
      <c r="E3" t="s">
        <v>228</v>
      </c>
      <c r="F3" t="s">
        <v>232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</v>
      </c>
      <c r="D5">
        <f>INDEX(Table14[Total],MATCH(Sheet2!A5,Table14[Module Code],0))</f>
        <v>44</v>
      </c>
      <c r="E5">
        <f t="shared" ref="E5:E68" si="0">SUM(C5:D5)</f>
        <v>64</v>
      </c>
      <c r="F5">
        <f t="shared" ref="F5:F68" si="1">E5/B5</f>
        <v>3.2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72.800000000000011</v>
      </c>
      <c r="D7">
        <f>INDEX(Table14[Total],MATCH(Sheet2!A7,Table14[Module Code],0))</f>
        <v>84</v>
      </c>
      <c r="E7">
        <f t="shared" si="0"/>
        <v>156.80000000000001</v>
      </c>
      <c r="F7">
        <f t="shared" si="1"/>
        <v>7.8400000000000007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10.5</v>
      </c>
      <c r="D10">
        <f>INDEX(Table14[Total],MATCH(Sheet2!A10,Table14[Module Code],0))</f>
        <v>22</v>
      </c>
      <c r="E10">
        <f t="shared" si="0"/>
        <v>32.5</v>
      </c>
      <c r="F10">
        <f t="shared" si="1"/>
        <v>3.25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38.799999999999997</v>
      </c>
      <c r="D18">
        <f>INDEX(Table14[Total],MATCH(Sheet2!A18,Table14[Module Code],0))</f>
        <v>22</v>
      </c>
      <c r="E18">
        <f t="shared" si="0"/>
        <v>60.8</v>
      </c>
      <c r="F18">
        <f t="shared" si="1"/>
        <v>6.08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44</v>
      </c>
      <c r="D30">
        <f>INDEX(Table14[Total],MATCH(Sheet2!A30,Table14[Module Code],0))</f>
        <v>22</v>
      </c>
      <c r="E30">
        <f t="shared" si="0"/>
        <v>66</v>
      </c>
      <c r="F30">
        <f t="shared" si="1"/>
        <v>6.6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45.5</v>
      </c>
      <c r="D33">
        <f>INDEX(Table14[Total],MATCH(Sheet2!A33,Table14[Module Code],0))</f>
        <v>22</v>
      </c>
      <c r="E33">
        <f t="shared" si="0"/>
        <v>67.5</v>
      </c>
      <c r="F33">
        <f t="shared" si="1"/>
        <v>6.75</v>
      </c>
    </row>
    <row r="34" spans="1:6">
      <c r="A34" t="s">
        <v>15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23.400000000000002</v>
      </c>
      <c r="D39">
        <f>INDEX(Table14[Total],MATCH(Sheet2!A39,Table14[Module Code],0))</f>
        <v>44</v>
      </c>
      <c r="E39">
        <f t="shared" si="0"/>
        <v>67.400000000000006</v>
      </c>
      <c r="F39">
        <f t="shared" si="1"/>
        <v>3.37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14.6</v>
      </c>
      <c r="D54">
        <f>INDEX(Table14[Total],MATCH(Sheet2!A54,Table14[Module Code],0))</f>
        <v>33</v>
      </c>
      <c r="E54">
        <f t="shared" si="0"/>
        <v>47.6</v>
      </c>
      <c r="F54">
        <f t="shared" si="1"/>
        <v>4.76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185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227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2025-05-30T16:27:34Z</dcterms:modified>
</cp:coreProperties>
</file>