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f-my.sharepoint.com/personal/northce_cardiff_ac_uk/Documents/Documents/Cardiff/DUGS/Assessments/Schedule Modelling/"/>
    </mc:Choice>
  </mc:AlternateContent>
  <xr:revisionPtr revIDLastSave="477" documentId="8_{F30C7968-F540-46E6-A81C-665FBDA0D3DA}" xr6:coauthVersionLast="47" xr6:coauthVersionMax="47" xr10:uidLastSave="{339D5EEA-C17A-4441-AC13-3EE9C3005CAC}"/>
  <bookViews>
    <workbookView xWindow="-98" yWindow="-98" windowWidth="26116" windowHeight="15675" xr2:uid="{A20BCC1C-F123-4C76-9181-B345A7D760BE}"/>
  </bookViews>
  <sheets>
    <sheet name="Assessments" sheetId="1" r:id="rId1"/>
    <sheet name="ContactTime" sheetId="3" r:id="rId2"/>
    <sheet name="Modules" sheetId="2" r:id="rId3"/>
    <sheet name="Sheet2" sheetId="4" r:id="rId4"/>
  </sheets>
  <calcPr calcId="191029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E9" i="1"/>
  <c r="I9" i="1" s="1"/>
  <c r="AJ9" i="1" s="1"/>
  <c r="AI9" i="1"/>
  <c r="U92" i="1"/>
  <c r="T92" i="1"/>
  <c r="S92" i="1"/>
  <c r="R92" i="1"/>
  <c r="Q92" i="1"/>
  <c r="P92" i="1"/>
  <c r="O92" i="1"/>
  <c r="N92" i="1"/>
  <c r="M92" i="1"/>
  <c r="L92" i="1"/>
  <c r="K92" i="1"/>
  <c r="D93" i="1" l="1"/>
  <c r="E93" i="1"/>
  <c r="I93" i="1" s="1"/>
  <c r="AJ93" i="1" s="1"/>
  <c r="AI93" i="1"/>
  <c r="R99" i="1" l="1"/>
  <c r="Q99" i="1"/>
  <c r="P99" i="1"/>
  <c r="O99" i="1"/>
  <c r="N99" i="1"/>
  <c r="M99" i="1"/>
  <c r="L99" i="1"/>
  <c r="K99" i="1"/>
  <c r="U98" i="1"/>
  <c r="T98" i="1"/>
  <c r="S98" i="1"/>
  <c r="Q98" i="1"/>
  <c r="P98" i="1"/>
  <c r="O98" i="1"/>
  <c r="N98" i="1"/>
  <c r="M98" i="1"/>
  <c r="Q64" i="1"/>
  <c r="N64" i="1"/>
  <c r="O64" i="1"/>
  <c r="S60" i="1"/>
  <c r="R60" i="1"/>
  <c r="Q60" i="1"/>
  <c r="P60" i="1"/>
  <c r="O60" i="1"/>
  <c r="N60" i="1"/>
  <c r="M60" i="1"/>
  <c r="L60" i="1"/>
  <c r="K60" i="1"/>
  <c r="U22" i="1"/>
  <c r="T22" i="1"/>
  <c r="S22" i="1"/>
  <c r="R22" i="1"/>
  <c r="Q22" i="1"/>
  <c r="O22" i="1"/>
  <c r="N22" i="1"/>
  <c r="M22" i="1"/>
  <c r="L22" i="1"/>
  <c r="AI18" i="1"/>
  <c r="E18" i="1"/>
  <c r="I18" i="1" s="1"/>
  <c r="AJ18" i="1" s="1"/>
  <c r="R7" i="1"/>
  <c r="T7" i="1"/>
  <c r="N7" i="1"/>
  <c r="T6" i="1"/>
  <c r="S6" i="1"/>
  <c r="R6" i="1"/>
  <c r="Q6" i="1"/>
  <c r="P6" i="1"/>
  <c r="O6" i="1"/>
  <c r="N6" i="1"/>
  <c r="M6" i="1"/>
  <c r="L6" i="1"/>
  <c r="AJ3" i="1"/>
  <c r="AI3" i="1"/>
  <c r="E3" i="1"/>
  <c r="I3" i="1" s="1"/>
  <c r="D3" i="1"/>
  <c r="D126" i="1"/>
  <c r="E126" i="1"/>
  <c r="I126" i="1" s="1"/>
  <c r="AJ126" i="1" s="1"/>
  <c r="AI126" i="1"/>
  <c r="D62" i="3" l="1"/>
  <c r="E62" i="3"/>
  <c r="F62" i="3"/>
  <c r="AE62" i="3"/>
  <c r="D125" i="1"/>
  <c r="E125" i="1"/>
  <c r="I125" i="1" s="1"/>
  <c r="AJ125" i="1" s="1"/>
  <c r="AI125" i="1"/>
  <c r="D124" i="1"/>
  <c r="E124" i="1"/>
  <c r="I124" i="1" s="1"/>
  <c r="AJ124" i="1" s="1"/>
  <c r="AI124" i="1"/>
  <c r="D123" i="1"/>
  <c r="E123" i="1"/>
  <c r="I123" i="1" s="1"/>
  <c r="AJ123" i="1" s="1"/>
  <c r="AI123" i="1"/>
  <c r="S122" i="1"/>
  <c r="R122" i="1"/>
  <c r="Q122" i="1"/>
  <c r="P122" i="1"/>
  <c r="N122" i="1"/>
  <c r="M122" i="1"/>
  <c r="L122" i="1"/>
  <c r="D122" i="1"/>
  <c r="E122" i="1"/>
  <c r="R11" i="2"/>
  <c r="R89" i="2"/>
  <c r="R91" i="2"/>
  <c r="AG112" i="1"/>
  <c r="AF112" i="1"/>
  <c r="AE112" i="1"/>
  <c r="AD112" i="1"/>
  <c r="AC112" i="1"/>
  <c r="AB112" i="1"/>
  <c r="AA112" i="1"/>
  <c r="Z112" i="1"/>
  <c r="Y112" i="1"/>
  <c r="X112" i="1"/>
  <c r="W112" i="1"/>
  <c r="D113" i="1"/>
  <c r="E113" i="1"/>
  <c r="I113" i="1" s="1"/>
  <c r="AJ113" i="1" s="1"/>
  <c r="AI113" i="1"/>
  <c r="D112" i="1"/>
  <c r="E112" i="1"/>
  <c r="Q91" i="2"/>
  <c r="Q90" i="2"/>
  <c r="Q89" i="2"/>
  <c r="O88" i="2"/>
  <c r="Q88" i="2"/>
  <c r="Q60" i="2"/>
  <c r="AI122" i="1" l="1"/>
  <c r="R90" i="2" s="1"/>
  <c r="I122" i="1"/>
  <c r="AJ122" i="1" s="1"/>
  <c r="AI112" i="1"/>
  <c r="I112" i="1"/>
  <c r="AJ112" i="1" s="1"/>
  <c r="K118" i="1"/>
  <c r="AI118" i="1" s="1"/>
  <c r="E118" i="1"/>
  <c r="K88" i="1"/>
  <c r="AI88" i="1" s="1"/>
  <c r="E88" i="1"/>
  <c r="F70" i="4"/>
  <c r="C70" i="4"/>
  <c r="AJ2" i="1"/>
  <c r="AJ6" i="1"/>
  <c r="AJ7" i="1"/>
  <c r="AJ14" i="1"/>
  <c r="AJ15" i="1"/>
  <c r="AJ20" i="1"/>
  <c r="AJ21" i="1"/>
  <c r="AJ23" i="1"/>
  <c r="AJ25" i="1"/>
  <c r="AJ27" i="1"/>
  <c r="AJ28" i="1"/>
  <c r="AJ29" i="1"/>
  <c r="AJ31" i="1"/>
  <c r="AJ32" i="1"/>
  <c r="AJ33" i="1"/>
  <c r="AJ34" i="1"/>
  <c r="AJ37" i="1"/>
  <c r="AJ38" i="1"/>
  <c r="AJ39" i="1"/>
  <c r="AJ40" i="1"/>
  <c r="AJ42" i="1"/>
  <c r="AJ44" i="1"/>
  <c r="AJ45" i="1"/>
  <c r="AJ47" i="1"/>
  <c r="C24" i="4" s="1"/>
  <c r="AJ52" i="1"/>
  <c r="AJ56" i="1"/>
  <c r="AJ62" i="1"/>
  <c r="AJ65" i="1"/>
  <c r="AJ66" i="1"/>
  <c r="AJ67" i="1"/>
  <c r="AJ68" i="1"/>
  <c r="AJ69" i="1"/>
  <c r="AJ71" i="1"/>
  <c r="C36" i="4" s="1"/>
  <c r="AJ72" i="1"/>
  <c r="AJ73" i="1"/>
  <c r="AJ74" i="1"/>
  <c r="AJ75" i="1"/>
  <c r="AJ77" i="1"/>
  <c r="AJ80" i="1"/>
  <c r="AJ81" i="1"/>
  <c r="AJ82" i="1"/>
  <c r="AJ83" i="1"/>
  <c r="AJ84" i="1"/>
  <c r="AJ87" i="1"/>
  <c r="C47" i="4" s="1"/>
  <c r="AJ96" i="1"/>
  <c r="AJ98" i="1"/>
  <c r="AJ101" i="1"/>
  <c r="AJ102" i="1"/>
  <c r="AJ106" i="1"/>
  <c r="AJ108" i="1"/>
  <c r="AJ109" i="1"/>
  <c r="C60" i="4" s="1"/>
  <c r="AJ114" i="1"/>
  <c r="C62" i="4" s="1"/>
  <c r="AJ115" i="1"/>
  <c r="C63" i="4" s="1"/>
  <c r="AJ120" i="1"/>
  <c r="AJ121" i="1"/>
  <c r="AE2" i="3"/>
  <c r="D4" i="4" s="1"/>
  <c r="AE3" i="3"/>
  <c r="D5" i="4" s="1"/>
  <c r="AE4" i="3"/>
  <c r="D6" i="4" s="1"/>
  <c r="AE5" i="3"/>
  <c r="D7" i="4" s="1"/>
  <c r="AE6" i="3"/>
  <c r="D8" i="4" s="1"/>
  <c r="AE7" i="3"/>
  <c r="D9" i="4" s="1"/>
  <c r="AE8" i="3"/>
  <c r="D10" i="4" s="1"/>
  <c r="AE9" i="3"/>
  <c r="D11" i="4" s="1"/>
  <c r="AE10" i="3"/>
  <c r="D12" i="4" s="1"/>
  <c r="AE11" i="3"/>
  <c r="AE12" i="3"/>
  <c r="D13" i="4" s="1"/>
  <c r="AE13" i="3"/>
  <c r="D14" i="4" s="1"/>
  <c r="AE14" i="3"/>
  <c r="D15" i="4" s="1"/>
  <c r="AE15" i="3"/>
  <c r="D16" i="4" s="1"/>
  <c r="AE16" i="3"/>
  <c r="D17" i="4" s="1"/>
  <c r="AE17" i="3"/>
  <c r="D18" i="4" s="1"/>
  <c r="AE18" i="3"/>
  <c r="D19" i="4" s="1"/>
  <c r="AE19" i="3"/>
  <c r="D20" i="4" s="1"/>
  <c r="AE20" i="3"/>
  <c r="D21" i="4" s="1"/>
  <c r="AE21" i="3"/>
  <c r="D22" i="4" s="1"/>
  <c r="AE22" i="3"/>
  <c r="D23" i="4" s="1"/>
  <c r="AE23" i="3"/>
  <c r="D24" i="4" s="1"/>
  <c r="AE24" i="3"/>
  <c r="D25" i="4" s="1"/>
  <c r="AE25" i="3"/>
  <c r="D26" i="4" s="1"/>
  <c r="AE26" i="3"/>
  <c r="D27" i="4" s="1"/>
  <c r="AE27" i="3"/>
  <c r="D28" i="4" s="1"/>
  <c r="AE28" i="3"/>
  <c r="D29" i="4" s="1"/>
  <c r="AE29" i="3"/>
  <c r="D30" i="4" s="1"/>
  <c r="AE30" i="3"/>
  <c r="D31" i="4" s="1"/>
  <c r="D32" i="4"/>
  <c r="AE31" i="3"/>
  <c r="D33" i="4" s="1"/>
  <c r="AE32" i="3"/>
  <c r="D34" i="4" s="1"/>
  <c r="AE33" i="3"/>
  <c r="D35" i="4" s="1"/>
  <c r="AE34" i="3"/>
  <c r="D36" i="4" s="1"/>
  <c r="AE35" i="3"/>
  <c r="D37" i="4" s="1"/>
  <c r="AE36" i="3"/>
  <c r="D38" i="4" s="1"/>
  <c r="AE37" i="3"/>
  <c r="D39" i="4" s="1"/>
  <c r="AE38" i="3"/>
  <c r="D40" i="4" s="1"/>
  <c r="D41" i="4"/>
  <c r="AE39" i="3"/>
  <c r="D42" i="4" s="1"/>
  <c r="AE56" i="3"/>
  <c r="D43" i="4" s="1"/>
  <c r="AE40" i="3"/>
  <c r="D44" i="4" s="1"/>
  <c r="AE41" i="3"/>
  <c r="D45" i="4" s="1"/>
  <c r="AE42" i="3"/>
  <c r="D46" i="4" s="1"/>
  <c r="AE43" i="3"/>
  <c r="D47" i="4" s="1"/>
  <c r="D49" i="4"/>
  <c r="AE45" i="3"/>
  <c r="D50" i="4" s="1"/>
  <c r="AE46" i="3"/>
  <c r="D51" i="4" s="1"/>
  <c r="AE47" i="3"/>
  <c r="D52" i="4" s="1"/>
  <c r="D53" i="4"/>
  <c r="AE48" i="3"/>
  <c r="D54" i="4" s="1"/>
  <c r="AE49" i="3"/>
  <c r="D55" i="4" s="1"/>
  <c r="AE50" i="3"/>
  <c r="D56" i="4" s="1"/>
  <c r="AE51" i="3"/>
  <c r="D57" i="4" s="1"/>
  <c r="AE52" i="3"/>
  <c r="D58" i="4" s="1"/>
  <c r="AE53" i="3"/>
  <c r="D59" i="4" s="1"/>
  <c r="AE54" i="3"/>
  <c r="D60" i="4" s="1"/>
  <c r="AE55" i="3"/>
  <c r="D61" i="4" s="1"/>
  <c r="AE57" i="3"/>
  <c r="D62" i="4" s="1"/>
  <c r="AE58" i="3"/>
  <c r="D63" i="4" s="1"/>
  <c r="AE59" i="3"/>
  <c r="D64" i="4" s="1"/>
  <c r="AE60" i="3"/>
  <c r="D65" i="4" s="1"/>
  <c r="D66" i="4"/>
  <c r="AE61" i="3"/>
  <c r="D67" i="4" s="1"/>
  <c r="AE63" i="3"/>
  <c r="D68" i="4" s="1"/>
  <c r="AE64" i="3"/>
  <c r="D69" i="4" s="1"/>
  <c r="R60" i="2" l="1"/>
  <c r="R88" i="2"/>
  <c r="I118" i="1"/>
  <c r="AJ118" i="1" s="1"/>
  <c r="C34" i="4"/>
  <c r="E34" i="4" s="1"/>
  <c r="F34" i="4" s="1"/>
  <c r="C16" i="4"/>
  <c r="E16" i="4" s="1"/>
  <c r="F16" i="4" s="1"/>
  <c r="C42" i="4"/>
  <c r="E42" i="4" s="1"/>
  <c r="F42" i="4" s="1"/>
  <c r="I88" i="1"/>
  <c r="AJ88" i="1" s="1"/>
  <c r="C22" i="4"/>
  <c r="E22" i="4" s="1"/>
  <c r="F22" i="4" s="1"/>
  <c r="C17" i="4"/>
  <c r="E17" i="4" s="1"/>
  <c r="F17" i="4" s="1"/>
  <c r="C44" i="4"/>
  <c r="E44" i="4" s="1"/>
  <c r="F44" i="4" s="1"/>
  <c r="C37" i="4"/>
  <c r="E37" i="4" s="1"/>
  <c r="F37" i="4" s="1"/>
  <c r="C13" i="4"/>
  <c r="E13" i="4" s="1"/>
  <c r="F13" i="4" s="1"/>
  <c r="E36" i="4"/>
  <c r="F36" i="4" s="1"/>
  <c r="E60" i="4"/>
  <c r="F60" i="4" s="1"/>
  <c r="E24" i="4"/>
  <c r="F24" i="4" s="1"/>
  <c r="E63" i="4"/>
  <c r="F63" i="4" s="1"/>
  <c r="E47" i="4"/>
  <c r="F47" i="4" s="1"/>
  <c r="E62" i="4"/>
  <c r="F62" i="4" s="1"/>
  <c r="D11" i="3" l="1"/>
  <c r="E11" i="3"/>
  <c r="F11" i="3"/>
  <c r="Q11" i="2"/>
  <c r="G44" i="3"/>
  <c r="AE44" i="3" s="1"/>
  <c r="D48" i="4" s="1"/>
  <c r="F2" i="3"/>
  <c r="F3" i="3"/>
  <c r="F4" i="3"/>
  <c r="F5" i="3"/>
  <c r="F6" i="3"/>
  <c r="F7" i="3"/>
  <c r="F8" i="3"/>
  <c r="F9" i="3"/>
  <c r="F1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56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7" i="3"/>
  <c r="F58" i="3"/>
  <c r="F59" i="3"/>
  <c r="F60" i="3"/>
  <c r="F61" i="3"/>
  <c r="F63" i="3"/>
  <c r="F64" i="3"/>
  <c r="E2" i="3"/>
  <c r="E3" i="3"/>
  <c r="E4" i="3"/>
  <c r="E5" i="3"/>
  <c r="E6" i="3"/>
  <c r="E7" i="3"/>
  <c r="E8" i="3"/>
  <c r="E9" i="3"/>
  <c r="E10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56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7" i="3"/>
  <c r="E58" i="3"/>
  <c r="E59" i="3"/>
  <c r="E60" i="3"/>
  <c r="E61" i="3"/>
  <c r="E63" i="3"/>
  <c r="E64" i="3"/>
  <c r="D64" i="3"/>
  <c r="D63" i="3"/>
  <c r="D61" i="3"/>
  <c r="D60" i="3"/>
  <c r="D59" i="3"/>
  <c r="D58" i="3"/>
  <c r="D57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56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0" i="3"/>
  <c r="D9" i="3"/>
  <c r="D8" i="3"/>
  <c r="D7" i="3"/>
  <c r="D6" i="3"/>
  <c r="D5" i="3"/>
  <c r="D4" i="3"/>
  <c r="D3" i="3"/>
  <c r="D2" i="3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62" i="2"/>
  <c r="E2" i="1" l="1"/>
  <c r="I2" i="1" s="1"/>
  <c r="E4" i="1"/>
  <c r="I4" i="1" s="1"/>
  <c r="AJ4" i="1" s="1"/>
  <c r="C4" i="4" s="1"/>
  <c r="E4" i="4" s="1"/>
  <c r="F4" i="4" s="1"/>
  <c r="E5" i="1"/>
  <c r="I5" i="1" s="1"/>
  <c r="AJ5" i="1" s="1"/>
  <c r="C5" i="4" s="1"/>
  <c r="E5" i="4" s="1"/>
  <c r="F5" i="4" s="1"/>
  <c r="E6" i="1"/>
  <c r="I6" i="1" s="1"/>
  <c r="E7" i="1"/>
  <c r="I7" i="1" s="1"/>
  <c r="E8" i="1"/>
  <c r="I8" i="1" s="1"/>
  <c r="AJ8" i="1" s="1"/>
  <c r="E10" i="1"/>
  <c r="E11" i="1"/>
  <c r="E12" i="1"/>
  <c r="I12" i="1" s="1"/>
  <c r="AJ12" i="1" s="1"/>
  <c r="C8" i="4" s="1"/>
  <c r="E8" i="4" s="1"/>
  <c r="F8" i="4" s="1"/>
  <c r="E13" i="1"/>
  <c r="I13" i="1" s="1"/>
  <c r="AJ13" i="1" s="1"/>
  <c r="C9" i="4" s="1"/>
  <c r="E9" i="4" s="1"/>
  <c r="F9" i="4" s="1"/>
  <c r="E14" i="1"/>
  <c r="I14" i="1" s="1"/>
  <c r="E15" i="1"/>
  <c r="I15" i="1" s="1"/>
  <c r="E16" i="1"/>
  <c r="I16" i="1" s="1"/>
  <c r="AJ16" i="1" s="1"/>
  <c r="C10" i="4" s="1"/>
  <c r="E10" i="4" s="1"/>
  <c r="F10" i="4" s="1"/>
  <c r="E17" i="1"/>
  <c r="I17" i="1" s="1"/>
  <c r="AJ17" i="1" s="1"/>
  <c r="C11" i="4" s="1"/>
  <c r="E11" i="4" s="1"/>
  <c r="F11" i="4" s="1"/>
  <c r="E19" i="1"/>
  <c r="I19" i="1" s="1"/>
  <c r="AJ19" i="1" s="1"/>
  <c r="C12" i="4" s="1"/>
  <c r="E12" i="4" s="1"/>
  <c r="F12" i="4" s="1"/>
  <c r="E20" i="1"/>
  <c r="I20" i="1" s="1"/>
  <c r="E21" i="1"/>
  <c r="I21" i="1" s="1"/>
  <c r="E22" i="1"/>
  <c r="E23" i="1"/>
  <c r="I23" i="1" s="1"/>
  <c r="E24" i="1"/>
  <c r="E25" i="1"/>
  <c r="I25" i="1" s="1"/>
  <c r="E26" i="1"/>
  <c r="I26" i="1" s="1"/>
  <c r="AJ26" i="1" s="1"/>
  <c r="E27" i="1"/>
  <c r="I27" i="1" s="1"/>
  <c r="E28" i="1"/>
  <c r="I28" i="1" s="1"/>
  <c r="E29" i="1"/>
  <c r="I29" i="1" s="1"/>
  <c r="E30" i="1"/>
  <c r="E31" i="1"/>
  <c r="I31" i="1" s="1"/>
  <c r="E32" i="1"/>
  <c r="I32" i="1" s="1"/>
  <c r="E33" i="1"/>
  <c r="I33" i="1" s="1"/>
  <c r="E34" i="1"/>
  <c r="I34" i="1" s="1"/>
  <c r="E35" i="1"/>
  <c r="I35" i="1" s="1"/>
  <c r="AJ35" i="1" s="1"/>
  <c r="C19" i="4" s="1"/>
  <c r="E19" i="4" s="1"/>
  <c r="F19" i="4" s="1"/>
  <c r="E36" i="1"/>
  <c r="E37" i="1"/>
  <c r="I37" i="1" s="1"/>
  <c r="E38" i="1"/>
  <c r="I38" i="1" s="1"/>
  <c r="E39" i="1"/>
  <c r="I39" i="1" s="1"/>
  <c r="E40" i="1"/>
  <c r="I40" i="1" s="1"/>
  <c r="E41" i="1"/>
  <c r="I41" i="1" s="1"/>
  <c r="AJ41" i="1" s="1"/>
  <c r="E42" i="1"/>
  <c r="I42" i="1" s="1"/>
  <c r="E43" i="1"/>
  <c r="I43" i="1" s="1"/>
  <c r="AJ43" i="1" s="1"/>
  <c r="E44" i="1"/>
  <c r="I44" i="1" s="1"/>
  <c r="E45" i="1"/>
  <c r="I45" i="1" s="1"/>
  <c r="E46" i="1"/>
  <c r="I46" i="1" s="1"/>
  <c r="AJ46" i="1" s="1"/>
  <c r="C23" i="4" s="1"/>
  <c r="E23" i="4" s="1"/>
  <c r="F23" i="4" s="1"/>
  <c r="E47" i="1"/>
  <c r="I47" i="1" s="1"/>
  <c r="E48" i="1"/>
  <c r="I48" i="1" s="1"/>
  <c r="AJ48" i="1" s="1"/>
  <c r="E49" i="1"/>
  <c r="I49" i="1" s="1"/>
  <c r="AJ49" i="1" s="1"/>
  <c r="E50" i="1"/>
  <c r="E51" i="1"/>
  <c r="I51" i="1" s="1"/>
  <c r="AJ51" i="1" s="1"/>
  <c r="E52" i="1"/>
  <c r="I52" i="1" s="1"/>
  <c r="E53" i="1"/>
  <c r="I53" i="1" s="1"/>
  <c r="AJ53" i="1" s="1"/>
  <c r="E54" i="1"/>
  <c r="E55" i="1"/>
  <c r="I55" i="1" s="1"/>
  <c r="AJ55" i="1" s="1"/>
  <c r="E56" i="1"/>
  <c r="I56" i="1" s="1"/>
  <c r="E57" i="1"/>
  <c r="I57" i="1" s="1"/>
  <c r="AJ57" i="1" s="1"/>
  <c r="E58" i="1"/>
  <c r="E59" i="1"/>
  <c r="I59" i="1" s="1"/>
  <c r="AJ59" i="1" s="1"/>
  <c r="E60" i="1"/>
  <c r="E61" i="1"/>
  <c r="E62" i="1"/>
  <c r="I62" i="1" s="1"/>
  <c r="E63" i="1"/>
  <c r="I63" i="1" s="1"/>
  <c r="AJ63" i="1" s="1"/>
  <c r="C31" i="4" s="1"/>
  <c r="E31" i="4" s="1"/>
  <c r="F31" i="4" s="1"/>
  <c r="E64" i="1"/>
  <c r="I64" i="1" s="1"/>
  <c r="AJ64" i="1" s="1"/>
  <c r="C33" i="4" s="1"/>
  <c r="E33" i="4" s="1"/>
  <c r="F33" i="4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AJ70" i="1" s="1"/>
  <c r="C35" i="4" s="1"/>
  <c r="E35" i="4" s="1"/>
  <c r="F35" i="4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AJ76" i="1" s="1"/>
  <c r="C38" i="4" s="1"/>
  <c r="E38" i="4" s="1"/>
  <c r="F38" i="4" s="1"/>
  <c r="E77" i="1"/>
  <c r="I77" i="1" s="1"/>
  <c r="E78" i="1"/>
  <c r="I78" i="1" s="1"/>
  <c r="AJ78" i="1" s="1"/>
  <c r="C39" i="4" s="1"/>
  <c r="E39" i="4" s="1"/>
  <c r="F39" i="4" s="1"/>
  <c r="E79" i="1"/>
  <c r="I79" i="1" s="1"/>
  <c r="AJ79" i="1" s="1"/>
  <c r="C40" i="4" s="1"/>
  <c r="E40" i="4" s="1"/>
  <c r="F40" i="4" s="1"/>
  <c r="C41" i="4"/>
  <c r="E41" i="4" s="1"/>
  <c r="F41" i="4" s="1"/>
  <c r="E80" i="1"/>
  <c r="I80" i="1" s="1"/>
  <c r="E81" i="1"/>
  <c r="I81" i="1" s="1"/>
  <c r="E82" i="1"/>
  <c r="I82" i="1" s="1"/>
  <c r="E83" i="1"/>
  <c r="I83" i="1" s="1"/>
  <c r="E84" i="1"/>
  <c r="I84" i="1" s="1"/>
  <c r="E85" i="1"/>
  <c r="I85" i="1" s="1"/>
  <c r="AJ85" i="1" s="1"/>
  <c r="C45" i="4" s="1"/>
  <c r="E45" i="4" s="1"/>
  <c r="F45" i="4" s="1"/>
  <c r="E86" i="1"/>
  <c r="I86" i="1" s="1"/>
  <c r="AJ86" i="1" s="1"/>
  <c r="C46" i="4" s="1"/>
  <c r="E46" i="4" s="1"/>
  <c r="F46" i="4" s="1"/>
  <c r="E87" i="1"/>
  <c r="I87" i="1" s="1"/>
  <c r="E89" i="1"/>
  <c r="I89" i="1" s="1"/>
  <c r="AJ89" i="1" s="1"/>
  <c r="E90" i="1"/>
  <c r="I90" i="1" s="1"/>
  <c r="AJ90" i="1" s="1"/>
  <c r="E91" i="1"/>
  <c r="I91" i="1" s="1"/>
  <c r="AJ91" i="1" s="1"/>
  <c r="E92" i="1"/>
  <c r="I92" i="1" s="1"/>
  <c r="AJ92" i="1" s="1"/>
  <c r="E94" i="1"/>
  <c r="I94" i="1" s="1"/>
  <c r="AJ94" i="1" s="1"/>
  <c r="E95" i="1"/>
  <c r="I95" i="1" s="1"/>
  <c r="AJ95" i="1" s="1"/>
  <c r="E96" i="1"/>
  <c r="I96" i="1" s="1"/>
  <c r="E97" i="1"/>
  <c r="I97" i="1" s="1"/>
  <c r="AJ97" i="1" s="1"/>
  <c r="C52" i="4" s="1"/>
  <c r="E52" i="4" s="1"/>
  <c r="F52" i="4" s="1"/>
  <c r="C53" i="4"/>
  <c r="E53" i="4" s="1"/>
  <c r="F53" i="4" s="1"/>
  <c r="E98" i="1"/>
  <c r="I98" i="1" s="1"/>
  <c r="C54" i="4"/>
  <c r="E54" i="4" s="1"/>
  <c r="F54" i="4" s="1"/>
  <c r="E99" i="1"/>
  <c r="E100" i="1"/>
  <c r="I100" i="1" s="1"/>
  <c r="AJ100" i="1" s="1"/>
  <c r="E101" i="1"/>
  <c r="I101" i="1" s="1"/>
  <c r="E102" i="1"/>
  <c r="I102" i="1" s="1"/>
  <c r="E103" i="1"/>
  <c r="I103" i="1" s="1"/>
  <c r="AJ103" i="1" s="1"/>
  <c r="C56" i="4" s="1"/>
  <c r="E56" i="4" s="1"/>
  <c r="F56" i="4" s="1"/>
  <c r="E104" i="1"/>
  <c r="I104" i="1" s="1"/>
  <c r="AJ104" i="1" s="1"/>
  <c r="C57" i="4" s="1"/>
  <c r="E57" i="4" s="1"/>
  <c r="F57" i="4" s="1"/>
  <c r="E105" i="1"/>
  <c r="I105" i="1" s="1"/>
  <c r="AJ105" i="1" s="1"/>
  <c r="C58" i="4" s="1"/>
  <c r="E58" i="4" s="1"/>
  <c r="F58" i="4" s="1"/>
  <c r="E106" i="1"/>
  <c r="I106" i="1" s="1"/>
  <c r="E107" i="1"/>
  <c r="I107" i="1" s="1"/>
  <c r="AJ107" i="1" s="1"/>
  <c r="C59" i="4" s="1"/>
  <c r="E59" i="4" s="1"/>
  <c r="F59" i="4" s="1"/>
  <c r="E108" i="1"/>
  <c r="I108" i="1" s="1"/>
  <c r="E109" i="1"/>
  <c r="I109" i="1" s="1"/>
  <c r="E110" i="1"/>
  <c r="I110" i="1" s="1"/>
  <c r="AJ110" i="1" s="1"/>
  <c r="E111" i="1"/>
  <c r="I111" i="1" s="1"/>
  <c r="AJ111" i="1" s="1"/>
  <c r="E114" i="1"/>
  <c r="I114" i="1" s="1"/>
  <c r="E115" i="1"/>
  <c r="I115" i="1" s="1"/>
  <c r="E116" i="1"/>
  <c r="I116" i="1" s="1"/>
  <c r="AJ116" i="1" s="1"/>
  <c r="C64" i="4" s="1"/>
  <c r="E64" i="4" s="1"/>
  <c r="F64" i="4" s="1"/>
  <c r="E117" i="1"/>
  <c r="I117" i="1" s="1"/>
  <c r="AJ117" i="1" s="1"/>
  <c r="C65" i="4" s="1"/>
  <c r="E65" i="4" s="1"/>
  <c r="F65" i="4" s="1"/>
  <c r="E119" i="1"/>
  <c r="I119" i="1" s="1"/>
  <c r="AJ119" i="1" s="1"/>
  <c r="C67" i="4" s="1"/>
  <c r="E67" i="4" s="1"/>
  <c r="F67" i="4" s="1"/>
  <c r="E120" i="1"/>
  <c r="I120" i="1" s="1"/>
  <c r="E121" i="1"/>
  <c r="I121" i="1" s="1"/>
  <c r="E127" i="1"/>
  <c r="I127" i="1" s="1"/>
  <c r="AJ127" i="1" s="1"/>
  <c r="E128" i="1"/>
  <c r="I128" i="1" s="1"/>
  <c r="AJ128" i="1" s="1"/>
  <c r="E129" i="1"/>
  <c r="I129" i="1" s="1"/>
  <c r="AJ129" i="1" s="1"/>
  <c r="E130" i="1"/>
  <c r="I130" i="1" s="1"/>
  <c r="AJ130" i="1" s="1"/>
  <c r="E131" i="1"/>
  <c r="I131" i="1" s="1"/>
  <c r="AJ131" i="1" s="1"/>
  <c r="E132" i="1"/>
  <c r="I132" i="1" s="1"/>
  <c r="AJ132" i="1" s="1"/>
  <c r="E133" i="1"/>
  <c r="I133" i="1" s="1"/>
  <c r="AJ133" i="1" s="1"/>
  <c r="E134" i="1"/>
  <c r="I134" i="1" s="1"/>
  <c r="AJ134" i="1" s="1"/>
  <c r="E135" i="1"/>
  <c r="I135" i="1" s="1"/>
  <c r="AJ135" i="1" s="1"/>
  <c r="AI38" i="1"/>
  <c r="AI135" i="1"/>
  <c r="AI134" i="1"/>
  <c r="AI133" i="1"/>
  <c r="AI132" i="1"/>
  <c r="AI131" i="1"/>
  <c r="AI130" i="1"/>
  <c r="AI129" i="1"/>
  <c r="AI128" i="1"/>
  <c r="AI127" i="1"/>
  <c r="Q92" i="2"/>
  <c r="D129" i="1" s="1"/>
  <c r="Q93" i="2"/>
  <c r="D132" i="1" s="1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AI95" i="1"/>
  <c r="AI41" i="1"/>
  <c r="R92" i="2" l="1"/>
  <c r="R93" i="2"/>
  <c r="I11" i="1"/>
  <c r="AJ11" i="1" s="1"/>
  <c r="C6" i="4"/>
  <c r="E6" i="4" s="1"/>
  <c r="F6" i="4" s="1"/>
  <c r="C48" i="4"/>
  <c r="E48" i="4" s="1"/>
  <c r="F48" i="4" s="1"/>
  <c r="C43" i="4"/>
  <c r="E43" i="4" s="1"/>
  <c r="F43" i="4" s="1"/>
  <c r="C69" i="4"/>
  <c r="E69" i="4" s="1"/>
  <c r="F69" i="4" s="1"/>
  <c r="C68" i="4"/>
  <c r="E68" i="4" s="1"/>
  <c r="F68" i="4" s="1"/>
  <c r="C50" i="4"/>
  <c r="E50" i="4" s="1"/>
  <c r="F50" i="4" s="1"/>
  <c r="C51" i="4"/>
  <c r="E51" i="4" s="1"/>
  <c r="F51" i="4" s="1"/>
  <c r="C61" i="4"/>
  <c r="E61" i="4" s="1"/>
  <c r="F61" i="4" s="1"/>
  <c r="C49" i="4"/>
  <c r="E49" i="4" s="1"/>
  <c r="F49" i="4" s="1"/>
  <c r="C32" i="4"/>
  <c r="E32" i="4" s="1"/>
  <c r="F32" i="4" s="1"/>
  <c r="C25" i="4"/>
  <c r="E25" i="4" s="1"/>
  <c r="F25" i="4" s="1"/>
  <c r="C21" i="4"/>
  <c r="E21" i="4" s="1"/>
  <c r="F21" i="4" s="1"/>
  <c r="AJ36" i="1"/>
  <c r="C20" i="4" s="1"/>
  <c r="E20" i="4" s="1"/>
  <c r="F20" i="4" s="1"/>
  <c r="AJ10" i="1"/>
  <c r="I10" i="1"/>
  <c r="C66" i="4"/>
  <c r="E66" i="4" s="1"/>
  <c r="F66" i="4" s="1"/>
  <c r="D128" i="1"/>
  <c r="D135" i="1"/>
  <c r="D127" i="1"/>
  <c r="D134" i="1"/>
  <c r="D133" i="1"/>
  <c r="D131" i="1"/>
  <c r="D130" i="1"/>
  <c r="I30" i="1"/>
  <c r="AJ30" i="1" s="1"/>
  <c r="C18" i="4" s="1"/>
  <c r="E18" i="4" s="1"/>
  <c r="F18" i="4" s="1"/>
  <c r="I36" i="1"/>
  <c r="I22" i="1"/>
  <c r="AJ22" i="1" s="1"/>
  <c r="C14" i="4" s="1"/>
  <c r="E14" i="4" s="1"/>
  <c r="F14" i="4" s="1"/>
  <c r="Q2" i="2"/>
  <c r="Q3" i="2"/>
  <c r="Q4" i="2"/>
  <c r="Q5" i="2"/>
  <c r="Q6" i="2"/>
  <c r="Q7" i="2"/>
  <c r="Q8" i="2"/>
  <c r="Q9" i="2"/>
  <c r="D17" i="1" s="1"/>
  <c r="Q10" i="2"/>
  <c r="Q12" i="2"/>
  <c r="Q13" i="2"/>
  <c r="Q14" i="2"/>
  <c r="Q15" i="2"/>
  <c r="Q16" i="2"/>
  <c r="Q17" i="2"/>
  <c r="Q18" i="2"/>
  <c r="Q19" i="2"/>
  <c r="Q20" i="2"/>
  <c r="Q21" i="2"/>
  <c r="Q22" i="2"/>
  <c r="Q23" i="2"/>
  <c r="D47" i="1" s="1"/>
  <c r="Q24" i="2"/>
  <c r="Q25" i="2"/>
  <c r="Q26" i="2"/>
  <c r="Q27" i="2"/>
  <c r="Q28" i="2"/>
  <c r="D60" i="1" s="1"/>
  <c r="Q29" i="2"/>
  <c r="Q30" i="2"/>
  <c r="D63" i="1" s="1"/>
  <c r="Q31" i="2"/>
  <c r="Q32" i="2"/>
  <c r="Q33" i="2"/>
  <c r="Q34" i="2"/>
  <c r="D71" i="1" s="1"/>
  <c r="Q35" i="2"/>
  <c r="Q36" i="2"/>
  <c r="D76" i="1" s="1"/>
  <c r="Q37" i="2"/>
  <c r="Q38" i="2"/>
  <c r="D79" i="1" s="1"/>
  <c r="Q39" i="2"/>
  <c r="Q40" i="2"/>
  <c r="Q41" i="2"/>
  <c r="D85" i="1" s="1"/>
  <c r="Q42" i="2"/>
  <c r="D86" i="1" s="1"/>
  <c r="Q43" i="2"/>
  <c r="D87" i="1" s="1"/>
  <c r="Q44" i="2"/>
  <c r="D88" i="1" s="1"/>
  <c r="Q45" i="2"/>
  <c r="Q46" i="2"/>
  <c r="Q47" i="2"/>
  <c r="Q48" i="2"/>
  <c r="Q49" i="2"/>
  <c r="Q50" i="2"/>
  <c r="Q51" i="2"/>
  <c r="D104" i="1" s="1"/>
  <c r="Q52" i="2"/>
  <c r="D105" i="1" s="1"/>
  <c r="Q53" i="2"/>
  <c r="Q54" i="2"/>
  <c r="D109" i="1" s="1"/>
  <c r="Q55" i="2"/>
  <c r="Q56" i="2"/>
  <c r="D114" i="1" s="1"/>
  <c r="Q57" i="2"/>
  <c r="D115" i="1" s="1"/>
  <c r="Q58" i="2"/>
  <c r="D116" i="1" s="1"/>
  <c r="Q59" i="2"/>
  <c r="D117" i="1" s="1"/>
  <c r="Q61" i="2"/>
  <c r="D118" i="1" s="1"/>
  <c r="AI2" i="1"/>
  <c r="AI4" i="1"/>
  <c r="AI5" i="1"/>
  <c r="AI6" i="1"/>
  <c r="AI7" i="1"/>
  <c r="AI8" i="1"/>
  <c r="AI10" i="1"/>
  <c r="AI11" i="1"/>
  <c r="AI12" i="1"/>
  <c r="AI13" i="1"/>
  <c r="AI14" i="1"/>
  <c r="AI15" i="1"/>
  <c r="AI16" i="1"/>
  <c r="AI17" i="1"/>
  <c r="R9" i="2" s="1"/>
  <c r="AI19" i="1"/>
  <c r="R10" i="2" s="1"/>
  <c r="AI20" i="1"/>
  <c r="AI21" i="1"/>
  <c r="AI22" i="1"/>
  <c r="AI23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9" i="1"/>
  <c r="AI40" i="1"/>
  <c r="AI42" i="1"/>
  <c r="AI43" i="1"/>
  <c r="AI44" i="1"/>
  <c r="AI45" i="1"/>
  <c r="AI46" i="1"/>
  <c r="R22" i="2" s="1"/>
  <c r="AI48" i="1"/>
  <c r="AI49" i="1"/>
  <c r="AI51" i="1"/>
  <c r="AI52" i="1"/>
  <c r="AI53" i="1"/>
  <c r="AI55" i="1"/>
  <c r="AI56" i="1"/>
  <c r="AI57" i="1"/>
  <c r="AI59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R36" i="2" s="1"/>
  <c r="AI77" i="1"/>
  <c r="AI78" i="1"/>
  <c r="AI79" i="1"/>
  <c r="R38" i="2" s="1"/>
  <c r="AI80" i="1"/>
  <c r="AI81" i="1"/>
  <c r="AI82" i="1"/>
  <c r="AI83" i="1"/>
  <c r="AI84" i="1"/>
  <c r="AI85" i="1"/>
  <c r="AI86" i="1"/>
  <c r="R42" i="2" s="1"/>
  <c r="AI87" i="1"/>
  <c r="R43" i="2" s="1"/>
  <c r="AI89" i="1"/>
  <c r="AI90" i="1"/>
  <c r="AI91" i="1"/>
  <c r="AI92" i="1"/>
  <c r="AI94" i="1"/>
  <c r="AI96" i="1"/>
  <c r="AI97" i="1"/>
  <c r="AI98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4" i="1"/>
  <c r="AI115" i="1"/>
  <c r="AI116" i="1"/>
  <c r="AI117" i="1"/>
  <c r="AI119" i="1"/>
  <c r="AI120" i="1"/>
  <c r="AI121" i="1"/>
  <c r="R19" i="2" l="1"/>
  <c r="D19" i="1"/>
  <c r="D18" i="1"/>
  <c r="R16" i="2"/>
  <c r="R12" i="2"/>
  <c r="R5" i="2"/>
  <c r="R18" i="2"/>
  <c r="R44" i="2"/>
  <c r="R15" i="2"/>
  <c r="R21" i="2"/>
  <c r="R2" i="2"/>
  <c r="R85" i="2"/>
  <c r="R57" i="2"/>
  <c r="R80" i="2"/>
  <c r="R52" i="2"/>
  <c r="R70" i="2"/>
  <c r="R39" i="2"/>
  <c r="R69" i="2"/>
  <c r="R35" i="2"/>
  <c r="R65" i="2"/>
  <c r="R31" i="2"/>
  <c r="R8" i="2"/>
  <c r="R83" i="2"/>
  <c r="R55" i="2"/>
  <c r="R78" i="2"/>
  <c r="R50" i="2"/>
  <c r="R46" i="2"/>
  <c r="R74" i="2"/>
  <c r="R41" i="2"/>
  <c r="R72" i="2"/>
  <c r="R37" i="2"/>
  <c r="R33" i="2"/>
  <c r="R67" i="2"/>
  <c r="R20" i="2"/>
  <c r="R4" i="2"/>
  <c r="R82" i="2"/>
  <c r="R54" i="2"/>
  <c r="R24" i="2"/>
  <c r="R17" i="2"/>
  <c r="R13" i="2"/>
  <c r="R7" i="2"/>
  <c r="R61" i="2"/>
  <c r="R45" i="2"/>
  <c r="R73" i="2"/>
  <c r="R32" i="2"/>
  <c r="R66" i="2"/>
  <c r="R3" i="2"/>
  <c r="R30" i="2"/>
  <c r="R64" i="2"/>
  <c r="R59" i="2"/>
  <c r="R87" i="2"/>
  <c r="R71" i="2"/>
  <c r="R40" i="2"/>
  <c r="R6" i="2"/>
  <c r="R84" i="2"/>
  <c r="R56" i="2"/>
  <c r="R79" i="2"/>
  <c r="R51" i="2"/>
  <c r="R75" i="2"/>
  <c r="R47" i="2"/>
  <c r="R34" i="2"/>
  <c r="R68" i="2"/>
  <c r="R86" i="2"/>
  <c r="R58" i="2"/>
  <c r="R53" i="2"/>
  <c r="R81" i="2"/>
  <c r="R48" i="2"/>
  <c r="R76" i="2"/>
  <c r="C7" i="4"/>
  <c r="E7" i="4" s="1"/>
  <c r="F7" i="4" s="1"/>
  <c r="D119" i="1"/>
  <c r="D120" i="1"/>
  <c r="D121" i="1"/>
  <c r="D108" i="1"/>
  <c r="D106" i="1"/>
  <c r="D107" i="1"/>
  <c r="D95" i="1"/>
  <c r="D94" i="1"/>
  <c r="D70" i="1"/>
  <c r="D69" i="1"/>
  <c r="D56" i="1"/>
  <c r="D57" i="1"/>
  <c r="D55" i="1"/>
  <c r="D54" i="1"/>
  <c r="D34" i="1"/>
  <c r="D35" i="1"/>
  <c r="D92" i="1"/>
  <c r="D80" i="1"/>
  <c r="D81" i="1"/>
  <c r="D67" i="1"/>
  <c r="D68" i="1"/>
  <c r="D50" i="1"/>
  <c r="D51" i="1"/>
  <c r="D52" i="1"/>
  <c r="D53" i="1"/>
  <c r="D33" i="1"/>
  <c r="D30" i="1"/>
  <c r="D31" i="1"/>
  <c r="D32" i="1"/>
  <c r="D15" i="1"/>
  <c r="D16" i="1"/>
  <c r="D64" i="1"/>
  <c r="D65" i="1"/>
  <c r="D66" i="1"/>
  <c r="D48" i="1"/>
  <c r="D49" i="1"/>
  <c r="D29" i="1"/>
  <c r="D102" i="1"/>
  <c r="D103" i="1"/>
  <c r="D91" i="1"/>
  <c r="D90" i="1"/>
  <c r="D89" i="1"/>
  <c r="D27" i="1"/>
  <c r="D28" i="1"/>
  <c r="D12" i="1"/>
  <c r="D13" i="1"/>
  <c r="D14" i="1"/>
  <c r="D78" i="1"/>
  <c r="D77" i="1"/>
  <c r="D10" i="1"/>
  <c r="D11" i="1"/>
  <c r="D61" i="1"/>
  <c r="D62" i="1"/>
  <c r="D44" i="1"/>
  <c r="D45" i="1"/>
  <c r="D22" i="1"/>
  <c r="D23" i="1"/>
  <c r="D7" i="1"/>
  <c r="D8" i="1"/>
  <c r="D101" i="1"/>
  <c r="D100" i="1"/>
  <c r="D99" i="1"/>
  <c r="D46" i="1"/>
  <c r="D26" i="1"/>
  <c r="D25" i="1"/>
  <c r="D24" i="1"/>
  <c r="D98" i="1"/>
  <c r="D110" i="1"/>
  <c r="D111" i="1"/>
  <c r="D72" i="1"/>
  <c r="D73" i="1"/>
  <c r="D74" i="1"/>
  <c r="D75" i="1"/>
  <c r="D41" i="1"/>
  <c r="D42" i="1"/>
  <c r="D43" i="1"/>
  <c r="D40" i="1"/>
  <c r="D20" i="1"/>
  <c r="D21" i="1"/>
  <c r="D5" i="1"/>
  <c r="D6" i="1"/>
  <c r="D96" i="1"/>
  <c r="D97" i="1"/>
  <c r="D82" i="1"/>
  <c r="D83" i="1"/>
  <c r="D84" i="1"/>
  <c r="D58" i="1"/>
  <c r="D59" i="1"/>
  <c r="D36" i="1"/>
  <c r="D37" i="1"/>
  <c r="D38" i="1"/>
  <c r="D39" i="1"/>
  <c r="D2" i="1"/>
  <c r="D4" i="1"/>
  <c r="AJ24" i="1" l="1"/>
  <c r="C15" i="4" s="1"/>
  <c r="E15" i="4" s="1"/>
  <c r="F15" i="4" s="1"/>
  <c r="AJ58" i="1"/>
  <c r="C28" i="4" s="1"/>
  <c r="E28" i="4" s="1"/>
  <c r="F28" i="4" s="1"/>
  <c r="I99" i="1"/>
  <c r="AJ99" i="1"/>
  <c r="C55" i="4" s="1"/>
  <c r="E55" i="4" s="1"/>
  <c r="F55" i="4" s="1"/>
  <c r="I54" i="1"/>
  <c r="AJ54" i="1"/>
  <c r="C27" i="4" s="1"/>
  <c r="E27" i="4" s="1"/>
  <c r="F27" i="4" s="1"/>
  <c r="I50" i="1"/>
  <c r="AJ50" i="1"/>
  <c r="C26" i="4" s="1"/>
  <c r="E26" i="4" s="1"/>
  <c r="F26" i="4" s="1"/>
  <c r="AJ61" i="1"/>
  <c r="C30" i="4" s="1"/>
  <c r="E30" i="4" s="1"/>
  <c r="F30" i="4" s="1"/>
  <c r="I24" i="1"/>
  <c r="I58" i="1"/>
  <c r="I61" i="1"/>
  <c r="AI24" i="1"/>
  <c r="R14" i="2" s="1"/>
  <c r="AI50" i="1"/>
  <c r="R25" i="2" s="1"/>
  <c r="AI61" i="1"/>
  <c r="AI58" i="1"/>
  <c r="R27" i="2" s="1"/>
  <c r="AI99" i="1"/>
  <c r="AI54" i="1"/>
  <c r="R26" i="2" s="1"/>
  <c r="AI47" i="1"/>
  <c r="R23" i="2" s="1"/>
  <c r="R77" i="2" l="1"/>
  <c r="R49" i="2"/>
  <c r="R29" i="2"/>
  <c r="R63" i="2"/>
  <c r="C29" i="4"/>
  <c r="E29" i="4" s="1"/>
  <c r="F29" i="4" s="1"/>
  <c r="AJ60" i="1"/>
  <c r="AI60" i="1"/>
  <c r="I60" i="1"/>
  <c r="R28" i="2" l="1"/>
  <c r="R62" i="2"/>
</calcChain>
</file>

<file path=xl/sharedStrings.xml><?xml version="1.0" encoding="utf-8"?>
<sst xmlns="http://schemas.openxmlformats.org/spreadsheetml/2006/main" count="2276" uniqueCount="280">
  <si>
    <t>Module Code</t>
  </si>
  <si>
    <t>PX3141</t>
  </si>
  <si>
    <t>Atomic and Nuclear Physics</t>
  </si>
  <si>
    <t>CA type</t>
  </si>
  <si>
    <t>CT</t>
  </si>
  <si>
    <t>CW</t>
  </si>
  <si>
    <t>Module Title</t>
  </si>
  <si>
    <t>PX3142</t>
  </si>
  <si>
    <t>PX3143</t>
  </si>
  <si>
    <t>Computational Physics</t>
  </si>
  <si>
    <t>PX3145</t>
  </si>
  <si>
    <t>Formation and Evolution of Stars</t>
  </si>
  <si>
    <t>PX3150</t>
  </si>
  <si>
    <t>Environmental Physics</t>
  </si>
  <si>
    <t>PX3153</t>
  </si>
  <si>
    <t>PX3155</t>
  </si>
  <si>
    <t>PX3156</t>
  </si>
  <si>
    <t>Galaxies and Galaxy Evolution</t>
  </si>
  <si>
    <t>PX3158</t>
  </si>
  <si>
    <t>Theoretical Physics</t>
  </si>
  <si>
    <t>Science Communication</t>
  </si>
  <si>
    <t>PX3164</t>
  </si>
  <si>
    <t>Radiation Protection and Diagnostic Radiology Physics</t>
  </si>
  <si>
    <t>Physics Project</t>
  </si>
  <si>
    <t>PX3160</t>
  </si>
  <si>
    <t>Autumn Week 1</t>
  </si>
  <si>
    <t>Autumn Week 2</t>
  </si>
  <si>
    <t>Autumn Week 3</t>
  </si>
  <si>
    <t>Autumn Week 4</t>
  </si>
  <si>
    <t>Autumn Week 5</t>
  </si>
  <si>
    <t>Autumn Week 6</t>
  </si>
  <si>
    <t>Autumn Week 7</t>
  </si>
  <si>
    <t>Autumn Week 8</t>
  </si>
  <si>
    <t>Autumn Week 9</t>
  </si>
  <si>
    <t>Autumn Week 10</t>
  </si>
  <si>
    <t>Autumn Week 11</t>
  </si>
  <si>
    <t>Autumn Week 12</t>
  </si>
  <si>
    <t>PX2131</t>
  </si>
  <si>
    <t>The Physics of Fields and Flows </t>
  </si>
  <si>
    <t>PX2134</t>
  </si>
  <si>
    <t>PX2140</t>
  </si>
  <si>
    <t>The Stars and their Planets</t>
  </si>
  <si>
    <t>Pathways to success</t>
  </si>
  <si>
    <t>Biophysics</t>
  </si>
  <si>
    <t>PX2141</t>
  </si>
  <si>
    <t>PX2144</t>
  </si>
  <si>
    <t>PX2132</t>
  </si>
  <si>
    <t>PX3350</t>
  </si>
  <si>
    <t>Intermediate Practical Physics I</t>
  </si>
  <si>
    <t>PX2133</t>
  </si>
  <si>
    <t>Intermediate Practical Physics </t>
  </si>
  <si>
    <t>PX2150</t>
  </si>
  <si>
    <t>Observational Techniques in Astronomy </t>
  </si>
  <si>
    <t>PX2155</t>
  </si>
  <si>
    <t>Mathematical Methods for Physicists I</t>
  </si>
  <si>
    <t>PX1120</t>
  </si>
  <si>
    <t>PX1121</t>
  </si>
  <si>
    <t>PX1127</t>
  </si>
  <si>
    <t>Experimental Physics </t>
  </si>
  <si>
    <t>PX1150</t>
  </si>
  <si>
    <t>PX4119</t>
  </si>
  <si>
    <t>PX4124</t>
  </si>
  <si>
    <t>Introduction to General Relativity</t>
  </si>
  <si>
    <t>PX4131</t>
  </si>
  <si>
    <t>Compound Semiconductor Fabrication</t>
  </si>
  <si>
    <t>PX4133</t>
  </si>
  <si>
    <t>PX4134</t>
  </si>
  <si>
    <t>Quantum Theory of Many-Particle Systems</t>
  </si>
  <si>
    <t>PX4241</t>
  </si>
  <si>
    <t>PX4146</t>
  </si>
  <si>
    <t>Data Science</t>
  </si>
  <si>
    <t>PX4195</t>
  </si>
  <si>
    <t>Gravitational-wave Detectors</t>
  </si>
  <si>
    <t>PX4125</t>
  </si>
  <si>
    <t>PX4310</t>
  </si>
  <si>
    <t>Duration</t>
  </si>
  <si>
    <t>Electricity, Magnetism and Waves</t>
  </si>
  <si>
    <t>Computational Skills for Problem Solving</t>
  </si>
  <si>
    <t>Introduction to Medical Physics</t>
  </si>
  <si>
    <t>Introduction to Astrophysics</t>
  </si>
  <si>
    <t>Mathematical Methods for Physicists II</t>
  </si>
  <si>
    <t>PX1221</t>
  </si>
  <si>
    <t>PX1240</t>
  </si>
  <si>
    <t>PX1228</t>
  </si>
  <si>
    <t>PX1230</t>
  </si>
  <si>
    <t>Thermal and Statistical Physics </t>
  </si>
  <si>
    <t>Optics</t>
  </si>
  <si>
    <t>Astrophysics in Action: Real-world problem solving</t>
  </si>
  <si>
    <t>Introduction to Condensed Matter Physics</t>
  </si>
  <si>
    <t>PX2240</t>
  </si>
  <si>
    <t>Nuclear Medicine</t>
  </si>
  <si>
    <t>PX2241</t>
  </si>
  <si>
    <t>Physics in Action: Real-world problem solving</t>
  </si>
  <si>
    <t>PX2231</t>
  </si>
  <si>
    <t>PX2232</t>
  </si>
  <si>
    <t>PX2242</t>
  </si>
  <si>
    <t>Particle Physics and Special Relativity</t>
  </si>
  <si>
    <t>Semiconductor Devices and Applications</t>
  </si>
  <si>
    <t>High-Energy Astrophysics</t>
  </si>
  <si>
    <t>Commercialising Innovation</t>
  </si>
  <si>
    <t>PX3254</t>
  </si>
  <si>
    <t>Cosmology</t>
  </si>
  <si>
    <t>PX3255</t>
  </si>
  <si>
    <t>Non-Ionising Radiation in Medicine</t>
  </si>
  <si>
    <t>PX3256</t>
  </si>
  <si>
    <t>Radiotherapy</t>
  </si>
  <si>
    <t>PX3241</t>
  </si>
  <si>
    <t>PX3249</t>
  </si>
  <si>
    <t>PX3243</t>
  </si>
  <si>
    <t>PX3253</t>
  </si>
  <si>
    <t>Low dimensional semiconductor devices</t>
  </si>
  <si>
    <t>Advanced GR and Gravitational Waves</t>
  </si>
  <si>
    <t>Physics and Reality</t>
  </si>
  <si>
    <t>Energy and Gas in Interstellar Space</t>
  </si>
  <si>
    <t>PX4237</t>
  </si>
  <si>
    <t>Observational Gravitational Wave Astronomy</t>
  </si>
  <si>
    <t>PX4240</t>
  </si>
  <si>
    <t>Advanced Particle Physics</t>
  </si>
  <si>
    <t>Exoplanets and the Search for Life</t>
  </si>
  <si>
    <t>Numerical Relativity and Waveform Modelling</t>
  </si>
  <si>
    <t>PX4296</t>
  </si>
  <si>
    <t>PR</t>
  </si>
  <si>
    <t>PO</t>
  </si>
  <si>
    <t>PJ</t>
  </si>
  <si>
    <t>LB</t>
  </si>
  <si>
    <t>QU</t>
  </si>
  <si>
    <t>PXT112</t>
  </si>
  <si>
    <t>PXT211</t>
  </si>
  <si>
    <t>PXT116</t>
  </si>
  <si>
    <t>PXT155</t>
  </si>
  <si>
    <t>PXT156</t>
  </si>
  <si>
    <t>PXT158</t>
  </si>
  <si>
    <t>PXT137</t>
  </si>
  <si>
    <t>PXT221</t>
  </si>
  <si>
    <t>PXT301</t>
  </si>
  <si>
    <t>PXT234</t>
  </si>
  <si>
    <t>PXT146</t>
  </si>
  <si>
    <t>PXT905</t>
  </si>
  <si>
    <t>Physics</t>
  </si>
  <si>
    <t>Astro</t>
  </si>
  <si>
    <t>Credits</t>
  </si>
  <si>
    <t>Level</t>
  </si>
  <si>
    <t>MedPhys</t>
  </si>
  <si>
    <t>C</t>
  </si>
  <si>
    <t>O</t>
  </si>
  <si>
    <t>Introduction to Magnetic Resonance Imaging</t>
  </si>
  <si>
    <t>Semester</t>
  </si>
  <si>
    <t>SEM1</t>
  </si>
  <si>
    <t>SEM2</t>
  </si>
  <si>
    <t>SEMD</t>
  </si>
  <si>
    <t>PXT214</t>
  </si>
  <si>
    <t>PXT113</t>
  </si>
  <si>
    <t>PXT215</t>
  </si>
  <si>
    <t>PXT224</t>
  </si>
  <si>
    <t>PXT126</t>
  </si>
  <si>
    <t>PXT128</t>
  </si>
  <si>
    <t>PXT228</t>
  </si>
  <si>
    <t>PXT907</t>
  </si>
  <si>
    <t>PXT142</t>
  </si>
  <si>
    <t>Advanced Semiconductor Device Photonics</t>
  </si>
  <si>
    <t>PXT311</t>
  </si>
  <si>
    <t>PXT145</t>
  </si>
  <si>
    <t>PXT904</t>
  </si>
  <si>
    <t>Spring Week 1</t>
  </si>
  <si>
    <t>Spring Week 2</t>
  </si>
  <si>
    <t>Spring Week 3</t>
  </si>
  <si>
    <t>Spring Week 4</t>
  </si>
  <si>
    <t>Spring Week 5</t>
  </si>
  <si>
    <t>Spring Week 6</t>
  </si>
  <si>
    <t>Spring Week 7</t>
  </si>
  <si>
    <t>Spring Week 8</t>
  </si>
  <si>
    <t>Spring Week 9</t>
  </si>
  <si>
    <t>Spring Week 10</t>
  </si>
  <si>
    <t>Spring Week 11</t>
  </si>
  <si>
    <t>Spring Week 12</t>
  </si>
  <si>
    <t>Sub-total</t>
  </si>
  <si>
    <t>CA weight</t>
  </si>
  <si>
    <t>CA Check</t>
  </si>
  <si>
    <t>P</t>
  </si>
  <si>
    <t>Source</t>
  </si>
  <si>
    <t>U</t>
  </si>
  <si>
    <t>PXT991</t>
  </si>
  <si>
    <t>PXT992</t>
  </si>
  <si>
    <t>Alternative Module Code</t>
  </si>
  <si>
    <t>Advanced Techniques in Physics and Astrophysics</t>
  </si>
  <si>
    <t>Advanced Study and Research Skills</t>
  </si>
  <si>
    <t>PX2236</t>
  </si>
  <si>
    <t>PX1224</t>
  </si>
  <si>
    <t>PX3242</t>
  </si>
  <si>
    <t>PX3245</t>
  </si>
  <si>
    <t>PX4221</t>
  </si>
  <si>
    <t>PX4224</t>
  </si>
  <si>
    <t>PX4230</t>
  </si>
  <si>
    <t>PX4231</t>
  </si>
  <si>
    <t>PX4245</t>
  </si>
  <si>
    <t>PX4294</t>
  </si>
  <si>
    <t>MScPhysics</t>
  </si>
  <si>
    <t>MScAstro</t>
  </si>
  <si>
    <t>Description</t>
  </si>
  <si>
    <t>Hours</t>
  </si>
  <si>
    <t>Assignments</t>
  </si>
  <si>
    <t>Nominal Hours</t>
  </si>
  <si>
    <t>Project</t>
  </si>
  <si>
    <t>Supervisor comment</t>
  </si>
  <si>
    <t>CA Weight</t>
  </si>
  <si>
    <t>Proposal</t>
  </si>
  <si>
    <t>Data Analysis</t>
  </si>
  <si>
    <t>Report</t>
  </si>
  <si>
    <t>CA</t>
  </si>
  <si>
    <t>Workshops</t>
  </si>
  <si>
    <t>Weekly sessions (prep)</t>
  </si>
  <si>
    <t>Presentation</t>
  </si>
  <si>
    <t>Video</t>
  </si>
  <si>
    <t>Weekly tasks</t>
  </si>
  <si>
    <t>Portfolio</t>
  </si>
  <si>
    <t>3min Presentation</t>
  </si>
  <si>
    <t>Group Presentation</t>
  </si>
  <si>
    <t>Written work</t>
  </si>
  <si>
    <t>Business case</t>
  </si>
  <si>
    <t>Weekly quizzez</t>
  </si>
  <si>
    <t>Reports</t>
  </si>
  <si>
    <t>Gregynog</t>
  </si>
  <si>
    <t>Contact Time</t>
  </si>
  <si>
    <t>Contact type</t>
  </si>
  <si>
    <t/>
  </si>
  <si>
    <t>PX1999</t>
  </si>
  <si>
    <t>Tutorials</t>
  </si>
  <si>
    <t>Workshop</t>
  </si>
  <si>
    <t>Lecture</t>
  </si>
  <si>
    <t>Lab</t>
  </si>
  <si>
    <t>N</t>
  </si>
  <si>
    <t>PhysAstro</t>
  </si>
  <si>
    <t>Grand Total</t>
  </si>
  <si>
    <t>sum</t>
  </si>
  <si>
    <t>Total</t>
  </si>
  <si>
    <t>Total Hours</t>
  </si>
  <si>
    <t>Total Assessment Time</t>
  </si>
  <si>
    <t>sum/credit</t>
  </si>
  <si>
    <t>Summative</t>
  </si>
  <si>
    <t>Y</t>
  </si>
  <si>
    <t>Project work</t>
  </si>
  <si>
    <t>Project Work</t>
  </si>
  <si>
    <t>Project Report</t>
  </si>
  <si>
    <t>Exam Weight (%)</t>
  </si>
  <si>
    <t>PX2145</t>
  </si>
  <si>
    <t>Scientific Programming</t>
  </si>
  <si>
    <t>Solid State Physics</t>
  </si>
  <si>
    <t>Electromagnetic Radiation Detection</t>
  </si>
  <si>
    <t>PX4126</t>
  </si>
  <si>
    <t>PX4239</t>
  </si>
  <si>
    <t>Quantum Statistical Mechanics</t>
  </si>
  <si>
    <t>MScCSPhysics</t>
  </si>
  <si>
    <t>PXT309</t>
  </si>
  <si>
    <t>Cleanroom Processes &amp; Fabrication</t>
  </si>
  <si>
    <t>PXT104</t>
  </si>
  <si>
    <t>LabVIEW Programming for Physicists</t>
  </si>
  <si>
    <t>PXT304</t>
  </si>
  <si>
    <t>Optical Semiconductor Device Modelling</t>
  </si>
  <si>
    <t>PX3140</t>
  </si>
  <si>
    <t>PXT134</t>
  </si>
  <si>
    <t>PXT139</t>
  </si>
  <si>
    <t>PXT166</t>
  </si>
  <si>
    <t>Quizzes</t>
  </si>
  <si>
    <t>LabVIEW Exercise 1</t>
  </si>
  <si>
    <t>LabVIEW Exercise 2</t>
  </si>
  <si>
    <t>LabVIEW Exercise 3</t>
  </si>
  <si>
    <t>PX1130</t>
  </si>
  <si>
    <t>Mechanics and Relativity</t>
  </si>
  <si>
    <t>Formative Quiz</t>
  </si>
  <si>
    <t>PX1140</t>
  </si>
  <si>
    <t>Introduction to Quantum Physics and Materials</t>
  </si>
  <si>
    <t>Quantum Mechanics</t>
  </si>
  <si>
    <t>PX2142</t>
  </si>
  <si>
    <t>Seminar participation</t>
  </si>
  <si>
    <t>Reflection</t>
  </si>
  <si>
    <t>Quiz</t>
  </si>
  <si>
    <t>Lab Diary</t>
  </si>
  <si>
    <t>Application</t>
  </si>
  <si>
    <t>Poster Pres</t>
  </si>
  <si>
    <t>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</si>
</sst>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 (Body)"/>
    </font>
    <font>
      <strike/>
      <sz val="11"/>
      <name val="Calibri (Body)"/>
    </font>
    <font>
      <sz val="11"/>
      <name val="Calibri"/>
      <family val="2"/>
    </font>
    <font>
      <sz val="10"/>
      <name val="Calibri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readingOrder="1"/>
    </xf>
    <xf numFmtId="0" fontId="2" fillId="0" borderId="0" xfId="0" applyFont="1" applyAlignment="1">
      <alignment vertical="center" readingOrder="1"/>
    </xf>
    <xf numFmtId="0" fontId="0" fillId="0" borderId="0" xfId="0" applyAlignment="1">
      <alignment horizontal="left" vertical="center"/>
    </xf>
    <xf numFmtId="0" fontId="0" fillId="0" borderId="0" xfId="0" quotePrefix="1"/>
    <xf numFmtId="2" fontId="0" fillId="0" borderId="0" xfId="0" applyNumberFormat="1" applyAlignment="1">
      <alignment vertical="center" readingOrder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 readingOrder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readingOrder="1"/>
    </xf>
    <xf numFmtId="2" fontId="2" fillId="0" borderId="0" xfId="0" applyNumberFormat="1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2" fontId="6" fillId="2" borderId="0" xfId="0" applyNumberFormat="1" applyFont="1" applyFill="1" applyAlignment="1">
      <alignment vertical="center"/>
    </xf>
    <xf numFmtId="2" fontId="6" fillId="3" borderId="0" xfId="0" applyNumberFormat="1" applyFont="1" applyFill="1" applyAlignment="1">
      <alignment vertical="center"/>
    </xf>
    <xf numFmtId="0" fontId="6" fillId="3" borderId="0" xfId="0" applyFont="1" applyFill="1"/>
    <xf numFmtId="0" fontId="0" fillId="0" borderId="1" xfId="0" applyBorder="1" applyAlignment="1">
      <alignment vertical="center"/>
    </xf>
    <xf numFmtId="164" fontId="2" fillId="2" borderId="0" xfId="0" applyNumberFormat="1" applyFont="1" applyFill="1" applyAlignment="1">
      <alignment horizontal="center" vertical="center" wrapText="1" readingOrder="1"/>
    </xf>
    <xf numFmtId="164" fontId="2" fillId="2" borderId="0" xfId="0" applyNumberFormat="1" applyFont="1" applyFill="1" applyAlignment="1">
      <alignment horizontal="center" vertical="center" readingOrder="1"/>
    </xf>
    <xf numFmtId="164" fontId="2" fillId="3" borderId="0" xfId="0" applyNumberFormat="1" applyFont="1" applyFill="1" applyAlignment="1">
      <alignment horizontal="center" vertical="center" wrapText="1" readingOrder="1"/>
    </xf>
    <xf numFmtId="164" fontId="4" fillId="3" borderId="0" xfId="0" applyNumberFormat="1" applyFont="1" applyFill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vertical="center"/>
    </xf>
    <xf numFmtId="164" fontId="3" fillId="2" borderId="0" xfId="0" applyNumberFormat="1" applyFont="1" applyFill="1" applyAlignment="1">
      <alignment horizontal="center" vertical="center" readingOrder="1"/>
    </xf>
    <xf numFmtId="164" fontId="2" fillId="2" borderId="0" xfId="0" applyNumberFormat="1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 readingOrder="1"/>
    </xf>
    <xf numFmtId="2" fontId="2" fillId="0" borderId="0" xfId="0" applyNumberFormat="1" applyFont="1" applyAlignment="1">
      <alignment vertical="center" wrapText="1"/>
    </xf>
    <xf numFmtId="1" fontId="2" fillId="0" borderId="0" xfId="0" applyNumberFormat="1" applyFont="1" applyAlignment="1">
      <alignment horizontal="center" vertical="center" readingOrder="1"/>
    </xf>
    <xf numFmtId="1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readingOrder="1"/>
    </xf>
    <xf numFmtId="0" fontId="2" fillId="3" borderId="0" xfId="0" applyFont="1" applyFill="1" applyAlignment="1">
      <alignment horizontal="center" vertical="center" wrapText="1" readingOrder="1"/>
    </xf>
    <xf numFmtId="0" fontId="5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0" borderId="0" xfId="0" pivotButton="1"/>
    <xf numFmtId="0" fontId="2" fillId="0" borderId="0" xfId="0" applyFont="1" applyAlignment="1">
      <alignment horizontal="center" vertical="center" wrapText="1" readingOrder="1"/>
    </xf>
    <xf numFmtId="1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2" fontId="6" fillId="2" borderId="0" xfId="0" applyNumberFormat="1" applyFont="1" applyFill="1" applyAlignment="1">
      <alignment vertical="center" wrapText="1"/>
    </xf>
    <xf numFmtId="2" fontId="6" fillId="3" borderId="0" xfId="0" applyNumberFormat="1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2" fillId="0" borderId="0" xfId="0" applyFont="1" applyFill="1" applyAlignment="1">
      <alignment vertical="center" readingOrder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readingOrder="1"/>
    </xf>
    <xf numFmtId="1" fontId="2" fillId="0" borderId="0" xfId="0" applyNumberFormat="1" applyFont="1" applyFill="1" applyAlignment="1">
      <alignment horizontal="center" vertical="center" readingOrder="1"/>
    </xf>
    <xf numFmtId="0" fontId="2" fillId="0" borderId="0" xfId="0" applyNumberFormat="1" applyFont="1" applyFill="1" applyAlignment="1">
      <alignment horizontal="center" vertical="center" readingOrder="1"/>
    </xf>
    <xf numFmtId="164" fontId="2" fillId="0" borderId="0" xfId="0" applyNumberFormat="1" applyFont="1" applyFill="1" applyAlignment="1">
      <alignment horizontal="center" vertical="center" wrapText="1" readingOrder="1"/>
    </xf>
  </cellXfs>
  <cellStyles count="1">
    <cellStyle name="Normal" xfId="0" builtinId="0"/>
  </cellStyles>
  <dxfs count="10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North" refreshedDate="45765.02011041667" createdVersion="8" refreshedVersion="8" minRefreshableVersion="3" recordCount="143" xr:uid="{E04CEB9F-6467-4C92-9E0B-C9E5172FE658}">
  <cacheSource type="worksheet">
    <worksheetSource name="Table1"/>
  </cacheSource>
  <cacheFields count="34">
    <cacheField name="Module Code" numFmtId="0">
      <sharedItems count="66">
        <s v="PX1120"/>
        <s v="PX1121"/>
        <s v="PX1127"/>
        <s v="PX1150"/>
        <s v="PX1221"/>
        <s v="PX1224"/>
        <s v="PX1228"/>
        <s v="PX1230"/>
        <s v="PX1240"/>
        <s v="PX2131"/>
        <s v="PX2132"/>
        <s v="PX2133"/>
        <s v="PX2134"/>
        <s v="PX2140"/>
        <s v="PX2141"/>
        <s v="PX2144"/>
        <s v="PX2150"/>
        <s v="PX2155"/>
        <s v="PX2231"/>
        <s v="PX2232"/>
        <s v="PX2236"/>
        <s v="PX2240"/>
        <s v="PX2241"/>
        <s v="PX2242"/>
        <s v="PX3141"/>
        <s v="PX3142"/>
        <s v="PX3143"/>
        <s v="PX3145"/>
        <s v="PX3150"/>
        <s v="PX3153"/>
        <s v="PX3155"/>
        <s v="PX3156"/>
        <s v="PX3158"/>
        <s v="PX3160"/>
        <s v="PX3164"/>
        <s v="PX3241"/>
        <s v="PX3242"/>
        <s v="PX3243"/>
        <s v="PX3245"/>
        <s v="PX3249"/>
        <s v="PX3253"/>
        <s v="PX3254"/>
        <s v="PX3255"/>
        <s v="PX3256"/>
        <s v="PX3350"/>
        <s v="PX4119"/>
        <s v="PX4124"/>
        <s v="PX4125"/>
        <s v="PX4131"/>
        <s v="PX4133"/>
        <s v="PX4134"/>
        <s v="PX4146"/>
        <s v="PX4195"/>
        <s v="PX4221"/>
        <s v="PX4224"/>
        <s v="PX4230"/>
        <s v="PX4231"/>
        <s v="PX4237"/>
        <s v="PX4240"/>
        <s v="PX4241"/>
        <s v="PX4245"/>
        <s v="PX4294"/>
        <s v="PX4296"/>
        <s v="PX4310"/>
        <s v="PXT991"/>
        <s v="PXT992"/>
      </sharedItems>
    </cacheField>
    <cacheField name="Module Title" numFmtId="0">
      <sharedItems/>
    </cacheField>
    <cacheField name="CA type" numFmtId="0">
      <sharedItems/>
    </cacheField>
    <cacheField name="CA Weight" numFmtId="1">
      <sharedItems containsSemiMixedTypes="0" containsString="0" containsNumber="1" containsInteger="1" minValue="20" maxValue="100"/>
    </cacheField>
    <cacheField name="Credits" numFmtId="1">
      <sharedItems containsSemiMixedTypes="0" containsString="0" containsNumber="1" containsInteger="1" minValue="10" maxValue="60" count="4">
        <n v="20"/>
        <n v="10"/>
        <n v="30"/>
        <n v="60"/>
      </sharedItems>
    </cacheField>
    <cacheField name="Description" numFmtId="0">
      <sharedItems containsBlank="1"/>
    </cacheField>
    <cacheField name="Duration" numFmtId="0">
      <sharedItems containsSemiMixedTypes="0" containsString="0" containsNumber="1" containsInteger="1" minValue="1" maxValue="12"/>
    </cacheField>
    <cacheField name="Nominal Hours" numFmtId="0">
      <sharedItems containsSemiMixedTypes="0" containsString="0" containsNumber="1" minValue="0.19999999999999996" maxValue="48" count="43">
        <n v="4"/>
        <n v="8"/>
        <n v="1.9999999999999998"/>
        <n v="4.0000000000000009"/>
        <n v="8.8888888888888893"/>
        <n v="13.333333333333332"/>
        <n v="16"/>
        <n v="10"/>
        <n v="0.8"/>
        <n v="0.79999999999999982"/>
        <n v="12"/>
        <n v="1.142857142857143"/>
        <n v="7.3333333333333339"/>
        <n v="14"/>
        <n v="11"/>
        <n v="6"/>
        <n v="0.44444444444444448"/>
        <n v="2"/>
        <n v="24"/>
        <n v="2.0000000000000004"/>
        <n v="1.2000000000000002"/>
        <n v="3.333333333333333"/>
        <n v="0.88888888888888895"/>
        <n v="7"/>
        <n v="0.99999999999999989"/>
        <n v="0.39999999999999991"/>
        <n v="1.5999999999999996"/>
        <n v="5.333333333333333"/>
        <n v="1.6"/>
        <n v="6.4"/>
        <n v="0.3636363636363637"/>
        <n v="25.6"/>
        <n v="0.19999999999999996"/>
        <n v="7.5"/>
        <n v="3"/>
        <n v="5.6000000000000005"/>
        <n v="0.75"/>
        <n v="20"/>
        <n v="19"/>
        <n v="6.6666666666666661"/>
        <n v="15"/>
        <n v="48"/>
        <n v="32"/>
      </sharedItems>
    </cacheField>
    <cacheField name="Hours" numFmtId="0">
      <sharedItems containsString="0" containsBlank="1" containsNumber="1" minValue="0" maxValue="120"/>
    </cacheField>
    <cacheField name="Autumn Week 1" numFmtId="164">
      <sharedItems containsString="0" containsBlank="1" containsNumber="1" minValue="1.1111111111111112E-2" maxValue="0.04"/>
    </cacheField>
    <cacheField name="Autumn Week 2" numFmtId="164">
      <sharedItems containsString="0" containsBlank="1" containsNumber="1" minValue="5.0000000000000001E-3" maxValue="0.1"/>
    </cacheField>
    <cacheField name="Autumn Week 3" numFmtId="164">
      <sharedItems containsString="0" containsBlank="1" containsNumber="1" minValue="5.0000000000000001E-3" maxValue="0.17499999999999999"/>
    </cacheField>
    <cacheField name="Autumn Week 4" numFmtId="164">
      <sharedItems containsString="0" containsBlank="1" containsNumber="1" minValue="5.0000000000000001E-3" maxValue="0.25"/>
    </cacheField>
    <cacheField name="Autumn Week 5" numFmtId="164">
      <sharedItems containsString="0" containsBlank="1" containsNumber="1" minValue="5.0000000000000001E-3" maxValue="0.3"/>
    </cacheField>
    <cacheField name="Autumn Week 6" numFmtId="164">
      <sharedItems containsString="0" containsBlank="1" containsNumber="1" minValue="5.0000000000000001E-3" maxValue="0.35"/>
    </cacheField>
    <cacheField name="Autumn Week 7" numFmtId="164">
      <sharedItems containsString="0" containsBlank="1" containsNumber="1" minValue="5.0000000000000001E-3" maxValue="0.35"/>
    </cacheField>
    <cacheField name="Autumn Week 8" numFmtId="164">
      <sharedItems containsString="0" containsBlank="1" containsNumber="1" minValue="5.0000000000000001E-3" maxValue="0.25"/>
    </cacheField>
    <cacheField name="Autumn Week 9" numFmtId="164">
      <sharedItems containsString="0" containsBlank="1" containsNumber="1" minValue="5.0000000000000001E-3" maxValue="0.25"/>
    </cacheField>
    <cacheField name="Autumn Week 10" numFmtId="164">
      <sharedItems containsString="0" containsBlank="1" containsNumber="1" minValue="5.0000000000000001E-3" maxValue="0.45"/>
    </cacheField>
    <cacheField name="Autumn Week 11" numFmtId="164">
      <sharedItems containsString="0" containsBlank="1" containsNumber="1" minValue="5.0000000000000001E-3" maxValue="0.5"/>
    </cacheField>
    <cacheField name="Autumn Week 12" numFmtId="164">
      <sharedItems containsString="0" containsBlank="1" containsNumber="1" minValue="6.25E-2" maxValue="0.25"/>
    </cacheField>
    <cacheField name="Spring Week 1" numFmtId="164">
      <sharedItems containsString="0" containsBlank="1" containsNumber="1" minValue="9.0909090909090922E-3" maxValue="0.1"/>
    </cacheField>
    <cacheField name="Spring Week 2" numFmtId="164">
      <sharedItems containsString="0" containsBlank="1" containsNumber="1" minValue="9.0909090909090922E-3" maxValue="8.3333333333333329E-2"/>
    </cacheField>
    <cacheField name="Spring Week 3" numFmtId="164">
      <sharedItems containsString="0" containsBlank="1" containsNumber="1" minValue="9.0909090909090922E-3" maxValue="0.2"/>
    </cacheField>
    <cacheField name="Spring Week 4" numFmtId="164">
      <sharedItems containsString="0" containsBlank="1" containsNumber="1" minValue="9.0909090909090922E-3" maxValue="0.2"/>
    </cacheField>
    <cacheField name="Spring Week 5" numFmtId="164">
      <sharedItems containsString="0" containsBlank="1" containsNumber="1" minValue="9.0909090909090922E-3" maxValue="0.2"/>
    </cacheField>
    <cacheField name="Spring Week 6" numFmtId="164">
      <sharedItems containsString="0" containsBlank="1" containsNumber="1" minValue="9.0909090909090922E-3" maxValue="0.4"/>
    </cacheField>
    <cacheField name="Spring Week 7" numFmtId="164">
      <sharedItems containsString="0" containsBlank="1" containsNumber="1" minValue="9.0909090909090922E-3" maxValue="0.4"/>
    </cacheField>
    <cacheField name="Spring Week 8" numFmtId="164">
      <sharedItems containsString="0" containsBlank="1" containsNumber="1" minValue="9.0909090909090922E-3" maxValue="0.4"/>
    </cacheField>
    <cacheField name="Spring Week 9" numFmtId="164">
      <sharedItems containsString="0" containsBlank="1" containsNumber="1" minValue="9.0909090909090922E-3" maxValue="0.3"/>
    </cacheField>
    <cacheField name="Spring Week 10" numFmtId="164">
      <sharedItems containsString="0" containsBlank="1" containsNumber="1" minValue="9.0909090909090922E-3" maxValue="0.55000000000000004"/>
    </cacheField>
    <cacheField name="Spring Week 11" numFmtId="164">
      <sharedItems containsString="0" containsBlank="1" containsNumber="1" minValue="9.0909090909090922E-3" maxValue="0.4"/>
    </cacheField>
    <cacheField name="Spring Week 12" numFmtId="164">
      <sharedItems containsString="0" containsBlank="1" containsNumber="1" minValue="0.05" maxValue="0.64"/>
    </cacheField>
    <cacheField name="Sub-total" numFmtId="164">
      <sharedItems containsSemiMixedTypes="0" containsString="0" containsNumber="1" minValue="0.0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s v="Mathematical Methods for Physicists I"/>
    <s v="QU"/>
    <n v="40"/>
    <x v="0"/>
    <s v="Weekly Quizzes"/>
    <n v="1"/>
    <x v="0"/>
    <n v="0.5"/>
    <m/>
    <n v="0.05"/>
    <n v="0.05"/>
    <m/>
    <m/>
    <m/>
    <n v="0.05"/>
    <m/>
    <m/>
    <m/>
    <n v="0.05"/>
    <m/>
    <m/>
    <m/>
    <m/>
    <m/>
    <m/>
    <m/>
    <m/>
    <m/>
    <m/>
    <m/>
    <m/>
    <m/>
    <n v="0.2"/>
  </r>
  <r>
    <x v="0"/>
    <s v="Mathematical Methods for Physicists I"/>
    <s v="CW"/>
    <n v="40"/>
    <x v="0"/>
    <s v="Assignments"/>
    <n v="4"/>
    <x v="1"/>
    <m/>
    <m/>
    <m/>
    <m/>
    <m/>
    <n v="0.1"/>
    <m/>
    <m/>
    <m/>
    <n v="0.1"/>
    <m/>
    <m/>
    <m/>
    <m/>
    <m/>
    <m/>
    <m/>
    <m/>
    <m/>
    <m/>
    <m/>
    <m/>
    <m/>
    <m/>
    <m/>
    <n v="0.2"/>
  </r>
  <r>
    <x v="1"/>
    <s v="Mechanics and Matter"/>
    <s v="CW"/>
    <n v="40"/>
    <x v="0"/>
    <s v="CA"/>
    <n v="3"/>
    <x v="1"/>
    <m/>
    <m/>
    <m/>
    <n v="0.1"/>
    <m/>
    <m/>
    <n v="0.1"/>
    <m/>
    <m/>
    <m/>
    <m/>
    <m/>
    <m/>
    <m/>
    <m/>
    <m/>
    <m/>
    <m/>
    <m/>
    <m/>
    <m/>
    <m/>
    <m/>
    <m/>
    <m/>
    <n v="0.2"/>
  </r>
  <r>
    <x v="1"/>
    <s v="Mechanics and Matter"/>
    <s v="QU"/>
    <n v="40"/>
    <x v="0"/>
    <s v="Weekly Quizzes"/>
    <n v="1"/>
    <x v="2"/>
    <n v="0.5"/>
    <m/>
    <m/>
    <n v="2.5000000000000001E-2"/>
    <n v="2.5000000000000001E-2"/>
    <n v="2.5000000000000001E-2"/>
    <n v="2.5000000000000001E-2"/>
    <n v="2.5000000000000001E-2"/>
    <n v="2.5000000000000001E-2"/>
    <n v="2.5000000000000001E-2"/>
    <n v="2.5000000000000001E-2"/>
    <m/>
    <m/>
    <m/>
    <m/>
    <m/>
    <m/>
    <m/>
    <m/>
    <m/>
    <m/>
    <m/>
    <m/>
    <m/>
    <m/>
    <n v="0.19999999999999998"/>
  </r>
  <r>
    <x v="2"/>
    <s v="Planet Earth"/>
    <s v="CW"/>
    <n v="50"/>
    <x v="1"/>
    <s v="Online tests"/>
    <n v="2"/>
    <x v="3"/>
    <n v="0.5"/>
    <m/>
    <m/>
    <m/>
    <n v="0.1"/>
    <m/>
    <m/>
    <m/>
    <n v="0.1"/>
    <m/>
    <n v="0.1"/>
    <m/>
    <m/>
    <m/>
    <m/>
    <m/>
    <m/>
    <m/>
    <m/>
    <m/>
    <m/>
    <m/>
    <m/>
    <m/>
    <m/>
    <n v="0.30000000000000004"/>
  </r>
  <r>
    <x v="2"/>
    <s v="Planet Earth"/>
    <s v="PR"/>
    <n v="50"/>
    <x v="1"/>
    <s v="Presentation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2"/>
    <s v="Planet Earth"/>
    <s v="CW"/>
    <n v="50"/>
    <x v="1"/>
    <s v="Factsheet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3"/>
    <s v="Experimental Physics "/>
    <s v="LB"/>
    <n v="100"/>
    <x v="0"/>
    <s v="Lab Diaries"/>
    <n v="2"/>
    <x v="4"/>
    <n v="6"/>
    <m/>
    <m/>
    <m/>
    <m/>
    <n v="0.1111111111111111"/>
    <m/>
    <n v="0.1111111111111111"/>
    <m/>
    <n v="0.1111111111111111"/>
    <m/>
    <m/>
    <m/>
    <m/>
    <m/>
    <n v="0.1111111111111111"/>
    <m/>
    <n v="0.1111111111111111"/>
    <m/>
    <n v="0.1111111111111111"/>
    <m/>
    <m/>
    <m/>
    <m/>
    <m/>
    <n v="0.66666666666666674"/>
  </r>
  <r>
    <x v="3"/>
    <s v="Experimental Physics "/>
    <s v="CW"/>
    <n v="100"/>
    <x v="0"/>
    <s v="Report"/>
    <n v="3"/>
    <x v="5"/>
    <m/>
    <m/>
    <m/>
    <m/>
    <m/>
    <m/>
    <m/>
    <m/>
    <m/>
    <m/>
    <m/>
    <n v="0.16666666666666666"/>
    <m/>
    <m/>
    <m/>
    <m/>
    <m/>
    <m/>
    <m/>
    <m/>
    <m/>
    <m/>
    <m/>
    <n v="0.16666666666666666"/>
    <m/>
    <n v="0.33333333333333331"/>
  </r>
  <r>
    <x v="4"/>
    <s v="Electricity, Magnetism and Waves"/>
    <s v="CT"/>
    <n v="40"/>
    <x v="0"/>
    <s v="Mid-term test"/>
    <n v="4"/>
    <x v="6"/>
    <n v="1"/>
    <m/>
    <m/>
    <m/>
    <m/>
    <m/>
    <m/>
    <m/>
    <m/>
    <m/>
    <m/>
    <m/>
    <m/>
    <m/>
    <m/>
    <m/>
    <m/>
    <m/>
    <n v="0.2"/>
    <m/>
    <m/>
    <m/>
    <m/>
    <m/>
    <m/>
    <n v="0.2"/>
  </r>
  <r>
    <x v="4"/>
    <s v="Electricity, Magnetism and Waves"/>
    <s v="CW"/>
    <n v="40"/>
    <x v="0"/>
    <s v="CA"/>
    <n v="2"/>
    <x v="1"/>
    <m/>
    <m/>
    <m/>
    <m/>
    <m/>
    <m/>
    <m/>
    <m/>
    <m/>
    <m/>
    <m/>
    <m/>
    <m/>
    <m/>
    <m/>
    <m/>
    <m/>
    <m/>
    <m/>
    <n v="0.1"/>
    <m/>
    <n v="0.1"/>
    <m/>
    <m/>
    <m/>
    <n v="0.2"/>
  </r>
  <r>
    <x v="5"/>
    <s v="Computational Skills for Problem Solving"/>
    <s v="LB"/>
    <n v="100"/>
    <x v="1"/>
    <s v="Workshops"/>
    <n v="1"/>
    <x v="2"/>
    <n v="0"/>
    <m/>
    <m/>
    <m/>
    <m/>
    <m/>
    <m/>
    <m/>
    <m/>
    <m/>
    <m/>
    <m/>
    <m/>
    <n v="0.05"/>
    <n v="0.05"/>
    <n v="0.05"/>
    <n v="0.05"/>
    <n v="0.05"/>
    <n v="0.05"/>
    <n v="0.05"/>
    <n v="0.05"/>
    <n v="0.05"/>
    <n v="0.05"/>
    <m/>
    <m/>
    <n v="0.49999999999999994"/>
  </r>
  <r>
    <x v="5"/>
    <s v="Computational Skills for Problem Solving"/>
    <s v="CW"/>
    <n v="100"/>
    <x v="1"/>
    <s v="CA"/>
    <n v="3"/>
    <x v="7"/>
    <n v="5"/>
    <m/>
    <m/>
    <m/>
    <m/>
    <m/>
    <m/>
    <m/>
    <m/>
    <m/>
    <m/>
    <m/>
    <m/>
    <m/>
    <m/>
    <m/>
    <m/>
    <m/>
    <m/>
    <m/>
    <n v="0.2"/>
    <m/>
    <m/>
    <n v="0.3"/>
    <m/>
    <n v="0.5"/>
  </r>
  <r>
    <x v="6"/>
    <s v="Introduction to Astrophysics"/>
    <s v="QU"/>
    <n v="30"/>
    <x v="1"/>
    <s v="Weekly Quizzes"/>
    <n v="1"/>
    <x v="8"/>
    <n v="0.5"/>
    <m/>
    <m/>
    <m/>
    <m/>
    <m/>
    <m/>
    <m/>
    <m/>
    <m/>
    <m/>
    <m/>
    <m/>
    <m/>
    <m/>
    <m/>
    <n v="0.02"/>
    <m/>
    <n v="0.02"/>
    <m/>
    <n v="0.02"/>
    <n v="0.02"/>
    <m/>
    <n v="0.02"/>
    <m/>
    <n v="0.1"/>
  </r>
  <r>
    <x v="6"/>
    <s v="Introduction to Astrophysics"/>
    <s v="CW"/>
    <n v="30"/>
    <x v="1"/>
    <s v="CA"/>
    <n v="4"/>
    <x v="0"/>
    <m/>
    <m/>
    <m/>
    <m/>
    <m/>
    <m/>
    <m/>
    <m/>
    <m/>
    <m/>
    <m/>
    <m/>
    <m/>
    <m/>
    <m/>
    <m/>
    <m/>
    <n v="0.1"/>
    <m/>
    <m/>
    <m/>
    <m/>
    <m/>
    <m/>
    <n v="0.1"/>
    <n v="0.2"/>
  </r>
  <r>
    <x v="7"/>
    <s v="Mathematical Methods for Physicists II"/>
    <s v="CW"/>
    <n v="40"/>
    <x v="1"/>
    <s v="CA"/>
    <n v="2"/>
    <x v="0"/>
    <m/>
    <m/>
    <m/>
    <m/>
    <m/>
    <m/>
    <m/>
    <m/>
    <m/>
    <m/>
    <m/>
    <m/>
    <m/>
    <m/>
    <m/>
    <n v="0.1"/>
    <m/>
    <n v="0.1"/>
    <m/>
    <m/>
    <n v="0.1"/>
    <m/>
    <n v="0.1"/>
    <m/>
    <m/>
    <n v="0.4"/>
  </r>
  <r>
    <x v="8"/>
    <s v="Introduction to Medical Physics"/>
    <s v="CW"/>
    <n v="20"/>
    <x v="1"/>
    <m/>
    <n v="6"/>
    <x v="1"/>
    <m/>
    <m/>
    <m/>
    <m/>
    <m/>
    <m/>
    <m/>
    <m/>
    <m/>
    <m/>
    <m/>
    <m/>
    <m/>
    <m/>
    <m/>
    <m/>
    <m/>
    <m/>
    <m/>
    <m/>
    <m/>
    <m/>
    <m/>
    <n v="0.2"/>
    <m/>
    <n v="0.2"/>
  </r>
  <r>
    <x v="9"/>
    <s v="The Physics of Fields and Flows "/>
    <s v="QU"/>
    <n v="40"/>
    <x v="0"/>
    <s v="Weekly Quizzes"/>
    <n v="1"/>
    <x v="9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9"/>
    <s v="The Physics of Fields and Flows "/>
    <s v="CW"/>
    <n v="40"/>
    <x v="0"/>
    <m/>
    <n v="3"/>
    <x v="10"/>
    <n v="15"/>
    <m/>
    <m/>
    <m/>
    <n v="0.15"/>
    <m/>
    <m/>
    <m/>
    <m/>
    <n v="0.15"/>
    <m/>
    <m/>
    <m/>
    <m/>
    <m/>
    <m/>
    <m/>
    <m/>
    <m/>
    <m/>
    <m/>
    <m/>
    <m/>
    <m/>
    <m/>
    <n v="0.3"/>
  </r>
  <r>
    <x v="10"/>
    <s v="Introductory Quantum Mechanics"/>
    <s v="CW"/>
    <n v="40"/>
    <x v="1"/>
    <m/>
    <n v="1"/>
    <x v="11"/>
    <m/>
    <m/>
    <n v="2.8571428571428574E-2"/>
    <n v="2.8571428571428574E-2"/>
    <n v="2.8571428571428574E-2"/>
    <n v="2.8571428571428574E-2"/>
    <m/>
    <n v="2.8571428571428574E-2"/>
    <n v="2.8571428571428574E-2"/>
    <m/>
    <n v="2.8571428571428574E-2"/>
    <m/>
    <m/>
    <m/>
    <m/>
    <m/>
    <m/>
    <m/>
    <m/>
    <m/>
    <m/>
    <m/>
    <m/>
    <m/>
    <m/>
    <n v="0.20000000000000004"/>
  </r>
  <r>
    <x v="10"/>
    <s v="Introductory Quantum Mechanics"/>
    <s v="PR"/>
    <n v="40"/>
    <x v="1"/>
    <m/>
    <n v="3"/>
    <x v="1"/>
    <n v="0.5"/>
    <m/>
    <m/>
    <m/>
    <m/>
    <m/>
    <m/>
    <m/>
    <m/>
    <n v="0.2"/>
    <m/>
    <m/>
    <m/>
    <m/>
    <m/>
    <m/>
    <m/>
    <m/>
    <m/>
    <m/>
    <m/>
    <m/>
    <m/>
    <m/>
    <m/>
    <n v="0.2"/>
  </r>
  <r>
    <x v="11"/>
    <s v="Intermediate Practical Physics I"/>
    <s v="LB"/>
    <n v="100"/>
    <x v="1"/>
    <s v="Lab Diaries"/>
    <n v="2"/>
    <x v="12"/>
    <n v="6"/>
    <m/>
    <m/>
    <m/>
    <m/>
    <n v="0.18333333333333335"/>
    <m/>
    <n v="0.18333333333333335"/>
    <m/>
    <n v="0.18333333333333335"/>
    <m/>
    <m/>
    <m/>
    <m/>
    <m/>
    <m/>
    <m/>
    <m/>
    <m/>
    <m/>
    <m/>
    <m/>
    <m/>
    <m/>
    <m/>
    <n v="0.55000000000000004"/>
  </r>
  <r>
    <x v="11"/>
    <s v="Intermediate Practical Physics I"/>
    <s v="CW"/>
    <n v="100"/>
    <x v="1"/>
    <s v="Data Analysis"/>
    <n v="1"/>
    <x v="0"/>
    <n v="1"/>
    <m/>
    <n v="0.1"/>
    <m/>
    <m/>
    <m/>
    <m/>
    <m/>
    <m/>
    <m/>
    <m/>
    <m/>
    <m/>
    <m/>
    <m/>
    <m/>
    <m/>
    <m/>
    <m/>
    <m/>
    <m/>
    <m/>
    <m/>
    <m/>
    <m/>
    <n v="0.1"/>
  </r>
  <r>
    <x v="11"/>
    <s v="Intermediate Practical Physics I"/>
    <s v="CW"/>
    <n v="100"/>
    <x v="1"/>
    <s v="Report"/>
    <n v="3"/>
    <x v="13"/>
    <m/>
    <m/>
    <m/>
    <m/>
    <m/>
    <m/>
    <m/>
    <m/>
    <m/>
    <m/>
    <m/>
    <n v="0.35"/>
    <m/>
    <m/>
    <m/>
    <m/>
    <m/>
    <m/>
    <m/>
    <m/>
    <m/>
    <m/>
    <m/>
    <m/>
    <m/>
    <n v="0.35"/>
  </r>
  <r>
    <x v="12"/>
    <s v="Structured Programming"/>
    <s v="CW"/>
    <n v="100"/>
    <x v="1"/>
    <s v="Weekly workshops"/>
    <n v="1"/>
    <x v="2"/>
    <n v="1"/>
    <m/>
    <n v="0.05"/>
    <n v="0.05"/>
    <n v="0.05"/>
    <n v="0.05"/>
    <n v="0.05"/>
    <n v="0.05"/>
    <n v="0.05"/>
    <n v="0.05"/>
    <n v="0.05"/>
    <m/>
    <m/>
    <m/>
    <m/>
    <m/>
    <m/>
    <m/>
    <m/>
    <m/>
    <m/>
    <m/>
    <m/>
    <m/>
    <m/>
    <n v="0.44999999999999996"/>
  </r>
  <r>
    <x v="12"/>
    <s v="Structured Programming"/>
    <s v="CW"/>
    <n v="100"/>
    <x v="1"/>
    <s v="Assignments"/>
    <n v="3"/>
    <x v="14"/>
    <n v="15"/>
    <m/>
    <m/>
    <m/>
    <m/>
    <m/>
    <m/>
    <n v="0.25"/>
    <m/>
    <m/>
    <n v="0.3"/>
    <m/>
    <m/>
    <m/>
    <m/>
    <m/>
    <m/>
    <m/>
    <m/>
    <m/>
    <m/>
    <m/>
    <m/>
    <m/>
    <m/>
    <n v="0.55000000000000004"/>
  </r>
  <r>
    <x v="13"/>
    <s v="The Stars and their Planets"/>
    <s v="QU"/>
    <n v="50"/>
    <x v="1"/>
    <s v="Weekly Quizzes"/>
    <n v="1"/>
    <x v="9"/>
    <n v="0.5"/>
    <n v="0.02"/>
    <n v="0.02"/>
    <n v="0.02"/>
    <n v="0.02"/>
    <n v="0.02"/>
    <n v="0.02"/>
    <n v="0.02"/>
    <n v="0.02"/>
    <n v="0.02"/>
    <n v="0.02"/>
    <m/>
    <m/>
    <m/>
    <m/>
    <m/>
    <m/>
    <m/>
    <m/>
    <m/>
    <m/>
    <m/>
    <m/>
    <m/>
    <m/>
    <n v="0.19999999999999998"/>
  </r>
  <r>
    <x v="13"/>
    <s v="The Stars and their Planets"/>
    <s v="CW"/>
    <n v="50"/>
    <x v="1"/>
    <m/>
    <n v="3"/>
    <x v="15"/>
    <n v="6"/>
    <m/>
    <m/>
    <m/>
    <m/>
    <m/>
    <n v="0.15"/>
    <m/>
    <m/>
    <n v="0.15"/>
    <m/>
    <m/>
    <m/>
    <m/>
    <m/>
    <m/>
    <m/>
    <m/>
    <m/>
    <m/>
    <m/>
    <m/>
    <m/>
    <m/>
    <m/>
    <n v="0.3"/>
  </r>
  <r>
    <x v="14"/>
    <s v="Pathways to success"/>
    <s v="QU"/>
    <n v="100"/>
    <x v="1"/>
    <s v="Weekly tasks"/>
    <n v="1"/>
    <x v="16"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14"/>
    <s v="Pathways to success"/>
    <s v="CW"/>
    <n v="100"/>
    <x v="1"/>
    <s v="Applications"/>
    <n v="2"/>
    <x v="15"/>
    <n v="2"/>
    <m/>
    <m/>
    <m/>
    <n v="0.2"/>
    <m/>
    <m/>
    <m/>
    <m/>
    <n v="0.2"/>
    <m/>
    <n v="0.05"/>
    <m/>
    <m/>
    <m/>
    <m/>
    <m/>
    <m/>
    <m/>
    <m/>
    <m/>
    <m/>
    <m/>
    <m/>
    <m/>
    <n v="0.45"/>
  </r>
  <r>
    <x v="14"/>
    <s v="Pathways to success"/>
    <s v="PR"/>
    <n v="100"/>
    <x v="1"/>
    <s v="Presentation"/>
    <n v="3"/>
    <x v="1"/>
    <n v="15"/>
    <m/>
    <m/>
    <m/>
    <m/>
    <m/>
    <m/>
    <m/>
    <n v="0.2"/>
    <m/>
    <m/>
    <m/>
    <m/>
    <m/>
    <m/>
    <m/>
    <m/>
    <m/>
    <m/>
    <m/>
    <m/>
    <m/>
    <m/>
    <m/>
    <m/>
    <n v="0.2"/>
  </r>
  <r>
    <x v="14"/>
    <s v="Pathways to success"/>
    <s v="PO"/>
    <n v="100"/>
    <x v="1"/>
    <s v="Reflective Statement"/>
    <n v="9"/>
    <x v="7"/>
    <n v="9"/>
    <m/>
    <m/>
    <m/>
    <m/>
    <m/>
    <m/>
    <m/>
    <m/>
    <m/>
    <m/>
    <n v="0.25"/>
    <m/>
    <m/>
    <m/>
    <m/>
    <m/>
    <m/>
    <m/>
    <m/>
    <m/>
    <m/>
    <m/>
    <m/>
    <m/>
    <n v="0.25"/>
  </r>
  <r>
    <x v="15"/>
    <s v="Biophysics"/>
    <s v="LB"/>
    <n v="50"/>
    <x v="1"/>
    <s v="Lab Diaries"/>
    <n v="1"/>
    <x v="17"/>
    <n v="3"/>
    <m/>
    <m/>
    <m/>
    <m/>
    <m/>
    <n v="0.05"/>
    <n v="0.05"/>
    <n v="0.05"/>
    <n v="0.05"/>
    <n v="0.05"/>
    <m/>
    <m/>
    <m/>
    <m/>
    <m/>
    <m/>
    <m/>
    <m/>
    <m/>
    <m/>
    <m/>
    <m/>
    <m/>
    <m/>
    <n v="0.25"/>
  </r>
  <r>
    <x v="15"/>
    <s v="Biophysics"/>
    <s v="CW"/>
    <n v="50"/>
    <x v="1"/>
    <s v="Report"/>
    <n v="5"/>
    <x v="7"/>
    <m/>
    <m/>
    <m/>
    <m/>
    <m/>
    <m/>
    <m/>
    <m/>
    <m/>
    <m/>
    <m/>
    <m/>
    <n v="0.25"/>
    <m/>
    <m/>
    <m/>
    <m/>
    <m/>
    <m/>
    <m/>
    <m/>
    <m/>
    <m/>
    <m/>
    <m/>
    <n v="0.25"/>
  </r>
  <r>
    <x v="16"/>
    <s v="Intermediate Practical Physics "/>
    <s v="LB"/>
    <n v="100"/>
    <x v="0"/>
    <s v="Lab Diaries"/>
    <n v="2"/>
    <x v="15"/>
    <n v="6"/>
    <m/>
    <m/>
    <m/>
    <m/>
    <n v="7.4999999999999997E-2"/>
    <m/>
    <n v="7.4999999999999997E-2"/>
    <m/>
    <n v="7.4999999999999997E-2"/>
    <m/>
    <n v="7.4999999999999997E-2"/>
    <m/>
    <m/>
    <m/>
    <n v="7.4999999999999997E-2"/>
    <m/>
    <n v="7.4999999999999997E-2"/>
    <m/>
    <n v="7.4999999999999997E-2"/>
    <m/>
    <n v="7.4999999999999997E-2"/>
    <m/>
    <m/>
    <m/>
    <n v="0.6"/>
  </r>
  <r>
    <x v="16"/>
    <s v="Intermediate Practical Physics "/>
    <s v="CW"/>
    <n v="100"/>
    <x v="0"/>
    <s v="Data Analysis"/>
    <n v="1"/>
    <x v="0"/>
    <n v="1"/>
    <m/>
    <n v="0.05"/>
    <m/>
    <m/>
    <m/>
    <m/>
    <m/>
    <m/>
    <m/>
    <m/>
    <m/>
    <m/>
    <m/>
    <m/>
    <m/>
    <m/>
    <m/>
    <m/>
    <m/>
    <m/>
    <m/>
    <m/>
    <m/>
    <m/>
    <n v="0.05"/>
  </r>
  <r>
    <x v="16"/>
    <s v="Intermediate Practical Physics "/>
    <s v="PO"/>
    <n v="100"/>
    <x v="0"/>
    <s v="Reflective Statement"/>
    <n v="11"/>
    <x v="18"/>
    <n v="0.5"/>
    <m/>
    <m/>
    <m/>
    <m/>
    <m/>
    <m/>
    <m/>
    <m/>
    <m/>
    <m/>
    <m/>
    <m/>
    <m/>
    <m/>
    <m/>
    <m/>
    <m/>
    <m/>
    <m/>
    <m/>
    <m/>
    <m/>
    <n v="0.3"/>
    <m/>
    <n v="0.3"/>
  </r>
  <r>
    <x v="16"/>
    <s v="Intermediate Practical Physics "/>
    <s v="CW"/>
    <n v="100"/>
    <x v="0"/>
    <s v="Reflective Statement"/>
    <n v="4"/>
    <x v="0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17"/>
    <s v="Observational Techniques in Astronomy "/>
    <s v="LB"/>
    <n v="100"/>
    <x v="0"/>
    <s v="Lab Diaries"/>
    <n v="2"/>
    <x v="1"/>
    <n v="6"/>
    <m/>
    <m/>
    <m/>
    <n v="0.1"/>
    <m/>
    <m/>
    <m/>
    <m/>
    <m/>
    <m/>
    <n v="0.1"/>
    <m/>
    <m/>
    <m/>
    <n v="0.1"/>
    <m/>
    <n v="0.1"/>
    <m/>
    <m/>
    <m/>
    <m/>
    <m/>
    <m/>
    <m/>
    <n v="0.4"/>
  </r>
  <r>
    <x v="17"/>
    <s v="Observational Techniques in Astronomy "/>
    <s v="CW"/>
    <n v="100"/>
    <x v="0"/>
    <s v="Data Analysis"/>
    <n v="2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17"/>
    <s v="Observational Techniques in Astronomy "/>
    <s v="CW"/>
    <n v="100"/>
    <x v="0"/>
    <s v="Proposal"/>
    <n v="3"/>
    <x v="6"/>
    <n v="10"/>
    <m/>
    <m/>
    <m/>
    <m/>
    <m/>
    <m/>
    <m/>
    <m/>
    <n v="0.2"/>
    <m/>
    <m/>
    <m/>
    <m/>
    <m/>
    <m/>
    <m/>
    <m/>
    <m/>
    <m/>
    <m/>
    <m/>
    <m/>
    <m/>
    <m/>
    <n v="0.2"/>
  </r>
  <r>
    <x v="17"/>
    <s v="Observational Techniques in Astronomy "/>
    <s v="CW"/>
    <n v="100"/>
    <x v="0"/>
    <s v="Project"/>
    <n v="6"/>
    <x v="18"/>
    <m/>
    <m/>
    <m/>
    <m/>
    <m/>
    <m/>
    <m/>
    <m/>
    <m/>
    <m/>
    <m/>
    <m/>
    <m/>
    <m/>
    <m/>
    <m/>
    <m/>
    <m/>
    <m/>
    <m/>
    <m/>
    <m/>
    <m/>
    <n v="0.3"/>
    <m/>
    <n v="0.3"/>
  </r>
  <r>
    <x v="18"/>
    <s v="Thermal and Statistical Physics 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18"/>
    <s v="Thermal and Statistical Physics "/>
    <s v="CW"/>
    <n v="30"/>
    <x v="0"/>
    <m/>
    <n v="3"/>
    <x v="1"/>
    <n v="15"/>
    <m/>
    <m/>
    <m/>
    <m/>
    <m/>
    <m/>
    <m/>
    <m/>
    <m/>
    <m/>
    <m/>
    <m/>
    <m/>
    <m/>
    <m/>
    <m/>
    <n v="0.1"/>
    <m/>
    <m/>
    <n v="0.1"/>
    <m/>
    <m/>
    <m/>
    <m/>
    <n v="0.2"/>
  </r>
  <r>
    <x v="19"/>
    <s v="Optics"/>
    <s v="LB"/>
    <n v="35"/>
    <x v="1"/>
    <s v="Weekly workshops"/>
    <n v="1"/>
    <x v="19"/>
    <m/>
    <m/>
    <m/>
    <m/>
    <m/>
    <m/>
    <m/>
    <m/>
    <m/>
    <m/>
    <m/>
    <m/>
    <m/>
    <m/>
    <m/>
    <m/>
    <n v="0.05"/>
    <m/>
    <n v="0.05"/>
    <m/>
    <m/>
    <n v="0.05"/>
    <m/>
    <m/>
    <m/>
    <n v="0.15000000000000002"/>
  </r>
  <r>
    <x v="19"/>
    <s v="Optics"/>
    <s v="CT"/>
    <n v="35"/>
    <x v="1"/>
    <s v="Collaborative exam"/>
    <n v="1"/>
    <x v="0"/>
    <n v="1"/>
    <m/>
    <m/>
    <m/>
    <m/>
    <m/>
    <m/>
    <m/>
    <m/>
    <m/>
    <m/>
    <m/>
    <m/>
    <m/>
    <m/>
    <m/>
    <m/>
    <m/>
    <m/>
    <n v="0.1"/>
    <m/>
    <m/>
    <n v="0.1"/>
    <m/>
    <m/>
    <n v="0.2"/>
  </r>
  <r>
    <x v="20"/>
    <s v="Introduction to Condensed Matter Physics"/>
    <s v="QU"/>
    <n v="30"/>
    <x v="1"/>
    <s v="Weekly Quizzes"/>
    <n v="1"/>
    <x v="20"/>
    <n v="0.5"/>
    <m/>
    <m/>
    <m/>
    <m/>
    <m/>
    <m/>
    <m/>
    <m/>
    <m/>
    <m/>
    <m/>
    <m/>
    <m/>
    <n v="0.03"/>
    <n v="0.03"/>
    <n v="0.03"/>
    <n v="0.03"/>
    <n v="0.03"/>
    <n v="0.03"/>
    <n v="0.03"/>
    <n v="0.03"/>
    <n v="0.03"/>
    <n v="0.03"/>
    <m/>
    <n v="0.30000000000000004"/>
  </r>
  <r>
    <x v="21"/>
    <s v="Nuclear Medicine"/>
    <s v="CW"/>
    <n v="20"/>
    <x v="1"/>
    <m/>
    <n v="4"/>
    <x v="0"/>
    <m/>
    <m/>
    <m/>
    <m/>
    <m/>
    <m/>
    <m/>
    <m/>
    <m/>
    <m/>
    <m/>
    <m/>
    <m/>
    <m/>
    <m/>
    <m/>
    <m/>
    <m/>
    <n v="0.1"/>
    <m/>
    <m/>
    <m/>
    <m/>
    <m/>
    <m/>
    <n v="0.1"/>
  </r>
  <r>
    <x v="21"/>
    <s v="Nuclear Medicine"/>
    <s v="PR"/>
    <n v="20"/>
    <x v="1"/>
    <m/>
    <n v="4"/>
    <x v="0"/>
    <m/>
    <m/>
    <m/>
    <m/>
    <m/>
    <m/>
    <m/>
    <m/>
    <m/>
    <m/>
    <m/>
    <m/>
    <m/>
    <m/>
    <m/>
    <m/>
    <m/>
    <m/>
    <m/>
    <m/>
    <m/>
    <m/>
    <m/>
    <m/>
    <n v="0.1"/>
    <n v="0.1"/>
  </r>
  <r>
    <x v="22"/>
    <s v="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2"/>
    <s v="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2"/>
    <s v="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2"/>
    <s v="Physics in Action: Real-world problem solving"/>
    <s v="PR"/>
    <n v="100"/>
    <x v="1"/>
    <s v="Presentation"/>
    <n v="9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3"/>
    <s v="Astro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3"/>
    <s v="Astrophysics in Action: Real-world problem solving"/>
    <s v="PR"/>
    <n v="100"/>
    <x v="1"/>
    <s v="Presentation"/>
    <n v="1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4"/>
    <s v="Atomic and Nuclear Physics"/>
    <s v="QU"/>
    <n v="40"/>
    <x v="0"/>
    <s v="Weekly Quizzes"/>
    <n v="1"/>
    <x v="22"/>
    <n v="0.5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CA"/>
    <n v="4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Video"/>
    <n v="4"/>
    <x v="6"/>
    <n v="20"/>
    <m/>
    <m/>
    <m/>
    <m/>
    <m/>
    <m/>
    <m/>
    <m/>
    <m/>
    <n v="0.2"/>
    <m/>
    <m/>
    <m/>
    <m/>
    <m/>
    <m/>
    <m/>
    <m/>
    <m/>
    <m/>
    <m/>
    <m/>
    <m/>
    <m/>
    <n v="0.2"/>
  </r>
  <r>
    <x v="25"/>
    <s v="Condensed Matter Physics"/>
    <s v="QU"/>
    <n v="30"/>
    <x v="1"/>
    <s v="Weekly Quizzes"/>
    <n v="1"/>
    <x v="20"/>
    <n v="0.5"/>
    <m/>
    <n v="0.03"/>
    <n v="0.03"/>
    <n v="0.03"/>
    <n v="0.03"/>
    <n v="0.03"/>
    <n v="0.03"/>
    <n v="0.03"/>
    <n v="0.03"/>
    <n v="0.03"/>
    <n v="0.03"/>
    <m/>
    <m/>
    <m/>
    <m/>
    <m/>
    <m/>
    <m/>
    <m/>
    <m/>
    <m/>
    <m/>
    <m/>
    <m/>
    <n v="0.30000000000000004"/>
  </r>
  <r>
    <x v="26"/>
    <s v="Computational Physics"/>
    <s v="QU"/>
    <n v="100"/>
    <x v="1"/>
    <s v="Weekly quizzez"/>
    <n v="1"/>
    <x v="11"/>
    <n v="0.5"/>
    <m/>
    <m/>
    <n v="2.8571428571428574E-2"/>
    <n v="2.8571428571428574E-2"/>
    <n v="2.8571428571428574E-2"/>
    <n v="2.8571428571428574E-2"/>
    <m/>
    <n v="2.8571428571428574E-2"/>
    <n v="2.8571428571428574E-2"/>
    <n v="2.8571428571428574E-2"/>
    <m/>
    <m/>
    <m/>
    <m/>
    <m/>
    <m/>
    <m/>
    <m/>
    <m/>
    <m/>
    <m/>
    <m/>
    <m/>
    <m/>
    <n v="0.20000000000000004"/>
  </r>
  <r>
    <x v="26"/>
    <s v="Computational Physics"/>
    <s v="CW"/>
    <n v="100"/>
    <x v="1"/>
    <s v="CA"/>
    <n v="4"/>
    <x v="6"/>
    <n v="20"/>
    <m/>
    <m/>
    <m/>
    <m/>
    <m/>
    <m/>
    <n v="0.35"/>
    <m/>
    <m/>
    <m/>
    <n v="0.45"/>
    <m/>
    <m/>
    <m/>
    <m/>
    <m/>
    <m/>
    <m/>
    <m/>
    <m/>
    <m/>
    <m/>
    <m/>
    <m/>
    <n v="0.8"/>
  </r>
  <r>
    <x v="27"/>
    <s v="Formation and Evolution of Stars"/>
    <s v="CW"/>
    <n v="20"/>
    <x v="1"/>
    <s v="CA"/>
    <n v="4"/>
    <x v="1"/>
    <m/>
    <m/>
    <m/>
    <m/>
    <m/>
    <m/>
    <n v="0.2"/>
    <m/>
    <m/>
    <m/>
    <m/>
    <m/>
    <m/>
    <m/>
    <m/>
    <m/>
    <m/>
    <m/>
    <m/>
    <m/>
    <m/>
    <m/>
    <m/>
    <m/>
    <m/>
    <n v="0.2"/>
  </r>
  <r>
    <x v="28"/>
    <s v="Large Molecules and Life"/>
    <s v="CW"/>
    <n v="30"/>
    <x v="1"/>
    <s v="CA"/>
    <n v="6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28"/>
    <s v="Large Molecules and Life"/>
    <s v="PR"/>
    <n v="30"/>
    <x v="1"/>
    <s v="Presentation"/>
    <n v="2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29"/>
    <s v="Environmental Physics"/>
    <s v="CW"/>
    <n v="100"/>
    <x v="1"/>
    <s v="Reports"/>
    <n v="1"/>
    <x v="23"/>
    <m/>
    <m/>
    <m/>
    <n v="0.17499999999999999"/>
    <n v="0.17499999999999999"/>
    <n v="0.17499999999999999"/>
    <n v="0.17499999999999999"/>
    <m/>
    <m/>
    <m/>
    <m/>
    <m/>
    <m/>
    <m/>
    <m/>
    <m/>
    <m/>
    <m/>
    <m/>
    <m/>
    <m/>
    <m/>
    <m/>
    <m/>
    <m/>
    <n v="0.7"/>
  </r>
  <r>
    <x v="29"/>
    <s v="Environmental Physics"/>
    <s v="QU"/>
    <n v="100"/>
    <x v="1"/>
    <s v="Weekly Quizzes"/>
    <n v="1"/>
    <x v="0"/>
    <n v="0.5"/>
    <m/>
    <m/>
    <m/>
    <m/>
    <n v="0.1"/>
    <m/>
    <m/>
    <m/>
    <m/>
    <m/>
    <m/>
    <m/>
    <m/>
    <m/>
    <m/>
    <m/>
    <m/>
    <m/>
    <m/>
    <m/>
    <m/>
    <m/>
    <m/>
    <m/>
    <n v="0.1"/>
  </r>
  <r>
    <x v="29"/>
    <s v="Environmental Physics"/>
    <s v="PR"/>
    <n v="100"/>
    <x v="1"/>
    <s v="Presentation"/>
    <n v="5"/>
    <x v="1"/>
    <n v="15"/>
    <m/>
    <m/>
    <m/>
    <m/>
    <m/>
    <m/>
    <m/>
    <m/>
    <m/>
    <m/>
    <n v="0.2"/>
    <m/>
    <m/>
    <m/>
    <m/>
    <m/>
    <m/>
    <m/>
    <m/>
    <m/>
    <m/>
    <m/>
    <m/>
    <m/>
    <n v="0.2"/>
  </r>
  <r>
    <x v="30"/>
    <s v="Introduction to Magnetic Resonance Imaging"/>
    <s v="QU"/>
    <n v="100"/>
    <x v="1"/>
    <s v="Weekly Quizzes"/>
    <n v="1"/>
    <x v="24"/>
    <n v="0.5"/>
    <m/>
    <n v="2.5000000000000001E-2"/>
    <n v="2.5000000000000001E-2"/>
    <n v="2.5000000000000001E-2"/>
    <n v="2.5000000000000001E-2"/>
    <m/>
    <n v="2.5000000000000001E-2"/>
    <n v="2.5000000000000001E-2"/>
    <n v="2.5000000000000001E-2"/>
    <m/>
    <n v="2.5000000000000001E-2"/>
    <m/>
    <m/>
    <m/>
    <m/>
    <m/>
    <m/>
    <m/>
    <m/>
    <m/>
    <m/>
    <m/>
    <m/>
    <m/>
    <n v="0.19999999999999998"/>
  </r>
  <r>
    <x v="30"/>
    <s v="Introduction to Magnetic Resonance Imaging"/>
    <s v="CW"/>
    <n v="100"/>
    <x v="1"/>
    <m/>
    <n v="4"/>
    <x v="6"/>
    <n v="20"/>
    <m/>
    <m/>
    <m/>
    <m/>
    <m/>
    <n v="0.35"/>
    <m/>
    <m/>
    <m/>
    <n v="0.45"/>
    <m/>
    <m/>
    <m/>
    <m/>
    <m/>
    <m/>
    <m/>
    <m/>
    <m/>
    <m/>
    <m/>
    <m/>
    <m/>
    <m/>
    <n v="0.8"/>
  </r>
  <r>
    <x v="31"/>
    <s v="Galaxies and Galaxy Evolution"/>
    <s v="QU"/>
    <n v="3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31"/>
    <s v="Galaxies and Galaxy Evolution"/>
    <s v="CW"/>
    <n v="30"/>
    <x v="1"/>
    <s v="CA"/>
    <n v="4"/>
    <x v="1"/>
    <m/>
    <m/>
    <m/>
    <m/>
    <m/>
    <m/>
    <m/>
    <m/>
    <m/>
    <m/>
    <m/>
    <n v="0.2"/>
    <m/>
    <m/>
    <m/>
    <m/>
    <m/>
    <m/>
    <m/>
    <m/>
    <m/>
    <m/>
    <m/>
    <m/>
    <m/>
    <n v="0.2"/>
  </r>
  <r>
    <x v="32"/>
    <s v="Theoretical Physics"/>
    <s v="QU"/>
    <n v="40"/>
    <x v="1"/>
    <s v="Weekly Quizzes"/>
    <n v="1"/>
    <x v="26"/>
    <n v="0.5"/>
    <n v="0.04"/>
    <m/>
    <n v="0.04"/>
    <n v="0.04"/>
    <n v="0.04"/>
    <n v="0.04"/>
    <n v="0.04"/>
    <n v="0.04"/>
    <n v="0.04"/>
    <n v="0.04"/>
    <n v="0.04"/>
    <m/>
    <m/>
    <m/>
    <m/>
    <m/>
    <m/>
    <m/>
    <m/>
    <m/>
    <m/>
    <m/>
    <m/>
    <m/>
    <n v="0.39999999999999997"/>
  </r>
  <r>
    <x v="33"/>
    <s v="Science Communication"/>
    <s v="PR"/>
    <n v="100"/>
    <x v="1"/>
    <s v="3min Presentation"/>
    <n v="2"/>
    <x v="7"/>
    <n v="15"/>
    <m/>
    <m/>
    <m/>
    <n v="0.25"/>
    <m/>
    <m/>
    <m/>
    <m/>
    <m/>
    <m/>
    <m/>
    <m/>
    <m/>
    <m/>
    <m/>
    <m/>
    <m/>
    <m/>
    <m/>
    <m/>
    <m/>
    <m/>
    <m/>
    <m/>
    <n v="0.25"/>
  </r>
  <r>
    <x v="33"/>
    <s v="Science Communication"/>
    <s v="PR"/>
    <n v="100"/>
    <x v="1"/>
    <s v="Group Presentation"/>
    <n v="4"/>
    <x v="7"/>
    <n v="15"/>
    <m/>
    <m/>
    <m/>
    <m/>
    <m/>
    <m/>
    <m/>
    <m/>
    <m/>
    <m/>
    <n v="0.25"/>
    <m/>
    <m/>
    <m/>
    <m/>
    <m/>
    <m/>
    <m/>
    <m/>
    <m/>
    <m/>
    <m/>
    <m/>
    <m/>
    <n v="0.25"/>
  </r>
  <r>
    <x v="33"/>
    <s v="Science Communication"/>
    <s v="CW"/>
    <n v="100"/>
    <x v="1"/>
    <s v="Written work"/>
    <n v="2"/>
    <x v="7"/>
    <n v="15"/>
    <m/>
    <m/>
    <m/>
    <m/>
    <m/>
    <m/>
    <m/>
    <n v="0.25"/>
    <m/>
    <m/>
    <m/>
    <m/>
    <m/>
    <m/>
    <m/>
    <m/>
    <m/>
    <m/>
    <m/>
    <m/>
    <m/>
    <m/>
    <m/>
    <m/>
    <n v="0.25"/>
  </r>
  <r>
    <x v="33"/>
    <s v="Science Communication"/>
    <s v="PO"/>
    <n v="100"/>
    <x v="1"/>
    <s v="Portfolio"/>
    <n v="11"/>
    <x v="7"/>
    <n v="10"/>
    <m/>
    <m/>
    <m/>
    <m/>
    <m/>
    <m/>
    <m/>
    <m/>
    <m/>
    <m/>
    <m/>
    <n v="0.25"/>
    <m/>
    <m/>
    <m/>
    <m/>
    <m/>
    <m/>
    <m/>
    <m/>
    <m/>
    <m/>
    <m/>
    <m/>
    <n v="0.25"/>
  </r>
  <r>
    <x v="34"/>
    <s v="Radiation Protection and Diagnostic Radiology Physics"/>
    <s v="CW"/>
    <n v="20"/>
    <x v="1"/>
    <s v="CA"/>
    <n v="4"/>
    <x v="0"/>
    <m/>
    <m/>
    <m/>
    <m/>
    <m/>
    <m/>
    <m/>
    <n v="0.1"/>
    <m/>
    <m/>
    <m/>
    <n v="0.1"/>
    <m/>
    <m/>
    <m/>
    <m/>
    <m/>
    <m/>
    <m/>
    <m/>
    <m/>
    <m/>
    <m/>
    <m/>
    <m/>
    <n v="0.2"/>
  </r>
  <r>
    <x v="35"/>
    <s v="Particle Physics and Special Relativity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35"/>
    <s v="Particle Physics and Special Relativity"/>
    <s v="CW"/>
    <n v="30"/>
    <x v="0"/>
    <s v="CA"/>
    <n v="3"/>
    <x v="27"/>
    <m/>
    <m/>
    <m/>
    <m/>
    <m/>
    <m/>
    <m/>
    <m/>
    <m/>
    <m/>
    <m/>
    <m/>
    <m/>
    <m/>
    <m/>
    <m/>
    <m/>
    <n v="0.08"/>
    <m/>
    <m/>
    <n v="0.06"/>
    <m/>
    <m/>
    <n v="0.06"/>
    <m/>
    <n v="0.2"/>
  </r>
  <r>
    <x v="36"/>
    <s v="Semiconductor Devices and Applications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m/>
    <m/>
    <n v="0.2"/>
    <m/>
    <m/>
    <n v="0.2"/>
  </r>
  <r>
    <x v="37"/>
    <s v="Laser Physics and Non-Linear Optics"/>
    <s v="CW"/>
    <n v="20"/>
    <x v="1"/>
    <s v="CA"/>
    <n v="4"/>
    <x v="28"/>
    <m/>
    <m/>
    <m/>
    <m/>
    <m/>
    <m/>
    <m/>
    <m/>
    <m/>
    <m/>
    <m/>
    <m/>
    <m/>
    <m/>
    <m/>
    <m/>
    <m/>
    <n v="0.04"/>
    <m/>
    <m/>
    <m/>
    <m/>
    <m/>
    <m/>
    <m/>
    <n v="0.04"/>
  </r>
  <r>
    <x v="37"/>
    <s v="Laser Physics and Non-Linear Optics"/>
    <s v="PR"/>
    <n v="20"/>
    <x v="1"/>
    <s v="Presentation"/>
    <n v="2"/>
    <x v="29"/>
    <n v="10"/>
    <m/>
    <m/>
    <m/>
    <m/>
    <m/>
    <m/>
    <m/>
    <m/>
    <m/>
    <m/>
    <m/>
    <m/>
    <m/>
    <m/>
    <m/>
    <m/>
    <m/>
    <m/>
    <n v="0.16"/>
    <m/>
    <m/>
    <m/>
    <m/>
    <m/>
    <n v="0.16"/>
  </r>
  <r>
    <x v="38"/>
    <s v="High-Energy Astrophysics"/>
    <s v="CW"/>
    <n v="50"/>
    <x v="1"/>
    <s v="CA"/>
    <n v="6"/>
    <x v="7"/>
    <n v="15"/>
    <m/>
    <m/>
    <m/>
    <m/>
    <m/>
    <m/>
    <m/>
    <m/>
    <m/>
    <m/>
    <m/>
    <m/>
    <m/>
    <m/>
    <m/>
    <m/>
    <m/>
    <m/>
    <m/>
    <m/>
    <n v="0.25"/>
    <m/>
    <m/>
    <m/>
    <n v="0.25"/>
  </r>
  <r>
    <x v="38"/>
    <s v="High-Energy Astrophysics"/>
    <s v="PR"/>
    <n v="50"/>
    <x v="1"/>
    <s v="Video"/>
    <n v="2"/>
    <x v="7"/>
    <n v="15"/>
    <m/>
    <m/>
    <m/>
    <m/>
    <m/>
    <m/>
    <m/>
    <m/>
    <m/>
    <m/>
    <m/>
    <m/>
    <m/>
    <m/>
    <m/>
    <m/>
    <m/>
    <m/>
    <m/>
    <m/>
    <m/>
    <m/>
    <n v="0.25"/>
    <m/>
    <n v="0.25"/>
  </r>
  <r>
    <x v="39"/>
    <s v="Statistical Mechanics"/>
    <s v="QU"/>
    <n v="50"/>
    <x v="1"/>
    <s v="Weekly Quizzes"/>
    <n v="1"/>
    <x v="30"/>
    <n v="0.5"/>
    <m/>
    <m/>
    <m/>
    <m/>
    <m/>
    <m/>
    <m/>
    <m/>
    <m/>
    <m/>
    <m/>
    <m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m/>
    <n v="0.10000000000000002"/>
  </r>
  <r>
    <x v="39"/>
    <s v="Statistical Mechanics"/>
    <s v="CW"/>
    <n v="50"/>
    <x v="1"/>
    <s v="CA"/>
    <n v="3"/>
    <x v="1"/>
    <m/>
    <m/>
    <m/>
    <m/>
    <m/>
    <m/>
    <m/>
    <m/>
    <m/>
    <m/>
    <m/>
    <m/>
    <m/>
    <m/>
    <m/>
    <m/>
    <m/>
    <m/>
    <m/>
    <n v="0.2"/>
    <m/>
    <m/>
    <m/>
    <n v="0.2"/>
    <m/>
    <n v="0.4"/>
  </r>
  <r>
    <x v="40"/>
    <s v="Commercialising Innovation"/>
    <s v="CW"/>
    <n v="100"/>
    <x v="1"/>
    <s v="Business case"/>
    <n v="11"/>
    <x v="31"/>
    <n v="30"/>
    <m/>
    <m/>
    <m/>
    <m/>
    <m/>
    <m/>
    <m/>
    <m/>
    <m/>
    <m/>
    <m/>
    <m/>
    <m/>
    <m/>
    <m/>
    <m/>
    <m/>
    <m/>
    <m/>
    <m/>
    <m/>
    <m/>
    <m/>
    <n v="0.64"/>
    <n v="0.64"/>
  </r>
  <r>
    <x v="40"/>
    <s v="Commercialising Innovation"/>
    <s v="PR"/>
    <n v="100"/>
    <x v="1"/>
    <s v="Presentation"/>
    <n v="11"/>
    <x v="29"/>
    <n v="15"/>
    <m/>
    <m/>
    <m/>
    <m/>
    <m/>
    <m/>
    <m/>
    <m/>
    <m/>
    <m/>
    <m/>
    <m/>
    <m/>
    <m/>
    <m/>
    <m/>
    <m/>
    <m/>
    <m/>
    <m/>
    <m/>
    <m/>
    <m/>
    <n v="0.16"/>
    <n v="0.16"/>
  </r>
  <r>
    <x v="40"/>
    <s v="Commercialising Innovation"/>
    <s v="CW"/>
    <n v="100"/>
    <x v="1"/>
    <s v="Reflective Statement"/>
    <n v="11"/>
    <x v="1"/>
    <n v="10"/>
    <m/>
    <m/>
    <m/>
    <m/>
    <m/>
    <m/>
    <m/>
    <m/>
    <m/>
    <m/>
    <m/>
    <m/>
    <m/>
    <m/>
    <m/>
    <m/>
    <m/>
    <m/>
    <m/>
    <m/>
    <m/>
    <m/>
    <m/>
    <n v="0.2"/>
    <n v="0.2"/>
  </r>
  <r>
    <x v="41"/>
    <s v="Cosmology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n v="0.2"/>
    <m/>
    <m/>
    <m/>
    <m/>
    <n v="0.2"/>
  </r>
  <r>
    <x v="42"/>
    <s v="Non-Ionising Radiation in Medicine"/>
    <s v="CW"/>
    <n v="20"/>
    <x v="1"/>
    <s v="CA"/>
    <n v="2"/>
    <x v="1"/>
    <m/>
    <m/>
    <m/>
    <m/>
    <m/>
    <m/>
    <m/>
    <m/>
    <m/>
    <m/>
    <m/>
    <m/>
    <m/>
    <m/>
    <m/>
    <n v="0.2"/>
    <m/>
    <m/>
    <m/>
    <m/>
    <m/>
    <m/>
    <m/>
    <m/>
    <m/>
    <n v="0.2"/>
  </r>
  <r>
    <x v="43"/>
    <s v="Radiotherapy"/>
    <s v="PR"/>
    <n v="20"/>
    <x v="1"/>
    <s v="Presentation"/>
    <n v="4"/>
    <x v="1"/>
    <n v="15"/>
    <m/>
    <m/>
    <m/>
    <m/>
    <m/>
    <m/>
    <m/>
    <m/>
    <m/>
    <m/>
    <m/>
    <m/>
    <m/>
    <m/>
    <m/>
    <m/>
    <n v="0.2"/>
    <m/>
    <m/>
    <m/>
    <m/>
    <m/>
    <m/>
    <m/>
    <n v="0.2"/>
  </r>
  <r>
    <x v="44"/>
    <s v="Physics Project"/>
    <s v="PO"/>
    <n v="100"/>
    <x v="2"/>
    <s v="Supervisor comment"/>
    <n v="6"/>
    <x v="10"/>
    <n v="30"/>
    <m/>
    <m/>
    <m/>
    <m/>
    <m/>
    <n v="0.1"/>
    <m/>
    <m/>
    <m/>
    <m/>
    <m/>
    <n v="0.1"/>
    <m/>
    <m/>
    <m/>
    <m/>
    <m/>
    <n v="0.1"/>
    <m/>
    <m/>
    <m/>
    <m/>
    <m/>
    <n v="0.1"/>
    <n v="0.4"/>
  </r>
  <r>
    <x v="44"/>
    <s v="Physics Project"/>
    <s v="PJ"/>
    <n v="100"/>
    <x v="2"/>
    <s v="Report"/>
    <n v="12"/>
    <x v="18"/>
    <n v="60"/>
    <m/>
    <m/>
    <m/>
    <m/>
    <m/>
    <m/>
    <m/>
    <m/>
    <m/>
    <m/>
    <m/>
    <n v="0.2"/>
    <m/>
    <m/>
    <m/>
    <m/>
    <m/>
    <m/>
    <m/>
    <m/>
    <m/>
    <m/>
    <m/>
    <n v="0.2"/>
    <n v="0.4"/>
  </r>
  <r>
    <x v="44"/>
    <s v="Physics Project"/>
    <s v="PR"/>
    <n v="100"/>
    <x v="2"/>
    <s v="Presentation"/>
    <n v="6"/>
    <x v="18"/>
    <n v="15"/>
    <m/>
    <m/>
    <m/>
    <m/>
    <m/>
    <m/>
    <m/>
    <m/>
    <m/>
    <m/>
    <m/>
    <m/>
    <m/>
    <m/>
    <m/>
    <m/>
    <m/>
    <m/>
    <m/>
    <m/>
    <m/>
    <m/>
    <n v="0.2"/>
    <m/>
    <n v="0.2"/>
  </r>
  <r>
    <x v="45"/>
    <s v="Large Molecules and Life"/>
    <s v="CW"/>
    <n v="30"/>
    <x v="1"/>
    <s v="CA"/>
    <n v="4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45"/>
    <s v="Large Molecules and Life"/>
    <s v="PR"/>
    <n v="30"/>
    <x v="1"/>
    <s v="Presentation"/>
    <n v="4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46"/>
    <s v="Introduction to General Relativity"/>
    <s v="QU"/>
    <n v="30"/>
    <x v="1"/>
    <s v="Weekly Quizzes"/>
    <n v="1"/>
    <x v="16"/>
    <n v="0.5"/>
    <m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n v="0.1"/>
  </r>
  <r>
    <x v="46"/>
    <s v="Introduction to General Relativity"/>
    <s v="CW"/>
    <n v="30"/>
    <x v="1"/>
    <s v="CA"/>
    <n v="4"/>
    <x v="1"/>
    <m/>
    <m/>
    <m/>
    <m/>
    <m/>
    <m/>
    <m/>
    <n v="0.2"/>
    <m/>
    <m/>
    <m/>
    <m/>
    <m/>
    <m/>
    <m/>
    <m/>
    <m/>
    <m/>
    <m/>
    <m/>
    <m/>
    <m/>
    <m/>
    <m/>
    <m/>
    <n v="0.2"/>
  </r>
  <r>
    <x v="47"/>
    <s v="Instrumentation for Astronomy"/>
    <s v="QU"/>
    <n v="50"/>
    <x v="1"/>
    <s v="Weekly Quizzes"/>
    <n v="1"/>
    <x v="32"/>
    <n v="0.5"/>
    <m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m/>
    <m/>
    <m/>
    <m/>
    <m/>
    <m/>
    <m/>
    <m/>
    <m/>
    <m/>
    <m/>
    <m/>
    <m/>
    <n v="4.9999999999999996E-2"/>
  </r>
  <r>
    <x v="47"/>
    <s v="Instrumentation for Astronomy"/>
    <s v="CW"/>
    <n v="50"/>
    <x v="1"/>
    <s v="CA"/>
    <n v="3"/>
    <x v="33"/>
    <m/>
    <m/>
    <m/>
    <m/>
    <m/>
    <m/>
    <m/>
    <m/>
    <m/>
    <n v="0.2"/>
    <m/>
    <n v="0.17499999999999999"/>
    <m/>
    <m/>
    <m/>
    <m/>
    <m/>
    <m/>
    <m/>
    <m/>
    <m/>
    <m/>
    <m/>
    <m/>
    <m/>
    <n v="0.375"/>
  </r>
  <r>
    <x v="47"/>
    <s v="Instrumentation for Astronomy"/>
    <s v="PR"/>
    <n v="50"/>
    <x v="1"/>
    <s v="Presentation"/>
    <n v="3"/>
    <x v="34"/>
    <m/>
    <m/>
    <m/>
    <m/>
    <m/>
    <m/>
    <m/>
    <n v="7.4999999999999997E-2"/>
    <m/>
    <m/>
    <m/>
    <m/>
    <m/>
    <m/>
    <m/>
    <m/>
    <m/>
    <m/>
    <m/>
    <m/>
    <m/>
    <m/>
    <m/>
    <m/>
    <m/>
    <n v="7.4999999999999997E-2"/>
  </r>
  <r>
    <x v="48"/>
    <s v="Compound Semiconductor Fabrication"/>
    <s v="PR"/>
    <n v="50"/>
    <x v="1"/>
    <s v="Presentation"/>
    <n v="2"/>
    <x v="7"/>
    <n v="15"/>
    <m/>
    <m/>
    <m/>
    <m/>
    <n v="0.25"/>
    <m/>
    <m/>
    <m/>
    <m/>
    <m/>
    <m/>
    <m/>
    <m/>
    <m/>
    <m/>
    <m/>
    <m/>
    <m/>
    <m/>
    <m/>
    <m/>
    <m/>
    <m/>
    <m/>
    <n v="0.25"/>
  </r>
  <r>
    <x v="48"/>
    <s v="Compound Semiconductor Fabrication"/>
    <s v="CW"/>
    <n v="50"/>
    <x v="1"/>
    <s v="CA"/>
    <n v="4"/>
    <x v="7"/>
    <m/>
    <m/>
    <m/>
    <m/>
    <m/>
    <m/>
    <m/>
    <m/>
    <m/>
    <n v="0.25"/>
    <m/>
    <m/>
    <m/>
    <m/>
    <m/>
    <m/>
    <m/>
    <m/>
    <m/>
    <m/>
    <m/>
    <m/>
    <m/>
    <m/>
    <m/>
    <n v="0.25"/>
  </r>
  <r>
    <x v="49"/>
    <s v="Modern Quantum Optics"/>
    <s v="QU"/>
    <n v="4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49"/>
    <s v="Modern Quantum Optics"/>
    <s v="CW"/>
    <n v="40"/>
    <x v="1"/>
    <s v="CA"/>
    <n v="6"/>
    <x v="10"/>
    <m/>
    <m/>
    <m/>
    <m/>
    <m/>
    <m/>
    <m/>
    <m/>
    <m/>
    <m/>
    <n v="0.3"/>
    <m/>
    <m/>
    <m/>
    <m/>
    <m/>
    <m/>
    <m/>
    <m/>
    <m/>
    <m/>
    <m/>
    <m/>
    <m/>
    <m/>
    <n v="0.3"/>
  </r>
  <r>
    <x v="50"/>
    <s v="Quantum Theory of Many-Particle Systems"/>
    <s v="QU"/>
    <n v="30"/>
    <x v="1"/>
    <s v="Weekly Quizzes"/>
    <n v="1"/>
    <x v="8"/>
    <n v="0.5"/>
    <m/>
    <m/>
    <n v="0.02"/>
    <n v="0.02"/>
    <n v="0.02"/>
    <n v="0.02"/>
    <n v="0.02"/>
    <m/>
    <n v="0.02"/>
    <n v="0.02"/>
    <n v="0.02"/>
    <m/>
    <m/>
    <m/>
    <m/>
    <m/>
    <m/>
    <m/>
    <m/>
    <m/>
    <m/>
    <m/>
    <m/>
    <m/>
    <n v="0.16"/>
  </r>
  <r>
    <x v="50"/>
    <s v="Quantum Theory of Many-Particle Systems"/>
    <s v="CW"/>
    <n v="30"/>
    <x v="1"/>
    <s v="CA"/>
    <n v="6"/>
    <x v="35"/>
    <m/>
    <m/>
    <m/>
    <m/>
    <m/>
    <m/>
    <m/>
    <m/>
    <n v="0.14000000000000001"/>
    <m/>
    <m/>
    <m/>
    <m/>
    <m/>
    <m/>
    <m/>
    <m/>
    <m/>
    <m/>
    <m/>
    <m/>
    <m/>
    <m/>
    <m/>
    <m/>
    <n v="0.14000000000000001"/>
  </r>
  <r>
    <x v="51"/>
    <s v="Data Science"/>
    <s v="QU"/>
    <n v="100"/>
    <x v="1"/>
    <s v="Weekly Quizzes"/>
    <n v="1"/>
    <x v="36"/>
    <n v="0.5"/>
    <n v="1.8749999999999999E-2"/>
    <n v="1.8749999999999999E-2"/>
    <n v="1.8749999999999999E-2"/>
    <n v="1.8749999999999999E-2"/>
    <n v="1.8749999999999999E-2"/>
    <n v="1.8749999999999999E-2"/>
    <n v="1.8749999999999999E-2"/>
    <m/>
    <n v="1.8749999999999999E-2"/>
    <m/>
    <m/>
    <m/>
    <m/>
    <m/>
    <m/>
    <m/>
    <m/>
    <m/>
    <m/>
    <m/>
    <m/>
    <m/>
    <m/>
    <m/>
    <n v="0.15"/>
  </r>
  <r>
    <x v="51"/>
    <s v="Data Science"/>
    <s v="CW"/>
    <n v="100"/>
    <x v="1"/>
    <m/>
    <n v="4"/>
    <x v="13"/>
    <m/>
    <m/>
    <m/>
    <m/>
    <m/>
    <m/>
    <n v="0.35"/>
    <m/>
    <m/>
    <m/>
    <m/>
    <m/>
    <m/>
    <m/>
    <m/>
    <m/>
    <m/>
    <m/>
    <m/>
    <m/>
    <m/>
    <m/>
    <m/>
    <m/>
    <m/>
    <n v="0.35"/>
  </r>
  <r>
    <x v="51"/>
    <s v="Data Science"/>
    <s v="PJ"/>
    <n v="100"/>
    <x v="1"/>
    <m/>
    <n v="4"/>
    <x v="37"/>
    <n v="25"/>
    <m/>
    <m/>
    <m/>
    <m/>
    <m/>
    <m/>
    <m/>
    <m/>
    <m/>
    <m/>
    <n v="0.5"/>
    <m/>
    <m/>
    <m/>
    <m/>
    <m/>
    <m/>
    <m/>
    <m/>
    <m/>
    <m/>
    <m/>
    <m/>
    <m/>
    <n v="0.5"/>
  </r>
  <r>
    <x v="52"/>
    <s v="Gravitational-wave Detectors"/>
    <s v="QU"/>
    <n v="5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52"/>
    <s v="Gravitational-wave Detectors"/>
    <s v="CW"/>
    <n v="50"/>
    <x v="1"/>
    <s v="CA"/>
    <n v="2"/>
    <x v="0"/>
    <m/>
    <m/>
    <m/>
    <n v="0.1"/>
    <m/>
    <n v="0.1"/>
    <m/>
    <n v="0.1"/>
    <m/>
    <m/>
    <n v="0.1"/>
    <m/>
    <m/>
    <m/>
    <m/>
    <m/>
    <m/>
    <m/>
    <m/>
    <m/>
    <m/>
    <m/>
    <m/>
    <m/>
    <m/>
    <n v="0.4"/>
  </r>
  <r>
    <x v="53"/>
    <s v="Low dimensional semiconductor devices"/>
    <s v="CW"/>
    <n v="20"/>
    <x v="1"/>
    <s v="CA"/>
    <n v="3"/>
    <x v="1"/>
    <m/>
    <m/>
    <m/>
    <m/>
    <m/>
    <m/>
    <m/>
    <m/>
    <m/>
    <m/>
    <m/>
    <m/>
    <m/>
    <m/>
    <m/>
    <m/>
    <n v="0.2"/>
    <m/>
    <m/>
    <m/>
    <m/>
    <m/>
    <m/>
    <m/>
    <m/>
    <n v="0.2"/>
  </r>
  <r>
    <x v="54"/>
    <s v="Advanced GR and Gravitational Waves"/>
    <s v="CW"/>
    <n v="40"/>
    <x v="1"/>
    <s v="CA"/>
    <n v="4"/>
    <x v="6"/>
    <m/>
    <m/>
    <m/>
    <m/>
    <m/>
    <m/>
    <m/>
    <m/>
    <m/>
    <m/>
    <m/>
    <m/>
    <m/>
    <m/>
    <m/>
    <m/>
    <m/>
    <m/>
    <m/>
    <n v="0.4"/>
    <m/>
    <m/>
    <m/>
    <m/>
    <m/>
    <n v="0.4"/>
  </r>
  <r>
    <x v="55"/>
    <s v="Physics and Reality"/>
    <s v="QU"/>
    <n v="6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5"/>
    <s v="Physics and Reality"/>
    <s v="CW"/>
    <n v="60"/>
    <x v="1"/>
    <s v="CA"/>
    <n v="3"/>
    <x v="0"/>
    <m/>
    <m/>
    <m/>
    <m/>
    <m/>
    <m/>
    <m/>
    <m/>
    <m/>
    <m/>
    <m/>
    <m/>
    <m/>
    <m/>
    <m/>
    <m/>
    <m/>
    <n v="0.1"/>
    <m/>
    <m/>
    <m/>
    <m/>
    <m/>
    <m/>
    <m/>
    <n v="0.1"/>
  </r>
  <r>
    <x v="55"/>
    <s v="Physics and Reality"/>
    <s v="PR"/>
    <n v="60"/>
    <x v="1"/>
    <s v="Presentation"/>
    <n v="2"/>
    <x v="10"/>
    <n v="15"/>
    <m/>
    <m/>
    <m/>
    <m/>
    <m/>
    <m/>
    <m/>
    <m/>
    <m/>
    <m/>
    <m/>
    <m/>
    <m/>
    <m/>
    <m/>
    <m/>
    <m/>
    <m/>
    <m/>
    <m/>
    <n v="0.3"/>
    <m/>
    <m/>
    <m/>
    <n v="0.3"/>
  </r>
  <r>
    <x v="56"/>
    <s v="Energy and Gas in Interstellar Space"/>
    <s v="QU"/>
    <n v="2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7"/>
    <s v="Observational Gravitational Wave Astronomy"/>
    <s v="CW"/>
    <n v="100"/>
    <x v="1"/>
    <m/>
    <n v="3"/>
    <x v="38"/>
    <m/>
    <m/>
    <m/>
    <m/>
    <m/>
    <m/>
    <m/>
    <m/>
    <m/>
    <m/>
    <m/>
    <m/>
    <m/>
    <m/>
    <m/>
    <m/>
    <m/>
    <m/>
    <m/>
    <n v="0.4"/>
    <m/>
    <m/>
    <n v="0.55000000000000004"/>
    <m/>
    <m/>
    <n v="0.95000000000000007"/>
  </r>
  <r>
    <x v="57"/>
    <s v="Observational Gravitational Wave Astronomy"/>
    <s v="PR"/>
    <n v="100"/>
    <x v="1"/>
    <m/>
    <n v="1"/>
    <x v="17"/>
    <m/>
    <m/>
    <m/>
    <m/>
    <m/>
    <m/>
    <m/>
    <m/>
    <m/>
    <m/>
    <m/>
    <m/>
    <m/>
    <m/>
    <m/>
    <m/>
    <m/>
    <m/>
    <m/>
    <m/>
    <m/>
    <m/>
    <m/>
    <n v="0.05"/>
    <m/>
    <n v="0.05"/>
  </r>
  <r>
    <x v="58"/>
    <s v="Advanced Particle Physics"/>
    <s v="QU"/>
    <n v="40"/>
    <x v="1"/>
    <s v="Weekly Quizzes"/>
    <n v="1"/>
    <x v="26"/>
    <n v="0.5"/>
    <m/>
    <m/>
    <m/>
    <m/>
    <m/>
    <m/>
    <m/>
    <m/>
    <m/>
    <m/>
    <m/>
    <m/>
    <m/>
    <n v="0.04"/>
    <n v="0.04"/>
    <n v="0.04"/>
    <n v="0.04"/>
    <n v="0.04"/>
    <n v="0.04"/>
    <n v="0.04"/>
    <n v="0.04"/>
    <n v="0.04"/>
    <n v="0.04"/>
    <m/>
    <n v="0.39999999999999997"/>
  </r>
  <r>
    <x v="59"/>
    <s v="Advanced Semiconductor Device Photonics"/>
    <s v="CW"/>
    <n v="100"/>
    <x v="1"/>
    <m/>
    <n v="4"/>
    <x v="37"/>
    <n v="25"/>
    <m/>
    <m/>
    <m/>
    <m/>
    <m/>
    <m/>
    <m/>
    <m/>
    <m/>
    <m/>
    <m/>
    <m/>
    <m/>
    <m/>
    <m/>
    <m/>
    <m/>
    <n v="0.4"/>
    <m/>
    <m/>
    <m/>
    <m/>
    <m/>
    <n v="0.6"/>
    <n v="1"/>
  </r>
  <r>
    <x v="60"/>
    <s v="Exoplanets and the Search for Life"/>
    <s v="CW"/>
    <n v="50"/>
    <x v="1"/>
    <s v="CA"/>
    <n v="3"/>
    <x v="39"/>
    <m/>
    <m/>
    <m/>
    <m/>
    <m/>
    <m/>
    <m/>
    <m/>
    <m/>
    <m/>
    <m/>
    <m/>
    <m/>
    <m/>
    <m/>
    <m/>
    <n v="0.1"/>
    <m/>
    <m/>
    <m/>
    <n v="0.2"/>
    <m/>
    <m/>
    <n v="0.2"/>
    <m/>
    <n v="0.5"/>
  </r>
  <r>
    <x v="61"/>
    <s v="Numerical Relativity and Waveform Modelling"/>
    <s v="CW"/>
    <n v="100"/>
    <x v="1"/>
    <m/>
    <n v="3"/>
    <x v="5"/>
    <m/>
    <m/>
    <m/>
    <m/>
    <m/>
    <m/>
    <m/>
    <m/>
    <m/>
    <m/>
    <m/>
    <m/>
    <m/>
    <m/>
    <m/>
    <m/>
    <n v="0.2"/>
    <m/>
    <m/>
    <m/>
    <n v="0.4"/>
    <m/>
    <m/>
    <n v="0.4"/>
    <m/>
    <n v="1"/>
  </r>
  <r>
    <x v="62"/>
    <s v="Techniques in Precision Measurement"/>
    <s v="CW"/>
    <n v="50"/>
    <x v="1"/>
    <s v="CA"/>
    <n v="3"/>
    <x v="27"/>
    <m/>
    <m/>
    <m/>
    <m/>
    <m/>
    <m/>
    <m/>
    <m/>
    <m/>
    <m/>
    <m/>
    <m/>
    <m/>
    <m/>
    <m/>
    <n v="0.13333333333333333"/>
    <m/>
    <m/>
    <n v="0.13333333333333333"/>
    <m/>
    <m/>
    <n v="0.13333333333333333"/>
    <m/>
    <m/>
    <m/>
    <n v="0.4"/>
  </r>
  <r>
    <x v="62"/>
    <s v="Techniques in Precision Measurement"/>
    <s v="QU"/>
    <n v="50"/>
    <x v="1"/>
    <s v="Weekly Quizzes"/>
    <n v="1"/>
    <x v="25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63"/>
    <s v="Physics Project"/>
    <s v="PO"/>
    <n v="100"/>
    <x v="3"/>
    <s v="Supervisor comment"/>
    <n v="6"/>
    <x v="40"/>
    <n v="30"/>
    <m/>
    <m/>
    <m/>
    <m/>
    <m/>
    <n v="6.25E-2"/>
    <m/>
    <m/>
    <m/>
    <m/>
    <m/>
    <n v="6.25E-2"/>
    <m/>
    <m/>
    <m/>
    <m/>
    <m/>
    <n v="6.25E-2"/>
    <m/>
    <m/>
    <m/>
    <m/>
    <m/>
    <n v="6.25E-2"/>
    <n v="0.25"/>
  </r>
  <r>
    <x v="63"/>
    <s v="Physics Project"/>
    <s v="LB"/>
    <n v="100"/>
    <x v="3"/>
    <s v="Gregynog"/>
    <n v="1"/>
    <x v="18"/>
    <n v="1"/>
    <m/>
    <m/>
    <m/>
    <m/>
    <m/>
    <m/>
    <m/>
    <m/>
    <m/>
    <m/>
    <m/>
    <m/>
    <n v="0.1"/>
    <m/>
    <m/>
    <m/>
    <m/>
    <m/>
    <m/>
    <m/>
    <m/>
    <m/>
    <m/>
    <m/>
    <n v="0.1"/>
  </r>
  <r>
    <x v="63"/>
    <s v="Physics Project"/>
    <s v="PJ"/>
    <n v="100"/>
    <x v="3"/>
    <s v="Project"/>
    <n v="12"/>
    <x v="41"/>
    <n v="120"/>
    <m/>
    <m/>
    <m/>
    <m/>
    <m/>
    <m/>
    <m/>
    <m/>
    <m/>
    <m/>
    <m/>
    <n v="0.2"/>
    <m/>
    <m/>
    <m/>
    <m/>
    <m/>
    <m/>
    <m/>
    <m/>
    <m/>
    <m/>
    <m/>
    <n v="0.2"/>
    <n v="0.4"/>
  </r>
  <r>
    <x v="63"/>
    <s v="Physics Project"/>
    <s v="PR"/>
    <n v="100"/>
    <x v="3"/>
    <s v="Presentation"/>
    <n v="6"/>
    <x v="41"/>
    <n v="15"/>
    <m/>
    <m/>
    <m/>
    <m/>
    <m/>
    <m/>
    <m/>
    <m/>
    <m/>
    <m/>
    <m/>
    <m/>
    <m/>
    <m/>
    <m/>
    <m/>
    <m/>
    <m/>
    <m/>
    <m/>
    <m/>
    <m/>
    <m/>
    <n v="0.2"/>
    <n v="0.2"/>
  </r>
  <r>
    <x v="63"/>
    <s v="Physics Project"/>
    <s v="OA"/>
    <n v="100"/>
    <x v="3"/>
    <s v="Viva"/>
    <n v="1"/>
    <x v="10"/>
    <n v="1"/>
    <m/>
    <m/>
    <m/>
    <m/>
    <m/>
    <m/>
    <m/>
    <m/>
    <m/>
    <m/>
    <m/>
    <m/>
    <m/>
    <m/>
    <m/>
    <m/>
    <m/>
    <m/>
    <m/>
    <m/>
    <m/>
    <m/>
    <m/>
    <n v="0.05"/>
    <n v="0.05"/>
  </r>
  <r>
    <x v="64"/>
    <s v="Advanced Techniques in Physics and Astrophysics"/>
    <s v="CW"/>
    <n v="100"/>
    <x v="0"/>
    <m/>
    <n v="2"/>
    <x v="1"/>
    <m/>
    <m/>
    <m/>
    <n v="0.1"/>
    <m/>
    <m/>
    <m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CW"/>
    <n v="100"/>
    <x v="0"/>
    <m/>
    <n v="4"/>
    <x v="18"/>
    <m/>
    <m/>
    <m/>
    <m/>
    <m/>
    <n v="0.3"/>
    <m/>
    <m/>
    <m/>
    <m/>
    <m/>
    <m/>
    <m/>
    <m/>
    <m/>
    <m/>
    <m/>
    <m/>
    <m/>
    <m/>
    <m/>
    <m/>
    <m/>
    <m/>
    <m/>
    <n v="0.3"/>
  </r>
  <r>
    <x v="64"/>
    <s v="Advanced Techniques in Physics and Astrophysics"/>
    <s v="CW"/>
    <n v="100"/>
    <x v="0"/>
    <m/>
    <n v="3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PJ"/>
    <n v="100"/>
    <x v="0"/>
    <m/>
    <n v="6"/>
    <x v="18"/>
    <m/>
    <m/>
    <m/>
    <m/>
    <m/>
    <m/>
    <m/>
    <m/>
    <m/>
    <m/>
    <m/>
    <n v="0.3"/>
    <m/>
    <m/>
    <m/>
    <m/>
    <m/>
    <m/>
    <m/>
    <m/>
    <m/>
    <m/>
    <m/>
    <m/>
    <m/>
    <n v="0.3"/>
  </r>
  <r>
    <x v="64"/>
    <s v="Advanced Techniques in Physics and Astrophysics"/>
    <s v="PO"/>
    <n v="100"/>
    <x v="0"/>
    <m/>
    <n v="6"/>
    <x v="6"/>
    <m/>
    <m/>
    <m/>
    <m/>
    <m/>
    <m/>
    <m/>
    <m/>
    <m/>
    <m/>
    <m/>
    <n v="0.2"/>
    <m/>
    <m/>
    <m/>
    <m/>
    <m/>
    <m/>
    <m/>
    <m/>
    <m/>
    <m/>
    <m/>
    <m/>
    <m/>
    <n v="0.2"/>
  </r>
  <r>
    <x v="65"/>
    <s v="Advanced Study and Research Skills"/>
    <s v="CW"/>
    <n v="100"/>
    <x v="0"/>
    <m/>
    <n v="3"/>
    <x v="1"/>
    <m/>
    <m/>
    <m/>
    <m/>
    <m/>
    <m/>
    <m/>
    <m/>
    <m/>
    <m/>
    <m/>
    <m/>
    <m/>
    <m/>
    <m/>
    <n v="0.1"/>
    <m/>
    <m/>
    <m/>
    <m/>
    <m/>
    <m/>
    <m/>
    <m/>
    <m/>
    <n v="0.1"/>
  </r>
  <r>
    <x v="65"/>
    <s v="Advanced Study and Research Skills"/>
    <s v="PJ"/>
    <n v="100"/>
    <x v="0"/>
    <m/>
    <n v="7"/>
    <x v="18"/>
    <m/>
    <m/>
    <m/>
    <m/>
    <m/>
    <m/>
    <m/>
    <m/>
    <m/>
    <m/>
    <m/>
    <m/>
    <m/>
    <m/>
    <m/>
    <m/>
    <m/>
    <m/>
    <m/>
    <n v="0.3"/>
    <m/>
    <m/>
    <m/>
    <m/>
    <m/>
    <n v="0.3"/>
  </r>
  <r>
    <x v="65"/>
    <s v="Advanced Study and Research Skills"/>
    <s v="PO"/>
    <n v="100"/>
    <x v="0"/>
    <m/>
    <n v="11"/>
    <x v="6"/>
    <m/>
    <m/>
    <m/>
    <m/>
    <m/>
    <m/>
    <m/>
    <m/>
    <m/>
    <m/>
    <m/>
    <m/>
    <m/>
    <m/>
    <m/>
    <m/>
    <m/>
    <m/>
    <m/>
    <m/>
    <m/>
    <m/>
    <m/>
    <n v="0.2"/>
    <m/>
    <n v="0.2"/>
  </r>
  <r>
    <x v="65"/>
    <s v="Advanced Study and Research Skills"/>
    <s v="PJ"/>
    <n v="100"/>
    <x v="0"/>
    <m/>
    <n v="6"/>
    <x v="42"/>
    <m/>
    <m/>
    <m/>
    <m/>
    <m/>
    <m/>
    <m/>
    <m/>
    <m/>
    <m/>
    <m/>
    <m/>
    <m/>
    <m/>
    <m/>
    <m/>
    <m/>
    <m/>
    <m/>
    <m/>
    <m/>
    <m/>
    <m/>
    <m/>
    <n v="0.4"/>
    <n v="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44565-A902-475D-ACD8-7DA2FB255CBD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70" firstHeaderRow="1" firstDataRow="1" firstDataCol="2"/>
  <pivotFields count="34">
    <pivotField axis="axisRow" compact="0" outline="0" showAll="0" defaultSubtota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compact="0" outline="0" showAll="0" defaultSubtotal="0"/>
    <pivotField compact="0" outline="0" showAll="0" defaultSubtotal="0"/>
    <pivotField compact="0" numFmtId="1" outline="0" showAll="0" defaultSubtotal="0"/>
    <pivotField axis="axisRow" compact="0" numFmtId="1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>
      <items count="43">
        <item x="32"/>
        <item x="30"/>
        <item x="25"/>
        <item x="16"/>
        <item x="36"/>
        <item x="9"/>
        <item x="8"/>
        <item x="22"/>
        <item x="24"/>
        <item x="11"/>
        <item x="20"/>
        <item x="26"/>
        <item x="28"/>
        <item x="2"/>
        <item x="17"/>
        <item x="19"/>
        <item x="34"/>
        <item x="21"/>
        <item x="0"/>
        <item x="3"/>
        <item x="27"/>
        <item x="35"/>
        <item x="15"/>
        <item x="29"/>
        <item x="39"/>
        <item x="23"/>
        <item x="12"/>
        <item x="33"/>
        <item x="1"/>
        <item x="4"/>
        <item x="7"/>
        <item x="14"/>
        <item x="10"/>
        <item x="5"/>
        <item x="13"/>
        <item x="40"/>
        <item x="6"/>
        <item x="38"/>
        <item x="37"/>
        <item x="18"/>
        <item x="31"/>
        <item x="42"/>
        <item x="4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</pivotFields>
  <rowFields count="2">
    <field x="0"/>
    <field x="4"/>
  </rowFields>
  <rowItems count="67">
    <i>
      <x/>
      <x v="1"/>
    </i>
    <i>
      <x v="1"/>
      <x v="1"/>
    </i>
    <i>
      <x v="2"/>
      <x/>
    </i>
    <i>
      <x v="3"/>
      <x v="1"/>
    </i>
    <i>
      <x v="4"/>
      <x v="1"/>
    </i>
    <i>
      <x v="5"/>
      <x/>
    </i>
    <i>
      <x v="6"/>
      <x/>
    </i>
    <i>
      <x v="7"/>
      <x/>
    </i>
    <i>
      <x v="8"/>
      <x/>
    </i>
    <i>
      <x v="9"/>
      <x v="1"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 v="1"/>
    </i>
    <i>
      <x v="17"/>
      <x v="1"/>
    </i>
    <i>
      <x v="18"/>
      <x v="1"/>
    </i>
    <i>
      <x v="19"/>
      <x/>
    </i>
    <i>
      <x v="20"/>
      <x/>
    </i>
    <i>
      <x v="21"/>
      <x/>
    </i>
    <i>
      <x v="22"/>
      <x/>
    </i>
    <i>
      <x v="23"/>
      <x/>
    </i>
    <i>
      <x v="24"/>
      <x v="1"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 v="1"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 v="2"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 v="3"/>
    </i>
    <i>
      <x v="64"/>
      <x v="1"/>
    </i>
    <i>
      <x v="65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9A777-C149-48BD-B248-35F32F0AC920}" name="Table1" displayName="Table1" ref="A1:AJ135" totalsRowShown="0" headerRowDxfId="100" dataDxfId="98" headerRowBorderDxfId="99" tableBorderDxfId="97" totalsRowBorderDxfId="96">
  <autoFilter ref="A1:AJ135" xr:uid="{FA69A777-C149-48BD-B248-35F32F0AC920}"/>
  <sortState xmlns:xlrd2="http://schemas.microsoft.com/office/spreadsheetml/2017/richdata2" ref="A2:AH121">
    <sortCondition ref="A1:A121"/>
  </sortState>
  <tableColumns count="36">
    <tableColumn id="1" xr3:uid="{7078548A-F011-4851-AB36-1F04238FA2FE}" name="Module Code" dataDxfId="95"/>
    <tableColumn id="2" xr3:uid="{D2290F36-B8B3-427A-AEFE-45FD22901411}" name="Module Title" dataDxfId="94"/>
    <tableColumn id="3" xr3:uid="{31165455-2AA3-4532-A0A0-C942837C0F79}" name="CA type" dataDxfId="93"/>
    <tableColumn id="33" xr3:uid="{B83E0E3E-2B28-42F1-BC64-5D7177EC4229}" name="CA Weight" dataDxfId="92">
      <calculatedColumnFormula>INDEX(Table2[CA weight],MATCH(Table1[[#This Row],[Module Code]],Table2[Module Code],0))</calculatedColumnFormula>
    </tableColumn>
    <tableColumn id="34" xr3:uid="{AEA2048C-138D-450A-BE52-3FCBDE03C67D}" name="Credits" dataDxfId="91">
      <calculatedColumnFormula>INDEX(Table2[Credits],MATCH(Table1[[#This Row],[Module Code]],Table2[Module Code],0))</calculatedColumnFormula>
    </tableColumn>
    <tableColumn id="30" xr3:uid="{82DD5B5B-C808-4E6E-849C-7A03DC6D0B69}" name="Description" dataDxfId="90"/>
    <tableColumn id="36" xr3:uid="{A7BF30F6-C808-4B8F-B3FF-9FAF20E2145A}" name="Summative" dataDxfId="89"/>
    <tableColumn id="16" xr3:uid="{E6637FEB-7F23-45F0-99D2-96D20DD2DAEF}" name="Duration" dataDxfId="88"/>
    <tableColumn id="31" xr3:uid="{FD1E9614-3960-4F72-BD42-711A4CC7BBA0}" name="Nominal Hours" dataDxfId="87">
      <calculatedColumnFormula>AVERAGE(Table1[[#This Row],[Autumn Week 1]:[Spring Week 12]])*4*Table1[[#This Row],[Credits]]</calculatedColumnFormula>
    </tableColumn>
    <tableColumn id="32" xr3:uid="{E11C773A-511F-4D25-8636-C56C5B61ED90}" name="Hours" dataDxfId="86"/>
    <tableColumn id="4" xr3:uid="{04E38F13-8347-412C-866C-6EFE6796253C}" name="Autumn Week 1" dataDxfId="85"/>
    <tableColumn id="5" xr3:uid="{254D6A24-FC1B-44C7-A3DF-52DA2A250D31}" name="Autumn Week 2" dataDxfId="84"/>
    <tableColumn id="6" xr3:uid="{9EB326C3-772E-4E56-89FB-BA3A00291293}" name="Autumn Week 3" dataDxfId="83"/>
    <tableColumn id="7" xr3:uid="{94BC6C78-5A89-4267-B1C1-BFA70E5A9F34}" name="Autumn Week 4" dataDxfId="82"/>
    <tableColumn id="8" xr3:uid="{CF3B6389-B559-4FE3-8B33-FEDB303382B1}" name="Autumn Week 5" dataDxfId="81"/>
    <tableColumn id="9" xr3:uid="{8DD80B9C-D1B1-4CDE-A624-4CD3A15113DD}" name="Autumn Week 6" dataDxfId="80"/>
    <tableColumn id="10" xr3:uid="{8C4EBEE4-01CB-4AD0-B594-F466CC36D370}" name="Autumn Week 7" dataDxfId="79"/>
    <tableColumn id="11" xr3:uid="{7F8C91DE-BE61-47CF-A916-D06ED7B283E9}" name="Autumn Week 8" dataDxfId="78"/>
    <tableColumn id="12" xr3:uid="{9D58139A-0F96-4203-8D22-58BC34744B87}" name="Autumn Week 9" dataDxfId="77"/>
    <tableColumn id="13" xr3:uid="{43C545DF-9B9E-4080-8012-F9EFA0F01283}" name="Autumn Week 10" dataDxfId="76"/>
    <tableColumn id="14" xr3:uid="{829AB976-2AB2-435C-8F11-DE08DACA4407}" name="Autumn Week 11" dataDxfId="75"/>
    <tableColumn id="15" xr3:uid="{9126A0EA-FC34-4876-9D56-A0AC39C5526C}" name="Autumn Week 12" dataDxfId="74"/>
    <tableColumn id="17" xr3:uid="{15B891EE-FCC8-4E53-A90D-3E10FFC1E9FA}" name="Spring Week 1" dataDxfId="73"/>
    <tableColumn id="18" xr3:uid="{464CA212-3B53-4678-AFE4-8AF8308C1986}" name="Spring Week 2" dataDxfId="72"/>
    <tableColumn id="19" xr3:uid="{B560E823-CC29-418C-B26C-52D9FFC8C72E}" name="Spring Week 3" dataDxfId="71"/>
    <tableColumn id="20" xr3:uid="{D95606F3-E0A0-4907-91E0-4AD09D0C65CB}" name="Spring Week 4" dataDxfId="70"/>
    <tableColumn id="21" xr3:uid="{E71FF892-9A4B-444C-8972-62D92F81B0E7}" name="Spring Week 5" dataDxfId="69"/>
    <tableColumn id="22" xr3:uid="{C7775BA8-178A-4501-A8DE-2B2CF77A2451}" name="Spring Week 6" dataDxfId="68"/>
    <tableColumn id="23" xr3:uid="{51A89A97-F839-4F50-88A9-65049D65C9B0}" name="Spring Week 7" dataDxfId="67"/>
    <tableColumn id="24" xr3:uid="{26EE6D10-4FC4-49AE-8DE6-18AC556C293D}" name="Spring Week 8" dataDxfId="66"/>
    <tableColumn id="25" xr3:uid="{FCB1B9FB-21DA-415A-86E6-C8E14F864E1B}" name="Spring Week 9" dataDxfId="65"/>
    <tableColumn id="26" xr3:uid="{54402AE1-DC77-41BA-BCC7-28BCA7186B44}" name="Spring Week 10" dataDxfId="64"/>
    <tableColumn id="27" xr3:uid="{31C092D1-BD77-4126-8E72-8E74D0D11509}" name="Spring Week 11" dataDxfId="63"/>
    <tableColumn id="28" xr3:uid="{56D67770-E36A-46FE-97FA-76CD24229C51}" name="Spring Week 12" dataDxfId="62"/>
    <tableColumn id="29" xr3:uid="{785AD842-5ED0-4E27-B4B7-26E6FF9AC266}" name="Sub-total" dataDxfId="61">
      <calculatedColumnFormula>SUM(Table1[[#This Row],[Autumn Week 1]:[Spring Week 12]])</calculatedColumnFormula>
    </tableColumn>
    <tableColumn id="35" xr3:uid="{EE5D0E71-7823-4EE2-9CC1-32BF500AB742}" name="Total Hours" dataDxfId="60">
      <calculatedColumnFormula>IF(Table1[[#This Row],[Hours]]&gt;0,Table1[[#This Row],[Hours]],Table1[[#This Row],[Nominal Hours]])*COUNTIF(Table1[[#This Row],[Autumn Week 1]:[Spring Week 12]],"&gt;0")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71F52D-AD51-4120-94C5-67D4117EBD07}" name="Table14" displayName="Table14" ref="A1:AE64" totalsRowShown="0" headerRowDxfId="59" dataDxfId="57" headerRowBorderDxfId="58" tableBorderDxfId="56" totalsRowBorderDxfId="55">
  <autoFilter ref="A1:AE64" xr:uid="{FA69A777-C149-48BD-B248-35F32F0AC920}"/>
  <sortState xmlns:xlrd2="http://schemas.microsoft.com/office/spreadsheetml/2017/richdata2" ref="A2:AD64">
    <sortCondition ref="A1:A132"/>
  </sortState>
  <tableColumns count="31">
    <tableColumn id="1" xr3:uid="{D7CE4D57-09F4-4B9D-B464-A087075D1C39}" name="Module Code" dataDxfId="54"/>
    <tableColumn id="2" xr3:uid="{DE2920B2-70AC-48F3-99E7-07B70BC1E928}" name="Module Title" dataDxfId="53"/>
    <tableColumn id="3" xr3:uid="{61946E7A-4C82-425B-89A6-3DBD530FCD55}" name="Contact type" dataDxfId="52"/>
    <tableColumn id="34" xr3:uid="{55A68E2B-9324-4E9E-9629-6611EC7C904E}" name="Credits" dataDxfId="51">
      <calculatedColumnFormula>INDEX(Table2[Credits],MATCH(Table14[[#This Row],[Module Code]],Table2[Module Code],0))</calculatedColumnFormula>
    </tableColumn>
    <tableColumn id="30" xr3:uid="{9C4C2C35-CE5A-4469-93FA-21FC6F57EDAD}" name="Semester" dataDxfId="50">
      <calculatedColumnFormula>INDEX(Table2[Semester],MATCH(Table14[[#This Row],[Module Code]],Table2[Module Code],0))</calculatedColumnFormula>
    </tableColumn>
    <tableColumn id="31" xr3:uid="{A7B09E14-0C35-459D-A9D0-5143D8AFFE4E}" name="Nominal Hours" dataDxfId="49">
      <calculatedColumnFormula>INDEX(Table2[Contact Time],MATCH(Table14[[#This Row],[Module Code]],Table2[Module Code],0))</calculatedColumnFormula>
    </tableColumn>
    <tableColumn id="4" xr3:uid="{503822B3-8862-4FCD-9DD3-3B52F57A97BE}" name="Autumn Week 1" dataDxfId="48"/>
    <tableColumn id="5" xr3:uid="{760391D0-3219-4B11-8E3D-3E00EEDFA9DD}" name="Autumn Week 2" dataDxfId="47"/>
    <tableColumn id="6" xr3:uid="{6EE5E3E9-C4FB-49BE-932C-B84EA0A7970D}" name="Autumn Week 3" dataDxfId="46"/>
    <tableColumn id="7" xr3:uid="{2C7AD515-480E-49A6-8076-95205ACF95EC}" name="Autumn Week 4" dataDxfId="45"/>
    <tableColumn id="8" xr3:uid="{6FD8C5C6-433E-493B-BB28-5ADD15CFC7FB}" name="Autumn Week 5" dataDxfId="44"/>
    <tableColumn id="9" xr3:uid="{801E6BE2-75F8-40A5-A263-0AAEFDAA63E7}" name="Autumn Week 6" dataDxfId="43"/>
    <tableColumn id="10" xr3:uid="{976D463A-C6BC-4636-B732-53E6CDF3F6C7}" name="Autumn Week 7" dataDxfId="42"/>
    <tableColumn id="11" xr3:uid="{D025F987-6302-4D7B-9A9A-636F867D1872}" name="Autumn Week 8" dataDxfId="41"/>
    <tableColumn id="12" xr3:uid="{D30D10EE-2DE5-4659-AA67-2134D11D6119}" name="Autumn Week 9" dataDxfId="40"/>
    <tableColumn id="13" xr3:uid="{35E8F713-2D13-47B7-9811-293DA89F0D62}" name="Autumn Week 10" dataDxfId="39"/>
    <tableColumn id="14" xr3:uid="{5DD48606-F817-4B30-8BA1-A96457CBB489}" name="Autumn Week 11" dataDxfId="38"/>
    <tableColumn id="15" xr3:uid="{9B982ED1-A4C5-4E87-99AB-70713F2B634E}" name="Autumn Week 12" dataDxfId="37"/>
    <tableColumn id="17" xr3:uid="{3AFDFF11-D351-428A-AC16-E674EB9DD7CC}" name="Spring Week 1" dataDxfId="36"/>
    <tableColumn id="18" xr3:uid="{1431E9F9-328E-4229-9377-39D94C660D67}" name="Spring Week 2" dataDxfId="35"/>
    <tableColumn id="19" xr3:uid="{8E1051DB-2A93-4ABA-8317-8F9921CF483D}" name="Spring Week 3" dataDxfId="34"/>
    <tableColumn id="20" xr3:uid="{98B745E4-C481-42FF-9D3B-0D0899BD3DB6}" name="Spring Week 4" dataDxfId="33"/>
    <tableColumn id="21" xr3:uid="{2FC9B562-4622-444D-9372-5637BFE48E0A}" name="Spring Week 5" dataDxfId="32"/>
    <tableColumn id="22" xr3:uid="{95778D77-82F1-4B00-8FED-6FEB2BF83C3D}" name="Spring Week 6" dataDxfId="31"/>
    <tableColumn id="23" xr3:uid="{9A49A64C-9A09-47A0-BC65-A8C1C98DACA3}" name="Spring Week 7" dataDxfId="30"/>
    <tableColumn id="24" xr3:uid="{191AACBA-3CF0-48E5-B522-FCD2CCE9AC99}" name="Spring Week 8" dataDxfId="29"/>
    <tableColumn id="25" xr3:uid="{DC35B6C1-904B-4E6A-A04F-ADF850A50D85}" name="Spring Week 9" dataDxfId="28"/>
    <tableColumn id="26" xr3:uid="{BEB9E86A-57BF-4A1E-A499-BADB9EAD1DE9}" name="Spring Week 10" dataDxfId="27"/>
    <tableColumn id="27" xr3:uid="{D640FB81-F093-4E3F-B7A1-6995DDDD6305}" name="Spring Week 11" dataDxfId="26"/>
    <tableColumn id="28" xr3:uid="{496FDC17-F0F2-4381-96DA-177DC578A786}" name="Spring Week 12" dataDxfId="25"/>
    <tableColumn id="32" xr3:uid="{65BCC67A-5DC9-4957-BB42-BCF5FCA71B17}" name="Total" dataDxfId="24">
      <calculatedColumnFormula>SUM(Table14[[#This Row],[Autumn Week 1]:[Spring Week 12]])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70B5A2-579F-42D6-AF31-642FC3F016DD}" name="Table2" displayName="Table2" ref="A1:R93" totalsRowShown="0" headerRowDxfId="23" dataDxfId="21" headerRowBorderDxfId="22">
  <autoFilter ref="A1:R93" xr:uid="{4070B5A2-579F-42D6-AF31-642FC3F016DD}"/>
  <sortState xmlns:xlrd2="http://schemas.microsoft.com/office/spreadsheetml/2017/richdata2" ref="A2:B61">
    <sortCondition ref="A1:A61"/>
  </sortState>
  <tableColumns count="18">
    <tableColumn id="1" xr3:uid="{A36A2B86-0F30-4188-9ECD-AE5BC71A59F4}" name="Module Code" dataDxfId="20"/>
    <tableColumn id="2" xr3:uid="{D3F20037-EF35-4207-A530-484E1EB45719}" name="Module Title" dataDxfId="19"/>
    <tableColumn id="9" xr3:uid="{40C22022-10B9-411F-9B76-B89140ABFFB2}" name="Alternative Module Code" dataDxfId="18"/>
    <tableColumn id="13" xr3:uid="{CB12E405-1802-457C-AF17-F1B9CB3BBF13}" name="Source" dataDxfId="17"/>
    <tableColumn id="8" xr3:uid="{EA737976-1AA7-49B6-8752-A388621554F4}" name="Semester" dataDxfId="16"/>
    <tableColumn id="6" xr3:uid="{16DFC84F-5858-467D-B447-49992D721E4B}" name="Level" dataDxfId="15"/>
    <tableColumn id="5" xr3:uid="{A17BC4BA-A3CB-442D-9BDC-D3B41B98B389}" name="Credits" dataDxfId="14"/>
    <tableColumn id="3" xr3:uid="{7E25B4F4-1A7D-48D9-AAA2-AF5C97240797}" name="Physics" dataDxfId="13"/>
    <tableColumn id="17" xr3:uid="{AA3AE96F-2651-49D7-89AD-BA94806438AE}" name="PhysAstro"/>
    <tableColumn id="4" xr3:uid="{9C7DD469-E550-411F-8467-246A1543FB38}" name="Astro" dataDxfId="12"/>
    <tableColumn id="7" xr3:uid="{3C5D3AEB-487E-4678-A42F-BE4BA4D0E9AA}" name="MedPhys" dataDxfId="11"/>
    <tableColumn id="14" xr3:uid="{AE552873-9B31-41A6-B73C-D052477CA74C}" name="MScPhysics" dataDxfId="10"/>
    <tableColumn id="15" xr3:uid="{8F51CE76-3A29-487A-A13C-FB63C79CF3E6}" name="MScAstro" dataDxfId="9"/>
    <tableColumn id="18" xr3:uid="{10668F71-1EDF-482E-86A5-46E1F3C15120}" name="MScCSPhysics"/>
    <tableColumn id="16" xr3:uid="{DB790F5F-BEF0-41CE-A68A-1AA9DF83D66B}" name="Contact Time"/>
    <tableColumn id="10" xr3:uid="{60774AFA-B365-4EB5-AAFF-6235868F8C97}" name="Exam Weight (%)" dataDxfId="8"/>
    <tableColumn id="12" xr3:uid="{537B7C75-E9C0-42F2-9F3C-6E960AB2D257}" name="CA weight" dataDxfId="7">
      <calculatedColumnFormula>100-Table2[[#This Row],[Exam Weight (%)]]</calculatedColumnFormula>
    </tableColumn>
    <tableColumn id="11" xr3:uid="{75DA2527-5A08-4ECE-B4E4-752A8F8BF059}" name="CA Check" dataDxfId="6">
      <calculatedColumnFormula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9B40-29AD-4D93-B125-EAF72A7B3996}">
  <dimension ref="A1:AJ13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9" sqref="C19"/>
    </sheetView>
  </sheetViews>
  <sheetFormatPr defaultRowHeight="14.25"/>
  <cols>
    <col min="1" max="1" width="14.86328125" style="5" bestFit="1" customWidth="1"/>
    <col min="2" max="2" width="50.86328125" style="5" bestFit="1" customWidth="1"/>
    <col min="3" max="3" width="10" style="10" bestFit="1" customWidth="1"/>
    <col min="4" max="5" width="10" style="10" customWidth="1"/>
    <col min="6" max="6" width="21.73046875" style="10" bestFit="1" customWidth="1"/>
    <col min="7" max="7" width="21.73046875" style="10" customWidth="1"/>
    <col min="8" max="8" width="10.73046875" style="10" bestFit="1" customWidth="1"/>
    <col min="9" max="10" width="10.73046875" style="10" customWidth="1"/>
    <col min="11" max="22" width="9.1328125" style="14" customWidth="1"/>
    <col min="23" max="34" width="9.1328125" style="16" customWidth="1"/>
  </cols>
  <sheetData>
    <row r="1" spans="1:36" s="44" customFormat="1" ht="28.5">
      <c r="A1" s="39" t="s">
        <v>0</v>
      </c>
      <c r="B1" s="39" t="s">
        <v>6</v>
      </c>
      <c r="C1" s="40" t="s">
        <v>3</v>
      </c>
      <c r="D1" s="40" t="s">
        <v>204</v>
      </c>
      <c r="E1" s="40" t="s">
        <v>140</v>
      </c>
      <c r="F1" s="40" t="s">
        <v>198</v>
      </c>
      <c r="G1" s="40" t="s">
        <v>238</v>
      </c>
      <c r="H1" s="40" t="s">
        <v>75</v>
      </c>
      <c r="I1" s="40" t="s">
        <v>201</v>
      </c>
      <c r="J1" s="40" t="s">
        <v>199</v>
      </c>
      <c r="K1" s="41" t="s">
        <v>25</v>
      </c>
      <c r="L1" s="41" t="s">
        <v>26</v>
      </c>
      <c r="M1" s="41" t="s">
        <v>27</v>
      </c>
      <c r="N1" s="41" t="s">
        <v>28</v>
      </c>
      <c r="O1" s="41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1" t="s">
        <v>34</v>
      </c>
      <c r="U1" s="41" t="s">
        <v>35</v>
      </c>
      <c r="V1" s="41" t="s">
        <v>36</v>
      </c>
      <c r="W1" s="42" t="s">
        <v>163</v>
      </c>
      <c r="X1" s="42" t="s">
        <v>164</v>
      </c>
      <c r="Y1" s="42" t="s">
        <v>165</v>
      </c>
      <c r="Z1" s="42" t="s">
        <v>166</v>
      </c>
      <c r="AA1" s="42" t="s">
        <v>167</v>
      </c>
      <c r="AB1" s="42" t="s">
        <v>168</v>
      </c>
      <c r="AC1" s="42" t="s">
        <v>169</v>
      </c>
      <c r="AD1" s="42" t="s">
        <v>170</v>
      </c>
      <c r="AE1" s="42" t="s">
        <v>171</v>
      </c>
      <c r="AF1" s="42" t="s">
        <v>172</v>
      </c>
      <c r="AG1" s="42" t="s">
        <v>173</v>
      </c>
      <c r="AH1" s="42" t="s">
        <v>174</v>
      </c>
      <c r="AI1" s="43" t="s">
        <v>175</v>
      </c>
      <c r="AJ1" s="43" t="s">
        <v>235</v>
      </c>
    </row>
    <row r="2" spans="1:36">
      <c r="A2" s="4" t="s">
        <v>55</v>
      </c>
      <c r="B2" s="2" t="s">
        <v>54</v>
      </c>
      <c r="C2" s="11" t="s">
        <v>125</v>
      </c>
      <c r="D2" s="29">
        <f>INDEX(Table2[CA weight],MATCH(Table1[[#This Row],[Module Code]],Table2[Module Code],0))</f>
        <v>40</v>
      </c>
      <c r="E2" s="29">
        <f>INDEX(Table2[Credits],MATCH(Table1[[#This Row],[Module Code]],Table2[Module Code],0))</f>
        <v>20</v>
      </c>
      <c r="F2" s="11" t="s">
        <v>268</v>
      </c>
      <c r="G2" s="11" t="s">
        <v>230</v>
      </c>
      <c r="H2" s="11">
        <v>1</v>
      </c>
      <c r="I2" s="11">
        <f>AVERAGE(Table1[[#This Row],[Autumn Week 1]:[Spring Week 12]])*4*Table1[[#This Row],[Credits]]</f>
        <v>80</v>
      </c>
      <c r="J2" s="11">
        <v>2</v>
      </c>
      <c r="K2" s="18"/>
      <c r="L2" s="18">
        <v>1</v>
      </c>
      <c r="M2" s="18"/>
      <c r="N2" s="19"/>
      <c r="O2" s="18"/>
      <c r="P2" s="18"/>
      <c r="Q2" s="18"/>
      <c r="R2" s="19"/>
      <c r="S2" s="18"/>
      <c r="T2" s="18"/>
      <c r="U2" s="18"/>
      <c r="V2" s="19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7">
        <f>SUM(Table1[[#This Row],[Autumn Week 1]:[Spring Week 12]])</f>
        <v>1</v>
      </c>
      <c r="AJ2" s="27">
        <f>IF(Table1[[#This Row],[Hours]]&gt;0,Table1[[#This Row],[Hours]],Table1[[#This Row],[Nominal Hours]])*COUNTIF(Table1[[#This Row],[Autumn Week 1]:[Spring Week 12]],"&gt;0")</f>
        <v>2</v>
      </c>
    </row>
    <row r="3" spans="1:36">
      <c r="A3" s="4" t="s">
        <v>55</v>
      </c>
      <c r="B3" s="2" t="s">
        <v>54</v>
      </c>
      <c r="C3" s="11" t="s">
        <v>125</v>
      </c>
      <c r="D3" s="29">
        <f>INDEX(Table2[CA weight],MATCH(Table1[[#This Row],[Module Code]],Table2[Module Code],0))</f>
        <v>40</v>
      </c>
      <c r="E3" s="29">
        <f>INDEX(Table2[Credits],MATCH(Table1[[#This Row],[Module Code]],Table2[Module Code],0))</f>
        <v>20</v>
      </c>
      <c r="F3" s="11" t="s">
        <v>275</v>
      </c>
      <c r="G3" s="11" t="s">
        <v>239</v>
      </c>
      <c r="H3" s="11">
        <v>1</v>
      </c>
      <c r="I3" s="11">
        <f>AVERAGE(Table1[[#This Row],[Autumn Week 1]:[Spring Week 12]])*4*Table1[[#This Row],[Credits]]</f>
        <v>4</v>
      </c>
      <c r="J3" s="11">
        <v>0.5</v>
      </c>
      <c r="K3" s="18"/>
      <c r="L3" s="18"/>
      <c r="M3" s="18">
        <v>0.05</v>
      </c>
      <c r="N3" s="19"/>
      <c r="O3" s="18"/>
      <c r="P3" s="18">
        <v>0.05</v>
      </c>
      <c r="Q3" s="18"/>
      <c r="R3" s="19">
        <v>0.05</v>
      </c>
      <c r="S3" s="18"/>
      <c r="T3" s="18">
        <v>0.05</v>
      </c>
      <c r="U3" s="18"/>
      <c r="V3" s="19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7">
        <f>SUM(Table1[[#This Row],[Autumn Week 1]:[Spring Week 12]])</f>
        <v>0.2</v>
      </c>
      <c r="AJ3" s="27">
        <f>IF(Table1[[#This Row],[Hours]]&gt;0,Table1[[#This Row],[Hours]],Table1[[#This Row],[Nominal Hours]])*COUNTIF(Table1[[#This Row],[Autumn Week 1]:[Spring Week 12]],"&gt;0")</f>
        <v>2</v>
      </c>
    </row>
    <row r="4" spans="1:36">
      <c r="A4" s="4" t="s">
        <v>55</v>
      </c>
      <c r="B4" s="2" t="s">
        <v>54</v>
      </c>
      <c r="C4" s="11" t="s">
        <v>5</v>
      </c>
      <c r="D4" s="29">
        <f>INDEX(Table2[CA weight],MATCH(Table1[[#This Row],[Module Code]],Table2[Module Code],0))</f>
        <v>40</v>
      </c>
      <c r="E4" s="29">
        <f>INDEX(Table2[Credits],MATCH(Table1[[#This Row],[Module Code]],Table2[Module Code],0))</f>
        <v>20</v>
      </c>
      <c r="F4" s="11" t="s">
        <v>200</v>
      </c>
      <c r="G4" s="11" t="s">
        <v>239</v>
      </c>
      <c r="H4" s="11">
        <v>4</v>
      </c>
      <c r="I4" s="11">
        <f>AVERAGE(Table1[[#This Row],[Autumn Week 1]:[Spring Week 12]])*4*Table1[[#This Row],[Credits]]</f>
        <v>8</v>
      </c>
      <c r="J4" s="11"/>
      <c r="K4" s="18"/>
      <c r="L4" s="18"/>
      <c r="M4" s="18"/>
      <c r="N4" s="19"/>
      <c r="O4" s="18">
        <v>0.1</v>
      </c>
      <c r="P4" s="18"/>
      <c r="Q4" s="18"/>
      <c r="R4" s="19"/>
      <c r="S4" s="18">
        <v>0.1</v>
      </c>
      <c r="T4" s="18"/>
      <c r="U4" s="18"/>
      <c r="V4" s="19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7">
        <f>SUM(Table1[[#This Row],[Autumn Week 1]:[Spring Week 12]])</f>
        <v>0.2</v>
      </c>
      <c r="AJ4" s="27">
        <f>IF(Table1[[#This Row],[Hours]]&gt;0,Table1[[#This Row],[Hours]],Table1[[#This Row],[Nominal Hours]])*COUNTIF(Table1[[#This Row],[Autumn Week 1]:[Spring Week 12]],"&gt;0")</f>
        <v>16</v>
      </c>
    </row>
    <row r="5" spans="1:36">
      <c r="A5" s="4" t="s">
        <v>266</v>
      </c>
      <c r="B5" s="2" t="s">
        <v>267</v>
      </c>
      <c r="C5" s="11" t="s">
        <v>5</v>
      </c>
      <c r="D5" s="29">
        <f>INDEX(Table2[CA weight],MATCH(Table1[[#This Row],[Module Code]],Table2[Module Code],0))</f>
        <v>40</v>
      </c>
      <c r="E5" s="29">
        <f>INDEX(Table2[Credits],MATCH(Table1[[#This Row],[Module Code]],Table2[Module Code],0))</f>
        <v>20</v>
      </c>
      <c r="F5" s="11" t="s">
        <v>208</v>
      </c>
      <c r="G5" s="11" t="s">
        <v>239</v>
      </c>
      <c r="H5" s="11">
        <v>3</v>
      </c>
      <c r="I5" s="11">
        <f>AVERAGE(Table1[[#This Row],[Autumn Week 1]:[Spring Week 12]])*4*Table1[[#This Row],[Credits]]</f>
        <v>8</v>
      </c>
      <c r="J5" s="11"/>
      <c r="K5" s="18"/>
      <c r="L5" s="18"/>
      <c r="M5" s="18">
        <v>0.1</v>
      </c>
      <c r="N5" s="19"/>
      <c r="O5" s="18"/>
      <c r="P5" s="18">
        <v>0.1</v>
      </c>
      <c r="Q5" s="18"/>
      <c r="R5" s="19"/>
      <c r="S5" s="18"/>
      <c r="T5" s="18"/>
      <c r="U5" s="18"/>
      <c r="V5" s="19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7">
        <f>SUM(Table1[[#This Row],[Autumn Week 1]:[Spring Week 12]])</f>
        <v>0.2</v>
      </c>
      <c r="AJ5" s="27">
        <f>IF(Table1[[#This Row],[Hours]]&gt;0,Table1[[#This Row],[Hours]],Table1[[#This Row],[Nominal Hours]])*COUNTIF(Table1[[#This Row],[Autumn Week 1]:[Spring Week 12]],"&gt;0")</f>
        <v>16</v>
      </c>
    </row>
    <row r="6" spans="1:36">
      <c r="A6" s="4" t="s">
        <v>266</v>
      </c>
      <c r="B6" s="2" t="s">
        <v>267</v>
      </c>
      <c r="C6" s="11" t="s">
        <v>125</v>
      </c>
      <c r="D6" s="29">
        <f>INDEX(Table2[CA weight],MATCH(Table1[[#This Row],[Module Code]],Table2[Module Code],0))</f>
        <v>40</v>
      </c>
      <c r="E6" s="29">
        <f>INDEX(Table2[Credits],MATCH(Table1[[#This Row],[Module Code]],Table2[Module Code],0))</f>
        <v>20</v>
      </c>
      <c r="F6" s="11" t="s">
        <v>275</v>
      </c>
      <c r="G6" s="11" t="s">
        <v>239</v>
      </c>
      <c r="H6" s="11">
        <v>1</v>
      </c>
      <c r="I6" s="11">
        <f>AVERAGE(Table1[[#This Row],[Autumn Week 1]:[Spring Week 12]])*4*Table1[[#This Row],[Credits]]</f>
        <v>1.7777777777777779</v>
      </c>
      <c r="J6" s="11">
        <v>0.5</v>
      </c>
      <c r="K6" s="18"/>
      <c r="L6" s="18">
        <f t="shared" ref="L6:T6" si="0">0.2/9</f>
        <v>2.2222222222222223E-2</v>
      </c>
      <c r="M6" s="18">
        <f t="shared" si="0"/>
        <v>2.2222222222222223E-2</v>
      </c>
      <c r="N6" s="18">
        <f t="shared" si="0"/>
        <v>2.2222222222222223E-2</v>
      </c>
      <c r="O6" s="18">
        <f t="shared" si="0"/>
        <v>2.2222222222222223E-2</v>
      </c>
      <c r="P6" s="18">
        <f t="shared" si="0"/>
        <v>2.2222222222222223E-2</v>
      </c>
      <c r="Q6" s="18">
        <f t="shared" si="0"/>
        <v>2.2222222222222223E-2</v>
      </c>
      <c r="R6" s="18">
        <f t="shared" si="0"/>
        <v>2.2222222222222223E-2</v>
      </c>
      <c r="S6" s="18">
        <f t="shared" si="0"/>
        <v>2.2222222222222223E-2</v>
      </c>
      <c r="T6" s="18">
        <f t="shared" si="0"/>
        <v>2.2222222222222223E-2</v>
      </c>
      <c r="U6" s="18"/>
      <c r="V6" s="19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7">
        <f>SUM(Table1[[#This Row],[Autumn Week 1]:[Spring Week 12]])</f>
        <v>0.2</v>
      </c>
      <c r="AJ6" s="27">
        <f>IF(Table1[[#This Row],[Hours]]&gt;0,Table1[[#This Row],[Hours]],Table1[[#This Row],[Nominal Hours]])*COUNTIF(Table1[[#This Row],[Autumn Week 1]:[Spring Week 12]],"&gt;0")</f>
        <v>4.5</v>
      </c>
    </row>
    <row r="7" spans="1:36">
      <c r="A7" s="4" t="s">
        <v>269</v>
      </c>
      <c r="B7" s="2" t="s">
        <v>270</v>
      </c>
      <c r="C7" s="11" t="s">
        <v>5</v>
      </c>
      <c r="D7" s="29">
        <f>INDEX(Table2[CA weight],MATCH(Table1[[#This Row],[Module Code]],Table2[Module Code],0))</f>
        <v>50</v>
      </c>
      <c r="E7" s="29">
        <f>INDEX(Table2[Credits],MATCH(Table1[[#This Row],[Module Code]],Table2[Module Code],0))</f>
        <v>10</v>
      </c>
      <c r="F7" s="11" t="s">
        <v>279</v>
      </c>
      <c r="G7" s="11" t="s">
        <v>239</v>
      </c>
      <c r="H7" s="11">
        <v>2</v>
      </c>
      <c r="I7" s="11">
        <f>AVERAGE(Table1[[#This Row],[Autumn Week 1]:[Spring Week 12]])*4*Table1[[#This Row],[Credits]]</f>
        <v>2.6666666666666665</v>
      </c>
      <c r="J7" s="11">
        <v>3</v>
      </c>
      <c r="K7" s="18"/>
      <c r="L7" s="18"/>
      <c r="M7" s="19"/>
      <c r="N7" s="18">
        <f>0.2/3</f>
        <v>6.6666666666666666E-2</v>
      </c>
      <c r="O7" s="18"/>
      <c r="P7" s="18"/>
      <c r="Q7" s="19"/>
      <c r="R7" s="18">
        <f>0.2/3</f>
        <v>6.6666666666666666E-2</v>
      </c>
      <c r="S7" s="18"/>
      <c r="T7" s="18">
        <f>0.2/3</f>
        <v>6.6666666666666666E-2</v>
      </c>
      <c r="U7" s="18"/>
      <c r="V7" s="19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7">
        <f>SUM(Table1[[#This Row],[Autumn Week 1]:[Spring Week 12]])</f>
        <v>0.2</v>
      </c>
      <c r="AJ7" s="27">
        <f>IF(Table1[[#This Row],[Hours]]&gt;0,Table1[[#This Row],[Hours]],Table1[[#This Row],[Nominal Hours]])*COUNTIF(Table1[[#This Row],[Autumn Week 1]:[Spring Week 12]],"&gt;0")</f>
        <v>9</v>
      </c>
    </row>
    <row r="8" spans="1:36">
      <c r="A8" s="4" t="s">
        <v>269</v>
      </c>
      <c r="B8" s="2" t="s">
        <v>270</v>
      </c>
      <c r="C8" s="11" t="s">
        <v>121</v>
      </c>
      <c r="D8" s="29">
        <f>INDEX(Table2[CA weight],MATCH(Table1[[#This Row],[Module Code]],Table2[Module Code],0))</f>
        <v>50</v>
      </c>
      <c r="E8" s="29">
        <f>INDEX(Table2[Credits],MATCH(Table1[[#This Row],[Module Code]],Table2[Module Code],0))</f>
        <v>10</v>
      </c>
      <c r="F8" s="11" t="s">
        <v>278</v>
      </c>
      <c r="G8" s="11" t="s">
        <v>239</v>
      </c>
      <c r="H8" s="11">
        <v>3</v>
      </c>
      <c r="I8" s="11">
        <f>AVERAGE(Table1[[#This Row],[Autumn Week 1]:[Spring Week 12]])*4*Table1[[#This Row],[Credits]]</f>
        <v>12</v>
      </c>
      <c r="J8" s="11">
        <v>12</v>
      </c>
      <c r="K8" s="18"/>
      <c r="L8" s="18"/>
      <c r="M8" s="18"/>
      <c r="N8" s="19"/>
      <c r="O8" s="18"/>
      <c r="P8" s="18"/>
      <c r="Q8" s="18"/>
      <c r="R8" s="19">
        <v>0.3</v>
      </c>
      <c r="S8" s="18"/>
      <c r="T8" s="18"/>
      <c r="U8" s="18"/>
      <c r="V8" s="19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7">
        <f>SUM(Table1[[#This Row],[Autumn Week 1]:[Spring Week 12]])</f>
        <v>0.3</v>
      </c>
      <c r="AJ8" s="27">
        <f>IF(Table1[[#This Row],[Hours]]&gt;0,Table1[[#This Row],[Hours]],Table1[[#This Row],[Nominal Hours]])*COUNTIF(Table1[[#This Row],[Autumn Week 1]:[Spring Week 12]],"&gt;0")</f>
        <v>12</v>
      </c>
    </row>
    <row r="9" spans="1:36">
      <c r="A9" s="45" t="s">
        <v>59</v>
      </c>
      <c r="B9" s="46" t="s">
        <v>58</v>
      </c>
      <c r="C9" s="47" t="s">
        <v>124</v>
      </c>
      <c r="D9" s="48">
        <f>INDEX(Table2[CA weight],MATCH(Table1[[#This Row],[Module Code]],Table2[Module Code],0))</f>
        <v>100</v>
      </c>
      <c r="E9" s="48">
        <f>INDEX(Table2[Credits],MATCH(Table1[[#This Row],[Module Code]],Table2[Module Code],0))</f>
        <v>20</v>
      </c>
      <c r="F9" s="47" t="s">
        <v>206</v>
      </c>
      <c r="G9" s="11" t="s">
        <v>239</v>
      </c>
      <c r="H9" s="47">
        <v>1</v>
      </c>
      <c r="I9" s="49">
        <f>AVERAGE(Table1[[#This Row],[Autumn Week 1]:[Spring Week 12]])*4*Table1[[#This Row],[Credits]]</f>
        <v>7.1999999999999993</v>
      </c>
      <c r="J9" s="47"/>
      <c r="K9" s="18"/>
      <c r="L9" s="18">
        <v>0.09</v>
      </c>
      <c r="M9" s="18"/>
      <c r="N9" s="19"/>
      <c r="O9" s="18"/>
      <c r="P9" s="18"/>
      <c r="Q9" s="18"/>
      <c r="R9" s="19"/>
      <c r="S9" s="18"/>
      <c r="T9" s="18"/>
      <c r="U9" s="18"/>
      <c r="V9" s="19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50">
        <f>SUM(Table1[[#This Row],[Autumn Week 1]:[Spring Week 12]])</f>
        <v>0.09</v>
      </c>
      <c r="AJ9" s="50">
        <f>IF(Table1[[#This Row],[Hours]]&gt;0,Table1[[#This Row],[Hours]],Table1[[#This Row],[Nominal Hours]])*COUNTIF(Table1[[#This Row],[Autumn Week 1]:[Spring Week 12]],"&gt;0")</f>
        <v>7.1999999999999993</v>
      </c>
    </row>
    <row r="10" spans="1:36">
      <c r="A10" s="4" t="s">
        <v>59</v>
      </c>
      <c r="B10" s="2" t="s">
        <v>58</v>
      </c>
      <c r="C10" s="11" t="s">
        <v>124</v>
      </c>
      <c r="D10" s="29">
        <f>INDEX(Table2[CA weight],MATCH(Table1[[#This Row],[Module Code]],Table2[Module Code],0))</f>
        <v>100</v>
      </c>
      <c r="E10" s="29">
        <f>INDEX(Table2[Credits],MATCH(Table1[[#This Row],[Module Code]],Table2[Module Code],0))</f>
        <v>20</v>
      </c>
      <c r="F10" s="11" t="s">
        <v>276</v>
      </c>
      <c r="G10" s="11" t="s">
        <v>239</v>
      </c>
      <c r="H10" s="11">
        <v>2</v>
      </c>
      <c r="I10" s="11">
        <f>AVERAGE(Table1[[#This Row],[Autumn Week 1]:[Spring Week 12]])*4*Table1[[#This Row],[Credits]]</f>
        <v>7.1999999999999984</v>
      </c>
      <c r="J10" s="11">
        <v>6</v>
      </c>
      <c r="K10" s="18"/>
      <c r="L10" s="18"/>
      <c r="M10" s="18"/>
      <c r="N10" s="18">
        <v>0.09</v>
      </c>
      <c r="O10" s="18"/>
      <c r="P10" s="18">
        <v>0.09</v>
      </c>
      <c r="Q10" s="19"/>
      <c r="R10" s="18">
        <v>0.09</v>
      </c>
      <c r="S10" s="18"/>
      <c r="T10" s="18"/>
      <c r="U10" s="18"/>
      <c r="V10" s="19"/>
      <c r="W10" s="21"/>
      <c r="X10" s="21"/>
      <c r="Y10" s="20">
        <v>0.09</v>
      </c>
      <c r="Z10" s="21"/>
      <c r="AA10" s="20">
        <v>0.09</v>
      </c>
      <c r="AB10" s="21"/>
      <c r="AC10" s="20">
        <v>0.09</v>
      </c>
      <c r="AD10" s="21"/>
      <c r="AE10" s="20"/>
      <c r="AF10" s="21"/>
      <c r="AG10" s="21"/>
      <c r="AH10" s="20"/>
      <c r="AI10" s="27">
        <f>SUM(Table1[[#This Row],[Autumn Week 1]:[Spring Week 12]])</f>
        <v>0.53999999999999992</v>
      </c>
      <c r="AJ10" s="27">
        <f>IF(Table1[[#This Row],[Hours]]&gt;0,Table1[[#This Row],[Hours]],Table1[[#This Row],[Nominal Hours]])*COUNTIF(Table1[[#This Row],[Autumn Week 1]:[Spring Week 12]],"&gt;0")</f>
        <v>36</v>
      </c>
    </row>
    <row r="11" spans="1:36">
      <c r="A11" s="4" t="s">
        <v>59</v>
      </c>
      <c r="B11" s="2" t="s">
        <v>58</v>
      </c>
      <c r="C11" s="11" t="s">
        <v>5</v>
      </c>
      <c r="D11" s="29">
        <f>INDEX(Table2[CA weight],MATCH(Table1[[#This Row],[Module Code]],Table2[Module Code],0))</f>
        <v>100</v>
      </c>
      <c r="E11" s="29">
        <f>INDEX(Table2[Credits],MATCH(Table1[[#This Row],[Module Code]],Table2[Module Code],0))</f>
        <v>20</v>
      </c>
      <c r="F11" s="11" t="s">
        <v>207</v>
      </c>
      <c r="G11" s="11" t="s">
        <v>239</v>
      </c>
      <c r="H11" s="11">
        <v>3</v>
      </c>
      <c r="I11" s="11">
        <f>AVERAGE(Table1[[#This Row],[Autumn Week 1]:[Spring Week 12]])*4*Table1[[#This Row],[Credits]]</f>
        <v>14.8</v>
      </c>
      <c r="J11" s="11"/>
      <c r="K11" s="18"/>
      <c r="L11" s="18"/>
      <c r="M11" s="18"/>
      <c r="N11" s="19"/>
      <c r="O11" s="18"/>
      <c r="P11" s="18"/>
      <c r="Q11" s="18"/>
      <c r="R11" s="19"/>
      <c r="S11" s="18"/>
      <c r="T11" s="18"/>
      <c r="U11" s="18">
        <v>0.1</v>
      </c>
      <c r="V11" s="19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>
        <v>0.27</v>
      </c>
      <c r="AH11" s="20"/>
      <c r="AI11" s="27">
        <f>SUM(Table1[[#This Row],[Autumn Week 1]:[Spring Week 12]])</f>
        <v>0.37</v>
      </c>
      <c r="AJ11" s="27">
        <f>IF(Table1[[#This Row],[Hours]]&gt;0,Table1[[#This Row],[Hours]],Table1[[#This Row],[Nominal Hours]])*COUNTIF(Table1[[#This Row],[Autumn Week 1]:[Spring Week 12]],"&gt;0")</f>
        <v>29.6</v>
      </c>
    </row>
    <row r="12" spans="1:36">
      <c r="A12" s="3" t="s">
        <v>81</v>
      </c>
      <c r="B12" s="3" t="s">
        <v>76</v>
      </c>
      <c r="C12" s="12" t="s">
        <v>5</v>
      </c>
      <c r="D12" s="29">
        <f>INDEX(Table2[CA weight],MATCH(Table1[[#This Row],[Module Code]],Table2[Module Code],0))</f>
        <v>30</v>
      </c>
      <c r="E12" s="29">
        <f>INDEX(Table2[Credits],MATCH(Table1[[#This Row],[Module Code]],Table2[Module Code],0))</f>
        <v>20</v>
      </c>
      <c r="F12" s="12" t="s">
        <v>208</v>
      </c>
      <c r="G12" s="11" t="s">
        <v>239</v>
      </c>
      <c r="H12" s="11">
        <v>2</v>
      </c>
      <c r="I12" s="11">
        <f>AVERAGE(Table1[[#This Row],[Autumn Week 1]:[Spring Week 12]])*4*Table1[[#This Row],[Credits]]</f>
        <v>2.4000000000000004</v>
      </c>
      <c r="J12" s="11">
        <v>2</v>
      </c>
      <c r="K12" s="18"/>
      <c r="L12" s="18"/>
      <c r="M12" s="18"/>
      <c r="N12" s="19"/>
      <c r="O12" s="18"/>
      <c r="P12" s="18"/>
      <c r="Q12" s="18"/>
      <c r="R12" s="19"/>
      <c r="S12" s="18"/>
      <c r="T12" s="18"/>
      <c r="U12" s="18"/>
      <c r="V12" s="19"/>
      <c r="W12" s="20"/>
      <c r="X12" s="20">
        <v>0.03</v>
      </c>
      <c r="Y12" s="20">
        <v>0.03</v>
      </c>
      <c r="Z12" s="20">
        <v>0.03</v>
      </c>
      <c r="AA12" s="20">
        <v>0.03</v>
      </c>
      <c r="AB12" s="20">
        <v>0.03</v>
      </c>
      <c r="AC12" s="20">
        <v>0.03</v>
      </c>
      <c r="AD12" s="20">
        <v>0.03</v>
      </c>
      <c r="AE12" s="20">
        <v>0.03</v>
      </c>
      <c r="AF12" s="20">
        <v>0.03</v>
      </c>
      <c r="AG12" s="20">
        <v>0.03</v>
      </c>
      <c r="AH12" s="20"/>
      <c r="AI12" s="27">
        <f>SUM(Table1[[#This Row],[Autumn Week 1]:[Spring Week 12]])</f>
        <v>0.30000000000000004</v>
      </c>
      <c r="AJ12" s="27">
        <f>IF(Table1[[#This Row],[Hours]]&gt;0,Table1[[#This Row],[Hours]],Table1[[#This Row],[Nominal Hours]])*COUNTIF(Table1[[#This Row],[Autumn Week 1]:[Spring Week 12]],"&gt;0")</f>
        <v>20</v>
      </c>
    </row>
    <row r="13" spans="1:36">
      <c r="A13" s="3" t="s">
        <v>187</v>
      </c>
      <c r="B13" s="3" t="s">
        <v>77</v>
      </c>
      <c r="C13" s="11" t="s">
        <v>124</v>
      </c>
      <c r="D13" s="29">
        <f>INDEX(Table2[CA weight],MATCH(Table1[[#This Row],[Module Code]],Table2[Module Code],0))</f>
        <v>100</v>
      </c>
      <c r="E13" s="29">
        <f>INDEX(Table2[Credits],MATCH(Table1[[#This Row],[Module Code]],Table2[Module Code],0))</f>
        <v>10</v>
      </c>
      <c r="F13" s="11" t="s">
        <v>209</v>
      </c>
      <c r="G13" s="11" t="s">
        <v>239</v>
      </c>
      <c r="H13" s="11">
        <v>1</v>
      </c>
      <c r="I13" s="11">
        <f>AVERAGE(Table1[[#This Row],[Autumn Week 1]:[Spring Week 12]])*4*Table1[[#This Row],[Credits]]</f>
        <v>1.9999999999999998</v>
      </c>
      <c r="J13" s="11">
        <v>0</v>
      </c>
      <c r="K13" s="18"/>
      <c r="L13" s="18"/>
      <c r="M13" s="18"/>
      <c r="N13" s="19"/>
      <c r="O13" s="18"/>
      <c r="P13" s="18"/>
      <c r="Q13" s="18"/>
      <c r="R13" s="19"/>
      <c r="S13" s="18"/>
      <c r="T13" s="18"/>
      <c r="U13" s="18"/>
      <c r="V13" s="19"/>
      <c r="W13" s="20">
        <v>0.05</v>
      </c>
      <c r="X13" s="20">
        <v>0.05</v>
      </c>
      <c r="Y13" s="20">
        <v>0.05</v>
      </c>
      <c r="Z13" s="20">
        <v>0.05</v>
      </c>
      <c r="AA13" s="20">
        <v>0.05</v>
      </c>
      <c r="AB13" s="20">
        <v>0.05</v>
      </c>
      <c r="AC13" s="20">
        <v>0.05</v>
      </c>
      <c r="AD13" s="20">
        <v>0.05</v>
      </c>
      <c r="AE13" s="20">
        <v>0.05</v>
      </c>
      <c r="AF13" s="20">
        <v>0.05</v>
      </c>
      <c r="AG13" s="20"/>
      <c r="AH13" s="20"/>
      <c r="AI13" s="27">
        <f>SUM(Table1[[#This Row],[Autumn Week 1]:[Spring Week 12]])</f>
        <v>0.49999999999999994</v>
      </c>
      <c r="AJ13" s="27">
        <f>IF(Table1[[#This Row],[Hours]]&gt;0,Table1[[#This Row],[Hours]],Table1[[#This Row],[Nominal Hours]])*COUNTIF(Table1[[#This Row],[Autumn Week 1]:[Spring Week 12]],"&gt;0")</f>
        <v>19.999999999999996</v>
      </c>
    </row>
    <row r="14" spans="1:36">
      <c r="A14" s="3" t="s">
        <v>187</v>
      </c>
      <c r="B14" s="3" t="s">
        <v>77</v>
      </c>
      <c r="C14" s="12" t="s">
        <v>5</v>
      </c>
      <c r="D14" s="29">
        <f>INDEX(Table2[CA weight],MATCH(Table1[[#This Row],[Module Code]],Table2[Module Code],0))</f>
        <v>100</v>
      </c>
      <c r="E14" s="29">
        <f>INDEX(Table2[Credits],MATCH(Table1[[#This Row],[Module Code]],Table2[Module Code],0))</f>
        <v>10</v>
      </c>
      <c r="F14" s="12" t="s">
        <v>208</v>
      </c>
      <c r="G14" s="11" t="s">
        <v>239</v>
      </c>
      <c r="H14" s="11">
        <v>3</v>
      </c>
      <c r="I14" s="11">
        <f>AVERAGE(Table1[[#This Row],[Autumn Week 1]:[Spring Week 12]])*4*Table1[[#This Row],[Credits]]</f>
        <v>10</v>
      </c>
      <c r="J14" s="11">
        <v>5</v>
      </c>
      <c r="K14" s="18"/>
      <c r="L14" s="18"/>
      <c r="M14" s="18"/>
      <c r="N14" s="19"/>
      <c r="O14" s="18"/>
      <c r="P14" s="18"/>
      <c r="Q14" s="18"/>
      <c r="R14" s="19"/>
      <c r="S14" s="18"/>
      <c r="T14" s="18"/>
      <c r="U14" s="18"/>
      <c r="V14" s="19"/>
      <c r="W14" s="20"/>
      <c r="X14" s="20"/>
      <c r="Y14" s="20"/>
      <c r="Z14" s="20"/>
      <c r="AA14" s="20"/>
      <c r="AB14" s="20"/>
      <c r="AC14" s="20"/>
      <c r="AD14" s="20">
        <v>0.2</v>
      </c>
      <c r="AE14" s="20"/>
      <c r="AF14" s="20"/>
      <c r="AG14" s="20"/>
      <c r="AH14" s="20">
        <v>0.3</v>
      </c>
      <c r="AI14" s="27">
        <f>SUM(Table1[[#This Row],[Autumn Week 1]:[Spring Week 12]])</f>
        <v>0.5</v>
      </c>
      <c r="AJ14" s="27">
        <f>IF(Table1[[#This Row],[Hours]]&gt;0,Table1[[#This Row],[Hours]],Table1[[#This Row],[Nominal Hours]])*COUNTIF(Table1[[#This Row],[Autumn Week 1]:[Spring Week 12]],"&gt;0")</f>
        <v>10</v>
      </c>
    </row>
    <row r="15" spans="1:36">
      <c r="A15" s="3" t="s">
        <v>83</v>
      </c>
      <c r="B15" s="3" t="s">
        <v>79</v>
      </c>
      <c r="C15" s="11" t="s">
        <v>125</v>
      </c>
      <c r="D15" s="29">
        <f>INDEX(Table2[CA weight],MATCH(Table1[[#This Row],[Module Code]],Table2[Module Code],0))</f>
        <v>30</v>
      </c>
      <c r="E15" s="29">
        <f>INDEX(Table2[Credits],MATCH(Table1[[#This Row],[Module Code]],Table2[Module Code],0))</f>
        <v>10</v>
      </c>
      <c r="F15" s="11" t="s">
        <v>275</v>
      </c>
      <c r="G15" s="11" t="s">
        <v>239</v>
      </c>
      <c r="H15" s="11">
        <v>1</v>
      </c>
      <c r="I15" s="11">
        <f>AVERAGE(Table1[[#This Row],[Autumn Week 1]:[Spring Week 12]])*4*Table1[[#This Row],[Credits]]</f>
        <v>0.8</v>
      </c>
      <c r="J15" s="11">
        <v>0.5</v>
      </c>
      <c r="K15" s="18"/>
      <c r="L15" s="18"/>
      <c r="M15" s="18"/>
      <c r="N15" s="19"/>
      <c r="O15" s="18"/>
      <c r="P15" s="18"/>
      <c r="Q15" s="18"/>
      <c r="R15" s="19"/>
      <c r="S15" s="18"/>
      <c r="T15" s="18"/>
      <c r="U15" s="18"/>
      <c r="V15" s="19"/>
      <c r="W15" s="20"/>
      <c r="X15" s="20"/>
      <c r="Y15" s="20"/>
      <c r="Z15" s="20">
        <v>0.02</v>
      </c>
      <c r="AA15" s="20"/>
      <c r="AB15" s="20">
        <v>0.02</v>
      </c>
      <c r="AC15" s="20"/>
      <c r="AD15" s="20">
        <v>0.02</v>
      </c>
      <c r="AE15" s="20">
        <v>0.02</v>
      </c>
      <c r="AF15" s="20"/>
      <c r="AG15" s="20">
        <v>0.02</v>
      </c>
      <c r="AH15" s="20"/>
      <c r="AI15" s="27">
        <f>SUM(Table1[[#This Row],[Autumn Week 1]:[Spring Week 12]])</f>
        <v>0.1</v>
      </c>
      <c r="AJ15" s="27">
        <f>IF(Table1[[#This Row],[Hours]]&gt;0,Table1[[#This Row],[Hours]],Table1[[#This Row],[Nominal Hours]])*COUNTIF(Table1[[#This Row],[Autumn Week 1]:[Spring Week 12]],"&gt;0")</f>
        <v>2.5</v>
      </c>
    </row>
    <row r="16" spans="1:36">
      <c r="A16" s="3" t="s">
        <v>83</v>
      </c>
      <c r="B16" s="3" t="s">
        <v>79</v>
      </c>
      <c r="C16" s="12" t="s">
        <v>5</v>
      </c>
      <c r="D16" s="29">
        <f>INDEX(Table2[CA weight],MATCH(Table1[[#This Row],[Module Code]],Table2[Module Code],0))</f>
        <v>30</v>
      </c>
      <c r="E16" s="29">
        <f>INDEX(Table2[Credits],MATCH(Table1[[#This Row],[Module Code]],Table2[Module Code],0))</f>
        <v>10</v>
      </c>
      <c r="F16" s="12" t="s">
        <v>208</v>
      </c>
      <c r="G16" s="11" t="s">
        <v>239</v>
      </c>
      <c r="H16" s="11">
        <v>4</v>
      </c>
      <c r="I16" s="11">
        <f>AVERAGE(Table1[[#This Row],[Autumn Week 1]:[Spring Week 12]])*4*Table1[[#This Row],[Credits]]</f>
        <v>4</v>
      </c>
      <c r="J16" s="11"/>
      <c r="K16" s="18"/>
      <c r="L16" s="18"/>
      <c r="M16" s="18"/>
      <c r="N16" s="19"/>
      <c r="O16" s="18"/>
      <c r="P16" s="18"/>
      <c r="Q16" s="18"/>
      <c r="R16" s="19"/>
      <c r="S16" s="18"/>
      <c r="T16" s="18"/>
      <c r="U16" s="18"/>
      <c r="V16" s="19"/>
      <c r="W16" s="20"/>
      <c r="X16" s="20"/>
      <c r="Y16" s="20"/>
      <c r="Z16" s="20"/>
      <c r="AA16" s="20">
        <v>0.1</v>
      </c>
      <c r="AB16" s="20"/>
      <c r="AC16" s="20"/>
      <c r="AD16" s="20"/>
      <c r="AE16" s="20"/>
      <c r="AF16" s="20">
        <v>0.1</v>
      </c>
      <c r="AG16" s="20"/>
      <c r="AH16" s="20"/>
      <c r="AI16" s="27">
        <f>SUM(Table1[[#This Row],[Autumn Week 1]:[Spring Week 12]])</f>
        <v>0.2</v>
      </c>
      <c r="AJ16" s="27">
        <f>IF(Table1[[#This Row],[Hours]]&gt;0,Table1[[#This Row],[Hours]],Table1[[#This Row],[Nominal Hours]])*COUNTIF(Table1[[#This Row],[Autumn Week 1]:[Spring Week 12]],"&gt;0")</f>
        <v>8</v>
      </c>
    </row>
    <row r="17" spans="1:36">
      <c r="A17" s="3" t="s">
        <v>84</v>
      </c>
      <c r="B17" s="3" t="s">
        <v>80</v>
      </c>
      <c r="C17" s="12" t="s">
        <v>5</v>
      </c>
      <c r="D17" s="29">
        <f>INDEX(Table2[CA weight],MATCH(Table1[[#This Row],[Module Code]],Table2[Module Code],0))</f>
        <v>40</v>
      </c>
      <c r="E17" s="29">
        <f>INDEX(Table2[Credits],MATCH(Table1[[#This Row],[Module Code]],Table2[Module Code],0))</f>
        <v>10</v>
      </c>
      <c r="F17" s="12" t="s">
        <v>208</v>
      </c>
      <c r="G17" s="11" t="s">
        <v>239</v>
      </c>
      <c r="H17" s="11">
        <v>2</v>
      </c>
      <c r="I17" s="11">
        <f>AVERAGE(Table1[[#This Row],[Autumn Week 1]:[Spring Week 12]])*4*Table1[[#This Row],[Credits]]</f>
        <v>4</v>
      </c>
      <c r="J17" s="11">
        <v>4</v>
      </c>
      <c r="K17" s="18"/>
      <c r="L17" s="18"/>
      <c r="M17" s="18"/>
      <c r="N17" s="19"/>
      <c r="O17" s="18"/>
      <c r="P17" s="18"/>
      <c r="Q17" s="18"/>
      <c r="R17" s="19"/>
      <c r="S17" s="18"/>
      <c r="T17" s="18"/>
      <c r="U17" s="18"/>
      <c r="V17" s="19"/>
      <c r="W17" s="20"/>
      <c r="X17" s="20"/>
      <c r="Y17" s="20">
        <v>0.1</v>
      </c>
      <c r="Z17" s="20"/>
      <c r="AA17" s="20">
        <v>0.1</v>
      </c>
      <c r="AB17" s="20"/>
      <c r="AC17" s="20"/>
      <c r="AD17" s="20">
        <v>0.1</v>
      </c>
      <c r="AE17" s="20"/>
      <c r="AF17" s="20">
        <v>0.1</v>
      </c>
      <c r="AG17" s="20"/>
      <c r="AH17" s="20"/>
      <c r="AI17" s="27">
        <f>SUM(Table1[[#This Row],[Autumn Week 1]:[Spring Week 12]])</f>
        <v>0.4</v>
      </c>
      <c r="AJ17" s="27">
        <f>IF(Table1[[#This Row],[Hours]]&gt;0,Table1[[#This Row],[Hours]],Table1[[#This Row],[Nominal Hours]])*COUNTIF(Table1[[#This Row],[Autumn Week 1]:[Spring Week 12]],"&gt;0")</f>
        <v>16</v>
      </c>
    </row>
    <row r="18" spans="1:36">
      <c r="A18" s="3" t="s">
        <v>82</v>
      </c>
      <c r="B18" s="3" t="s">
        <v>78</v>
      </c>
      <c r="C18" s="12" t="s">
        <v>121</v>
      </c>
      <c r="D18" s="29">
        <f>INDEX(Table2[CA weight],MATCH(Table1[[#This Row],[Module Code]],Table2[Module Code],0))</f>
        <v>25</v>
      </c>
      <c r="E18" s="29">
        <f>INDEX(Table2[Credits],MATCH(Table1[[#This Row],[Module Code]],Table2[Module Code],0))</f>
        <v>10</v>
      </c>
      <c r="F18" s="12" t="s">
        <v>211</v>
      </c>
      <c r="G18" s="11" t="s">
        <v>239</v>
      </c>
      <c r="H18" s="11">
        <v>6</v>
      </c>
      <c r="I18" s="11">
        <f>AVERAGE(Table1[[#This Row],[Autumn Week 1]:[Spring Week 12]])*4*Table1[[#This Row],[Credits]]</f>
        <v>2</v>
      </c>
      <c r="J18" s="11"/>
      <c r="K18" s="18"/>
      <c r="L18" s="18"/>
      <c r="M18" s="18"/>
      <c r="N18" s="19"/>
      <c r="O18" s="18"/>
      <c r="P18" s="18"/>
      <c r="Q18" s="18"/>
      <c r="R18" s="19"/>
      <c r="S18" s="18"/>
      <c r="T18" s="18"/>
      <c r="U18" s="18"/>
      <c r="V18" s="19"/>
      <c r="W18" s="20"/>
      <c r="X18" s="20"/>
      <c r="Y18" s="20"/>
      <c r="Z18" s="20"/>
      <c r="AA18" s="20"/>
      <c r="AB18" s="20"/>
      <c r="AC18" s="20"/>
      <c r="AD18" s="20"/>
      <c r="AE18" s="20">
        <v>0.05</v>
      </c>
      <c r="AF18" s="20"/>
      <c r="AG18" s="20"/>
      <c r="AH18" s="20"/>
      <c r="AI18" s="27">
        <f>SUM(Table1[[#This Row],[Autumn Week 1]:[Spring Week 12]])</f>
        <v>0.05</v>
      </c>
      <c r="AJ18" s="27">
        <f>IF(Table1[[#This Row],[Hours]]&gt;0,Table1[[#This Row],[Hours]],Table1[[#This Row],[Nominal Hours]])*COUNTIF(Table1[[#This Row],[Autumn Week 1]:[Spring Week 12]],"&gt;0")</f>
        <v>2</v>
      </c>
    </row>
    <row r="19" spans="1:36">
      <c r="A19" s="3" t="s">
        <v>82</v>
      </c>
      <c r="B19" s="3" t="s">
        <v>78</v>
      </c>
      <c r="C19" s="12" t="s">
        <v>5</v>
      </c>
      <c r="D19" s="29">
        <f>INDEX(Table2[CA weight],MATCH(Table1[[#This Row],[Module Code]],Table2[Module Code],0))</f>
        <v>25</v>
      </c>
      <c r="E19" s="29">
        <f>INDEX(Table2[Credits],MATCH(Table1[[#This Row],[Module Code]],Table2[Module Code],0))</f>
        <v>10</v>
      </c>
      <c r="F19" s="12" t="s">
        <v>207</v>
      </c>
      <c r="G19" s="11" t="s">
        <v>239</v>
      </c>
      <c r="H19" s="11">
        <v>6</v>
      </c>
      <c r="I19" s="11">
        <f>AVERAGE(Table1[[#This Row],[Autumn Week 1]:[Spring Week 12]])*4*Table1[[#This Row],[Credits]]</f>
        <v>8</v>
      </c>
      <c r="J19" s="11"/>
      <c r="K19" s="18"/>
      <c r="L19" s="18"/>
      <c r="M19" s="18"/>
      <c r="N19" s="19"/>
      <c r="O19" s="18"/>
      <c r="P19" s="18"/>
      <c r="Q19" s="18"/>
      <c r="R19" s="19"/>
      <c r="S19" s="18"/>
      <c r="T19" s="18"/>
      <c r="U19" s="18"/>
      <c r="V19" s="19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>
        <v>0.2</v>
      </c>
      <c r="AH19" s="20"/>
      <c r="AI19" s="27">
        <f>SUM(Table1[[#This Row],[Autumn Week 1]:[Spring Week 12]])</f>
        <v>0.2</v>
      </c>
      <c r="AJ19" s="27">
        <f>IF(Table1[[#This Row],[Hours]]&gt;0,Table1[[#This Row],[Hours]],Table1[[#This Row],[Nominal Hours]])*COUNTIF(Table1[[#This Row],[Autumn Week 1]:[Spring Week 12]],"&gt;0")</f>
        <v>8</v>
      </c>
    </row>
    <row r="20" spans="1:36">
      <c r="A20" s="4" t="s">
        <v>37</v>
      </c>
      <c r="B20" s="2" t="s">
        <v>38</v>
      </c>
      <c r="C20" s="11" t="s">
        <v>125</v>
      </c>
      <c r="D20" s="29">
        <f>INDEX(Table2[CA weight],MATCH(Table1[[#This Row],[Module Code]],Table2[Module Code],0))</f>
        <v>40</v>
      </c>
      <c r="E20" s="29">
        <f>INDEX(Table2[Credits],MATCH(Table1[[#This Row],[Module Code]],Table2[Module Code],0))</f>
        <v>20</v>
      </c>
      <c r="F20" s="11" t="s">
        <v>275</v>
      </c>
      <c r="G20" s="11" t="s">
        <v>239</v>
      </c>
      <c r="H20" s="11">
        <v>1</v>
      </c>
      <c r="I20" s="11">
        <f>AVERAGE(Table1[[#This Row],[Autumn Week 1]:[Spring Week 12]])*4*Table1[[#This Row],[Credits]]</f>
        <v>0.79999999999999982</v>
      </c>
      <c r="J20" s="11">
        <v>0.5</v>
      </c>
      <c r="K20" s="18"/>
      <c r="L20" s="18">
        <v>0.01</v>
      </c>
      <c r="M20" s="18">
        <v>0.01</v>
      </c>
      <c r="N20" s="19">
        <v>0.01</v>
      </c>
      <c r="O20" s="18">
        <v>0.01</v>
      </c>
      <c r="P20" s="18">
        <v>0.01</v>
      </c>
      <c r="Q20" s="18">
        <v>0.01</v>
      </c>
      <c r="R20" s="19">
        <v>0.01</v>
      </c>
      <c r="S20" s="18">
        <v>0.01</v>
      </c>
      <c r="T20" s="18">
        <v>0.01</v>
      </c>
      <c r="U20" s="18">
        <v>0.01</v>
      </c>
      <c r="V20" s="19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7">
        <f>SUM(Table1[[#This Row],[Autumn Week 1]:[Spring Week 12]])</f>
        <v>9.9999999999999992E-2</v>
      </c>
      <c r="AJ20" s="27">
        <f>IF(Table1[[#This Row],[Hours]]&gt;0,Table1[[#This Row],[Hours]],Table1[[#This Row],[Nominal Hours]])*COUNTIF(Table1[[#This Row],[Autumn Week 1]:[Spring Week 12]],"&gt;0")</f>
        <v>5</v>
      </c>
    </row>
    <row r="21" spans="1:36">
      <c r="A21" s="4" t="s">
        <v>37</v>
      </c>
      <c r="B21" s="2" t="s">
        <v>38</v>
      </c>
      <c r="C21" s="11" t="s">
        <v>5</v>
      </c>
      <c r="D21" s="29">
        <f>INDEX(Table2[CA weight],MATCH(Table1[[#This Row],[Module Code]],Table2[Module Code],0))</f>
        <v>40</v>
      </c>
      <c r="E21" s="29">
        <f>INDEX(Table2[Credits],MATCH(Table1[[#This Row],[Module Code]],Table2[Module Code],0))</f>
        <v>20</v>
      </c>
      <c r="F21" s="11"/>
      <c r="G21" s="11" t="s">
        <v>239</v>
      </c>
      <c r="H21" s="11">
        <v>3</v>
      </c>
      <c r="I21" s="11">
        <f>AVERAGE(Table1[[#This Row],[Autumn Week 1]:[Spring Week 12]])*4*Table1[[#This Row],[Credits]]</f>
        <v>12</v>
      </c>
      <c r="J21" s="11">
        <v>15</v>
      </c>
      <c r="K21" s="18"/>
      <c r="L21" s="18"/>
      <c r="M21" s="18"/>
      <c r="N21" s="19">
        <v>0.15</v>
      </c>
      <c r="O21" s="18"/>
      <c r="P21" s="18"/>
      <c r="Q21" s="18"/>
      <c r="R21" s="19"/>
      <c r="S21" s="18">
        <v>0.15</v>
      </c>
      <c r="T21" s="18"/>
      <c r="U21" s="18"/>
      <c r="V21" s="19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7">
        <f>SUM(Table1[[#This Row],[Autumn Week 1]:[Spring Week 12]])</f>
        <v>0.3</v>
      </c>
      <c r="AJ21" s="27">
        <f>IF(Table1[[#This Row],[Hours]]&gt;0,Table1[[#This Row],[Hours]],Table1[[#This Row],[Nominal Hours]])*COUNTIF(Table1[[#This Row],[Autumn Week 1]:[Spring Week 12]],"&gt;0")</f>
        <v>30</v>
      </c>
    </row>
    <row r="22" spans="1:36">
      <c r="A22" s="4" t="s">
        <v>272</v>
      </c>
      <c r="B22" s="2" t="s">
        <v>271</v>
      </c>
      <c r="C22" s="11" t="s">
        <v>5</v>
      </c>
      <c r="D22" s="29">
        <f>INDEX(Table2[CA weight],MATCH(Table1[[#This Row],[Module Code]],Table2[Module Code],0))</f>
        <v>40</v>
      </c>
      <c r="E22" s="29">
        <f>INDEX(Table2[Credits],MATCH(Table1[[#This Row],[Module Code]],Table2[Module Code],0))</f>
        <v>10</v>
      </c>
      <c r="F22" s="11" t="s">
        <v>208</v>
      </c>
      <c r="G22" s="11" t="s">
        <v>239</v>
      </c>
      <c r="H22" s="11">
        <v>1</v>
      </c>
      <c r="I22" s="11">
        <f>AVERAGE(Table1[[#This Row],[Autumn Week 1]:[Spring Week 12]])*4*Table1[[#This Row],[Credits]]</f>
        <v>0.88888888888888895</v>
      </c>
      <c r="J22" s="11">
        <v>2</v>
      </c>
      <c r="K22" s="18"/>
      <c r="L22" s="18">
        <f>0.2/9</f>
        <v>2.2222222222222223E-2</v>
      </c>
      <c r="M22" s="18">
        <f>0.2/9</f>
        <v>2.2222222222222223E-2</v>
      </c>
      <c r="N22" s="18">
        <f>0.2/9</f>
        <v>2.2222222222222223E-2</v>
      </c>
      <c r="O22" s="18">
        <f>0.2/9</f>
        <v>2.2222222222222223E-2</v>
      </c>
      <c r="P22" s="18"/>
      <c r="Q22" s="18">
        <f>0.2/9</f>
        <v>2.2222222222222223E-2</v>
      </c>
      <c r="R22" s="18">
        <f>0.2/9</f>
        <v>2.2222222222222223E-2</v>
      </c>
      <c r="S22" s="18">
        <f>0.2/9</f>
        <v>2.2222222222222223E-2</v>
      </c>
      <c r="T22" s="18">
        <f>0.2/9</f>
        <v>2.2222222222222223E-2</v>
      </c>
      <c r="U22" s="18">
        <f>0.2/9</f>
        <v>2.2222222222222223E-2</v>
      </c>
      <c r="V22" s="19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7">
        <f>SUM(Table1[[#This Row],[Autumn Week 1]:[Spring Week 12]])</f>
        <v>0.2</v>
      </c>
      <c r="AJ22" s="27">
        <f>IF(Table1[[#This Row],[Hours]]&gt;0,Table1[[#This Row],[Hours]],Table1[[#This Row],[Nominal Hours]])*COUNTIF(Table1[[#This Row],[Autumn Week 1]:[Spring Week 12]],"&gt;0")</f>
        <v>18</v>
      </c>
    </row>
    <row r="23" spans="1:36">
      <c r="A23" s="4" t="s">
        <v>272</v>
      </c>
      <c r="B23" s="2" t="s">
        <v>271</v>
      </c>
      <c r="C23" s="11" t="s">
        <v>121</v>
      </c>
      <c r="D23" s="29">
        <f>INDEX(Table2[CA weight],MATCH(Table1[[#This Row],[Module Code]],Table2[Module Code],0))</f>
        <v>40</v>
      </c>
      <c r="E23" s="29">
        <f>INDEX(Table2[Credits],MATCH(Table1[[#This Row],[Module Code]],Table2[Module Code],0))</f>
        <v>10</v>
      </c>
      <c r="F23" s="11" t="s">
        <v>278</v>
      </c>
      <c r="G23" s="11" t="s">
        <v>239</v>
      </c>
      <c r="H23" s="11">
        <v>3</v>
      </c>
      <c r="I23" s="11">
        <f>AVERAGE(Table1[[#This Row],[Autumn Week 1]:[Spring Week 12]])*4*Table1[[#This Row],[Credits]]</f>
        <v>8</v>
      </c>
      <c r="J23" s="11">
        <v>0.5</v>
      </c>
      <c r="K23" s="18"/>
      <c r="L23" s="18"/>
      <c r="M23" s="18"/>
      <c r="N23" s="19"/>
      <c r="O23" s="18"/>
      <c r="P23" s="18"/>
      <c r="Q23" s="18"/>
      <c r="R23" s="19"/>
      <c r="S23" s="18">
        <v>0.2</v>
      </c>
      <c r="T23" s="18"/>
      <c r="U23" s="18"/>
      <c r="V23" s="19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7">
        <f>SUM(Table1[[#This Row],[Autumn Week 1]:[Spring Week 12]])</f>
        <v>0.2</v>
      </c>
      <c r="AJ23" s="27">
        <f>IF(Table1[[#This Row],[Hours]]&gt;0,Table1[[#This Row],[Hours]],Table1[[#This Row],[Nominal Hours]])*COUNTIF(Table1[[#This Row],[Autumn Week 1]:[Spring Week 12]],"&gt;0")</f>
        <v>0.5</v>
      </c>
    </row>
    <row r="24" spans="1:36">
      <c r="A24" s="4" t="s">
        <v>49</v>
      </c>
      <c r="B24" s="2" t="s">
        <v>48</v>
      </c>
      <c r="C24" s="11" t="s">
        <v>124</v>
      </c>
      <c r="D24" s="29">
        <f>INDEX(Table2[CA weight],MATCH(Table1[[#This Row],[Module Code]],Table2[Module Code],0))</f>
        <v>100</v>
      </c>
      <c r="E24" s="29">
        <f>INDEX(Table2[Credits],MATCH(Table1[[#This Row],[Module Code]],Table2[Module Code],0))</f>
        <v>10</v>
      </c>
      <c r="F24" s="11" t="s">
        <v>276</v>
      </c>
      <c r="G24" s="11" t="s">
        <v>239</v>
      </c>
      <c r="H24" s="11">
        <v>3</v>
      </c>
      <c r="I24" s="11">
        <f>AVERAGE(Table1[[#This Row],[Autumn Week 1]:[Spring Week 12]])*4*Table1[[#This Row],[Credits]]</f>
        <v>12</v>
      </c>
      <c r="J24" s="11">
        <v>6</v>
      </c>
      <c r="K24" s="18"/>
      <c r="L24" s="18"/>
      <c r="M24" s="18"/>
      <c r="N24" s="18">
        <v>0.3</v>
      </c>
      <c r="O24" s="18"/>
      <c r="P24" s="18"/>
      <c r="Q24" s="18">
        <v>0.3</v>
      </c>
      <c r="R24" s="19"/>
      <c r="S24" s="18"/>
      <c r="T24" s="18"/>
      <c r="U24" s="18"/>
      <c r="V24" s="19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7">
        <f>SUM(Table1[[#This Row],[Autumn Week 1]:[Spring Week 12]])</f>
        <v>0.6</v>
      </c>
      <c r="AJ24" s="27">
        <f>IF(Table1[[#This Row],[Hours]]&gt;0,Table1[[#This Row],[Hours]],Table1[[#This Row],[Nominal Hours]])*COUNTIF(Table1[[#This Row],[Autumn Week 1]:[Spring Week 12]],"&gt;0")</f>
        <v>12</v>
      </c>
    </row>
    <row r="25" spans="1:36">
      <c r="A25" s="4" t="s">
        <v>49</v>
      </c>
      <c r="B25" s="2" t="s">
        <v>48</v>
      </c>
      <c r="C25" s="11" t="s">
        <v>5</v>
      </c>
      <c r="D25" s="29">
        <f>INDEX(Table2[CA weight],MATCH(Table1[[#This Row],[Module Code]],Table2[Module Code],0))</f>
        <v>100</v>
      </c>
      <c r="E25" s="29">
        <f>INDEX(Table2[Credits],MATCH(Table1[[#This Row],[Module Code]],Table2[Module Code],0))</f>
        <v>10</v>
      </c>
      <c r="F25" s="11" t="s">
        <v>206</v>
      </c>
      <c r="G25" s="11" t="s">
        <v>239</v>
      </c>
      <c r="H25" s="11">
        <v>1</v>
      </c>
      <c r="I25" s="11">
        <f>AVERAGE(Table1[[#This Row],[Autumn Week 1]:[Spring Week 12]])*4*Table1[[#This Row],[Credits]]</f>
        <v>4</v>
      </c>
      <c r="J25" s="11">
        <v>1</v>
      </c>
      <c r="K25" s="18"/>
      <c r="L25" s="18">
        <v>0.1</v>
      </c>
      <c r="M25" s="18"/>
      <c r="N25" s="19"/>
      <c r="O25" s="18"/>
      <c r="P25" s="18"/>
      <c r="Q25" s="18"/>
      <c r="R25" s="19"/>
      <c r="S25" s="18"/>
      <c r="T25" s="18"/>
      <c r="U25" s="18"/>
      <c r="V25" s="19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7">
        <f>SUM(Table1[[#This Row],[Autumn Week 1]:[Spring Week 12]])</f>
        <v>0.1</v>
      </c>
      <c r="AJ25" s="27">
        <f>IF(Table1[[#This Row],[Hours]]&gt;0,Table1[[#This Row],[Hours]],Table1[[#This Row],[Nominal Hours]])*COUNTIF(Table1[[#This Row],[Autumn Week 1]:[Spring Week 12]],"&gt;0")</f>
        <v>1</v>
      </c>
    </row>
    <row r="26" spans="1:36">
      <c r="A26" s="4" t="s">
        <v>49</v>
      </c>
      <c r="B26" s="2" t="s">
        <v>48</v>
      </c>
      <c r="C26" s="11" t="s">
        <v>5</v>
      </c>
      <c r="D26" s="29">
        <f>INDEX(Table2[CA weight],MATCH(Table1[[#This Row],[Module Code]],Table2[Module Code],0))</f>
        <v>100</v>
      </c>
      <c r="E26" s="29">
        <f>INDEX(Table2[Credits],MATCH(Table1[[#This Row],[Module Code]],Table2[Module Code],0))</f>
        <v>10</v>
      </c>
      <c r="F26" s="11" t="s">
        <v>207</v>
      </c>
      <c r="G26" s="11" t="s">
        <v>239</v>
      </c>
      <c r="H26" s="11">
        <v>3</v>
      </c>
      <c r="I26" s="11">
        <f>AVERAGE(Table1[[#This Row],[Autumn Week 1]:[Spring Week 12]])*4*Table1[[#This Row],[Credits]]</f>
        <v>12</v>
      </c>
      <c r="J26" s="11">
        <v>15</v>
      </c>
      <c r="K26" s="18"/>
      <c r="L26" s="18"/>
      <c r="M26" s="18"/>
      <c r="N26" s="19"/>
      <c r="O26" s="18"/>
      <c r="P26" s="18"/>
      <c r="Q26" s="18"/>
      <c r="R26" s="19"/>
      <c r="S26" s="18"/>
      <c r="T26" s="18"/>
      <c r="U26" s="18">
        <v>0.3</v>
      </c>
      <c r="V26" s="19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7">
        <f>SUM(Table1[[#This Row],[Autumn Week 1]:[Spring Week 12]])</f>
        <v>0.3</v>
      </c>
      <c r="AJ26" s="27">
        <f>IF(Table1[[#This Row],[Hours]]&gt;0,Table1[[#This Row],[Hours]],Table1[[#This Row],[Nominal Hours]])*COUNTIF(Table1[[#This Row],[Autumn Week 1]:[Spring Week 12]],"&gt;0")</f>
        <v>15</v>
      </c>
    </row>
    <row r="27" spans="1:36">
      <c r="A27" s="4" t="s">
        <v>244</v>
      </c>
      <c r="B27" s="2" t="s">
        <v>245</v>
      </c>
      <c r="C27" s="11" t="s">
        <v>5</v>
      </c>
      <c r="D27" s="29">
        <f>INDEX(Table2[CA weight],MATCH(Table1[[#This Row],[Module Code]],Table2[Module Code],0))</f>
        <v>50</v>
      </c>
      <c r="E27" s="29">
        <f>INDEX(Table2[Credits],MATCH(Table1[[#This Row],[Module Code]],Table2[Module Code],0))</f>
        <v>10</v>
      </c>
      <c r="F27" s="11" t="s">
        <v>227</v>
      </c>
      <c r="G27" s="11" t="s">
        <v>239</v>
      </c>
      <c r="H27" s="11">
        <v>1</v>
      </c>
      <c r="I27" s="11">
        <f>AVERAGE(Table1[[#This Row],[Autumn Week 1]:[Spring Week 12]])*4*Table1[[#This Row],[Credits]]</f>
        <v>0.39999999999999991</v>
      </c>
      <c r="J27" s="11">
        <v>1</v>
      </c>
      <c r="K27" s="18">
        <v>0.01</v>
      </c>
      <c r="L27" s="18">
        <v>0.01</v>
      </c>
      <c r="M27" s="18">
        <v>0.01</v>
      </c>
      <c r="N27" s="18">
        <v>0.01</v>
      </c>
      <c r="O27" s="18">
        <v>0.01</v>
      </c>
      <c r="P27" s="18">
        <v>0.01</v>
      </c>
      <c r="Q27" s="18">
        <v>0.01</v>
      </c>
      <c r="R27" s="18">
        <v>0.01</v>
      </c>
      <c r="S27" s="18">
        <v>0.01</v>
      </c>
      <c r="T27" s="18">
        <v>0.01</v>
      </c>
      <c r="U27" s="18"/>
      <c r="V27" s="19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7">
        <f>SUM(Table1[[#This Row],[Autumn Week 1]:[Spring Week 12]])</f>
        <v>9.9999999999999992E-2</v>
      </c>
      <c r="AJ27" s="27">
        <f>IF(Table1[[#This Row],[Hours]]&gt;0,Table1[[#This Row],[Hours]],Table1[[#This Row],[Nominal Hours]])*COUNTIF(Table1[[#This Row],[Autumn Week 1]:[Spring Week 12]],"&gt;0")</f>
        <v>10</v>
      </c>
    </row>
    <row r="28" spans="1:36">
      <c r="A28" s="4" t="s">
        <v>244</v>
      </c>
      <c r="B28" s="2" t="s">
        <v>245</v>
      </c>
      <c r="C28" s="11" t="s">
        <v>5</v>
      </c>
      <c r="D28" s="29">
        <f>INDEX(Table2[CA weight],MATCH(Table1[[#This Row],[Module Code]],Table2[Module Code],0))</f>
        <v>50</v>
      </c>
      <c r="E28" s="29">
        <f>INDEX(Table2[Credits],MATCH(Table1[[#This Row],[Module Code]],Table2[Module Code],0))</f>
        <v>10</v>
      </c>
      <c r="F28" s="11" t="s">
        <v>200</v>
      </c>
      <c r="G28" s="11" t="s">
        <v>239</v>
      </c>
      <c r="H28" s="11">
        <v>3</v>
      </c>
      <c r="I28" s="11">
        <f>AVERAGE(Table1[[#This Row],[Autumn Week 1]:[Spring Week 12]])*4*Table1[[#This Row],[Credits]]</f>
        <v>8</v>
      </c>
      <c r="J28" s="11">
        <v>15</v>
      </c>
      <c r="K28" s="18"/>
      <c r="L28" s="18"/>
      <c r="M28" s="18"/>
      <c r="N28" s="19"/>
      <c r="O28" s="18"/>
      <c r="P28" s="18"/>
      <c r="Q28" s="18">
        <v>0.2</v>
      </c>
      <c r="R28" s="19"/>
      <c r="S28" s="18"/>
      <c r="T28" s="18"/>
      <c r="U28" s="18">
        <v>0.2</v>
      </c>
      <c r="V28" s="19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7">
        <f>SUM(Table1[[#This Row],[Autumn Week 1]:[Spring Week 12]])</f>
        <v>0.4</v>
      </c>
      <c r="AJ28" s="27">
        <f>IF(Table1[[#This Row],[Hours]]&gt;0,Table1[[#This Row],[Hours]],Table1[[#This Row],[Nominal Hours]])*COUNTIF(Table1[[#This Row],[Autumn Week 1]:[Spring Week 12]],"&gt;0")</f>
        <v>30</v>
      </c>
    </row>
    <row r="29" spans="1:36">
      <c r="A29" s="4" t="s">
        <v>40</v>
      </c>
      <c r="B29" s="2" t="s">
        <v>41</v>
      </c>
      <c r="C29" s="11" t="s">
        <v>5</v>
      </c>
      <c r="D29" s="29">
        <f>INDEX(Table2[CA weight],MATCH(Table1[[#This Row],[Module Code]],Table2[Module Code],0))</f>
        <v>50</v>
      </c>
      <c r="E29" s="29">
        <f>INDEX(Table2[Credits],MATCH(Table1[[#This Row],[Module Code]],Table2[Module Code],0))</f>
        <v>10</v>
      </c>
      <c r="F29" s="11"/>
      <c r="G29" s="11" t="s">
        <v>239</v>
      </c>
      <c r="H29" s="11">
        <v>3</v>
      </c>
      <c r="I29" s="11">
        <f>AVERAGE(Table1[[#This Row],[Autumn Week 1]:[Spring Week 12]])*4*Table1[[#This Row],[Credits]]</f>
        <v>8</v>
      </c>
      <c r="J29" s="11">
        <v>6</v>
      </c>
      <c r="K29" s="18"/>
      <c r="L29" s="18"/>
      <c r="M29" s="18"/>
      <c r="N29" s="19"/>
      <c r="O29" s="18"/>
      <c r="P29" s="18">
        <v>0.2</v>
      </c>
      <c r="Q29" s="18"/>
      <c r="R29" s="19"/>
      <c r="S29" s="18">
        <v>0.2</v>
      </c>
      <c r="T29" s="18"/>
      <c r="U29" s="18"/>
      <c r="V29" s="19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7">
        <f>SUM(Table1[[#This Row],[Autumn Week 1]:[Spring Week 12]])</f>
        <v>0.4</v>
      </c>
      <c r="AJ29" s="27">
        <f>IF(Table1[[#This Row],[Hours]]&gt;0,Table1[[#This Row],[Hours]],Table1[[#This Row],[Nominal Hours]])*COUNTIF(Table1[[#This Row],[Autumn Week 1]:[Spring Week 12]],"&gt;0")</f>
        <v>12</v>
      </c>
    </row>
    <row r="30" spans="1:36">
      <c r="A30" s="4" t="s">
        <v>44</v>
      </c>
      <c r="B30" s="2" t="s">
        <v>42</v>
      </c>
      <c r="C30" s="11" t="s">
        <v>125</v>
      </c>
      <c r="D30" s="29">
        <f>INDEX(Table2[CA weight],MATCH(Table1[[#This Row],[Module Code]],Table2[Module Code],0))</f>
        <v>100</v>
      </c>
      <c r="E30" s="29">
        <f>INDEX(Table2[Credits],MATCH(Table1[[#This Row],[Module Code]],Table2[Module Code],0))</f>
        <v>10</v>
      </c>
      <c r="F30" s="11" t="s">
        <v>213</v>
      </c>
      <c r="G30" s="11" t="s">
        <v>239</v>
      </c>
      <c r="H30" s="11">
        <v>1</v>
      </c>
      <c r="I30" s="11">
        <f>AVERAGE(Table1[[#This Row],[Autumn Week 1]:[Spring Week 12]])*4*Table1[[#This Row],[Credits]]</f>
        <v>0.19999999999999996</v>
      </c>
      <c r="J30" s="11"/>
      <c r="K30" s="18">
        <v>5.0000000000000001E-3</v>
      </c>
      <c r="L30" s="18">
        <v>5.0000000000000001E-3</v>
      </c>
      <c r="M30" s="18">
        <v>5.0000000000000001E-3</v>
      </c>
      <c r="N30" s="18">
        <v>5.0000000000000001E-3</v>
      </c>
      <c r="O30" s="18">
        <v>5.0000000000000001E-3</v>
      </c>
      <c r="P30" s="18">
        <v>5.0000000000000001E-3</v>
      </c>
      <c r="Q30" s="18">
        <v>5.0000000000000001E-3</v>
      </c>
      <c r="R30" s="18">
        <v>5.0000000000000001E-3</v>
      </c>
      <c r="S30" s="18">
        <v>5.0000000000000001E-3</v>
      </c>
      <c r="T30" s="18">
        <v>5.0000000000000001E-3</v>
      </c>
      <c r="U30" s="18"/>
      <c r="V30" s="19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7">
        <f>SUM(Table1[[#This Row],[Autumn Week 1]:[Spring Week 12]])</f>
        <v>4.9999999999999996E-2</v>
      </c>
      <c r="AJ30" s="27">
        <f>IF(Table1[[#This Row],[Hours]]&gt;0,Table1[[#This Row],[Hours]],Table1[[#This Row],[Nominal Hours]])*COUNTIF(Table1[[#This Row],[Autumn Week 1]:[Spring Week 12]],"&gt;0")</f>
        <v>1.9999999999999996</v>
      </c>
    </row>
    <row r="31" spans="1:36">
      <c r="A31" s="4" t="s">
        <v>44</v>
      </c>
      <c r="B31" s="2" t="s">
        <v>42</v>
      </c>
      <c r="C31" s="11" t="s">
        <v>5</v>
      </c>
      <c r="D31" s="29">
        <f>INDEX(Table2[CA weight],MATCH(Table1[[#This Row],[Module Code]],Table2[Module Code],0))</f>
        <v>100</v>
      </c>
      <c r="E31" s="29">
        <f>INDEX(Table2[Credits],MATCH(Table1[[#This Row],[Module Code]],Table2[Module Code],0))</f>
        <v>10</v>
      </c>
      <c r="F31" s="11" t="s">
        <v>277</v>
      </c>
      <c r="G31" s="11" t="s">
        <v>239</v>
      </c>
      <c r="H31" s="11">
        <v>2</v>
      </c>
      <c r="I31" s="11">
        <f>AVERAGE(Table1[[#This Row],[Autumn Week 1]:[Spring Week 12]])*4*Table1[[#This Row],[Credits]]</f>
        <v>6</v>
      </c>
      <c r="J31" s="11">
        <v>2</v>
      </c>
      <c r="K31" s="18"/>
      <c r="L31" s="18"/>
      <c r="M31" s="18"/>
      <c r="N31" s="19"/>
      <c r="O31" s="18"/>
      <c r="P31" s="18"/>
      <c r="Q31" s="18"/>
      <c r="R31" s="19"/>
      <c r="S31" s="18">
        <v>0.15</v>
      </c>
      <c r="T31" s="18"/>
      <c r="U31" s="18"/>
      <c r="V31" s="19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7">
        <f>SUM(Table1[[#This Row],[Autumn Week 1]:[Spring Week 12]])</f>
        <v>0.15</v>
      </c>
      <c r="AJ31" s="27">
        <f>IF(Table1[[#This Row],[Hours]]&gt;0,Table1[[#This Row],[Hours]],Table1[[#This Row],[Nominal Hours]])*COUNTIF(Table1[[#This Row],[Autumn Week 1]:[Spring Week 12]],"&gt;0")</f>
        <v>2</v>
      </c>
    </row>
    <row r="32" spans="1:36">
      <c r="A32" s="4" t="s">
        <v>44</v>
      </c>
      <c r="B32" s="2" t="s">
        <v>42</v>
      </c>
      <c r="C32" s="11" t="s">
        <v>121</v>
      </c>
      <c r="D32" s="29">
        <f>INDEX(Table2[CA weight],MATCH(Table1[[#This Row],[Module Code]],Table2[Module Code],0))</f>
        <v>100</v>
      </c>
      <c r="E32" s="29">
        <f>INDEX(Table2[Credits],MATCH(Table1[[#This Row],[Module Code]],Table2[Module Code],0))</f>
        <v>10</v>
      </c>
      <c r="F32" s="11" t="s">
        <v>211</v>
      </c>
      <c r="G32" s="11" t="s">
        <v>239</v>
      </c>
      <c r="H32" s="11">
        <v>3</v>
      </c>
      <c r="I32" s="11">
        <f>AVERAGE(Table1[[#This Row],[Autumn Week 1]:[Spring Week 12]])*4*Table1[[#This Row],[Credits]]</f>
        <v>8</v>
      </c>
      <c r="J32" s="11">
        <v>15</v>
      </c>
      <c r="K32" s="18"/>
      <c r="L32" s="18"/>
      <c r="M32" s="18"/>
      <c r="N32" s="19"/>
      <c r="O32" s="18"/>
      <c r="P32" s="18"/>
      <c r="Q32" s="18"/>
      <c r="R32" s="19">
        <v>0.2</v>
      </c>
      <c r="S32" s="18"/>
      <c r="T32" s="18"/>
      <c r="U32" s="18"/>
      <c r="V32" s="19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7">
        <f>SUM(Table1[[#This Row],[Autumn Week 1]:[Spring Week 12]])</f>
        <v>0.2</v>
      </c>
      <c r="AJ32" s="27">
        <f>IF(Table1[[#This Row],[Hours]]&gt;0,Table1[[#This Row],[Hours]],Table1[[#This Row],[Nominal Hours]])*COUNTIF(Table1[[#This Row],[Autumn Week 1]:[Spring Week 12]],"&gt;0")</f>
        <v>15</v>
      </c>
    </row>
    <row r="33" spans="1:36">
      <c r="A33" s="4" t="s">
        <v>44</v>
      </c>
      <c r="B33" s="2" t="s">
        <v>42</v>
      </c>
      <c r="C33" s="11" t="s">
        <v>122</v>
      </c>
      <c r="D33" s="29">
        <f>INDEX(Table2[CA weight],MATCH(Table1[[#This Row],[Module Code]],Table2[Module Code],0))</f>
        <v>100</v>
      </c>
      <c r="E33" s="29">
        <f>INDEX(Table2[Credits],MATCH(Table1[[#This Row],[Module Code]],Table2[Module Code],0))</f>
        <v>10</v>
      </c>
      <c r="F33" s="11" t="s">
        <v>214</v>
      </c>
      <c r="G33" s="11" t="s">
        <v>239</v>
      </c>
      <c r="H33" s="11">
        <v>9</v>
      </c>
      <c r="I33" s="11">
        <f>AVERAGE(Table1[[#This Row],[Autumn Week 1]:[Spring Week 12]])*4*Table1[[#This Row],[Credits]]</f>
        <v>24</v>
      </c>
      <c r="J33" s="11">
        <v>9</v>
      </c>
      <c r="K33" s="18"/>
      <c r="L33" s="18"/>
      <c r="M33" s="18"/>
      <c r="N33" s="19"/>
      <c r="O33" s="18"/>
      <c r="P33" s="18"/>
      <c r="Q33" s="18"/>
      <c r="R33" s="19"/>
      <c r="S33" s="18"/>
      <c r="T33" s="18"/>
      <c r="U33" s="18"/>
      <c r="V33" s="19">
        <v>0.6</v>
      </c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7">
        <f>SUM(Table1[[#This Row],[Autumn Week 1]:[Spring Week 12]])</f>
        <v>0.6</v>
      </c>
      <c r="AJ33" s="27">
        <f>IF(Table1[[#This Row],[Hours]]&gt;0,Table1[[#This Row],[Hours]],Table1[[#This Row],[Nominal Hours]])*COUNTIF(Table1[[#This Row],[Autumn Week 1]:[Spring Week 12]],"&gt;0")</f>
        <v>9</v>
      </c>
    </row>
    <row r="34" spans="1:36" ht="14.65" customHeight="1">
      <c r="A34" s="4" t="s">
        <v>45</v>
      </c>
      <c r="B34" s="2" t="s">
        <v>43</v>
      </c>
      <c r="C34" s="11" t="s">
        <v>124</v>
      </c>
      <c r="D34" s="29">
        <f>INDEX(Table2[CA weight],MATCH(Table1[[#This Row],[Module Code]],Table2[Module Code],0))</f>
        <v>35</v>
      </c>
      <c r="E34" s="29">
        <f>INDEX(Table2[Credits],MATCH(Table1[[#This Row],[Module Code]],Table2[Module Code],0))</f>
        <v>10</v>
      </c>
      <c r="F34" s="11" t="s">
        <v>276</v>
      </c>
      <c r="G34" s="11" t="s">
        <v>239</v>
      </c>
      <c r="H34" s="11">
        <v>1</v>
      </c>
      <c r="I34" s="11">
        <f>AVERAGE(Table1[[#This Row],[Autumn Week 1]:[Spring Week 12]])*4*Table1[[#This Row],[Credits]]</f>
        <v>1.6</v>
      </c>
      <c r="J34" s="11">
        <v>3</v>
      </c>
      <c r="K34" s="18"/>
      <c r="L34" s="18"/>
      <c r="M34" s="18"/>
      <c r="N34" s="19"/>
      <c r="O34" s="18"/>
      <c r="P34" s="18">
        <v>0.04</v>
      </c>
      <c r="Q34" s="18">
        <v>0.04</v>
      </c>
      <c r="R34" s="18">
        <v>0.04</v>
      </c>
      <c r="S34" s="18">
        <v>0.04</v>
      </c>
      <c r="T34" s="18">
        <v>0.04</v>
      </c>
      <c r="U34" s="18"/>
      <c r="V34" s="19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7">
        <f>SUM(Table1[[#This Row],[Autumn Week 1]:[Spring Week 12]])</f>
        <v>0.2</v>
      </c>
      <c r="AJ34" s="27">
        <f>IF(Table1[[#This Row],[Hours]]&gt;0,Table1[[#This Row],[Hours]],Table1[[#This Row],[Nominal Hours]])*COUNTIF(Table1[[#This Row],[Autumn Week 1]:[Spring Week 12]],"&gt;0")</f>
        <v>15</v>
      </c>
    </row>
    <row r="35" spans="1:36">
      <c r="A35" s="4" t="s">
        <v>45</v>
      </c>
      <c r="B35" s="2" t="s">
        <v>43</v>
      </c>
      <c r="C35" s="11" t="s">
        <v>5</v>
      </c>
      <c r="D35" s="29">
        <f>INDEX(Table2[CA weight],MATCH(Table1[[#This Row],[Module Code]],Table2[Module Code],0))</f>
        <v>35</v>
      </c>
      <c r="E35" s="29">
        <f>INDEX(Table2[Credits],MATCH(Table1[[#This Row],[Module Code]],Table2[Module Code],0))</f>
        <v>10</v>
      </c>
      <c r="F35" s="11" t="s">
        <v>207</v>
      </c>
      <c r="G35" s="11" t="s">
        <v>239</v>
      </c>
      <c r="H35" s="11">
        <v>5</v>
      </c>
      <c r="I35" s="11">
        <f>AVERAGE(Table1[[#This Row],[Autumn Week 1]:[Spring Week 12]])*4*Table1[[#This Row],[Credits]]</f>
        <v>6</v>
      </c>
      <c r="J35" s="11"/>
      <c r="K35" s="18"/>
      <c r="L35" s="18"/>
      <c r="M35" s="18"/>
      <c r="N35" s="19"/>
      <c r="O35" s="18"/>
      <c r="P35" s="18"/>
      <c r="Q35" s="18"/>
      <c r="R35" s="19"/>
      <c r="S35" s="18"/>
      <c r="T35" s="18"/>
      <c r="U35" s="18"/>
      <c r="V35" s="19">
        <v>0.15</v>
      </c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7">
        <f>SUM(Table1[[#This Row],[Autumn Week 1]:[Spring Week 12]])</f>
        <v>0.15</v>
      </c>
      <c r="AJ35" s="27">
        <f>IF(Table1[[#This Row],[Hours]]&gt;0,Table1[[#This Row],[Hours]],Table1[[#This Row],[Nominal Hours]])*COUNTIF(Table1[[#This Row],[Autumn Week 1]:[Spring Week 12]],"&gt;0")</f>
        <v>6</v>
      </c>
    </row>
    <row r="36" spans="1:36">
      <c r="A36" s="4" t="s">
        <v>51</v>
      </c>
      <c r="B36" s="2" t="s">
        <v>50</v>
      </c>
      <c r="C36" s="11" t="s">
        <v>124</v>
      </c>
      <c r="D36" s="29">
        <f>INDEX(Table2[CA weight],MATCH(Table1[[#This Row],[Module Code]],Table2[Module Code],0))</f>
        <v>100</v>
      </c>
      <c r="E36" s="29">
        <f>INDEX(Table2[Credits],MATCH(Table1[[#This Row],[Module Code]],Table2[Module Code],0))</f>
        <v>20</v>
      </c>
      <c r="F36" s="11" t="s">
        <v>276</v>
      </c>
      <c r="G36" s="11" t="s">
        <v>239</v>
      </c>
      <c r="H36" s="11">
        <v>3</v>
      </c>
      <c r="I36" s="11">
        <f>AVERAGE(Table1[[#This Row],[Autumn Week 1]:[Spring Week 12]])*4*Table1[[#This Row],[Credits]]</f>
        <v>7.9999999999999991</v>
      </c>
      <c r="J36" s="11">
        <v>6</v>
      </c>
      <c r="K36" s="18"/>
      <c r="L36" s="18"/>
      <c r="M36" s="18"/>
      <c r="N36" s="19"/>
      <c r="O36" s="18">
        <v>0.1</v>
      </c>
      <c r="P36" s="18"/>
      <c r="Q36" s="18"/>
      <c r="R36" s="19">
        <v>0.1</v>
      </c>
      <c r="S36" s="18"/>
      <c r="T36" s="18"/>
      <c r="U36" s="18">
        <v>0.1</v>
      </c>
      <c r="V36" s="19"/>
      <c r="W36" s="22"/>
      <c r="X36" s="22"/>
      <c r="Y36" s="20"/>
      <c r="Z36" s="22">
        <v>0.1</v>
      </c>
      <c r="AA36" s="20"/>
      <c r="AB36" s="22"/>
      <c r="AC36" s="20">
        <v>0.1</v>
      </c>
      <c r="AD36" s="22"/>
      <c r="AE36" s="20"/>
      <c r="AF36" s="22">
        <v>0.1</v>
      </c>
      <c r="AG36" s="22"/>
      <c r="AH36" s="20"/>
      <c r="AI36" s="27">
        <f>SUM(Table1[[#This Row],[Autumn Week 1]:[Spring Week 12]])</f>
        <v>0.6</v>
      </c>
      <c r="AJ36" s="27">
        <f>IF(Table1[[#This Row],[Hours]]&gt;0,Table1[[#This Row],[Hours]],Table1[[#This Row],[Nominal Hours]])*COUNTIF(Table1[[#This Row],[Autumn Week 1]:[Spring Week 12]],"&gt;0")</f>
        <v>36</v>
      </c>
    </row>
    <row r="37" spans="1:36">
      <c r="A37" s="4" t="s">
        <v>51</v>
      </c>
      <c r="B37" s="2" t="s">
        <v>50</v>
      </c>
      <c r="C37" s="11" t="s">
        <v>5</v>
      </c>
      <c r="D37" s="29">
        <f>INDEX(Table2[CA weight],MATCH(Table1[[#This Row],[Module Code]],Table2[Module Code],0))</f>
        <v>100</v>
      </c>
      <c r="E37" s="29">
        <f>INDEX(Table2[Credits],MATCH(Table1[[#This Row],[Module Code]],Table2[Module Code],0))</f>
        <v>20</v>
      </c>
      <c r="F37" s="11" t="s">
        <v>206</v>
      </c>
      <c r="G37" s="11" t="s">
        <v>239</v>
      </c>
      <c r="H37" s="11">
        <v>1</v>
      </c>
      <c r="I37" s="11">
        <f>AVERAGE(Table1[[#This Row],[Autumn Week 1]:[Spring Week 12]])*4*Table1[[#This Row],[Credits]]</f>
        <v>4</v>
      </c>
      <c r="J37" s="11">
        <v>1</v>
      </c>
      <c r="K37" s="18"/>
      <c r="L37" s="18">
        <v>0.05</v>
      </c>
      <c r="M37" s="18"/>
      <c r="N37" s="19"/>
      <c r="O37" s="18"/>
      <c r="P37" s="18"/>
      <c r="Q37" s="18"/>
      <c r="R37" s="19"/>
      <c r="S37" s="18"/>
      <c r="T37" s="18"/>
      <c r="U37" s="18"/>
      <c r="V37" s="19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7">
        <f>SUM(Table1[[#This Row],[Autumn Week 1]:[Spring Week 12]])</f>
        <v>0.05</v>
      </c>
      <c r="AJ37" s="27">
        <f>IF(Table1[[#This Row],[Hours]]&gt;0,Table1[[#This Row],[Hours]],Table1[[#This Row],[Nominal Hours]])*COUNTIF(Table1[[#This Row],[Autumn Week 1]:[Spring Week 12]],"&gt;0")</f>
        <v>1</v>
      </c>
    </row>
    <row r="38" spans="1:36">
      <c r="A38" s="4" t="s">
        <v>51</v>
      </c>
      <c r="B38" s="2" t="s">
        <v>50</v>
      </c>
      <c r="C38" s="11" t="s">
        <v>122</v>
      </c>
      <c r="D38" s="29">
        <f>INDEX(Table2[CA weight],MATCH(Table1[[#This Row],[Module Code]],Table2[Module Code],0))</f>
        <v>100</v>
      </c>
      <c r="E38" s="29">
        <f>INDEX(Table2[Credits],MATCH(Table1[[#This Row],[Module Code]],Table2[Module Code],0))</f>
        <v>20</v>
      </c>
      <c r="F38" s="11" t="s">
        <v>274</v>
      </c>
      <c r="G38" s="11" t="s">
        <v>239</v>
      </c>
      <c r="H38" s="11">
        <v>11</v>
      </c>
      <c r="I38" s="11">
        <f>AVERAGE(Table1[[#This Row],[Autumn Week 1]:[Spring Week 12]])*4*Table1[[#This Row],[Credits]]</f>
        <v>24</v>
      </c>
      <c r="J38" s="11">
        <v>0.5</v>
      </c>
      <c r="K38" s="18"/>
      <c r="L38" s="18"/>
      <c r="M38" s="18"/>
      <c r="N38" s="19"/>
      <c r="O38" s="18"/>
      <c r="P38" s="18"/>
      <c r="Q38" s="18"/>
      <c r="R38" s="19"/>
      <c r="S38" s="18"/>
      <c r="T38" s="18"/>
      <c r="U38" s="18"/>
      <c r="V38" s="19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>
        <v>0.3</v>
      </c>
      <c r="AH38" s="20"/>
      <c r="AI38" s="27">
        <f>SUM(Table1[[#This Row],[Autumn Week 1]:[Spring Week 12]])</f>
        <v>0.3</v>
      </c>
      <c r="AJ38" s="27">
        <f>IF(Table1[[#This Row],[Hours]]&gt;0,Table1[[#This Row],[Hours]],Table1[[#This Row],[Nominal Hours]])*COUNTIF(Table1[[#This Row],[Autumn Week 1]:[Spring Week 12]],"&gt;0")</f>
        <v>0.5</v>
      </c>
    </row>
    <row r="39" spans="1:36">
      <c r="A39" s="4" t="s">
        <v>51</v>
      </c>
      <c r="B39" s="2" t="s">
        <v>50</v>
      </c>
      <c r="C39" s="11" t="s">
        <v>5</v>
      </c>
      <c r="D39" s="29">
        <f>INDEX(Table2[CA weight],MATCH(Table1[[#This Row],[Module Code]],Table2[Module Code],0))</f>
        <v>100</v>
      </c>
      <c r="E39" s="29">
        <f>INDEX(Table2[Credits],MATCH(Table1[[#This Row],[Module Code]],Table2[Module Code],0))</f>
        <v>20</v>
      </c>
      <c r="F39" s="11" t="s">
        <v>207</v>
      </c>
      <c r="G39" s="11" t="s">
        <v>239</v>
      </c>
      <c r="H39" s="11">
        <v>4</v>
      </c>
      <c r="I39" s="11">
        <f>AVERAGE(Table1[[#This Row],[Autumn Week 1]:[Spring Week 12]])*4*Table1[[#This Row],[Credits]]</f>
        <v>4</v>
      </c>
      <c r="J39" s="11">
        <v>15</v>
      </c>
      <c r="K39" s="18"/>
      <c r="L39" s="18"/>
      <c r="M39" s="18"/>
      <c r="N39" s="19"/>
      <c r="O39" s="18"/>
      <c r="P39" s="18"/>
      <c r="Q39" s="18"/>
      <c r="R39" s="19"/>
      <c r="S39" s="18"/>
      <c r="T39" s="18"/>
      <c r="U39" s="18"/>
      <c r="V39" s="19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>
        <v>0.05</v>
      </c>
      <c r="AH39" s="20"/>
      <c r="AI39" s="27">
        <f>SUM(Table1[[#This Row],[Autumn Week 1]:[Spring Week 12]])</f>
        <v>0.05</v>
      </c>
      <c r="AJ39" s="27">
        <f>IF(Table1[[#This Row],[Hours]]&gt;0,Table1[[#This Row],[Hours]],Table1[[#This Row],[Nominal Hours]])*COUNTIF(Table1[[#This Row],[Autumn Week 1]:[Spring Week 12]],"&gt;0")</f>
        <v>15</v>
      </c>
    </row>
    <row r="40" spans="1:36">
      <c r="A40" s="4" t="s">
        <v>53</v>
      </c>
      <c r="B40" s="2" t="s">
        <v>52</v>
      </c>
      <c r="C40" s="11" t="s">
        <v>124</v>
      </c>
      <c r="D40" s="29">
        <f>INDEX(Table2[CA weight],MATCH(Table1[[#This Row],[Module Code]],Table2[Module Code],0))</f>
        <v>100</v>
      </c>
      <c r="E40" s="29">
        <f>INDEX(Table2[Credits],MATCH(Table1[[#This Row],[Module Code]],Table2[Module Code],0))</f>
        <v>20</v>
      </c>
      <c r="F40" s="11" t="s">
        <v>276</v>
      </c>
      <c r="G40" s="11" t="s">
        <v>239</v>
      </c>
      <c r="H40" s="11">
        <v>2</v>
      </c>
      <c r="I40" s="11">
        <f>AVERAGE(Table1[[#This Row],[Autumn Week 1]:[Spring Week 12]])*4*Table1[[#This Row],[Credits]]</f>
        <v>8</v>
      </c>
      <c r="J40" s="11">
        <v>6</v>
      </c>
      <c r="K40" s="18"/>
      <c r="L40" s="18"/>
      <c r="M40" s="18"/>
      <c r="N40" s="19">
        <v>0.1</v>
      </c>
      <c r="O40" s="18"/>
      <c r="P40" s="18"/>
      <c r="Q40" s="18"/>
      <c r="R40" s="19"/>
      <c r="S40" s="18"/>
      <c r="T40" s="18"/>
      <c r="U40" s="18">
        <v>0.1</v>
      </c>
      <c r="V40" s="19"/>
      <c r="W40" s="22"/>
      <c r="X40" s="22"/>
      <c r="Y40" s="22">
        <v>0.1</v>
      </c>
      <c r="Z40" s="22"/>
      <c r="AA40" s="22">
        <v>0.1</v>
      </c>
      <c r="AB40" s="22"/>
      <c r="AC40" s="22"/>
      <c r="AD40" s="22"/>
      <c r="AE40" s="22"/>
      <c r="AF40" s="22"/>
      <c r="AG40" s="22"/>
      <c r="AH40" s="22"/>
      <c r="AI40" s="27">
        <f>SUM(Table1[[#This Row],[Autumn Week 1]:[Spring Week 12]])</f>
        <v>0.4</v>
      </c>
      <c r="AJ40" s="27">
        <f>IF(Table1[[#This Row],[Hours]]&gt;0,Table1[[#This Row],[Hours]],Table1[[#This Row],[Nominal Hours]])*COUNTIF(Table1[[#This Row],[Autumn Week 1]:[Spring Week 12]],"&gt;0")</f>
        <v>24</v>
      </c>
    </row>
    <row r="41" spans="1:36">
      <c r="A41" s="4" t="s">
        <v>53</v>
      </c>
      <c r="B41" s="2" t="s">
        <v>52</v>
      </c>
      <c r="C41" s="11" t="s">
        <v>5</v>
      </c>
      <c r="D41" s="29">
        <f>INDEX(Table2[CA weight],MATCH(Table1[[#This Row],[Module Code]],Table2[Module Code],0))</f>
        <v>100</v>
      </c>
      <c r="E41" s="29">
        <f>INDEX(Table2[Credits],MATCH(Table1[[#This Row],[Module Code]],Table2[Module Code],0))</f>
        <v>20</v>
      </c>
      <c r="F41" s="11" t="s">
        <v>206</v>
      </c>
      <c r="G41" s="11" t="s">
        <v>239</v>
      </c>
      <c r="H41" s="11">
        <v>2</v>
      </c>
      <c r="I41" s="11">
        <f>AVERAGE(Table1[[#This Row],[Autumn Week 1]:[Spring Week 12]])*4*Table1[[#This Row],[Credits]]</f>
        <v>8</v>
      </c>
      <c r="J41" s="11"/>
      <c r="K41" s="18"/>
      <c r="L41" s="18"/>
      <c r="M41" s="18"/>
      <c r="N41" s="19"/>
      <c r="O41" s="18"/>
      <c r="P41" s="18">
        <v>0.1</v>
      </c>
      <c r="Q41" s="18"/>
      <c r="R41" s="19"/>
      <c r="S41" s="18"/>
      <c r="T41" s="18"/>
      <c r="U41" s="18"/>
      <c r="V41" s="19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7">
        <f>SUM(Table1[[#This Row],[Autumn Week 1]:[Spring Week 12]])</f>
        <v>0.1</v>
      </c>
      <c r="AJ41" s="27">
        <f>IF(Table1[[#This Row],[Hours]]&gt;0,Table1[[#This Row],[Hours]],Table1[[#This Row],[Nominal Hours]])*COUNTIF(Table1[[#This Row],[Autumn Week 1]:[Spring Week 12]],"&gt;0")</f>
        <v>8</v>
      </c>
    </row>
    <row r="42" spans="1:36">
      <c r="A42" s="4" t="s">
        <v>53</v>
      </c>
      <c r="B42" s="2" t="s">
        <v>52</v>
      </c>
      <c r="C42" s="11" t="s">
        <v>5</v>
      </c>
      <c r="D42" s="29">
        <f>INDEX(Table2[CA weight],MATCH(Table1[[#This Row],[Module Code]],Table2[Module Code],0))</f>
        <v>100</v>
      </c>
      <c r="E42" s="29">
        <f>INDEX(Table2[Credits],MATCH(Table1[[#This Row],[Module Code]],Table2[Module Code],0))</f>
        <v>20</v>
      </c>
      <c r="F42" s="11" t="s">
        <v>205</v>
      </c>
      <c r="G42" s="11" t="s">
        <v>239</v>
      </c>
      <c r="H42" s="11">
        <v>3</v>
      </c>
      <c r="I42" s="11">
        <f>AVERAGE(Table1[[#This Row],[Autumn Week 1]:[Spring Week 12]])*4*Table1[[#This Row],[Credits]]</f>
        <v>16</v>
      </c>
      <c r="J42" s="11">
        <v>10</v>
      </c>
      <c r="K42" s="18"/>
      <c r="L42" s="18"/>
      <c r="M42" s="18"/>
      <c r="N42" s="19"/>
      <c r="O42" s="18"/>
      <c r="P42" s="18"/>
      <c r="Q42" s="18"/>
      <c r="R42" s="19"/>
      <c r="S42" s="18">
        <v>0.2</v>
      </c>
      <c r="T42" s="18"/>
      <c r="U42" s="18"/>
      <c r="V42" s="19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7">
        <f>SUM(Table1[[#This Row],[Autumn Week 1]:[Spring Week 12]])</f>
        <v>0.2</v>
      </c>
      <c r="AJ42" s="27">
        <f>IF(Table1[[#This Row],[Hours]]&gt;0,Table1[[#This Row],[Hours]],Table1[[#This Row],[Nominal Hours]])*COUNTIF(Table1[[#This Row],[Autumn Week 1]:[Spring Week 12]],"&gt;0")</f>
        <v>10</v>
      </c>
    </row>
    <row r="43" spans="1:36">
      <c r="A43" s="4" t="s">
        <v>53</v>
      </c>
      <c r="B43" s="2" t="s">
        <v>52</v>
      </c>
      <c r="C43" s="11" t="s">
        <v>5</v>
      </c>
      <c r="D43" s="29">
        <f>INDEX(Table2[CA weight],MATCH(Table1[[#This Row],[Module Code]],Table2[Module Code],0))</f>
        <v>100</v>
      </c>
      <c r="E43" s="29">
        <f>INDEX(Table2[Credits],MATCH(Table1[[#This Row],[Module Code]],Table2[Module Code],0))</f>
        <v>20</v>
      </c>
      <c r="F43" s="11" t="s">
        <v>202</v>
      </c>
      <c r="G43" s="11" t="s">
        <v>239</v>
      </c>
      <c r="H43" s="11">
        <v>6</v>
      </c>
      <c r="I43" s="11">
        <f>AVERAGE(Table1[[#This Row],[Autumn Week 1]:[Spring Week 12]])*4*Table1[[#This Row],[Credits]]</f>
        <v>24</v>
      </c>
      <c r="J43" s="11"/>
      <c r="K43" s="18"/>
      <c r="L43" s="18"/>
      <c r="M43" s="18"/>
      <c r="N43" s="19"/>
      <c r="O43" s="18"/>
      <c r="P43" s="18"/>
      <c r="Q43" s="18"/>
      <c r="R43" s="19"/>
      <c r="S43" s="18"/>
      <c r="T43" s="18"/>
      <c r="U43" s="18"/>
      <c r="V43" s="19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>
        <v>0.3</v>
      </c>
      <c r="AH43" s="20"/>
      <c r="AI43" s="27">
        <f>SUM(Table1[[#This Row],[Autumn Week 1]:[Spring Week 12]])</f>
        <v>0.3</v>
      </c>
      <c r="AJ43" s="27">
        <f>IF(Table1[[#This Row],[Hours]]&gt;0,Table1[[#This Row],[Hours]],Table1[[#This Row],[Nominal Hours]])*COUNTIF(Table1[[#This Row],[Autumn Week 1]:[Spring Week 12]],"&gt;0")</f>
        <v>24</v>
      </c>
    </row>
    <row r="44" spans="1:36">
      <c r="A44" s="3" t="s">
        <v>93</v>
      </c>
      <c r="B44" s="3" t="s">
        <v>85</v>
      </c>
      <c r="C44" s="11" t="s">
        <v>125</v>
      </c>
      <c r="D44" s="29">
        <f>INDEX(Table2[CA weight],MATCH(Table1[[#This Row],[Module Code]],Table2[Module Code],0))</f>
        <v>30</v>
      </c>
      <c r="E44" s="29">
        <f>INDEX(Table2[Credits],MATCH(Table1[[#This Row],[Module Code]],Table2[Module Code],0))</f>
        <v>20</v>
      </c>
      <c r="F44" s="11" t="s">
        <v>275</v>
      </c>
      <c r="G44" s="11" t="s">
        <v>239</v>
      </c>
      <c r="H44" s="11">
        <v>1</v>
      </c>
      <c r="I44" s="11">
        <f>AVERAGE(Table1[[#This Row],[Autumn Week 1]:[Spring Week 12]])*4*Table1[[#This Row],[Credits]]</f>
        <v>0.79999999999999982</v>
      </c>
      <c r="J44" s="11">
        <v>0.5</v>
      </c>
      <c r="K44" s="18"/>
      <c r="L44" s="18"/>
      <c r="M44" s="18"/>
      <c r="N44" s="19"/>
      <c r="O44" s="18"/>
      <c r="P44" s="18"/>
      <c r="Q44" s="18"/>
      <c r="R44" s="19"/>
      <c r="S44" s="18"/>
      <c r="T44" s="18"/>
      <c r="U44" s="18"/>
      <c r="V44" s="19"/>
      <c r="W44" s="20">
        <v>0.01</v>
      </c>
      <c r="X44" s="20">
        <v>0.01</v>
      </c>
      <c r="Y44" s="20">
        <v>0.01</v>
      </c>
      <c r="Z44" s="20">
        <v>0.01</v>
      </c>
      <c r="AA44" s="20">
        <v>0.01</v>
      </c>
      <c r="AB44" s="20">
        <v>0.01</v>
      </c>
      <c r="AC44" s="20">
        <v>0.01</v>
      </c>
      <c r="AD44" s="20">
        <v>0.01</v>
      </c>
      <c r="AE44" s="20">
        <v>0.01</v>
      </c>
      <c r="AF44" s="20">
        <v>0.01</v>
      </c>
      <c r="AG44" s="20"/>
      <c r="AH44" s="20"/>
      <c r="AI44" s="27">
        <f>SUM(Table1[[#This Row],[Autumn Week 1]:[Spring Week 12]])</f>
        <v>9.9999999999999992E-2</v>
      </c>
      <c r="AJ44" s="27">
        <f>IF(Table1[[#This Row],[Hours]]&gt;0,Table1[[#This Row],[Hours]],Table1[[#This Row],[Nominal Hours]])*COUNTIF(Table1[[#This Row],[Autumn Week 1]:[Spring Week 12]],"&gt;0")</f>
        <v>5</v>
      </c>
    </row>
    <row r="45" spans="1:36">
      <c r="A45" s="3" t="s">
        <v>93</v>
      </c>
      <c r="B45" s="3" t="s">
        <v>85</v>
      </c>
      <c r="C45" s="12" t="s">
        <v>5</v>
      </c>
      <c r="D45" s="29">
        <f>INDEX(Table2[CA weight],MATCH(Table1[[#This Row],[Module Code]],Table2[Module Code],0))</f>
        <v>30</v>
      </c>
      <c r="E45" s="29">
        <f>INDEX(Table2[Credits],MATCH(Table1[[#This Row],[Module Code]],Table2[Module Code],0))</f>
        <v>20</v>
      </c>
      <c r="F45" s="12"/>
      <c r="G45" s="11" t="s">
        <v>239</v>
      </c>
      <c r="H45" s="11">
        <v>3</v>
      </c>
      <c r="I45" s="11">
        <f>AVERAGE(Table1[[#This Row],[Autumn Week 1]:[Spring Week 12]])*4*Table1[[#This Row],[Credits]]</f>
        <v>8</v>
      </c>
      <c r="J45" s="11">
        <v>15</v>
      </c>
      <c r="K45" s="18"/>
      <c r="L45" s="18"/>
      <c r="M45" s="18"/>
      <c r="N45" s="19"/>
      <c r="O45" s="18"/>
      <c r="P45" s="18"/>
      <c r="Q45" s="18"/>
      <c r="R45" s="19"/>
      <c r="S45" s="18"/>
      <c r="T45" s="18"/>
      <c r="U45" s="18"/>
      <c r="V45" s="19"/>
      <c r="W45" s="20"/>
      <c r="X45" s="20"/>
      <c r="Y45" s="20"/>
      <c r="Z45" s="20"/>
      <c r="AA45" s="20">
        <v>0.1</v>
      </c>
      <c r="AB45" s="20"/>
      <c r="AC45" s="20"/>
      <c r="AD45" s="20">
        <v>0.1</v>
      </c>
      <c r="AE45" s="20"/>
      <c r="AF45" s="20"/>
      <c r="AG45" s="20"/>
      <c r="AH45" s="20"/>
      <c r="AI45" s="27">
        <f>SUM(Table1[[#This Row],[Autumn Week 1]:[Spring Week 12]])</f>
        <v>0.2</v>
      </c>
      <c r="AJ45" s="27">
        <f>IF(Table1[[#This Row],[Hours]]&gt;0,Table1[[#This Row],[Hours]],Table1[[#This Row],[Nominal Hours]])*COUNTIF(Table1[[#This Row],[Autumn Week 1]:[Spring Week 12]],"&gt;0")</f>
        <v>30</v>
      </c>
    </row>
    <row r="46" spans="1:36">
      <c r="A46" s="3" t="s">
        <v>94</v>
      </c>
      <c r="B46" s="3" t="s">
        <v>86</v>
      </c>
      <c r="C46" s="11" t="s">
        <v>124</v>
      </c>
      <c r="D46" s="29">
        <f>INDEX(Table2[CA weight],MATCH(Table1[[#This Row],[Module Code]],Table2[Module Code],0))</f>
        <v>35</v>
      </c>
      <c r="E46" s="29">
        <f>INDEX(Table2[Credits],MATCH(Table1[[#This Row],[Module Code]],Table2[Module Code],0))</f>
        <v>10</v>
      </c>
      <c r="F46" s="11" t="s">
        <v>227</v>
      </c>
      <c r="G46" s="11" t="s">
        <v>239</v>
      </c>
      <c r="H46" s="11">
        <v>1</v>
      </c>
      <c r="I46" s="11">
        <f>AVERAGE(Table1[[#This Row],[Autumn Week 1]:[Spring Week 12]])*4*Table1[[#This Row],[Credits]]</f>
        <v>4.0000000000000009</v>
      </c>
      <c r="J46" s="11"/>
      <c r="K46" s="18"/>
      <c r="L46" s="18"/>
      <c r="M46" s="18"/>
      <c r="N46" s="19"/>
      <c r="O46" s="18"/>
      <c r="P46" s="18"/>
      <c r="Q46" s="18"/>
      <c r="R46" s="19"/>
      <c r="S46" s="18"/>
      <c r="T46" s="18"/>
      <c r="U46" s="18"/>
      <c r="V46" s="19"/>
      <c r="W46" s="20"/>
      <c r="X46" s="20"/>
      <c r="Y46" s="20"/>
      <c r="Z46" s="20">
        <v>0.1</v>
      </c>
      <c r="AA46" s="20"/>
      <c r="AB46" s="20">
        <v>0.1</v>
      </c>
      <c r="AC46" s="20"/>
      <c r="AD46" s="20"/>
      <c r="AE46" s="20">
        <v>0.1</v>
      </c>
      <c r="AF46" s="20"/>
      <c r="AG46" s="20"/>
      <c r="AH46" s="20"/>
      <c r="AI46" s="27">
        <f>SUM(Table1[[#This Row],[Autumn Week 1]:[Spring Week 12]])</f>
        <v>0.30000000000000004</v>
      </c>
      <c r="AJ46" s="27">
        <f>IF(Table1[[#This Row],[Hours]]&gt;0,Table1[[#This Row],[Hours]],Table1[[#This Row],[Nominal Hours]])*COUNTIF(Table1[[#This Row],[Autumn Week 1]:[Spring Week 12]],"&gt;0")</f>
        <v>12.000000000000004</v>
      </c>
    </row>
    <row r="47" spans="1:36">
      <c r="A47" s="3" t="s">
        <v>186</v>
      </c>
      <c r="B47" s="3" t="s">
        <v>88</v>
      </c>
      <c r="C47" s="11" t="s">
        <v>125</v>
      </c>
      <c r="D47" s="29">
        <f>INDEX(Table2[CA weight],MATCH(Table1[[#This Row],[Module Code]],Table2[Module Code],0))</f>
        <v>30</v>
      </c>
      <c r="E47" s="29">
        <f>INDEX(Table2[Credits],MATCH(Table1[[#This Row],[Module Code]],Table2[Module Code],0))</f>
        <v>10</v>
      </c>
      <c r="F47" s="11" t="s">
        <v>275</v>
      </c>
      <c r="G47" s="11" t="s">
        <v>239</v>
      </c>
      <c r="H47" s="11">
        <v>1</v>
      </c>
      <c r="I47" s="11">
        <f>AVERAGE(Table1[[#This Row],[Autumn Week 1]:[Spring Week 12]])*4*Table1[[#This Row],[Credits]]</f>
        <v>1.2000000000000002</v>
      </c>
      <c r="J47" s="11">
        <v>0.5</v>
      </c>
      <c r="K47" s="18"/>
      <c r="L47" s="18"/>
      <c r="M47" s="18"/>
      <c r="N47" s="19"/>
      <c r="O47" s="18"/>
      <c r="P47" s="18"/>
      <c r="Q47" s="18"/>
      <c r="R47" s="19"/>
      <c r="S47" s="18"/>
      <c r="T47" s="18"/>
      <c r="U47" s="18"/>
      <c r="V47" s="19"/>
      <c r="W47" s="20">
        <v>0.03</v>
      </c>
      <c r="X47" s="20">
        <v>0.03</v>
      </c>
      <c r="Y47" s="20">
        <v>0.03</v>
      </c>
      <c r="Z47" s="20">
        <v>0.03</v>
      </c>
      <c r="AA47" s="20">
        <v>0.03</v>
      </c>
      <c r="AB47" s="20">
        <v>0.03</v>
      </c>
      <c r="AC47" s="20">
        <v>0.03</v>
      </c>
      <c r="AD47" s="20">
        <v>0.03</v>
      </c>
      <c r="AE47" s="20">
        <v>0.03</v>
      </c>
      <c r="AF47" s="20">
        <v>0.03</v>
      </c>
      <c r="AG47" s="20"/>
      <c r="AH47" s="20"/>
      <c r="AI47" s="27">
        <f>SUM(Table1[[#This Row],[Autumn Week 1]:[Spring Week 12]])</f>
        <v>0.30000000000000004</v>
      </c>
      <c r="AJ47" s="27">
        <f>IF(Table1[[#This Row],[Hours]]&gt;0,Table1[[#This Row],[Hours]],Table1[[#This Row],[Nominal Hours]])*COUNTIF(Table1[[#This Row],[Autumn Week 1]:[Spring Week 12]],"&gt;0")</f>
        <v>5</v>
      </c>
    </row>
    <row r="48" spans="1:36">
      <c r="A48" s="3" t="s">
        <v>89</v>
      </c>
      <c r="B48" s="3" t="s">
        <v>90</v>
      </c>
      <c r="C48" s="12" t="s">
        <v>5</v>
      </c>
      <c r="D48" s="29">
        <f>INDEX(Table2[CA weight],MATCH(Table1[[#This Row],[Module Code]],Table2[Module Code],0))</f>
        <v>20</v>
      </c>
      <c r="E48" s="29">
        <f>INDEX(Table2[Credits],MATCH(Table1[[#This Row],[Module Code]],Table2[Module Code],0))</f>
        <v>10</v>
      </c>
      <c r="F48" s="12"/>
      <c r="G48" s="11" t="s">
        <v>239</v>
      </c>
      <c r="H48" s="11">
        <v>4</v>
      </c>
      <c r="I48" s="11">
        <f>AVERAGE(Table1[[#This Row],[Autumn Week 1]:[Spring Week 12]])*4*Table1[[#This Row],[Credits]]</f>
        <v>4</v>
      </c>
      <c r="J48" s="11"/>
      <c r="K48" s="18"/>
      <c r="L48" s="18"/>
      <c r="M48" s="18"/>
      <c r="N48" s="19"/>
      <c r="O48" s="18"/>
      <c r="P48" s="18"/>
      <c r="Q48" s="18"/>
      <c r="R48" s="19"/>
      <c r="S48" s="18"/>
      <c r="T48" s="18"/>
      <c r="U48" s="18"/>
      <c r="V48" s="19"/>
      <c r="W48" s="20"/>
      <c r="X48" s="20"/>
      <c r="Y48" s="20"/>
      <c r="Z48" s="20"/>
      <c r="AA48" s="20"/>
      <c r="AB48" s="20">
        <v>0.1</v>
      </c>
      <c r="AC48" s="20"/>
      <c r="AD48" s="20"/>
      <c r="AE48" s="20"/>
      <c r="AF48" s="20"/>
      <c r="AG48" s="20"/>
      <c r="AH48" s="20"/>
      <c r="AI48" s="27">
        <f>SUM(Table1[[#This Row],[Autumn Week 1]:[Spring Week 12]])</f>
        <v>0.1</v>
      </c>
      <c r="AJ48" s="27">
        <f>IF(Table1[[#This Row],[Hours]]&gt;0,Table1[[#This Row],[Hours]],Table1[[#This Row],[Nominal Hours]])*COUNTIF(Table1[[#This Row],[Autumn Week 1]:[Spring Week 12]],"&gt;0")</f>
        <v>4</v>
      </c>
    </row>
    <row r="49" spans="1:36">
      <c r="A49" s="3" t="s">
        <v>89</v>
      </c>
      <c r="B49" s="3" t="s">
        <v>90</v>
      </c>
      <c r="C49" s="12" t="s">
        <v>121</v>
      </c>
      <c r="D49" s="29">
        <f>INDEX(Table2[CA weight],MATCH(Table1[[#This Row],[Module Code]],Table2[Module Code],0))</f>
        <v>20</v>
      </c>
      <c r="E49" s="29">
        <f>INDEX(Table2[Credits],MATCH(Table1[[#This Row],[Module Code]],Table2[Module Code],0))</f>
        <v>10</v>
      </c>
      <c r="F49" s="12"/>
      <c r="G49" s="11" t="s">
        <v>239</v>
      </c>
      <c r="H49" s="11">
        <v>4</v>
      </c>
      <c r="I49" s="11">
        <f>AVERAGE(Table1[[#This Row],[Autumn Week 1]:[Spring Week 12]])*4*Table1[[#This Row],[Credits]]</f>
        <v>4</v>
      </c>
      <c r="J49" s="11"/>
      <c r="K49" s="18"/>
      <c r="L49" s="18"/>
      <c r="M49" s="18"/>
      <c r="N49" s="19"/>
      <c r="O49" s="18"/>
      <c r="P49" s="18"/>
      <c r="Q49" s="18"/>
      <c r="R49" s="19"/>
      <c r="S49" s="18"/>
      <c r="T49" s="18"/>
      <c r="U49" s="18"/>
      <c r="V49" s="19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>
        <v>0.1</v>
      </c>
      <c r="AI49" s="27">
        <f>SUM(Table1[[#This Row],[Autumn Week 1]:[Spring Week 12]])</f>
        <v>0.1</v>
      </c>
      <c r="AJ49" s="27">
        <f>IF(Table1[[#This Row],[Hours]]&gt;0,Table1[[#This Row],[Hours]],Table1[[#This Row],[Nominal Hours]])*COUNTIF(Table1[[#This Row],[Autumn Week 1]:[Spring Week 12]],"&gt;0")</f>
        <v>4</v>
      </c>
    </row>
    <row r="50" spans="1:36">
      <c r="A50" s="3" t="s">
        <v>91</v>
      </c>
      <c r="B50" s="3" t="s">
        <v>92</v>
      </c>
      <c r="C50" s="11" t="s">
        <v>124</v>
      </c>
      <c r="D50" s="29">
        <f>INDEX(Table2[CA weight],MATCH(Table1[[#This Row],[Module Code]],Table2[Module Code],0))</f>
        <v>100</v>
      </c>
      <c r="E50" s="29">
        <f>INDEX(Table2[Credits],MATCH(Table1[[#This Row],[Module Code]],Table2[Module Code],0))</f>
        <v>10</v>
      </c>
      <c r="F50" s="11" t="s">
        <v>210</v>
      </c>
      <c r="G50" s="11" t="s">
        <v>239</v>
      </c>
      <c r="H50" s="11">
        <v>1</v>
      </c>
      <c r="I50" s="11">
        <f>AVERAGE(Table1[[#This Row],[Autumn Week 1]:[Spring Week 12]])*4*Table1[[#This Row],[Credits]]</f>
        <v>3.9999999999999996</v>
      </c>
      <c r="J50" s="11">
        <v>0.5</v>
      </c>
      <c r="K50" s="18"/>
      <c r="L50" s="18"/>
      <c r="M50" s="18"/>
      <c r="N50" s="19"/>
      <c r="O50" s="18"/>
      <c r="P50" s="18"/>
      <c r="Q50" s="18"/>
      <c r="R50" s="19"/>
      <c r="S50" s="18"/>
      <c r="T50" s="18"/>
      <c r="U50" s="18"/>
      <c r="V50" s="19"/>
      <c r="W50" s="20"/>
      <c r="X50" s="20">
        <v>0.1</v>
      </c>
      <c r="Y50" s="20">
        <v>0.1</v>
      </c>
      <c r="Z50" s="20">
        <v>0.1</v>
      </c>
      <c r="AA50" s="20">
        <v>0.1</v>
      </c>
      <c r="AB50" s="20"/>
      <c r="AC50" s="20">
        <v>0.1</v>
      </c>
      <c r="AD50" s="20">
        <v>0.1</v>
      </c>
      <c r="AE50" s="20">
        <v>0.1</v>
      </c>
      <c r="AF50" s="20"/>
      <c r="AG50" s="20"/>
      <c r="AH50" s="20"/>
      <c r="AI50" s="27">
        <f>SUM(Table1[[#This Row],[Autumn Week 1]:[Spring Week 12]])</f>
        <v>0.7</v>
      </c>
      <c r="AJ50" s="27">
        <f>IF(Table1[[#This Row],[Hours]]&gt;0,Table1[[#This Row],[Hours]],Table1[[#This Row],[Nominal Hours]])*COUNTIF(Table1[[#This Row],[Autumn Week 1]:[Spring Week 12]],"&gt;0")</f>
        <v>3.5</v>
      </c>
    </row>
    <row r="51" spans="1:36">
      <c r="A51" s="3" t="s">
        <v>91</v>
      </c>
      <c r="B51" s="3" t="s">
        <v>92</v>
      </c>
      <c r="C51" s="12" t="s">
        <v>121</v>
      </c>
      <c r="D51" s="29">
        <f>INDEX(Table2[CA weight],MATCH(Table1[[#This Row],[Module Code]],Table2[Module Code],0))</f>
        <v>100</v>
      </c>
      <c r="E51" s="29">
        <f>INDEX(Table2[Credits],MATCH(Table1[[#This Row],[Module Code]],Table2[Module Code],0))</f>
        <v>10</v>
      </c>
      <c r="F51" s="12" t="s">
        <v>212</v>
      </c>
      <c r="G51" s="11" t="s">
        <v>239</v>
      </c>
      <c r="H51" s="11">
        <v>6</v>
      </c>
      <c r="I51" s="11">
        <f>AVERAGE(Table1[[#This Row],[Autumn Week 1]:[Spring Week 12]])*4*Table1[[#This Row],[Credits]]</f>
        <v>6</v>
      </c>
      <c r="J51" s="11"/>
      <c r="K51" s="18"/>
      <c r="L51" s="18"/>
      <c r="M51" s="18"/>
      <c r="N51" s="19"/>
      <c r="O51" s="18"/>
      <c r="P51" s="18"/>
      <c r="Q51" s="18"/>
      <c r="R51" s="19"/>
      <c r="S51" s="18"/>
      <c r="T51" s="18"/>
      <c r="U51" s="18"/>
      <c r="V51" s="19"/>
      <c r="W51" s="20"/>
      <c r="X51" s="20"/>
      <c r="Y51" s="20"/>
      <c r="Z51" s="20"/>
      <c r="AA51" s="20"/>
      <c r="AB51" s="20"/>
      <c r="AC51" s="20"/>
      <c r="AD51" s="20"/>
      <c r="AE51" s="20"/>
      <c r="AF51" s="20">
        <v>0.15</v>
      </c>
      <c r="AG51" s="20"/>
      <c r="AH51" s="20"/>
      <c r="AI51" s="27">
        <f>SUM(Table1[[#This Row],[Autumn Week 1]:[Spring Week 12]])</f>
        <v>0.15</v>
      </c>
      <c r="AJ51" s="27">
        <f>IF(Table1[[#This Row],[Hours]]&gt;0,Table1[[#This Row],[Hours]],Table1[[#This Row],[Nominal Hours]])*COUNTIF(Table1[[#This Row],[Autumn Week 1]:[Spring Week 12]],"&gt;0")</f>
        <v>6</v>
      </c>
    </row>
    <row r="52" spans="1:36" ht="14.65" customHeight="1">
      <c r="A52" s="3" t="s">
        <v>91</v>
      </c>
      <c r="B52" s="3" t="s">
        <v>92</v>
      </c>
      <c r="C52" s="12" t="s">
        <v>5</v>
      </c>
      <c r="D52" s="29">
        <f>INDEX(Table2[CA weight],MATCH(Table1[[#This Row],[Module Code]],Table2[Module Code],0))</f>
        <v>100</v>
      </c>
      <c r="E52" s="29">
        <f>INDEX(Table2[Credits],MATCH(Table1[[#This Row],[Module Code]],Table2[Module Code],0))</f>
        <v>10</v>
      </c>
      <c r="F52" s="12" t="s">
        <v>274</v>
      </c>
      <c r="G52" s="11" t="s">
        <v>239</v>
      </c>
      <c r="H52" s="11">
        <v>1</v>
      </c>
      <c r="I52" s="11">
        <f>AVERAGE(Table1[[#This Row],[Autumn Week 1]:[Spring Week 12]])*4*Table1[[#This Row],[Credits]]</f>
        <v>2</v>
      </c>
      <c r="J52" s="11">
        <v>1</v>
      </c>
      <c r="K52" s="18"/>
      <c r="L52" s="18"/>
      <c r="M52" s="18"/>
      <c r="N52" s="19"/>
      <c r="O52" s="18"/>
      <c r="P52" s="18"/>
      <c r="Q52" s="18"/>
      <c r="R52" s="19"/>
      <c r="S52" s="18"/>
      <c r="T52" s="18"/>
      <c r="U52" s="18"/>
      <c r="V52" s="19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>
        <v>0.05</v>
      </c>
      <c r="AH52" s="20"/>
      <c r="AI52" s="27">
        <f>SUM(Table1[[#This Row],[Autumn Week 1]:[Spring Week 12]])</f>
        <v>0.05</v>
      </c>
      <c r="AJ52" s="27">
        <f>IF(Table1[[#This Row],[Hours]]&gt;0,Table1[[#This Row],[Hours]],Table1[[#This Row],[Nominal Hours]])*COUNTIF(Table1[[#This Row],[Autumn Week 1]:[Spring Week 12]],"&gt;0")</f>
        <v>1</v>
      </c>
    </row>
    <row r="53" spans="1:36">
      <c r="A53" s="3" t="s">
        <v>91</v>
      </c>
      <c r="B53" s="3" t="s">
        <v>92</v>
      </c>
      <c r="C53" s="12" t="s">
        <v>121</v>
      </c>
      <c r="D53" s="29">
        <f>INDEX(Table2[CA weight],MATCH(Table1[[#This Row],[Module Code]],Table2[Module Code],0))</f>
        <v>100</v>
      </c>
      <c r="E53" s="29">
        <f>INDEX(Table2[Credits],MATCH(Table1[[#This Row],[Module Code]],Table2[Module Code],0))</f>
        <v>10</v>
      </c>
      <c r="F53" s="12" t="s">
        <v>211</v>
      </c>
      <c r="G53" s="11" t="s">
        <v>239</v>
      </c>
      <c r="H53" s="11">
        <v>9</v>
      </c>
      <c r="I53" s="11">
        <f>AVERAGE(Table1[[#This Row],[Autumn Week 1]:[Spring Week 12]])*4*Table1[[#This Row],[Credits]]</f>
        <v>4</v>
      </c>
      <c r="J53" s="11"/>
      <c r="K53" s="18"/>
      <c r="L53" s="18"/>
      <c r="M53" s="18"/>
      <c r="N53" s="19"/>
      <c r="O53" s="18"/>
      <c r="P53" s="18"/>
      <c r="Q53" s="18"/>
      <c r="R53" s="19"/>
      <c r="S53" s="18"/>
      <c r="T53" s="18"/>
      <c r="U53" s="18"/>
      <c r="V53" s="19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>
        <v>0.1</v>
      </c>
      <c r="AH53" s="20"/>
      <c r="AI53" s="27">
        <f>SUM(Table1[[#This Row],[Autumn Week 1]:[Spring Week 12]])</f>
        <v>0.1</v>
      </c>
      <c r="AJ53" s="27">
        <f>IF(Table1[[#This Row],[Hours]]&gt;0,Table1[[#This Row],[Hours]],Table1[[#This Row],[Nominal Hours]])*COUNTIF(Table1[[#This Row],[Autumn Week 1]:[Spring Week 12]],"&gt;0")</f>
        <v>4</v>
      </c>
    </row>
    <row r="54" spans="1:36" ht="14.65" customHeight="1">
      <c r="A54" s="3" t="s">
        <v>95</v>
      </c>
      <c r="B54" s="3" t="s">
        <v>87</v>
      </c>
      <c r="C54" s="11" t="s">
        <v>124</v>
      </c>
      <c r="D54" s="29">
        <f>INDEX(Table2[CA weight],MATCH(Table1[[#This Row],[Module Code]],Table2[Module Code],0))</f>
        <v>100</v>
      </c>
      <c r="E54" s="29">
        <f>INDEX(Table2[Credits],MATCH(Table1[[#This Row],[Module Code]],Table2[Module Code],0))</f>
        <v>10</v>
      </c>
      <c r="F54" s="11" t="s">
        <v>210</v>
      </c>
      <c r="G54" s="11" t="s">
        <v>239</v>
      </c>
      <c r="H54" s="11">
        <v>1</v>
      </c>
      <c r="I54" s="11">
        <f>AVERAGE(Table1[[#This Row],[Autumn Week 1]:[Spring Week 12]])*4*Table1[[#This Row],[Credits]]</f>
        <v>3.9999999999999996</v>
      </c>
      <c r="J54" s="11">
        <v>0.5</v>
      </c>
      <c r="K54" s="18"/>
      <c r="L54" s="18"/>
      <c r="M54" s="18"/>
      <c r="N54" s="19"/>
      <c r="O54" s="18"/>
      <c r="P54" s="18"/>
      <c r="Q54" s="18"/>
      <c r="R54" s="19"/>
      <c r="S54" s="18"/>
      <c r="T54" s="18"/>
      <c r="U54" s="18"/>
      <c r="V54" s="19"/>
      <c r="W54" s="20"/>
      <c r="X54" s="20">
        <v>0.1</v>
      </c>
      <c r="Y54" s="20">
        <v>0.1</v>
      </c>
      <c r="Z54" s="20">
        <v>0.1</v>
      </c>
      <c r="AA54" s="20">
        <v>0.1</v>
      </c>
      <c r="AB54" s="20"/>
      <c r="AC54" s="20">
        <v>0.1</v>
      </c>
      <c r="AD54" s="20">
        <v>0.1</v>
      </c>
      <c r="AE54" s="20">
        <v>0.1</v>
      </c>
      <c r="AF54" s="20"/>
      <c r="AG54" s="20"/>
      <c r="AH54" s="20"/>
      <c r="AI54" s="27">
        <f>SUM(Table1[[#This Row],[Autumn Week 1]:[Spring Week 12]])</f>
        <v>0.7</v>
      </c>
      <c r="AJ54" s="27">
        <f>IF(Table1[[#This Row],[Hours]]&gt;0,Table1[[#This Row],[Hours]],Table1[[#This Row],[Nominal Hours]])*COUNTIF(Table1[[#This Row],[Autumn Week 1]:[Spring Week 12]],"&gt;0")</f>
        <v>3.5</v>
      </c>
    </row>
    <row r="55" spans="1:36">
      <c r="A55" s="3" t="s">
        <v>95</v>
      </c>
      <c r="B55" s="3" t="s">
        <v>87</v>
      </c>
      <c r="C55" s="12" t="s">
        <v>121</v>
      </c>
      <c r="D55" s="29">
        <f>INDEX(Table2[CA weight],MATCH(Table1[[#This Row],[Module Code]],Table2[Module Code],0))</f>
        <v>100</v>
      </c>
      <c r="E55" s="29">
        <f>INDEX(Table2[Credits],MATCH(Table1[[#This Row],[Module Code]],Table2[Module Code],0))</f>
        <v>10</v>
      </c>
      <c r="F55" s="12" t="s">
        <v>212</v>
      </c>
      <c r="G55" s="11" t="s">
        <v>239</v>
      </c>
      <c r="H55" s="11">
        <v>6</v>
      </c>
      <c r="I55" s="11">
        <f>AVERAGE(Table1[[#This Row],[Autumn Week 1]:[Spring Week 12]])*4*Table1[[#This Row],[Credits]]</f>
        <v>6</v>
      </c>
      <c r="J55" s="11"/>
      <c r="K55" s="18"/>
      <c r="L55" s="18"/>
      <c r="M55" s="18"/>
      <c r="N55" s="19"/>
      <c r="O55" s="18"/>
      <c r="P55" s="18"/>
      <c r="Q55" s="18"/>
      <c r="R55" s="19"/>
      <c r="S55" s="18"/>
      <c r="T55" s="18"/>
      <c r="U55" s="18"/>
      <c r="V55" s="19"/>
      <c r="W55" s="20"/>
      <c r="X55" s="20"/>
      <c r="Y55" s="20"/>
      <c r="Z55" s="20"/>
      <c r="AA55" s="20"/>
      <c r="AB55" s="20"/>
      <c r="AC55" s="20"/>
      <c r="AD55" s="20"/>
      <c r="AE55" s="20"/>
      <c r="AF55" s="20">
        <v>0.15</v>
      </c>
      <c r="AG55" s="20"/>
      <c r="AH55" s="20"/>
      <c r="AI55" s="27">
        <f>SUM(Table1[[#This Row],[Autumn Week 1]:[Spring Week 12]])</f>
        <v>0.15</v>
      </c>
      <c r="AJ55" s="27">
        <f>IF(Table1[[#This Row],[Hours]]&gt;0,Table1[[#This Row],[Hours]],Table1[[#This Row],[Nominal Hours]])*COUNTIF(Table1[[#This Row],[Autumn Week 1]:[Spring Week 12]],"&gt;0")</f>
        <v>6</v>
      </c>
    </row>
    <row r="56" spans="1:36">
      <c r="A56" s="3" t="s">
        <v>95</v>
      </c>
      <c r="B56" s="3" t="s">
        <v>87</v>
      </c>
      <c r="C56" s="12" t="s">
        <v>5</v>
      </c>
      <c r="D56" s="29">
        <f>INDEX(Table2[CA weight],MATCH(Table1[[#This Row],[Module Code]],Table2[Module Code],0))</f>
        <v>100</v>
      </c>
      <c r="E56" s="29">
        <f>INDEX(Table2[Credits],MATCH(Table1[[#This Row],[Module Code]],Table2[Module Code],0))</f>
        <v>10</v>
      </c>
      <c r="F56" s="12" t="s">
        <v>274</v>
      </c>
      <c r="G56" s="11" t="s">
        <v>239</v>
      </c>
      <c r="H56" s="11">
        <v>1</v>
      </c>
      <c r="I56" s="11">
        <f>AVERAGE(Table1[[#This Row],[Autumn Week 1]:[Spring Week 12]])*4*Table1[[#This Row],[Credits]]</f>
        <v>2</v>
      </c>
      <c r="J56" s="11">
        <v>1</v>
      </c>
      <c r="K56" s="18"/>
      <c r="L56" s="18"/>
      <c r="M56" s="18"/>
      <c r="N56" s="19"/>
      <c r="O56" s="18"/>
      <c r="P56" s="18"/>
      <c r="Q56" s="18"/>
      <c r="R56" s="19"/>
      <c r="S56" s="18"/>
      <c r="T56" s="18"/>
      <c r="U56" s="18"/>
      <c r="V56" s="19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>
        <v>0.05</v>
      </c>
      <c r="AH56" s="20"/>
      <c r="AI56" s="27">
        <f>SUM(Table1[[#This Row],[Autumn Week 1]:[Spring Week 12]])</f>
        <v>0.05</v>
      </c>
      <c r="AJ56" s="27">
        <f>IF(Table1[[#This Row],[Hours]]&gt;0,Table1[[#This Row],[Hours]],Table1[[#This Row],[Nominal Hours]])*COUNTIF(Table1[[#This Row],[Autumn Week 1]:[Spring Week 12]],"&gt;0")</f>
        <v>1</v>
      </c>
    </row>
    <row r="57" spans="1:36">
      <c r="A57" s="3" t="s">
        <v>95</v>
      </c>
      <c r="B57" s="3" t="s">
        <v>87</v>
      </c>
      <c r="C57" s="12" t="s">
        <v>121</v>
      </c>
      <c r="D57" s="29">
        <f>INDEX(Table2[CA weight],MATCH(Table1[[#This Row],[Module Code]],Table2[Module Code],0))</f>
        <v>100</v>
      </c>
      <c r="E57" s="29">
        <f>INDEX(Table2[Credits],MATCH(Table1[[#This Row],[Module Code]],Table2[Module Code],0))</f>
        <v>10</v>
      </c>
      <c r="F57" s="12" t="s">
        <v>211</v>
      </c>
      <c r="G57" s="11" t="s">
        <v>239</v>
      </c>
      <c r="H57" s="11">
        <v>1</v>
      </c>
      <c r="I57" s="11">
        <f>AVERAGE(Table1[[#This Row],[Autumn Week 1]:[Spring Week 12]])*4*Table1[[#This Row],[Credits]]</f>
        <v>4</v>
      </c>
      <c r="J57" s="11"/>
      <c r="K57" s="18"/>
      <c r="L57" s="18"/>
      <c r="M57" s="18"/>
      <c r="N57" s="19"/>
      <c r="O57" s="18"/>
      <c r="P57" s="18"/>
      <c r="Q57" s="18"/>
      <c r="R57" s="19"/>
      <c r="S57" s="18"/>
      <c r="T57" s="18"/>
      <c r="U57" s="18"/>
      <c r="V57" s="19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>
        <v>0.1</v>
      </c>
      <c r="AH57" s="20"/>
      <c r="AI57" s="27">
        <f>SUM(Table1[[#This Row],[Autumn Week 1]:[Spring Week 12]])</f>
        <v>0.1</v>
      </c>
      <c r="AJ57" s="27">
        <f>IF(Table1[[#This Row],[Hours]]&gt;0,Table1[[#This Row],[Hours]],Table1[[#This Row],[Nominal Hours]])*COUNTIF(Table1[[#This Row],[Autumn Week 1]:[Spring Week 12]],"&gt;0")</f>
        <v>4</v>
      </c>
    </row>
    <row r="58" spans="1:36">
      <c r="A58" s="4" t="s">
        <v>1</v>
      </c>
      <c r="B58" s="2" t="s">
        <v>2</v>
      </c>
      <c r="C58" s="11" t="s">
        <v>125</v>
      </c>
      <c r="D58" s="29">
        <f>INDEX(Table2[CA weight],MATCH(Table1[[#This Row],[Module Code]],Table2[Module Code],0))</f>
        <v>20</v>
      </c>
      <c r="E58" s="29">
        <f>INDEX(Table2[Credits],MATCH(Table1[[#This Row],[Module Code]],Table2[Module Code],0))</f>
        <v>20</v>
      </c>
      <c r="F58" s="11" t="s">
        <v>275</v>
      </c>
      <c r="G58" s="11" t="s">
        <v>239</v>
      </c>
      <c r="H58" s="11">
        <v>1</v>
      </c>
      <c r="I58" s="11">
        <f>AVERAGE(Table1[[#This Row],[Autumn Week 1]:[Spring Week 12]])*4*Table1[[#This Row],[Credits]]</f>
        <v>0.79999999999999982</v>
      </c>
      <c r="J58" s="11">
        <v>0.5</v>
      </c>
      <c r="K58" s="19">
        <v>0.01</v>
      </c>
      <c r="L58" s="19">
        <v>0.01</v>
      </c>
      <c r="M58" s="19">
        <v>0.01</v>
      </c>
      <c r="N58" s="19">
        <v>0.01</v>
      </c>
      <c r="O58" s="19">
        <v>0.01</v>
      </c>
      <c r="P58" s="19">
        <v>0.01</v>
      </c>
      <c r="Q58" s="19">
        <v>0.01</v>
      </c>
      <c r="R58" s="19">
        <v>0.01</v>
      </c>
      <c r="S58" s="19">
        <v>0.01</v>
      </c>
      <c r="T58" s="19">
        <v>0.01</v>
      </c>
      <c r="U58" s="18"/>
      <c r="V58" s="18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7">
        <f>SUM(Table1[[#This Row],[Autumn Week 1]:[Spring Week 12]])</f>
        <v>9.9999999999999992E-2</v>
      </c>
      <c r="AJ58" s="27">
        <f>IF(Table1[[#This Row],[Hours]]&gt;0,Table1[[#This Row],[Hours]],Table1[[#This Row],[Nominal Hours]])*COUNTIF(Table1[[#This Row],[Autumn Week 1]:[Spring Week 12]],"&gt;0")</f>
        <v>5</v>
      </c>
    </row>
    <row r="59" spans="1:36">
      <c r="A59" s="4" t="s">
        <v>1</v>
      </c>
      <c r="B59" s="2" t="s">
        <v>2</v>
      </c>
      <c r="C59" s="11" t="s">
        <v>5</v>
      </c>
      <c r="D59" s="29">
        <f>INDEX(Table2[CA weight],MATCH(Table1[[#This Row],[Module Code]],Table2[Module Code],0))</f>
        <v>20</v>
      </c>
      <c r="E59" s="29">
        <f>INDEX(Table2[Credits],MATCH(Table1[[#This Row],[Module Code]],Table2[Module Code],0))</f>
        <v>20</v>
      </c>
      <c r="F59" s="11" t="s">
        <v>208</v>
      </c>
      <c r="G59" s="11" t="s">
        <v>239</v>
      </c>
      <c r="H59" s="11">
        <v>4</v>
      </c>
      <c r="I59" s="11">
        <f>AVERAGE(Table1[[#This Row],[Autumn Week 1]:[Spring Week 12]])*4*Table1[[#This Row],[Credits]]</f>
        <v>8</v>
      </c>
      <c r="J59" s="11"/>
      <c r="K59" s="19"/>
      <c r="L59" s="19"/>
      <c r="M59" s="19"/>
      <c r="N59" s="19"/>
      <c r="O59" s="19"/>
      <c r="P59" s="19">
        <v>0.1</v>
      </c>
      <c r="Q59" s="19"/>
      <c r="R59" s="19"/>
      <c r="S59" s="19"/>
      <c r="T59" s="18"/>
      <c r="U59" s="18"/>
      <c r="V59" s="18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7">
        <f>SUM(Table1[[#This Row],[Autumn Week 1]:[Spring Week 12]])</f>
        <v>0.1</v>
      </c>
      <c r="AJ59" s="27">
        <f>IF(Table1[[#This Row],[Hours]]&gt;0,Table1[[#This Row],[Hours]],Table1[[#This Row],[Nominal Hours]])*COUNTIF(Table1[[#This Row],[Autumn Week 1]:[Spring Week 12]],"&gt;0")</f>
        <v>8</v>
      </c>
    </row>
    <row r="60" spans="1:36">
      <c r="A60" s="4" t="s">
        <v>258</v>
      </c>
      <c r="B60" s="2" t="s">
        <v>246</v>
      </c>
      <c r="C60" s="11" t="s">
        <v>125</v>
      </c>
      <c r="D60" s="29">
        <f>INDEX(Table2[CA weight],MATCH(Table1[[#This Row],[Module Code]],Table2[Module Code],0))</f>
        <v>30</v>
      </c>
      <c r="E60" s="29">
        <f>INDEX(Table2[Credits],MATCH(Table1[[#This Row],[Module Code]],Table2[Module Code],0))</f>
        <v>10</v>
      </c>
      <c r="F60" s="11" t="s">
        <v>275</v>
      </c>
      <c r="G60" s="11" t="s">
        <v>239</v>
      </c>
      <c r="H60" s="13">
        <v>1</v>
      </c>
      <c r="I60" s="11">
        <f>AVERAGE(Table1[[#This Row],[Autumn Week 1]:[Spring Week 12]])*4*Table1[[#This Row],[Credits]]</f>
        <v>1.3333333333333333</v>
      </c>
      <c r="J60" s="11">
        <v>1</v>
      </c>
      <c r="K60" s="18">
        <f>0.3/9</f>
        <v>3.3333333333333333E-2</v>
      </c>
      <c r="L60" s="18">
        <f t="shared" ref="L60:S60" si="1">0.3/9</f>
        <v>3.3333333333333333E-2</v>
      </c>
      <c r="M60" s="18">
        <f t="shared" si="1"/>
        <v>3.3333333333333333E-2</v>
      </c>
      <c r="N60" s="18">
        <f t="shared" si="1"/>
        <v>3.3333333333333333E-2</v>
      </c>
      <c r="O60" s="18">
        <f t="shared" si="1"/>
        <v>3.3333333333333333E-2</v>
      </c>
      <c r="P60" s="18">
        <f t="shared" si="1"/>
        <v>3.3333333333333333E-2</v>
      </c>
      <c r="Q60" s="18">
        <f t="shared" si="1"/>
        <v>3.3333333333333333E-2</v>
      </c>
      <c r="R60" s="18">
        <f t="shared" si="1"/>
        <v>3.3333333333333333E-2</v>
      </c>
      <c r="S60" s="18">
        <f t="shared" si="1"/>
        <v>3.3333333333333333E-2</v>
      </c>
      <c r="T60" s="18"/>
      <c r="U60" s="18"/>
      <c r="V60" s="23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7">
        <f>SUM(Table1[[#This Row],[Autumn Week 1]:[Spring Week 12]])</f>
        <v>0.3</v>
      </c>
      <c r="AJ60" s="27">
        <f>IF(Table1[[#This Row],[Hours]]&gt;0,Table1[[#This Row],[Hours]],Table1[[#This Row],[Nominal Hours]])*COUNTIF(Table1[[#This Row],[Autumn Week 1]:[Spring Week 12]],"&gt;0")</f>
        <v>9</v>
      </c>
    </row>
    <row r="61" spans="1:36">
      <c r="A61" s="4" t="s">
        <v>8</v>
      </c>
      <c r="B61" s="2" t="s">
        <v>9</v>
      </c>
      <c r="C61" s="11" t="s">
        <v>125</v>
      </c>
      <c r="D61" s="29">
        <f>INDEX(Table2[CA weight],MATCH(Table1[[#This Row],[Module Code]],Table2[Module Code],0))</f>
        <v>100</v>
      </c>
      <c r="E61" s="29">
        <f>INDEX(Table2[Credits],MATCH(Table1[[#This Row],[Module Code]],Table2[Module Code],0))</f>
        <v>10</v>
      </c>
      <c r="F61" s="11" t="s">
        <v>219</v>
      </c>
      <c r="G61" s="11" t="s">
        <v>239</v>
      </c>
      <c r="H61" s="11">
        <v>1</v>
      </c>
      <c r="I61" s="11">
        <f>AVERAGE(Table1[[#This Row],[Autumn Week 1]:[Spring Week 12]])*4*Table1[[#This Row],[Credits]]</f>
        <v>0.79999999999999982</v>
      </c>
      <c r="J61" s="11">
        <v>0.5</v>
      </c>
      <c r="K61" s="18">
        <v>0.02</v>
      </c>
      <c r="L61" s="18">
        <v>0.02</v>
      </c>
      <c r="M61" s="18">
        <v>0.02</v>
      </c>
      <c r="N61" s="18">
        <v>0.02</v>
      </c>
      <c r="O61" s="18">
        <v>0.02</v>
      </c>
      <c r="P61" s="18">
        <v>0.02</v>
      </c>
      <c r="Q61" s="18">
        <v>0.02</v>
      </c>
      <c r="R61" s="18">
        <v>0.02</v>
      </c>
      <c r="S61" s="18">
        <v>0.02</v>
      </c>
      <c r="T61" s="18">
        <v>0.02</v>
      </c>
      <c r="U61" s="18"/>
      <c r="V61" s="23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7">
        <f>SUM(Table1[[#This Row],[Autumn Week 1]:[Spring Week 12]])</f>
        <v>0.19999999999999998</v>
      </c>
      <c r="AJ61" s="27">
        <f>IF(Table1[[#This Row],[Hours]]&gt;0,Table1[[#This Row],[Hours]],Table1[[#This Row],[Nominal Hours]])*COUNTIF(Table1[[#This Row],[Autumn Week 1]:[Spring Week 12]],"&gt;0")</f>
        <v>5</v>
      </c>
    </row>
    <row r="62" spans="1:36">
      <c r="A62" s="4" t="s">
        <v>8</v>
      </c>
      <c r="B62" s="2" t="s">
        <v>9</v>
      </c>
      <c r="C62" s="11" t="s">
        <v>5</v>
      </c>
      <c r="D62" s="29">
        <f>INDEX(Table2[CA weight],MATCH(Table1[[#This Row],[Module Code]],Table2[Module Code],0))</f>
        <v>100</v>
      </c>
      <c r="E62" s="29">
        <f>INDEX(Table2[Credits],MATCH(Table1[[#This Row],[Module Code]],Table2[Module Code],0))</f>
        <v>10</v>
      </c>
      <c r="F62" s="11" t="s">
        <v>208</v>
      </c>
      <c r="G62" s="11" t="s">
        <v>239</v>
      </c>
      <c r="H62" s="11">
        <v>4</v>
      </c>
      <c r="I62" s="11">
        <f>AVERAGE(Table1[[#This Row],[Autumn Week 1]:[Spring Week 12]])*4*Table1[[#This Row],[Credits]]</f>
        <v>16</v>
      </c>
      <c r="J62" s="11">
        <v>20</v>
      </c>
      <c r="K62" s="23"/>
      <c r="L62" s="23"/>
      <c r="M62" s="23"/>
      <c r="N62" s="23"/>
      <c r="O62" s="23"/>
      <c r="P62" s="23"/>
      <c r="Q62" s="23">
        <v>0.35</v>
      </c>
      <c r="R62" s="23"/>
      <c r="S62" s="23"/>
      <c r="T62" s="23"/>
      <c r="U62" s="23">
        <v>0.45</v>
      </c>
      <c r="V62" s="23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7">
        <f>SUM(Table1[[#This Row],[Autumn Week 1]:[Spring Week 12]])</f>
        <v>0.8</v>
      </c>
      <c r="AJ62" s="27">
        <f>IF(Table1[[#This Row],[Hours]]&gt;0,Table1[[#This Row],[Hours]],Table1[[#This Row],[Nominal Hours]])*COUNTIF(Table1[[#This Row],[Autumn Week 1]:[Spring Week 12]],"&gt;0")</f>
        <v>40</v>
      </c>
    </row>
    <row r="63" spans="1:36">
      <c r="A63" s="4" t="s">
        <v>10</v>
      </c>
      <c r="B63" s="2" t="s">
        <v>11</v>
      </c>
      <c r="C63" s="11" t="s">
        <v>5</v>
      </c>
      <c r="D63" s="29">
        <f>INDEX(Table2[CA weight],MATCH(Table1[[#This Row],[Module Code]],Table2[Module Code],0))</f>
        <v>20</v>
      </c>
      <c r="E63" s="29">
        <f>INDEX(Table2[Credits],MATCH(Table1[[#This Row],[Module Code]],Table2[Module Code],0))</f>
        <v>10</v>
      </c>
      <c r="F63" s="11" t="s">
        <v>208</v>
      </c>
      <c r="G63" s="11" t="s">
        <v>239</v>
      </c>
      <c r="H63" s="11">
        <v>4</v>
      </c>
      <c r="I63" s="11">
        <f>AVERAGE(Table1[[#This Row],[Autumn Week 1]:[Spring Week 12]])*4*Table1[[#This Row],[Credits]]</f>
        <v>4</v>
      </c>
      <c r="J63" s="11"/>
      <c r="K63" s="18"/>
      <c r="L63" s="18"/>
      <c r="M63" s="18"/>
      <c r="N63" s="18"/>
      <c r="O63" s="18">
        <v>0.1</v>
      </c>
      <c r="P63" s="19"/>
      <c r="Q63" s="23"/>
      <c r="R63" s="23"/>
      <c r="S63" s="23"/>
      <c r="T63" s="23"/>
      <c r="U63" s="23">
        <v>0.1</v>
      </c>
      <c r="V63" s="23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7">
        <f>SUM(Table1[[#This Row],[Autumn Week 1]:[Spring Week 12]])</f>
        <v>0.2</v>
      </c>
      <c r="AJ63" s="27">
        <f>IF(Table1[[#This Row],[Hours]]&gt;0,Table1[[#This Row],[Hours]],Table1[[#This Row],[Nominal Hours]])*COUNTIF(Table1[[#This Row],[Autumn Week 1]:[Spring Week 12]],"&gt;0")</f>
        <v>8</v>
      </c>
    </row>
    <row r="64" spans="1:36">
      <c r="A64" s="4" t="s">
        <v>14</v>
      </c>
      <c r="B64" s="2" t="s">
        <v>13</v>
      </c>
      <c r="C64" s="11" t="s">
        <v>5</v>
      </c>
      <c r="D64" s="29">
        <f>INDEX(Table2[CA weight],MATCH(Table1[[#This Row],[Module Code]],Table2[Module Code],0))</f>
        <v>100</v>
      </c>
      <c r="E64" s="29">
        <f>INDEX(Table2[Credits],MATCH(Table1[[#This Row],[Module Code]],Table2[Module Code],0))</f>
        <v>10</v>
      </c>
      <c r="F64" s="11" t="s">
        <v>220</v>
      </c>
      <c r="G64" s="11" t="s">
        <v>239</v>
      </c>
      <c r="H64" s="11">
        <v>1</v>
      </c>
      <c r="I64" s="11">
        <f>AVERAGE(Table1[[#This Row],[Autumn Week 1]:[Spring Week 12]])*4*Table1[[#This Row],[Credits]]</f>
        <v>9.3333333333333321</v>
      </c>
      <c r="J64" s="11">
        <v>9</v>
      </c>
      <c r="K64" s="18"/>
      <c r="L64" s="18"/>
      <c r="M64" s="18"/>
      <c r="N64" s="18">
        <f>0.7/3</f>
        <v>0.23333333333333331</v>
      </c>
      <c r="O64" s="18">
        <f>0.7/3</f>
        <v>0.23333333333333331</v>
      </c>
      <c r="P64" s="18"/>
      <c r="Q64" s="18">
        <f>0.7/3</f>
        <v>0.23333333333333331</v>
      </c>
      <c r="R64" s="18"/>
      <c r="S64" s="24"/>
      <c r="T64" s="19"/>
      <c r="U64" s="19"/>
      <c r="V64" s="23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7">
        <f>SUM(Table1[[#This Row],[Autumn Week 1]:[Spring Week 12]])</f>
        <v>0.7</v>
      </c>
      <c r="AJ64" s="27">
        <f>IF(Table1[[#This Row],[Hours]]&gt;0,Table1[[#This Row],[Hours]],Table1[[#This Row],[Nominal Hours]])*COUNTIF(Table1[[#This Row],[Autumn Week 1]:[Spring Week 12]],"&gt;0")</f>
        <v>27</v>
      </c>
    </row>
    <row r="65" spans="1:36">
      <c r="A65" s="4" t="s">
        <v>14</v>
      </c>
      <c r="B65" s="2" t="s">
        <v>13</v>
      </c>
      <c r="C65" s="11" t="s">
        <v>125</v>
      </c>
      <c r="D65" s="29">
        <f>INDEX(Table2[CA weight],MATCH(Table1[[#This Row],[Module Code]],Table2[Module Code],0))</f>
        <v>100</v>
      </c>
      <c r="E65" s="29">
        <f>INDEX(Table2[Credits],MATCH(Table1[[#This Row],[Module Code]],Table2[Module Code],0))</f>
        <v>10</v>
      </c>
      <c r="F65" s="11" t="s">
        <v>275</v>
      </c>
      <c r="G65" s="11" t="s">
        <v>239</v>
      </c>
      <c r="H65" s="11">
        <v>1</v>
      </c>
      <c r="I65" s="11">
        <f>AVERAGE(Table1[[#This Row],[Autumn Week 1]:[Spring Week 12]])*4*Table1[[#This Row],[Credits]]</f>
        <v>4</v>
      </c>
      <c r="J65" s="11">
        <v>0.5</v>
      </c>
      <c r="K65" s="18"/>
      <c r="L65" s="18"/>
      <c r="M65" s="18"/>
      <c r="N65" s="18"/>
      <c r="O65" s="18">
        <v>0.1</v>
      </c>
      <c r="P65" s="18"/>
      <c r="Q65" s="24"/>
      <c r="R65" s="18"/>
      <c r="S65" s="24"/>
      <c r="T65" s="19"/>
      <c r="U65" s="19"/>
      <c r="V65" s="23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7">
        <f>SUM(Table1[[#This Row],[Autumn Week 1]:[Spring Week 12]])</f>
        <v>0.1</v>
      </c>
      <c r="AJ65" s="27">
        <f>IF(Table1[[#This Row],[Hours]]&gt;0,Table1[[#This Row],[Hours]],Table1[[#This Row],[Nominal Hours]])*COUNTIF(Table1[[#This Row],[Autumn Week 1]:[Spring Week 12]],"&gt;0")</f>
        <v>0.5</v>
      </c>
    </row>
    <row r="66" spans="1:36">
      <c r="A66" s="4" t="s">
        <v>14</v>
      </c>
      <c r="B66" s="2" t="s">
        <v>13</v>
      </c>
      <c r="C66" s="11" t="s">
        <v>121</v>
      </c>
      <c r="D66" s="29">
        <f>INDEX(Table2[CA weight],MATCH(Table1[[#This Row],[Module Code]],Table2[Module Code],0))</f>
        <v>100</v>
      </c>
      <c r="E66" s="29">
        <f>INDEX(Table2[Credits],MATCH(Table1[[#This Row],[Module Code]],Table2[Module Code],0))</f>
        <v>10</v>
      </c>
      <c r="F66" s="11" t="s">
        <v>211</v>
      </c>
      <c r="G66" s="11" t="s">
        <v>239</v>
      </c>
      <c r="H66" s="11">
        <v>5</v>
      </c>
      <c r="I66" s="11">
        <f>AVERAGE(Table1[[#This Row],[Autumn Week 1]:[Spring Week 12]])*4*Table1[[#This Row],[Credits]]</f>
        <v>8</v>
      </c>
      <c r="J66" s="11">
        <v>15</v>
      </c>
      <c r="K66" s="23"/>
      <c r="L66" s="23"/>
      <c r="M66" s="23"/>
      <c r="N66" s="23"/>
      <c r="O66" s="23"/>
      <c r="P66" s="23"/>
      <c r="Q66" s="23"/>
      <c r="R66" s="23"/>
      <c r="S66" s="23"/>
      <c r="T66" s="23">
        <v>0.2</v>
      </c>
      <c r="U66" s="23"/>
      <c r="V66" s="23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7">
        <f>SUM(Table1[[#This Row],[Autumn Week 1]:[Spring Week 12]])</f>
        <v>0.2</v>
      </c>
      <c r="AJ66" s="27">
        <f>IF(Table1[[#This Row],[Hours]]&gt;0,Table1[[#This Row],[Hours]],Table1[[#This Row],[Nominal Hours]])*COUNTIF(Table1[[#This Row],[Autumn Week 1]:[Spring Week 12]],"&gt;0")</f>
        <v>15</v>
      </c>
    </row>
    <row r="67" spans="1:36">
      <c r="A67" s="4" t="s">
        <v>15</v>
      </c>
      <c r="B67" s="2" t="s">
        <v>145</v>
      </c>
      <c r="C67" s="11" t="s">
        <v>125</v>
      </c>
      <c r="D67" s="29">
        <f>INDEX(Table2[CA weight],MATCH(Table1[[#This Row],[Module Code]],Table2[Module Code],0))</f>
        <v>100</v>
      </c>
      <c r="E67" s="29">
        <f>INDEX(Table2[Credits],MATCH(Table1[[#This Row],[Module Code]],Table2[Module Code],0))</f>
        <v>10</v>
      </c>
      <c r="F67" s="11" t="s">
        <v>275</v>
      </c>
      <c r="G67" s="11" t="s">
        <v>239</v>
      </c>
      <c r="H67" s="11">
        <v>1</v>
      </c>
      <c r="I67" s="11">
        <f>AVERAGE(Table1[[#This Row],[Autumn Week 1]:[Spring Week 12]])*4*Table1[[#This Row],[Credits]]</f>
        <v>7.9999999999999991</v>
      </c>
      <c r="J67" s="11">
        <v>0.5</v>
      </c>
      <c r="K67" s="18">
        <v>0.2</v>
      </c>
      <c r="L67" s="18">
        <v>0.2</v>
      </c>
      <c r="M67" s="18">
        <v>0.2</v>
      </c>
      <c r="N67" s="18">
        <v>0.2</v>
      </c>
      <c r="O67" s="18">
        <v>0.2</v>
      </c>
      <c r="P67" s="18">
        <v>0.2</v>
      </c>
      <c r="Q67" s="18">
        <v>0.2</v>
      </c>
      <c r="R67" s="18">
        <v>0.2</v>
      </c>
      <c r="S67" s="18">
        <v>0.2</v>
      </c>
      <c r="T67" s="19">
        <v>0.2</v>
      </c>
      <c r="U67" s="18"/>
      <c r="V67" s="23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7">
        <f>SUM(Table1[[#This Row],[Autumn Week 1]:[Spring Week 12]])</f>
        <v>1.9999999999999998</v>
      </c>
      <c r="AJ67" s="27">
        <f>IF(Table1[[#This Row],[Hours]]&gt;0,Table1[[#This Row],[Hours]],Table1[[#This Row],[Nominal Hours]])*COUNTIF(Table1[[#This Row],[Autumn Week 1]:[Spring Week 12]],"&gt;0")</f>
        <v>5</v>
      </c>
    </row>
    <row r="68" spans="1:36">
      <c r="A68" s="4" t="s">
        <v>15</v>
      </c>
      <c r="B68" s="2" t="s">
        <v>145</v>
      </c>
      <c r="C68" s="11" t="s">
        <v>5</v>
      </c>
      <c r="D68" s="29">
        <f>INDEX(Table2[CA weight],MATCH(Table1[[#This Row],[Module Code]],Table2[Module Code],0))</f>
        <v>100</v>
      </c>
      <c r="E68" s="29">
        <f>INDEX(Table2[Credits],MATCH(Table1[[#This Row],[Module Code]],Table2[Module Code],0))</f>
        <v>10</v>
      </c>
      <c r="F68" s="11"/>
      <c r="G68" s="11" t="s">
        <v>239</v>
      </c>
      <c r="H68" s="11">
        <v>4</v>
      </c>
      <c r="I68" s="11">
        <f>AVERAGE(Table1[[#This Row],[Autumn Week 1]:[Spring Week 12]])*4*Table1[[#This Row],[Credits]]</f>
        <v>16</v>
      </c>
      <c r="J68" s="11">
        <v>20</v>
      </c>
      <c r="K68" s="23"/>
      <c r="L68" s="23"/>
      <c r="M68" s="23"/>
      <c r="N68" s="23"/>
      <c r="O68" s="23"/>
      <c r="P68" s="23">
        <v>0.35</v>
      </c>
      <c r="Q68" s="23"/>
      <c r="R68" s="23"/>
      <c r="S68" s="23"/>
      <c r="T68" s="23">
        <v>0.45</v>
      </c>
      <c r="U68" s="23"/>
      <c r="V68" s="23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7">
        <f>SUM(Table1[[#This Row],[Autumn Week 1]:[Spring Week 12]])</f>
        <v>0.8</v>
      </c>
      <c r="AJ68" s="27">
        <f>IF(Table1[[#This Row],[Hours]]&gt;0,Table1[[#This Row],[Hours]],Table1[[#This Row],[Nominal Hours]])*COUNTIF(Table1[[#This Row],[Autumn Week 1]:[Spring Week 12]],"&gt;0")</f>
        <v>40</v>
      </c>
    </row>
    <row r="69" spans="1:36">
      <c r="A69" s="4" t="s">
        <v>16</v>
      </c>
      <c r="B69" s="2" t="s">
        <v>17</v>
      </c>
      <c r="C69" s="11" t="s">
        <v>125</v>
      </c>
      <c r="D69" s="29">
        <f>INDEX(Table2[CA weight],MATCH(Table1[[#This Row],[Module Code]],Table2[Module Code],0))</f>
        <v>30</v>
      </c>
      <c r="E69" s="29">
        <f>INDEX(Table2[Credits],MATCH(Table1[[#This Row],[Module Code]],Table2[Module Code],0))</f>
        <v>10</v>
      </c>
      <c r="F69" s="11" t="s">
        <v>275</v>
      </c>
      <c r="G69" s="11" t="s">
        <v>239</v>
      </c>
      <c r="H69" s="13">
        <v>1</v>
      </c>
      <c r="I69" s="11">
        <f>AVERAGE(Table1[[#This Row],[Autumn Week 1]:[Spring Week 12]])*4*Table1[[#This Row],[Credits]]</f>
        <v>0.8</v>
      </c>
      <c r="J69" s="11">
        <v>0.5</v>
      </c>
      <c r="K69" s="25">
        <v>0.02</v>
      </c>
      <c r="L69" s="26"/>
      <c r="M69" s="26">
        <v>0.02</v>
      </c>
      <c r="N69" s="26"/>
      <c r="O69" s="26">
        <v>0.02</v>
      </c>
      <c r="P69" s="26"/>
      <c r="Q69" s="26"/>
      <c r="R69" s="26">
        <v>0.02</v>
      </c>
      <c r="S69" s="26"/>
      <c r="T69" s="26">
        <v>0.02</v>
      </c>
      <c r="U69" s="26"/>
      <c r="V69" s="23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7">
        <f>SUM(Table1[[#This Row],[Autumn Week 1]:[Spring Week 12]])</f>
        <v>0.1</v>
      </c>
      <c r="AJ69" s="27">
        <f>IF(Table1[[#This Row],[Hours]]&gt;0,Table1[[#This Row],[Hours]],Table1[[#This Row],[Nominal Hours]])*COUNTIF(Table1[[#This Row],[Autumn Week 1]:[Spring Week 12]],"&gt;0")</f>
        <v>2.5</v>
      </c>
    </row>
    <row r="70" spans="1:36">
      <c r="A70" s="4" t="s">
        <v>16</v>
      </c>
      <c r="B70" s="2" t="s">
        <v>17</v>
      </c>
      <c r="C70" s="13" t="s">
        <v>5</v>
      </c>
      <c r="D70" s="30">
        <f>INDEX(Table2[CA weight],MATCH(Table1[[#This Row],[Module Code]],Table2[Module Code],0))</f>
        <v>30</v>
      </c>
      <c r="E70" s="30">
        <f>INDEX(Table2[Credits],MATCH(Table1[[#This Row],[Module Code]],Table2[Module Code],0))</f>
        <v>10</v>
      </c>
      <c r="F70" s="13" t="s">
        <v>208</v>
      </c>
      <c r="G70" s="11" t="s">
        <v>239</v>
      </c>
      <c r="H70" s="13">
        <v>4</v>
      </c>
      <c r="I70" s="11">
        <f>AVERAGE(Table1[[#This Row],[Autumn Week 1]:[Spring Week 12]])*4*Table1[[#This Row],[Credits]]</f>
        <v>8</v>
      </c>
      <c r="J70" s="13"/>
      <c r="K70" s="25"/>
      <c r="L70" s="26"/>
      <c r="M70" s="26"/>
      <c r="N70" s="26"/>
      <c r="O70" s="26"/>
      <c r="P70" s="26"/>
      <c r="Q70" s="26">
        <v>0.2</v>
      </c>
      <c r="R70" s="26"/>
      <c r="S70" s="26"/>
      <c r="T70" s="26"/>
      <c r="U70" s="26"/>
      <c r="V70" s="23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7">
        <f>SUM(Table1[[#This Row],[Autumn Week 1]:[Spring Week 12]])</f>
        <v>0.2</v>
      </c>
      <c r="AJ70" s="27">
        <f>IF(Table1[[#This Row],[Hours]]&gt;0,Table1[[#This Row],[Hours]],Table1[[#This Row],[Nominal Hours]])*COUNTIF(Table1[[#This Row],[Autumn Week 1]:[Spring Week 12]],"&gt;0")</f>
        <v>8</v>
      </c>
    </row>
    <row r="71" spans="1:36">
      <c r="A71" s="4" t="s">
        <v>18</v>
      </c>
      <c r="B71" s="2" t="s">
        <v>19</v>
      </c>
      <c r="C71" s="11" t="s">
        <v>125</v>
      </c>
      <c r="D71" s="29">
        <f>INDEX(Table2[CA weight],MATCH(Table1[[#This Row],[Module Code]],Table2[Module Code],0))</f>
        <v>40</v>
      </c>
      <c r="E71" s="29">
        <f>INDEX(Table2[Credits],MATCH(Table1[[#This Row],[Module Code]],Table2[Module Code],0))</f>
        <v>10</v>
      </c>
      <c r="F71" s="11" t="s">
        <v>275</v>
      </c>
      <c r="G71" s="11" t="s">
        <v>239</v>
      </c>
      <c r="H71" s="11">
        <v>1</v>
      </c>
      <c r="I71" s="11">
        <f>AVERAGE(Table1[[#This Row],[Autumn Week 1]:[Spring Week 12]])*4*Table1[[#This Row],[Credits]]</f>
        <v>1.5999999999999996</v>
      </c>
      <c r="J71" s="11">
        <v>0.5</v>
      </c>
      <c r="K71" s="18">
        <v>0.04</v>
      </c>
      <c r="L71" s="18">
        <v>0.04</v>
      </c>
      <c r="M71" s="18">
        <v>0.04</v>
      </c>
      <c r="N71" s="18">
        <v>0.04</v>
      </c>
      <c r="O71" s="18">
        <v>0.04</v>
      </c>
      <c r="P71" s="18">
        <v>0.04</v>
      </c>
      <c r="Q71" s="18">
        <v>0.04</v>
      </c>
      <c r="R71" s="18">
        <v>0.04</v>
      </c>
      <c r="S71" s="18">
        <v>0.04</v>
      </c>
      <c r="T71" s="18">
        <v>0.04</v>
      </c>
      <c r="U71" s="18"/>
      <c r="V71" s="23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7">
        <f>SUM(Table1[[#This Row],[Autumn Week 1]:[Spring Week 12]])</f>
        <v>0.39999999999999997</v>
      </c>
      <c r="AJ71" s="27">
        <f>IF(Table1[[#This Row],[Hours]]&gt;0,Table1[[#This Row],[Hours]],Table1[[#This Row],[Nominal Hours]])*COUNTIF(Table1[[#This Row],[Autumn Week 1]:[Spring Week 12]],"&gt;0")</f>
        <v>5</v>
      </c>
    </row>
    <row r="72" spans="1:36">
      <c r="A72" s="4" t="s">
        <v>24</v>
      </c>
      <c r="B72" s="2" t="s">
        <v>20</v>
      </c>
      <c r="C72" s="11" t="s">
        <v>121</v>
      </c>
      <c r="D72" s="29">
        <f>INDEX(Table2[CA weight],MATCH(Table1[[#This Row],[Module Code]],Table2[Module Code],0))</f>
        <v>100</v>
      </c>
      <c r="E72" s="29">
        <f>INDEX(Table2[Credits],MATCH(Table1[[#This Row],[Module Code]],Table2[Module Code],0))</f>
        <v>10</v>
      </c>
      <c r="F72" s="11" t="s">
        <v>215</v>
      </c>
      <c r="G72" s="11" t="s">
        <v>239</v>
      </c>
      <c r="H72" s="11">
        <v>2</v>
      </c>
      <c r="I72" s="11">
        <f>AVERAGE(Table1[[#This Row],[Autumn Week 1]:[Spring Week 12]])*4*Table1[[#This Row],[Credits]]</f>
        <v>8</v>
      </c>
      <c r="J72" s="11">
        <v>15</v>
      </c>
      <c r="K72" s="18"/>
      <c r="L72" s="18"/>
      <c r="M72" s="18"/>
      <c r="N72" s="19"/>
      <c r="O72" s="18"/>
      <c r="P72" s="18"/>
      <c r="Q72" s="18"/>
      <c r="R72" s="19">
        <v>0.2</v>
      </c>
      <c r="S72" s="18"/>
      <c r="T72" s="18"/>
      <c r="U72" s="18"/>
      <c r="V72" s="19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7">
        <f>SUM(Table1[[#This Row],[Autumn Week 1]:[Spring Week 12]])</f>
        <v>0.2</v>
      </c>
      <c r="AJ72" s="27">
        <f>IF(Table1[[#This Row],[Hours]]&gt;0,Table1[[#This Row],[Hours]],Table1[[#This Row],[Nominal Hours]])*COUNTIF(Table1[[#This Row],[Autumn Week 1]:[Spring Week 12]],"&gt;0")</f>
        <v>15</v>
      </c>
    </row>
    <row r="73" spans="1:36">
      <c r="A73" s="4" t="s">
        <v>24</v>
      </c>
      <c r="B73" s="2" t="s">
        <v>20</v>
      </c>
      <c r="C73" s="11" t="s">
        <v>121</v>
      </c>
      <c r="D73" s="29">
        <f>INDEX(Table2[CA weight],MATCH(Table1[[#This Row],[Module Code]],Table2[Module Code],0))</f>
        <v>100</v>
      </c>
      <c r="E73" s="29">
        <f>INDEX(Table2[Credits],MATCH(Table1[[#This Row],[Module Code]],Table2[Module Code],0))</f>
        <v>10</v>
      </c>
      <c r="F73" s="11" t="s">
        <v>216</v>
      </c>
      <c r="G73" s="11" t="s">
        <v>239</v>
      </c>
      <c r="H73" s="11">
        <v>4</v>
      </c>
      <c r="I73" s="11">
        <f>AVERAGE(Table1[[#This Row],[Autumn Week 1]:[Spring Week 12]])*4*Table1[[#This Row],[Credits]]</f>
        <v>8</v>
      </c>
      <c r="J73" s="11">
        <v>15</v>
      </c>
      <c r="K73" s="18"/>
      <c r="L73" s="18"/>
      <c r="M73" s="18"/>
      <c r="N73" s="19"/>
      <c r="O73" s="18"/>
      <c r="P73" s="18"/>
      <c r="Q73" s="18"/>
      <c r="R73" s="19"/>
      <c r="S73" s="18"/>
      <c r="T73" s="18"/>
      <c r="U73" s="18">
        <v>0.2</v>
      </c>
      <c r="V73" s="19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7">
        <f>SUM(Table1[[#This Row],[Autumn Week 1]:[Spring Week 12]])</f>
        <v>0.2</v>
      </c>
      <c r="AJ73" s="27">
        <f>IF(Table1[[#This Row],[Hours]]&gt;0,Table1[[#This Row],[Hours]],Table1[[#This Row],[Nominal Hours]])*COUNTIF(Table1[[#This Row],[Autumn Week 1]:[Spring Week 12]],"&gt;0")</f>
        <v>15</v>
      </c>
    </row>
    <row r="74" spans="1:36">
      <c r="A74" s="4" t="s">
        <v>24</v>
      </c>
      <c r="B74" s="2" t="s">
        <v>20</v>
      </c>
      <c r="C74" s="11" t="s">
        <v>5</v>
      </c>
      <c r="D74" s="29">
        <f>INDEX(Table2[CA weight],MATCH(Table1[[#This Row],[Module Code]],Table2[Module Code],0))</f>
        <v>100</v>
      </c>
      <c r="E74" s="29">
        <f>INDEX(Table2[Credits],MATCH(Table1[[#This Row],[Module Code]],Table2[Module Code],0))</f>
        <v>10</v>
      </c>
      <c r="F74" s="11" t="s">
        <v>217</v>
      </c>
      <c r="G74" s="11" t="s">
        <v>239</v>
      </c>
      <c r="H74" s="11">
        <v>2</v>
      </c>
      <c r="I74" s="11">
        <f>AVERAGE(Table1[[#This Row],[Autumn Week 1]:[Spring Week 12]])*4*Table1[[#This Row],[Credits]]</f>
        <v>8</v>
      </c>
      <c r="J74" s="11">
        <v>15</v>
      </c>
      <c r="K74" s="18"/>
      <c r="L74" s="18"/>
      <c r="M74" s="18">
        <v>0.2</v>
      </c>
      <c r="N74" s="19"/>
      <c r="O74" s="18"/>
      <c r="P74" s="18"/>
      <c r="Q74" s="18"/>
      <c r="R74" s="19"/>
      <c r="S74" s="18"/>
      <c r="T74" s="18"/>
      <c r="U74" s="18"/>
      <c r="V74" s="19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7">
        <f>SUM(Table1[[#This Row],[Autumn Week 1]:[Spring Week 12]])</f>
        <v>0.2</v>
      </c>
      <c r="AJ74" s="27">
        <f>IF(Table1[[#This Row],[Hours]]&gt;0,Table1[[#This Row],[Hours]],Table1[[#This Row],[Nominal Hours]])*COUNTIF(Table1[[#This Row],[Autumn Week 1]:[Spring Week 12]],"&gt;0")</f>
        <v>15</v>
      </c>
    </row>
    <row r="75" spans="1:36">
      <c r="A75" s="4" t="s">
        <v>24</v>
      </c>
      <c r="B75" s="2" t="s">
        <v>20</v>
      </c>
      <c r="C75" s="11" t="s">
        <v>122</v>
      </c>
      <c r="D75" s="29">
        <f>INDEX(Table2[CA weight],MATCH(Table1[[#This Row],[Module Code]],Table2[Module Code],0))</f>
        <v>100</v>
      </c>
      <c r="E75" s="29">
        <f>INDEX(Table2[Credits],MATCH(Table1[[#This Row],[Module Code]],Table2[Module Code],0))</f>
        <v>10</v>
      </c>
      <c r="F75" s="11" t="s">
        <v>214</v>
      </c>
      <c r="G75" s="11" t="s">
        <v>239</v>
      </c>
      <c r="H75" s="11">
        <v>11</v>
      </c>
      <c r="I75" s="11">
        <f>AVERAGE(Table1[[#This Row],[Autumn Week 1]:[Spring Week 12]])*4*Table1[[#This Row],[Credits]]</f>
        <v>16</v>
      </c>
      <c r="J75" s="11">
        <v>10</v>
      </c>
      <c r="K75" s="18"/>
      <c r="L75" s="18"/>
      <c r="M75" s="18"/>
      <c r="N75" s="19"/>
      <c r="O75" s="18"/>
      <c r="P75" s="18"/>
      <c r="Q75" s="18"/>
      <c r="R75" s="19"/>
      <c r="S75" s="18"/>
      <c r="T75" s="18"/>
      <c r="U75" s="18"/>
      <c r="V75" s="19">
        <v>0.4</v>
      </c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7">
        <f>SUM(Table1[[#This Row],[Autumn Week 1]:[Spring Week 12]])</f>
        <v>0.4</v>
      </c>
      <c r="AJ75" s="27">
        <f>IF(Table1[[#This Row],[Hours]]&gt;0,Table1[[#This Row],[Hours]],Table1[[#This Row],[Nominal Hours]])*COUNTIF(Table1[[#This Row],[Autumn Week 1]:[Spring Week 12]],"&gt;0")</f>
        <v>10</v>
      </c>
    </row>
    <row r="76" spans="1:36">
      <c r="A76" s="8" t="s">
        <v>21</v>
      </c>
      <c r="B76" s="2" t="s">
        <v>22</v>
      </c>
      <c r="C76" s="11" t="s">
        <v>5</v>
      </c>
      <c r="D76" s="29">
        <f>INDEX(Table2[CA weight],MATCH(Table1[[#This Row],[Module Code]],Table2[Module Code],0))</f>
        <v>20</v>
      </c>
      <c r="E76" s="29">
        <f>INDEX(Table2[Credits],MATCH(Table1[[#This Row],[Module Code]],Table2[Module Code],0))</f>
        <v>10</v>
      </c>
      <c r="F76" s="11" t="s">
        <v>208</v>
      </c>
      <c r="G76" s="11" t="s">
        <v>239</v>
      </c>
      <c r="H76" s="11">
        <v>4</v>
      </c>
      <c r="I76" s="11">
        <f>AVERAGE(Table1[[#This Row],[Autumn Week 1]:[Spring Week 12]])*4*Table1[[#This Row],[Credits]]</f>
        <v>4</v>
      </c>
      <c r="J76" s="11"/>
      <c r="K76" s="18"/>
      <c r="L76" s="18"/>
      <c r="M76" s="18"/>
      <c r="N76" s="18"/>
      <c r="O76" s="18"/>
      <c r="P76" s="18"/>
      <c r="Q76" s="18">
        <v>0.1</v>
      </c>
      <c r="R76" s="18"/>
      <c r="S76" s="18"/>
      <c r="T76" s="18"/>
      <c r="U76" s="18">
        <v>0.1</v>
      </c>
      <c r="V76" s="23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7">
        <f>SUM(Table1[[#This Row],[Autumn Week 1]:[Spring Week 12]])</f>
        <v>0.2</v>
      </c>
      <c r="AJ76" s="27">
        <f>IF(Table1[[#This Row],[Hours]]&gt;0,Table1[[#This Row],[Hours]],Table1[[#This Row],[Nominal Hours]])*COUNTIF(Table1[[#This Row],[Autumn Week 1]:[Spring Week 12]],"&gt;0")</f>
        <v>8</v>
      </c>
    </row>
    <row r="77" spans="1:36">
      <c r="A77" s="3" t="s">
        <v>106</v>
      </c>
      <c r="B77" s="3" t="s">
        <v>96</v>
      </c>
      <c r="C77" s="11" t="s">
        <v>125</v>
      </c>
      <c r="D77" s="29">
        <f>INDEX(Table2[CA weight],MATCH(Table1[[#This Row],[Module Code]],Table2[Module Code],0))</f>
        <v>30</v>
      </c>
      <c r="E77" s="29">
        <f>INDEX(Table2[Credits],MATCH(Table1[[#This Row],[Module Code]],Table2[Module Code],0))</f>
        <v>20</v>
      </c>
      <c r="F77" s="11" t="s">
        <v>275</v>
      </c>
      <c r="G77" s="11" t="s">
        <v>239</v>
      </c>
      <c r="H77" s="11">
        <v>1</v>
      </c>
      <c r="I77" s="11">
        <f>AVERAGE(Table1[[#This Row],[Autumn Week 1]:[Spring Week 12]])*4*Table1[[#This Row],[Credits]]</f>
        <v>0.79999999999999982</v>
      </c>
      <c r="J77" s="11">
        <v>0.5</v>
      </c>
      <c r="K77" s="18"/>
      <c r="L77" s="18"/>
      <c r="M77" s="18"/>
      <c r="N77" s="19"/>
      <c r="O77" s="18"/>
      <c r="P77" s="18"/>
      <c r="Q77" s="18"/>
      <c r="R77" s="19"/>
      <c r="S77" s="18"/>
      <c r="T77" s="18"/>
      <c r="U77" s="18"/>
      <c r="V77" s="19"/>
      <c r="W77" s="20"/>
      <c r="X77" s="20">
        <v>0.01</v>
      </c>
      <c r="Y77" s="20">
        <v>0.01</v>
      </c>
      <c r="Z77" s="20">
        <v>0.01</v>
      </c>
      <c r="AA77" s="20">
        <v>0.01</v>
      </c>
      <c r="AB77" s="20">
        <v>0.01</v>
      </c>
      <c r="AC77" s="20">
        <v>0.01</v>
      </c>
      <c r="AD77" s="20">
        <v>0.01</v>
      </c>
      <c r="AE77" s="20">
        <v>0.01</v>
      </c>
      <c r="AF77" s="20">
        <v>0.01</v>
      </c>
      <c r="AG77" s="20">
        <v>0.01</v>
      </c>
      <c r="AH77" s="20"/>
      <c r="AI77" s="27">
        <f>SUM(Table1[[#This Row],[Autumn Week 1]:[Spring Week 12]])</f>
        <v>9.9999999999999992E-2</v>
      </c>
      <c r="AJ77" s="27">
        <f>IF(Table1[[#This Row],[Hours]]&gt;0,Table1[[#This Row],[Hours]],Table1[[#This Row],[Nominal Hours]])*COUNTIF(Table1[[#This Row],[Autumn Week 1]:[Spring Week 12]],"&gt;0")</f>
        <v>5</v>
      </c>
    </row>
    <row r="78" spans="1:36">
      <c r="A78" s="3" t="s">
        <v>106</v>
      </c>
      <c r="B78" s="3" t="s">
        <v>96</v>
      </c>
      <c r="C78" s="12" t="s">
        <v>5</v>
      </c>
      <c r="D78" s="29">
        <f>INDEX(Table2[CA weight],MATCH(Table1[[#This Row],[Module Code]],Table2[Module Code],0))</f>
        <v>30</v>
      </c>
      <c r="E78" s="29">
        <f>INDEX(Table2[Credits],MATCH(Table1[[#This Row],[Module Code]],Table2[Module Code],0))</f>
        <v>20</v>
      </c>
      <c r="F78" s="12" t="s">
        <v>208</v>
      </c>
      <c r="G78" s="11" t="s">
        <v>239</v>
      </c>
      <c r="H78" s="11">
        <v>3</v>
      </c>
      <c r="I78" s="11">
        <f>AVERAGE(Table1[[#This Row],[Autumn Week 1]:[Spring Week 12]])*4*Table1[[#This Row],[Credits]]</f>
        <v>6.1333333333333337</v>
      </c>
      <c r="J78" s="11"/>
      <c r="K78" s="18"/>
      <c r="L78" s="18"/>
      <c r="M78" s="18"/>
      <c r="N78" s="19"/>
      <c r="O78" s="18"/>
      <c r="P78" s="18"/>
      <c r="Q78" s="18"/>
      <c r="R78" s="19"/>
      <c r="S78" s="18"/>
      <c r="T78" s="18"/>
      <c r="U78" s="18"/>
      <c r="V78" s="19"/>
      <c r="W78" s="20"/>
      <c r="X78" s="20"/>
      <c r="Y78" s="20"/>
      <c r="Z78" s="20">
        <v>0.09</v>
      </c>
      <c r="AA78" s="20"/>
      <c r="AB78" s="20"/>
      <c r="AC78" s="20">
        <v>7.0000000000000007E-2</v>
      </c>
      <c r="AD78" s="20"/>
      <c r="AE78" s="20"/>
      <c r="AF78" s="20">
        <v>7.0000000000000007E-2</v>
      </c>
      <c r="AG78" s="20"/>
      <c r="AH78" s="20"/>
      <c r="AI78" s="27">
        <f>SUM(Table1[[#This Row],[Autumn Week 1]:[Spring Week 12]])</f>
        <v>0.23</v>
      </c>
      <c r="AJ78" s="27">
        <f>IF(Table1[[#This Row],[Hours]]&gt;0,Table1[[#This Row],[Hours]],Table1[[#This Row],[Nominal Hours]])*COUNTIF(Table1[[#This Row],[Autumn Week 1]:[Spring Week 12]],"&gt;0")</f>
        <v>18.400000000000002</v>
      </c>
    </row>
    <row r="79" spans="1:36">
      <c r="A79" s="3" t="s">
        <v>188</v>
      </c>
      <c r="B79" s="3" t="s">
        <v>97</v>
      </c>
      <c r="C79" s="12" t="s">
        <v>5</v>
      </c>
      <c r="D79" s="29">
        <f>INDEX(Table2[CA weight],MATCH(Table1[[#This Row],[Module Code]],Table2[Module Code],0))</f>
        <v>20</v>
      </c>
      <c r="E79" s="29">
        <f>INDEX(Table2[Credits],MATCH(Table1[[#This Row],[Module Code]],Table2[Module Code],0))</f>
        <v>10</v>
      </c>
      <c r="F79" s="12" t="s">
        <v>208</v>
      </c>
      <c r="G79" s="11" t="s">
        <v>239</v>
      </c>
      <c r="H79" s="11">
        <v>6</v>
      </c>
      <c r="I79" s="11">
        <f>AVERAGE(Table1[[#This Row],[Autumn Week 1]:[Spring Week 12]])*4*Table1[[#This Row],[Credits]]</f>
        <v>8</v>
      </c>
      <c r="J79" s="11"/>
      <c r="K79" s="18"/>
      <c r="L79" s="18"/>
      <c r="M79" s="18"/>
      <c r="N79" s="19"/>
      <c r="O79" s="18"/>
      <c r="P79" s="18"/>
      <c r="Q79" s="18"/>
      <c r="R79" s="19"/>
      <c r="S79" s="18"/>
      <c r="T79" s="18"/>
      <c r="U79" s="18"/>
      <c r="V79" s="19"/>
      <c r="W79" s="20"/>
      <c r="X79" s="20"/>
      <c r="Y79" s="20"/>
      <c r="Z79" s="20"/>
      <c r="AA79" s="20"/>
      <c r="AB79" s="20"/>
      <c r="AC79" s="20"/>
      <c r="AD79" s="20"/>
      <c r="AE79" s="20"/>
      <c r="AF79" s="20">
        <v>0.2</v>
      </c>
      <c r="AG79" s="20"/>
      <c r="AH79" s="20"/>
      <c r="AI79" s="27">
        <f>SUM(Table1[[#This Row],[Autumn Week 1]:[Spring Week 12]])</f>
        <v>0.2</v>
      </c>
      <c r="AJ79" s="27">
        <f>IF(Table1[[#This Row],[Hours]]&gt;0,Table1[[#This Row],[Hours]],Table1[[#This Row],[Nominal Hours]])*COUNTIF(Table1[[#This Row],[Autumn Week 1]:[Spring Week 12]],"&gt;0")</f>
        <v>8</v>
      </c>
    </row>
    <row r="80" spans="1:36">
      <c r="A80" s="3" t="s">
        <v>189</v>
      </c>
      <c r="B80" s="3" t="s">
        <v>98</v>
      </c>
      <c r="C80" s="12" t="s">
        <v>5</v>
      </c>
      <c r="D80" s="29">
        <f>INDEX(Table2[CA weight],MATCH(Table1[[#This Row],[Module Code]],Table2[Module Code],0))</f>
        <v>40</v>
      </c>
      <c r="E80" s="29">
        <f>INDEX(Table2[Credits],MATCH(Table1[[#This Row],[Module Code]],Table2[Module Code],0))</f>
        <v>10</v>
      </c>
      <c r="F80" s="12" t="s">
        <v>208</v>
      </c>
      <c r="G80" s="11" t="s">
        <v>239</v>
      </c>
      <c r="H80" s="11">
        <v>6</v>
      </c>
      <c r="I80" s="11">
        <f>AVERAGE(Table1[[#This Row],[Autumn Week 1]:[Spring Week 12]])*4*Table1[[#This Row],[Credits]]</f>
        <v>8</v>
      </c>
      <c r="J80" s="11">
        <v>15</v>
      </c>
      <c r="K80" s="18"/>
      <c r="L80" s="18"/>
      <c r="M80" s="18"/>
      <c r="N80" s="19"/>
      <c r="O80" s="18"/>
      <c r="P80" s="18"/>
      <c r="Q80" s="18"/>
      <c r="R80" s="19"/>
      <c r="S80" s="18"/>
      <c r="T80" s="18"/>
      <c r="U80" s="18"/>
      <c r="V80" s="19"/>
      <c r="W80" s="20"/>
      <c r="X80" s="20"/>
      <c r="Y80" s="20"/>
      <c r="Z80" s="20"/>
      <c r="AA80" s="20"/>
      <c r="AB80" s="20"/>
      <c r="AC80" s="20"/>
      <c r="AD80" s="20">
        <v>0.2</v>
      </c>
      <c r="AE80" s="20"/>
      <c r="AF80" s="20"/>
      <c r="AG80" s="20"/>
      <c r="AH80" s="20"/>
      <c r="AI80" s="27">
        <f>SUM(Table1[[#This Row],[Autumn Week 1]:[Spring Week 12]])</f>
        <v>0.2</v>
      </c>
      <c r="AJ80" s="27">
        <f>IF(Table1[[#This Row],[Hours]]&gt;0,Table1[[#This Row],[Hours]],Table1[[#This Row],[Nominal Hours]])*COUNTIF(Table1[[#This Row],[Autumn Week 1]:[Spring Week 12]],"&gt;0")</f>
        <v>15</v>
      </c>
    </row>
    <row r="81" spans="1:36">
      <c r="A81" s="3" t="s">
        <v>189</v>
      </c>
      <c r="B81" s="3" t="s">
        <v>98</v>
      </c>
      <c r="C81" s="12" t="s">
        <v>121</v>
      </c>
      <c r="D81" s="29">
        <f>INDEX(Table2[CA weight],MATCH(Table1[[#This Row],[Module Code]],Table2[Module Code],0))</f>
        <v>40</v>
      </c>
      <c r="E81" s="29">
        <f>INDEX(Table2[Credits],MATCH(Table1[[#This Row],[Module Code]],Table2[Module Code],0))</f>
        <v>10</v>
      </c>
      <c r="F81" s="12" t="s">
        <v>212</v>
      </c>
      <c r="G81" s="11" t="s">
        <v>239</v>
      </c>
      <c r="H81" s="11">
        <v>2</v>
      </c>
      <c r="I81" s="11">
        <f>AVERAGE(Table1[[#This Row],[Autumn Week 1]:[Spring Week 12]])*4*Table1[[#This Row],[Credits]]</f>
        <v>8</v>
      </c>
      <c r="J81" s="11">
        <v>15</v>
      </c>
      <c r="K81" s="18"/>
      <c r="L81" s="18"/>
      <c r="M81" s="18"/>
      <c r="N81" s="19"/>
      <c r="O81" s="18"/>
      <c r="P81" s="18"/>
      <c r="Q81" s="18"/>
      <c r="R81" s="19"/>
      <c r="S81" s="18"/>
      <c r="T81" s="18"/>
      <c r="U81" s="18"/>
      <c r="V81" s="19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>
        <v>0.2</v>
      </c>
      <c r="AH81" s="20"/>
      <c r="AI81" s="27">
        <f>SUM(Table1[[#This Row],[Autumn Week 1]:[Spring Week 12]])</f>
        <v>0.2</v>
      </c>
      <c r="AJ81" s="27">
        <f>IF(Table1[[#This Row],[Hours]]&gt;0,Table1[[#This Row],[Hours]],Table1[[#This Row],[Nominal Hours]])*COUNTIF(Table1[[#This Row],[Autumn Week 1]:[Spring Week 12]],"&gt;0")</f>
        <v>15</v>
      </c>
    </row>
    <row r="82" spans="1:36">
      <c r="A82" s="3" t="s">
        <v>109</v>
      </c>
      <c r="B82" s="3" t="s">
        <v>99</v>
      </c>
      <c r="C82" s="12" t="s">
        <v>5</v>
      </c>
      <c r="D82" s="29">
        <f>INDEX(Table2[CA weight],MATCH(Table1[[#This Row],[Module Code]],Table2[Module Code],0))</f>
        <v>100</v>
      </c>
      <c r="E82" s="29">
        <f>INDEX(Table2[Credits],MATCH(Table1[[#This Row],[Module Code]],Table2[Module Code],0))</f>
        <v>10</v>
      </c>
      <c r="F82" s="12" t="s">
        <v>218</v>
      </c>
      <c r="G82" s="11" t="s">
        <v>239</v>
      </c>
      <c r="H82" s="11">
        <v>11</v>
      </c>
      <c r="I82" s="11">
        <f>AVERAGE(Table1[[#This Row],[Autumn Week 1]:[Spring Week 12]])*4*Table1[[#This Row],[Credits]]</f>
        <v>28</v>
      </c>
      <c r="J82" s="11">
        <v>30</v>
      </c>
      <c r="K82" s="18"/>
      <c r="L82" s="18"/>
      <c r="M82" s="18"/>
      <c r="N82" s="19"/>
      <c r="O82" s="18"/>
      <c r="P82" s="18"/>
      <c r="Q82" s="18"/>
      <c r="R82" s="19"/>
      <c r="S82" s="18"/>
      <c r="T82" s="18"/>
      <c r="U82" s="18"/>
      <c r="V82" s="19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>
        <v>0.7</v>
      </c>
      <c r="AI82" s="27">
        <f>SUM(Table1[[#This Row],[Autumn Week 1]:[Spring Week 12]])</f>
        <v>0.7</v>
      </c>
      <c r="AJ82" s="27">
        <f>IF(Table1[[#This Row],[Hours]]&gt;0,Table1[[#This Row],[Hours]],Table1[[#This Row],[Nominal Hours]])*COUNTIF(Table1[[#This Row],[Autumn Week 1]:[Spring Week 12]],"&gt;0")</f>
        <v>30</v>
      </c>
    </row>
    <row r="83" spans="1:36">
      <c r="A83" s="3" t="s">
        <v>109</v>
      </c>
      <c r="B83" s="3" t="s">
        <v>99</v>
      </c>
      <c r="C83" s="12" t="s">
        <v>121</v>
      </c>
      <c r="D83" s="29">
        <f>INDEX(Table2[CA weight],MATCH(Table1[[#This Row],[Module Code]],Table2[Module Code],0))</f>
        <v>100</v>
      </c>
      <c r="E83" s="29">
        <f>INDEX(Table2[Credits],MATCH(Table1[[#This Row],[Module Code]],Table2[Module Code],0))</f>
        <v>10</v>
      </c>
      <c r="F83" s="12" t="s">
        <v>211</v>
      </c>
      <c r="G83" s="11" t="s">
        <v>239</v>
      </c>
      <c r="H83" s="11">
        <v>11</v>
      </c>
      <c r="I83" s="11">
        <f>AVERAGE(Table1[[#This Row],[Autumn Week 1]:[Spring Week 12]])*4*Table1[[#This Row],[Credits]]</f>
        <v>8</v>
      </c>
      <c r="J83" s="11">
        <v>15</v>
      </c>
      <c r="K83" s="18"/>
      <c r="L83" s="18"/>
      <c r="M83" s="18"/>
      <c r="N83" s="19"/>
      <c r="O83" s="18"/>
      <c r="P83" s="18"/>
      <c r="Q83" s="18"/>
      <c r="R83" s="19"/>
      <c r="S83" s="18"/>
      <c r="T83" s="18"/>
      <c r="U83" s="18"/>
      <c r="V83" s="19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>
        <v>0.2</v>
      </c>
      <c r="AI83" s="27">
        <f>SUM(Table1[[#This Row],[Autumn Week 1]:[Spring Week 12]])</f>
        <v>0.2</v>
      </c>
      <c r="AJ83" s="27">
        <f>IF(Table1[[#This Row],[Hours]]&gt;0,Table1[[#This Row],[Hours]],Table1[[#This Row],[Nominal Hours]])*COUNTIF(Table1[[#This Row],[Autumn Week 1]:[Spring Week 12]],"&gt;0")</f>
        <v>15</v>
      </c>
    </row>
    <row r="84" spans="1:36">
      <c r="A84" s="3" t="s">
        <v>109</v>
      </c>
      <c r="B84" s="3" t="s">
        <v>99</v>
      </c>
      <c r="C84" s="12" t="s">
        <v>5</v>
      </c>
      <c r="D84" s="29">
        <f>INDEX(Table2[CA weight],MATCH(Table1[[#This Row],[Module Code]],Table2[Module Code],0))</f>
        <v>100</v>
      </c>
      <c r="E84" s="29">
        <f>INDEX(Table2[Credits],MATCH(Table1[[#This Row],[Module Code]],Table2[Module Code],0))</f>
        <v>10</v>
      </c>
      <c r="F84" s="12" t="s">
        <v>274</v>
      </c>
      <c r="G84" s="11" t="s">
        <v>239</v>
      </c>
      <c r="H84" s="11">
        <v>11</v>
      </c>
      <c r="I84" s="11">
        <f>AVERAGE(Table1[[#This Row],[Autumn Week 1]:[Spring Week 12]])*4*Table1[[#This Row],[Credits]]</f>
        <v>4</v>
      </c>
      <c r="J84" s="11">
        <v>10</v>
      </c>
      <c r="K84" s="18"/>
      <c r="L84" s="18"/>
      <c r="M84" s="18"/>
      <c r="N84" s="19"/>
      <c r="O84" s="18"/>
      <c r="P84" s="18"/>
      <c r="Q84" s="18"/>
      <c r="R84" s="19"/>
      <c r="S84" s="18"/>
      <c r="T84" s="18"/>
      <c r="U84" s="18"/>
      <c r="V84" s="19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>
        <v>0.1</v>
      </c>
      <c r="AI84" s="27">
        <f>SUM(Table1[[#This Row],[Autumn Week 1]:[Spring Week 12]])</f>
        <v>0.1</v>
      </c>
      <c r="AJ84" s="27">
        <f>IF(Table1[[#This Row],[Hours]]&gt;0,Table1[[#This Row],[Hours]],Table1[[#This Row],[Nominal Hours]])*COUNTIF(Table1[[#This Row],[Autumn Week 1]:[Spring Week 12]],"&gt;0")</f>
        <v>10</v>
      </c>
    </row>
    <row r="85" spans="1:36">
      <c r="A85" s="3" t="s">
        <v>100</v>
      </c>
      <c r="B85" s="3" t="s">
        <v>101</v>
      </c>
      <c r="C85" s="12" t="s">
        <v>5</v>
      </c>
      <c r="D85" s="29">
        <f>INDEX(Table2[CA weight],MATCH(Table1[[#This Row],[Module Code]],Table2[Module Code],0))</f>
        <v>20</v>
      </c>
      <c r="E85" s="29">
        <f>INDEX(Table2[Credits],MATCH(Table1[[#This Row],[Module Code]],Table2[Module Code],0))</f>
        <v>10</v>
      </c>
      <c r="F85" s="12" t="s">
        <v>208</v>
      </c>
      <c r="G85" s="11" t="s">
        <v>239</v>
      </c>
      <c r="H85" s="11">
        <v>6</v>
      </c>
      <c r="I85" s="11">
        <f>AVERAGE(Table1[[#This Row],[Autumn Week 1]:[Spring Week 12]])*4*Table1[[#This Row],[Credits]]</f>
        <v>8</v>
      </c>
      <c r="J85" s="11"/>
      <c r="K85" s="18"/>
      <c r="L85" s="18"/>
      <c r="M85" s="18"/>
      <c r="N85" s="19"/>
      <c r="O85" s="18"/>
      <c r="P85" s="18"/>
      <c r="Q85" s="18"/>
      <c r="R85" s="19"/>
      <c r="S85" s="18"/>
      <c r="T85" s="18"/>
      <c r="U85" s="18"/>
      <c r="V85" s="19"/>
      <c r="W85" s="20"/>
      <c r="X85" s="20"/>
      <c r="Y85" s="20"/>
      <c r="Z85" s="20"/>
      <c r="AA85" s="20"/>
      <c r="AB85" s="20"/>
      <c r="AC85" s="20">
        <v>0.2</v>
      </c>
      <c r="AD85" s="20"/>
      <c r="AE85" s="20"/>
      <c r="AF85" s="20"/>
      <c r="AG85" s="20"/>
      <c r="AH85" s="20"/>
      <c r="AI85" s="27">
        <f>SUM(Table1[[#This Row],[Autumn Week 1]:[Spring Week 12]])</f>
        <v>0.2</v>
      </c>
      <c r="AJ85" s="27">
        <f>IF(Table1[[#This Row],[Hours]]&gt;0,Table1[[#This Row],[Hours]],Table1[[#This Row],[Nominal Hours]])*COUNTIF(Table1[[#This Row],[Autumn Week 1]:[Spring Week 12]],"&gt;0")</f>
        <v>8</v>
      </c>
    </row>
    <row r="86" spans="1:36">
      <c r="A86" s="3" t="s">
        <v>102</v>
      </c>
      <c r="B86" s="3" t="s">
        <v>103</v>
      </c>
      <c r="C86" s="12" t="s">
        <v>5</v>
      </c>
      <c r="D86" s="29">
        <f>INDEX(Table2[CA weight],MATCH(Table1[[#This Row],[Module Code]],Table2[Module Code],0))</f>
        <v>20</v>
      </c>
      <c r="E86" s="29">
        <f>INDEX(Table2[Credits],MATCH(Table1[[#This Row],[Module Code]],Table2[Module Code],0))</f>
        <v>10</v>
      </c>
      <c r="F86" s="12" t="s">
        <v>208</v>
      </c>
      <c r="G86" s="11" t="s">
        <v>239</v>
      </c>
      <c r="H86" s="11">
        <v>2</v>
      </c>
      <c r="I86" s="11">
        <f>AVERAGE(Table1[[#This Row],[Autumn Week 1]:[Spring Week 12]])*4*Table1[[#This Row],[Credits]]</f>
        <v>8</v>
      </c>
      <c r="J86" s="11"/>
      <c r="K86" s="18"/>
      <c r="L86" s="18"/>
      <c r="M86" s="18"/>
      <c r="N86" s="19"/>
      <c r="O86" s="18"/>
      <c r="P86" s="18"/>
      <c r="Q86" s="18"/>
      <c r="R86" s="19"/>
      <c r="S86" s="18"/>
      <c r="T86" s="18"/>
      <c r="U86" s="18"/>
      <c r="V86" s="19"/>
      <c r="W86" s="20"/>
      <c r="X86" s="20"/>
      <c r="Y86" s="20">
        <v>0.2</v>
      </c>
      <c r="Z86" s="20"/>
      <c r="AA86" s="20"/>
      <c r="AB86" s="20"/>
      <c r="AC86" s="20"/>
      <c r="AD86" s="20"/>
      <c r="AE86" s="20"/>
      <c r="AF86" s="20"/>
      <c r="AG86" s="20"/>
      <c r="AH86" s="20"/>
      <c r="AI86" s="27">
        <f>SUM(Table1[[#This Row],[Autumn Week 1]:[Spring Week 12]])</f>
        <v>0.2</v>
      </c>
      <c r="AJ86" s="27">
        <f>IF(Table1[[#This Row],[Hours]]&gt;0,Table1[[#This Row],[Hours]],Table1[[#This Row],[Nominal Hours]])*COUNTIF(Table1[[#This Row],[Autumn Week 1]:[Spring Week 12]],"&gt;0")</f>
        <v>8</v>
      </c>
    </row>
    <row r="87" spans="1:36">
      <c r="A87" s="3" t="s">
        <v>104</v>
      </c>
      <c r="B87" s="3" t="s">
        <v>105</v>
      </c>
      <c r="C87" s="12" t="s">
        <v>121</v>
      </c>
      <c r="D87" s="29">
        <f>INDEX(Table2[CA weight],MATCH(Table1[[#This Row],[Module Code]],Table2[Module Code],0))</f>
        <v>20</v>
      </c>
      <c r="E87" s="29">
        <f>INDEX(Table2[Credits],MATCH(Table1[[#This Row],[Module Code]],Table2[Module Code],0))</f>
        <v>10</v>
      </c>
      <c r="F87" s="12" t="s">
        <v>211</v>
      </c>
      <c r="G87" s="11" t="s">
        <v>239</v>
      </c>
      <c r="H87" s="11">
        <v>4</v>
      </c>
      <c r="I87" s="11">
        <f>AVERAGE(Table1[[#This Row],[Autumn Week 1]:[Spring Week 12]])*4*Table1[[#This Row],[Credits]]</f>
        <v>8</v>
      </c>
      <c r="J87" s="11">
        <v>15</v>
      </c>
      <c r="K87" s="18"/>
      <c r="L87" s="18"/>
      <c r="M87" s="18"/>
      <c r="N87" s="19"/>
      <c r="O87" s="18"/>
      <c r="P87" s="18"/>
      <c r="Q87" s="18"/>
      <c r="R87" s="19"/>
      <c r="S87" s="18"/>
      <c r="T87" s="18"/>
      <c r="U87" s="18"/>
      <c r="V87" s="19"/>
      <c r="W87" s="20"/>
      <c r="X87" s="20"/>
      <c r="Y87" s="20"/>
      <c r="Z87" s="20"/>
      <c r="AA87" s="20">
        <v>0.2</v>
      </c>
      <c r="AB87" s="20"/>
      <c r="AC87" s="20"/>
      <c r="AD87" s="20"/>
      <c r="AE87" s="20"/>
      <c r="AF87" s="20"/>
      <c r="AG87" s="20"/>
      <c r="AH87" s="20"/>
      <c r="AI87" s="27">
        <f>SUM(Table1[[#This Row],[Autumn Week 1]:[Spring Week 12]])</f>
        <v>0.2</v>
      </c>
      <c r="AJ87" s="27">
        <f>IF(Table1[[#This Row],[Hours]]&gt;0,Table1[[#This Row],[Hours]],Table1[[#This Row],[Nominal Hours]])*COUNTIF(Table1[[#This Row],[Autumn Week 1]:[Spring Week 12]],"&gt;0")</f>
        <v>15</v>
      </c>
    </row>
    <row r="88" spans="1:36">
      <c r="A88" s="3" t="s">
        <v>47</v>
      </c>
      <c r="B88" s="2" t="s">
        <v>23</v>
      </c>
      <c r="C88" s="12" t="s">
        <v>124</v>
      </c>
      <c r="D88" s="29">
        <f>INDEX(Table2[CA weight],MATCH(Table1[[#This Row],[Module Code]],Table2[Module Code],0))</f>
        <v>100</v>
      </c>
      <c r="E88" s="29">
        <f>INDEX(Table2[Credits],MATCH(Table1[[#This Row],[Module Code]],Table2[Module Code],0))</f>
        <v>30</v>
      </c>
      <c r="F88" s="12" t="s">
        <v>240</v>
      </c>
      <c r="G88" s="11" t="s">
        <v>230</v>
      </c>
      <c r="H88" s="11">
        <v>1</v>
      </c>
      <c r="I88" s="11">
        <f>AVERAGE(Table1[[#This Row],[Autumn Week 1]:[Spring Week 12]])*4*Table1[[#This Row],[Credits]]</f>
        <v>4.9999999999999982</v>
      </c>
      <c r="J88" s="11">
        <v>10</v>
      </c>
      <c r="K88" s="18">
        <f>1/24</f>
        <v>4.1666666666666664E-2</v>
      </c>
      <c r="L88" s="18">
        <v>4.1666666666666664E-2</v>
      </c>
      <c r="M88" s="18">
        <v>4.1666666666666664E-2</v>
      </c>
      <c r="N88" s="18">
        <v>4.1666666666666664E-2</v>
      </c>
      <c r="O88" s="18">
        <v>4.1666666666666664E-2</v>
      </c>
      <c r="P88" s="18">
        <v>4.1666666666666664E-2</v>
      </c>
      <c r="Q88" s="18">
        <v>4.1666666666666664E-2</v>
      </c>
      <c r="R88" s="18">
        <v>4.1666666666666664E-2</v>
      </c>
      <c r="S88" s="18">
        <v>4.1666666666666664E-2</v>
      </c>
      <c r="T88" s="18">
        <v>4.1666666666666664E-2</v>
      </c>
      <c r="U88" s="18">
        <v>4.1666666666666664E-2</v>
      </c>
      <c r="V88" s="19">
        <v>4.1666666666666664E-2</v>
      </c>
      <c r="W88" s="20">
        <v>4.1666666666666664E-2</v>
      </c>
      <c r="X88" s="20">
        <v>4.1666666666666664E-2</v>
      </c>
      <c r="Y88" s="20">
        <v>4.1666666666666664E-2</v>
      </c>
      <c r="Z88" s="20">
        <v>4.1666666666666664E-2</v>
      </c>
      <c r="AA88" s="20">
        <v>4.1666666666666664E-2</v>
      </c>
      <c r="AB88" s="20">
        <v>4.1666666666666664E-2</v>
      </c>
      <c r="AC88" s="20">
        <v>4.1666666666666664E-2</v>
      </c>
      <c r="AD88" s="20">
        <v>4.1666666666666664E-2</v>
      </c>
      <c r="AE88" s="20">
        <v>4.1666666666666664E-2</v>
      </c>
      <c r="AF88" s="20">
        <v>4.1666666666666664E-2</v>
      </c>
      <c r="AG88" s="20">
        <v>4.1666666666666664E-2</v>
      </c>
      <c r="AH88" s="20">
        <v>4.1666666666666664E-2</v>
      </c>
      <c r="AI88" s="27">
        <f>SUM(Table1[[#This Row],[Autumn Week 1]:[Spring Week 12]])</f>
        <v>0.99999999999999956</v>
      </c>
      <c r="AJ88" s="27">
        <f>IF(Table1[[#This Row],[Hours]]&gt;0,Table1[[#This Row],[Hours]],Table1[[#This Row],[Nominal Hours]])*COUNTIF(Table1[[#This Row],[Autumn Week 1]:[Spring Week 12]],"&gt;0")</f>
        <v>240</v>
      </c>
    </row>
    <row r="89" spans="1:36">
      <c r="A89" s="9" t="s">
        <v>47</v>
      </c>
      <c r="B89" s="2" t="s">
        <v>23</v>
      </c>
      <c r="C89" s="13" t="s">
        <v>122</v>
      </c>
      <c r="D89" s="30">
        <f>INDEX(Table2[CA weight],MATCH(Table1[[#This Row],[Module Code]],Table2[Module Code],0))</f>
        <v>100</v>
      </c>
      <c r="E89" s="30">
        <f>INDEX(Table2[Credits],MATCH(Table1[[#This Row],[Module Code]],Table2[Module Code],0))</f>
        <v>30</v>
      </c>
      <c r="F89" s="13" t="s">
        <v>203</v>
      </c>
      <c r="G89" s="11" t="s">
        <v>239</v>
      </c>
      <c r="H89" s="13">
        <v>1</v>
      </c>
      <c r="I89" s="11">
        <f>AVERAGE(Table1[[#This Row],[Autumn Week 1]:[Spring Week 12]])*4*Table1[[#This Row],[Credits]]</f>
        <v>24</v>
      </c>
      <c r="J89" s="13">
        <v>0.1</v>
      </c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>
        <v>0.2</v>
      </c>
      <c r="V89" s="18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>
        <v>0.2</v>
      </c>
      <c r="AI89" s="27">
        <f>SUM(Table1[[#This Row],[Autumn Week 1]:[Spring Week 12]])</f>
        <v>0.4</v>
      </c>
      <c r="AJ89" s="27">
        <f>IF(Table1[[#This Row],[Hours]]&gt;0,Table1[[#This Row],[Hours]],Table1[[#This Row],[Nominal Hours]])*COUNTIF(Table1[[#This Row],[Autumn Week 1]:[Spring Week 12]],"&gt;0")</f>
        <v>0.2</v>
      </c>
    </row>
    <row r="90" spans="1:36">
      <c r="A90" s="9" t="s">
        <v>47</v>
      </c>
      <c r="B90" s="2" t="s">
        <v>23</v>
      </c>
      <c r="C90" s="11" t="s">
        <v>123</v>
      </c>
      <c r="D90" s="29">
        <f>INDEX(Table2[CA weight],MATCH(Table1[[#This Row],[Module Code]],Table2[Module Code],0))</f>
        <v>100</v>
      </c>
      <c r="E90" s="29">
        <f>INDEX(Table2[Credits],MATCH(Table1[[#This Row],[Module Code]],Table2[Module Code],0))</f>
        <v>30</v>
      </c>
      <c r="F90" s="11" t="s">
        <v>207</v>
      </c>
      <c r="G90" s="11" t="s">
        <v>239</v>
      </c>
      <c r="H90" s="11">
        <v>11</v>
      </c>
      <c r="I90" s="11">
        <f>AVERAGE(Table1[[#This Row],[Autumn Week 1]:[Spring Week 12]])*4*Table1[[#This Row],[Credits]]</f>
        <v>24</v>
      </c>
      <c r="J90" s="11">
        <v>10</v>
      </c>
      <c r="K90" s="18"/>
      <c r="L90" s="18"/>
      <c r="M90" s="18"/>
      <c r="N90" s="19"/>
      <c r="O90" s="18"/>
      <c r="P90" s="18"/>
      <c r="Q90" s="18"/>
      <c r="R90" s="19"/>
      <c r="S90" s="18"/>
      <c r="T90" s="18"/>
      <c r="U90" s="18">
        <v>0.2</v>
      </c>
      <c r="V90" s="19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>
        <v>0.2</v>
      </c>
      <c r="AI90" s="27">
        <f>SUM(Table1[[#This Row],[Autumn Week 1]:[Spring Week 12]])</f>
        <v>0.4</v>
      </c>
      <c r="AJ90" s="27">
        <f>IF(Table1[[#This Row],[Hours]]&gt;0,Table1[[#This Row],[Hours]],Table1[[#This Row],[Nominal Hours]])*COUNTIF(Table1[[#This Row],[Autumn Week 1]:[Spring Week 12]],"&gt;0")</f>
        <v>20</v>
      </c>
    </row>
    <row r="91" spans="1:36">
      <c r="A91" s="9" t="s">
        <v>47</v>
      </c>
      <c r="B91" s="2" t="s">
        <v>23</v>
      </c>
      <c r="C91" s="11" t="s">
        <v>121</v>
      </c>
      <c r="D91" s="29">
        <f>INDEX(Table2[CA weight],MATCH(Table1[[#This Row],[Module Code]],Table2[Module Code],0))</f>
        <v>100</v>
      </c>
      <c r="E91" s="29">
        <f>INDEX(Table2[Credits],MATCH(Table1[[#This Row],[Module Code]],Table2[Module Code],0))</f>
        <v>30</v>
      </c>
      <c r="F91" s="11" t="s">
        <v>211</v>
      </c>
      <c r="G91" s="11" t="s">
        <v>239</v>
      </c>
      <c r="H91" s="11">
        <v>6</v>
      </c>
      <c r="I91" s="11">
        <f>AVERAGE(Table1[[#This Row],[Autumn Week 1]:[Spring Week 12]])*4*Table1[[#This Row],[Credits]]</f>
        <v>24</v>
      </c>
      <c r="J91" s="11">
        <v>15</v>
      </c>
      <c r="K91" s="18"/>
      <c r="L91" s="18"/>
      <c r="M91" s="18"/>
      <c r="N91" s="19"/>
      <c r="O91" s="18"/>
      <c r="P91" s="18"/>
      <c r="Q91" s="18"/>
      <c r="R91" s="19"/>
      <c r="S91" s="18"/>
      <c r="T91" s="18"/>
      <c r="U91" s="18"/>
      <c r="V91" s="19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>
        <v>0.2</v>
      </c>
      <c r="AH91" s="20"/>
      <c r="AI91" s="27">
        <f>SUM(Table1[[#This Row],[Autumn Week 1]:[Spring Week 12]])</f>
        <v>0.2</v>
      </c>
      <c r="AJ91" s="27">
        <f>IF(Table1[[#This Row],[Hours]]&gt;0,Table1[[#This Row],[Hours]],Table1[[#This Row],[Nominal Hours]])*COUNTIF(Table1[[#This Row],[Autumn Week 1]:[Spring Week 12]],"&gt;0")</f>
        <v>15</v>
      </c>
    </row>
    <row r="92" spans="1:36">
      <c r="A92" s="4" t="s">
        <v>61</v>
      </c>
      <c r="B92" s="2" t="s">
        <v>62</v>
      </c>
      <c r="C92" s="11" t="s">
        <v>125</v>
      </c>
      <c r="D92" s="29">
        <f>INDEX(Table2[CA weight],MATCH(Table1[[#This Row],[Module Code]],Table2[Module Code],0))</f>
        <v>30</v>
      </c>
      <c r="E92" s="29">
        <f>INDEX(Table2[Credits],MATCH(Table1[[#This Row],[Module Code]],Table2[Module Code],0))</f>
        <v>10</v>
      </c>
      <c r="F92" s="11" t="s">
        <v>275</v>
      </c>
      <c r="G92" s="11" t="s">
        <v>239</v>
      </c>
      <c r="H92" s="11">
        <v>4</v>
      </c>
      <c r="I92" s="11">
        <f>AVERAGE(Table1[[#This Row],[Autumn Week 1]:[Spring Week 12]])*4*Table1[[#This Row],[Credits]]</f>
        <v>0.39999999999999991</v>
      </c>
      <c r="J92" s="11">
        <v>0.5</v>
      </c>
      <c r="K92" s="18">
        <f>0.1/10</f>
        <v>0.01</v>
      </c>
      <c r="L92" s="18">
        <f t="shared" ref="L92:U92" si="2">0.1/10</f>
        <v>0.01</v>
      </c>
      <c r="M92" s="18">
        <f t="shared" si="2"/>
        <v>0.01</v>
      </c>
      <c r="N92" s="18">
        <f t="shared" si="2"/>
        <v>0.01</v>
      </c>
      <c r="O92" s="18">
        <f t="shared" si="2"/>
        <v>0.01</v>
      </c>
      <c r="P92" s="18">
        <f t="shared" si="2"/>
        <v>0.01</v>
      </c>
      <c r="Q92" s="18">
        <f t="shared" si="2"/>
        <v>0.01</v>
      </c>
      <c r="R92" s="18">
        <f t="shared" si="2"/>
        <v>0.01</v>
      </c>
      <c r="S92" s="18">
        <f t="shared" si="2"/>
        <v>0.01</v>
      </c>
      <c r="T92" s="18">
        <f t="shared" si="2"/>
        <v>0.01</v>
      </c>
      <c r="U92" s="18">
        <f t="shared" si="2"/>
        <v>0.01</v>
      </c>
      <c r="V92" s="19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7">
        <f>SUM(Table1[[#This Row],[Autumn Week 1]:[Spring Week 12]])</f>
        <v>0.10999999999999999</v>
      </c>
      <c r="AJ92" s="27">
        <f>IF(Table1[[#This Row],[Hours]]&gt;0,Table1[[#This Row],[Hours]],Table1[[#This Row],[Nominal Hours]])*COUNTIF(Table1[[#This Row],[Autumn Week 1]:[Spring Week 12]],"&gt;0")</f>
        <v>5.5</v>
      </c>
    </row>
    <row r="93" spans="1:36">
      <c r="A93" s="4" t="s">
        <v>61</v>
      </c>
      <c r="B93" s="2" t="s">
        <v>62</v>
      </c>
      <c r="C93" s="11" t="s">
        <v>5</v>
      </c>
      <c r="D93" s="29">
        <f>INDEX(Table2[CA weight],MATCH(Table1[[#This Row],[Module Code]],Table2[Module Code],0))</f>
        <v>30</v>
      </c>
      <c r="E93" s="29">
        <f>INDEX(Table2[Credits],MATCH(Table1[[#This Row],[Module Code]],Table2[Module Code],0))</f>
        <v>10</v>
      </c>
      <c r="F93" s="11" t="s">
        <v>208</v>
      </c>
      <c r="G93" s="11" t="s">
        <v>239</v>
      </c>
      <c r="H93" s="11">
        <v>4</v>
      </c>
      <c r="I93" s="11">
        <f>AVERAGE(Table1[[#This Row],[Autumn Week 1]:[Spring Week 12]])*4*Table1[[#This Row],[Credits]]</f>
        <v>8</v>
      </c>
      <c r="J93" s="11"/>
      <c r="K93" s="18"/>
      <c r="L93" s="18"/>
      <c r="M93" s="18"/>
      <c r="N93" s="19"/>
      <c r="O93" s="18"/>
      <c r="P93" s="18"/>
      <c r="Q93" s="18">
        <v>0.2</v>
      </c>
      <c r="R93" s="19"/>
      <c r="S93" s="18"/>
      <c r="T93" s="18"/>
      <c r="U93" s="18"/>
      <c r="V93" s="19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7">
        <f>SUM(Table1[[#This Row],[Autumn Week 1]:[Spring Week 12]])</f>
        <v>0.2</v>
      </c>
      <c r="AJ93" s="27">
        <f>IF(Table1[[#This Row],[Hours]]&gt;0,Table1[[#This Row],[Hours]],Table1[[#This Row],[Nominal Hours]])*COUNTIF(Table1[[#This Row],[Autumn Week 1]:[Spring Week 12]],"&gt;0")</f>
        <v>8</v>
      </c>
    </row>
    <row r="94" spans="1:36">
      <c r="A94" s="4" t="s">
        <v>248</v>
      </c>
      <c r="B94" s="2" t="s">
        <v>247</v>
      </c>
      <c r="C94" s="11" t="s">
        <v>5</v>
      </c>
      <c r="D94" s="29">
        <f>INDEX(Table2[CA weight],MATCH(Table1[[#This Row],[Module Code]],Table2[Module Code],0))</f>
        <v>50</v>
      </c>
      <c r="E94" s="29">
        <f>INDEX(Table2[Credits],MATCH(Table1[[#This Row],[Module Code]],Table2[Module Code],0))</f>
        <v>10</v>
      </c>
      <c r="F94" s="11" t="s">
        <v>208</v>
      </c>
      <c r="G94" s="11" t="s">
        <v>239</v>
      </c>
      <c r="H94" s="11">
        <v>3</v>
      </c>
      <c r="I94" s="11">
        <f>AVERAGE(Table1[[#This Row],[Autumn Week 1]:[Spring Week 12]])*4*Table1[[#This Row],[Credits]]</f>
        <v>8</v>
      </c>
      <c r="J94" s="11"/>
      <c r="K94" s="18"/>
      <c r="L94" s="18"/>
      <c r="M94" s="18"/>
      <c r="N94" s="19"/>
      <c r="O94" s="18"/>
      <c r="P94" s="18"/>
      <c r="Q94" s="18"/>
      <c r="R94" s="19"/>
      <c r="S94" s="18"/>
      <c r="T94" s="18"/>
      <c r="U94" s="18">
        <v>0.2</v>
      </c>
      <c r="V94" s="19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7">
        <f>SUM(Table1[[#This Row],[Autumn Week 1]:[Spring Week 12]])</f>
        <v>0.2</v>
      </c>
      <c r="AJ94" s="27">
        <f>IF(Table1[[#This Row],[Hours]]&gt;0,Table1[[#This Row],[Hours]],Table1[[#This Row],[Nominal Hours]])*COUNTIF(Table1[[#This Row],[Autumn Week 1]:[Spring Week 12]],"&gt;0")</f>
        <v>8</v>
      </c>
    </row>
    <row r="95" spans="1:36">
      <c r="A95" s="4" t="s">
        <v>248</v>
      </c>
      <c r="B95" s="2" t="s">
        <v>247</v>
      </c>
      <c r="C95" s="11" t="s">
        <v>121</v>
      </c>
      <c r="D95" s="29">
        <f>INDEX(Table2[CA weight],MATCH(Table1[[#This Row],[Module Code]],Table2[Module Code],0))</f>
        <v>50</v>
      </c>
      <c r="E95" s="29">
        <f>INDEX(Table2[Credits],MATCH(Table1[[#This Row],[Module Code]],Table2[Module Code],0))</f>
        <v>10</v>
      </c>
      <c r="F95" s="11" t="s">
        <v>211</v>
      </c>
      <c r="G95" s="11" t="s">
        <v>239</v>
      </c>
      <c r="H95" s="11">
        <v>3</v>
      </c>
      <c r="I95" s="11">
        <f>AVERAGE(Table1[[#This Row],[Autumn Week 1]:[Spring Week 12]])*4*Table1[[#This Row],[Credits]]</f>
        <v>8</v>
      </c>
      <c r="J95" s="11"/>
      <c r="K95" s="18"/>
      <c r="L95" s="18"/>
      <c r="M95" s="18"/>
      <c r="N95" s="19"/>
      <c r="O95" s="18"/>
      <c r="P95" s="18"/>
      <c r="Q95" s="18">
        <v>0.2</v>
      </c>
      <c r="R95" s="19"/>
      <c r="S95" s="18"/>
      <c r="T95" s="18"/>
      <c r="U95" s="18"/>
      <c r="V95" s="19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7">
        <f>SUM(Table1[[#This Row],[Autumn Week 1]:[Spring Week 12]])</f>
        <v>0.2</v>
      </c>
      <c r="AJ95" s="27">
        <f>IF(Table1[[#This Row],[Hours]]&gt;0,Table1[[#This Row],[Hours]],Table1[[#This Row],[Nominal Hours]])*COUNTIF(Table1[[#This Row],[Autumn Week 1]:[Spring Week 12]],"&gt;0")</f>
        <v>8</v>
      </c>
    </row>
    <row r="96" spans="1:36">
      <c r="A96" s="4" t="s">
        <v>63</v>
      </c>
      <c r="B96" s="2" t="s">
        <v>64</v>
      </c>
      <c r="C96" s="11" t="s">
        <v>121</v>
      </c>
      <c r="D96" s="29">
        <f>INDEX(Table2[CA weight],MATCH(Table1[[#This Row],[Module Code]],Table2[Module Code],0))</f>
        <v>35</v>
      </c>
      <c r="E96" s="29">
        <f>INDEX(Table2[Credits],MATCH(Table1[[#This Row],[Module Code]],Table2[Module Code],0))</f>
        <v>10</v>
      </c>
      <c r="F96" s="11" t="s">
        <v>211</v>
      </c>
      <c r="G96" s="11" t="s">
        <v>239</v>
      </c>
      <c r="H96" s="11">
        <v>2</v>
      </c>
      <c r="I96" s="11">
        <f>AVERAGE(Table1[[#This Row],[Autumn Week 1]:[Spring Week 12]])*4*Table1[[#This Row],[Credits]]</f>
        <v>10</v>
      </c>
      <c r="J96" s="11">
        <v>15</v>
      </c>
      <c r="K96" s="18"/>
      <c r="L96" s="18"/>
      <c r="M96" s="18"/>
      <c r="N96" s="19"/>
      <c r="O96" s="18">
        <v>0.25</v>
      </c>
      <c r="P96" s="18"/>
      <c r="Q96" s="18"/>
      <c r="R96" s="19"/>
      <c r="S96" s="18"/>
      <c r="T96" s="18"/>
      <c r="U96" s="18"/>
      <c r="V96" s="19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7">
        <f>SUM(Table1[[#This Row],[Autumn Week 1]:[Spring Week 12]])</f>
        <v>0.25</v>
      </c>
      <c r="AJ96" s="27">
        <f>IF(Table1[[#This Row],[Hours]]&gt;0,Table1[[#This Row],[Hours]],Table1[[#This Row],[Nominal Hours]])*COUNTIF(Table1[[#This Row],[Autumn Week 1]:[Spring Week 12]],"&gt;0")</f>
        <v>15</v>
      </c>
    </row>
    <row r="97" spans="1:36">
      <c r="A97" s="4" t="s">
        <v>63</v>
      </c>
      <c r="B97" s="2" t="s">
        <v>64</v>
      </c>
      <c r="C97" s="11" t="s">
        <v>5</v>
      </c>
      <c r="D97" s="29">
        <f>INDEX(Table2[CA weight],MATCH(Table1[[#This Row],[Module Code]],Table2[Module Code],0))</f>
        <v>35</v>
      </c>
      <c r="E97" s="29">
        <f>INDEX(Table2[Credits],MATCH(Table1[[#This Row],[Module Code]],Table2[Module Code],0))</f>
        <v>10</v>
      </c>
      <c r="F97" s="11" t="s">
        <v>208</v>
      </c>
      <c r="G97" s="11" t="s">
        <v>239</v>
      </c>
      <c r="H97" s="11">
        <v>4</v>
      </c>
      <c r="I97" s="11">
        <f>AVERAGE(Table1[[#This Row],[Autumn Week 1]:[Spring Week 12]])*4*Table1[[#This Row],[Credits]]</f>
        <v>4</v>
      </c>
      <c r="J97" s="11"/>
      <c r="K97" s="18"/>
      <c r="L97" s="18"/>
      <c r="M97" s="18"/>
      <c r="N97" s="19"/>
      <c r="O97" s="18"/>
      <c r="P97" s="18"/>
      <c r="Q97" s="18"/>
      <c r="R97" s="19"/>
      <c r="S97" s="18">
        <v>0.1</v>
      </c>
      <c r="T97" s="18"/>
      <c r="U97" s="18"/>
      <c r="V97" s="19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7">
        <f>SUM(Table1[[#This Row],[Autumn Week 1]:[Spring Week 12]])</f>
        <v>0.1</v>
      </c>
      <c r="AJ97" s="27">
        <f>IF(Table1[[#This Row],[Hours]]&gt;0,Table1[[#This Row],[Hours]],Table1[[#This Row],[Nominal Hours]])*COUNTIF(Table1[[#This Row],[Autumn Week 1]:[Spring Week 12]],"&gt;0")</f>
        <v>4</v>
      </c>
    </row>
    <row r="98" spans="1:36">
      <c r="A98" s="4" t="s">
        <v>66</v>
      </c>
      <c r="B98" s="2" t="s">
        <v>67</v>
      </c>
      <c r="C98" s="11" t="s">
        <v>125</v>
      </c>
      <c r="D98" s="29">
        <f>INDEX(Table2[CA weight],MATCH(Table1[[#This Row],[Module Code]],Table2[Module Code],0))</f>
        <v>30</v>
      </c>
      <c r="E98" s="29">
        <f>INDEX(Table2[Credits],MATCH(Table1[[#This Row],[Module Code]],Table2[Module Code],0))</f>
        <v>10</v>
      </c>
      <c r="F98" s="11" t="s">
        <v>275</v>
      </c>
      <c r="G98" s="11" t="s">
        <v>239</v>
      </c>
      <c r="H98" s="11">
        <v>1</v>
      </c>
      <c r="I98" s="11">
        <f>AVERAGE(Table1[[#This Row],[Autumn Week 1]:[Spring Week 12]])*4*Table1[[#This Row],[Credits]]</f>
        <v>1.5</v>
      </c>
      <c r="J98" s="11">
        <v>0.5</v>
      </c>
      <c r="K98" s="18"/>
      <c r="L98" s="18"/>
      <c r="M98" s="18">
        <f>0.3/8</f>
        <v>3.7499999999999999E-2</v>
      </c>
      <c r="N98" s="18">
        <f t="shared" ref="N98:Q98" si="3">0.3/8</f>
        <v>3.7499999999999999E-2</v>
      </c>
      <c r="O98" s="18">
        <f t="shared" si="3"/>
        <v>3.7499999999999999E-2</v>
      </c>
      <c r="P98" s="18">
        <f t="shared" si="3"/>
        <v>3.7499999999999999E-2</v>
      </c>
      <c r="Q98" s="18">
        <f t="shared" si="3"/>
        <v>3.7499999999999999E-2</v>
      </c>
      <c r="R98" s="19"/>
      <c r="S98" s="18">
        <f t="shared" ref="S98:U98" si="4">0.3/8</f>
        <v>3.7499999999999999E-2</v>
      </c>
      <c r="T98" s="18">
        <f t="shared" si="4"/>
        <v>3.7499999999999999E-2</v>
      </c>
      <c r="U98" s="18">
        <f t="shared" si="4"/>
        <v>3.7499999999999999E-2</v>
      </c>
      <c r="V98" s="19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7">
        <f>SUM(Table1[[#This Row],[Autumn Week 1]:[Spring Week 12]])</f>
        <v>0.3</v>
      </c>
      <c r="AJ98" s="27">
        <f>IF(Table1[[#This Row],[Hours]]&gt;0,Table1[[#This Row],[Hours]],Table1[[#This Row],[Nominal Hours]])*COUNTIF(Table1[[#This Row],[Autumn Week 1]:[Spring Week 12]],"&gt;0")</f>
        <v>4</v>
      </c>
    </row>
    <row r="99" spans="1:36">
      <c r="A99" s="4" t="s">
        <v>69</v>
      </c>
      <c r="B99" s="2" t="s">
        <v>70</v>
      </c>
      <c r="C99" s="11" t="s">
        <v>125</v>
      </c>
      <c r="D99" s="29">
        <f>INDEX(Table2[CA weight],MATCH(Table1[[#This Row],[Module Code]],Table2[Module Code],0))</f>
        <v>100</v>
      </c>
      <c r="E99" s="29">
        <f>INDEX(Table2[Credits],MATCH(Table1[[#This Row],[Module Code]],Table2[Module Code],0))</f>
        <v>10</v>
      </c>
      <c r="F99" s="11" t="s">
        <v>275</v>
      </c>
      <c r="G99" s="11" t="s">
        <v>239</v>
      </c>
      <c r="H99" s="11">
        <v>1</v>
      </c>
      <c r="I99" s="11">
        <f>AVERAGE(Table1[[#This Row],[Autumn Week 1]:[Spring Week 12]])*4*Table1[[#This Row],[Credits]]</f>
        <v>0.49999999999999994</v>
      </c>
      <c r="J99" s="11">
        <v>0.5</v>
      </c>
      <c r="K99" s="18">
        <f t="shared" ref="K99:R99" si="5">0.1/8</f>
        <v>1.2500000000000001E-2</v>
      </c>
      <c r="L99" s="18">
        <f t="shared" si="5"/>
        <v>1.2500000000000001E-2</v>
      </c>
      <c r="M99" s="18">
        <f t="shared" si="5"/>
        <v>1.2500000000000001E-2</v>
      </c>
      <c r="N99" s="18">
        <f t="shared" si="5"/>
        <v>1.2500000000000001E-2</v>
      </c>
      <c r="O99" s="18">
        <f t="shared" si="5"/>
        <v>1.2500000000000001E-2</v>
      </c>
      <c r="P99" s="18">
        <f t="shared" si="5"/>
        <v>1.2500000000000001E-2</v>
      </c>
      <c r="Q99" s="18">
        <f t="shared" si="5"/>
        <v>1.2500000000000001E-2</v>
      </c>
      <c r="R99" s="18">
        <f t="shared" si="5"/>
        <v>1.2500000000000001E-2</v>
      </c>
      <c r="S99" s="18"/>
      <c r="T99" s="18"/>
      <c r="U99" s="18"/>
      <c r="V99" s="19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7">
        <f>SUM(Table1[[#This Row],[Autumn Week 1]:[Spring Week 12]])</f>
        <v>9.9999999999999992E-2</v>
      </c>
      <c r="AJ99" s="27">
        <f>IF(Table1[[#This Row],[Hours]]&gt;0,Table1[[#This Row],[Hours]],Table1[[#This Row],[Nominal Hours]])*COUNTIF(Table1[[#This Row],[Autumn Week 1]:[Spring Week 12]],"&gt;0")</f>
        <v>4</v>
      </c>
    </row>
    <row r="100" spans="1:36">
      <c r="A100" s="4" t="s">
        <v>69</v>
      </c>
      <c r="B100" s="2" t="s">
        <v>70</v>
      </c>
      <c r="C100" s="11" t="s">
        <v>5</v>
      </c>
      <c r="D100" s="29">
        <f>INDEX(Table2[CA weight],MATCH(Table1[[#This Row],[Module Code]],Table2[Module Code],0))</f>
        <v>100</v>
      </c>
      <c r="E100" s="29">
        <f>INDEX(Table2[Credits],MATCH(Table1[[#This Row],[Module Code]],Table2[Module Code],0))</f>
        <v>10</v>
      </c>
      <c r="F100" s="11"/>
      <c r="G100" s="11" t="s">
        <v>239</v>
      </c>
      <c r="H100" s="11">
        <v>4</v>
      </c>
      <c r="I100" s="11">
        <f>AVERAGE(Table1[[#This Row],[Autumn Week 1]:[Spring Week 12]])*4*Table1[[#This Row],[Credits]]</f>
        <v>14</v>
      </c>
      <c r="J100" s="11"/>
      <c r="K100" s="18"/>
      <c r="L100" s="18"/>
      <c r="M100" s="18"/>
      <c r="N100" s="19"/>
      <c r="O100" s="18"/>
      <c r="P100" s="18">
        <v>0.35</v>
      </c>
      <c r="Q100" s="18"/>
      <c r="R100" s="19"/>
      <c r="S100" s="18"/>
      <c r="T100" s="18"/>
      <c r="U100" s="18"/>
      <c r="V100" s="19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7">
        <f>SUM(Table1[[#This Row],[Autumn Week 1]:[Spring Week 12]])</f>
        <v>0.35</v>
      </c>
      <c r="AJ100" s="27">
        <f>IF(Table1[[#This Row],[Hours]]&gt;0,Table1[[#This Row],[Hours]],Table1[[#This Row],[Nominal Hours]])*COUNTIF(Table1[[#This Row],[Autumn Week 1]:[Spring Week 12]],"&gt;0")</f>
        <v>14</v>
      </c>
    </row>
    <row r="101" spans="1:36">
      <c r="A101" s="4" t="s">
        <v>69</v>
      </c>
      <c r="B101" s="2" t="s">
        <v>70</v>
      </c>
      <c r="C101" s="11" t="s">
        <v>123</v>
      </c>
      <c r="D101" s="29">
        <f>INDEX(Table2[CA weight],MATCH(Table1[[#This Row],[Module Code]],Table2[Module Code],0))</f>
        <v>100</v>
      </c>
      <c r="E101" s="29">
        <f>INDEX(Table2[Credits],MATCH(Table1[[#This Row],[Module Code]],Table2[Module Code],0))</f>
        <v>10</v>
      </c>
      <c r="F101" s="11"/>
      <c r="G101" s="11" t="s">
        <v>239</v>
      </c>
      <c r="H101" s="11">
        <v>4</v>
      </c>
      <c r="I101" s="11">
        <f>AVERAGE(Table1[[#This Row],[Autumn Week 1]:[Spring Week 12]])*4*Table1[[#This Row],[Credits]]</f>
        <v>22</v>
      </c>
      <c r="J101" s="11">
        <v>25</v>
      </c>
      <c r="K101" s="18"/>
      <c r="L101" s="18"/>
      <c r="M101" s="18"/>
      <c r="N101" s="19"/>
      <c r="O101" s="18"/>
      <c r="P101" s="18"/>
      <c r="Q101" s="18"/>
      <c r="R101" s="19"/>
      <c r="S101" s="18"/>
      <c r="T101" s="18"/>
      <c r="U101" s="18">
        <v>0.55000000000000004</v>
      </c>
      <c r="V101" s="19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7">
        <f>SUM(Table1[[#This Row],[Autumn Week 1]:[Spring Week 12]])</f>
        <v>0.55000000000000004</v>
      </c>
      <c r="AJ101" s="27">
        <f>IF(Table1[[#This Row],[Hours]]&gt;0,Table1[[#This Row],[Hours]],Table1[[#This Row],[Nominal Hours]])*COUNTIF(Table1[[#This Row],[Autumn Week 1]:[Spring Week 12]],"&gt;0")</f>
        <v>25</v>
      </c>
    </row>
    <row r="102" spans="1:36">
      <c r="A102" s="4" t="s">
        <v>71</v>
      </c>
      <c r="B102" s="2" t="s">
        <v>72</v>
      </c>
      <c r="C102" s="11" t="s">
        <v>125</v>
      </c>
      <c r="D102" s="29">
        <f>INDEX(Table2[CA weight],MATCH(Table1[[#This Row],[Module Code]],Table2[Module Code],0))</f>
        <v>50</v>
      </c>
      <c r="E102" s="29">
        <f>INDEX(Table2[Credits],MATCH(Table1[[#This Row],[Module Code]],Table2[Module Code],0))</f>
        <v>10</v>
      </c>
      <c r="F102" s="11" t="s">
        <v>275</v>
      </c>
      <c r="G102" s="11" t="s">
        <v>239</v>
      </c>
      <c r="H102" s="11">
        <v>1</v>
      </c>
      <c r="I102" s="11">
        <f>AVERAGE(Table1[[#This Row],[Autumn Week 1]:[Spring Week 12]])*4*Table1[[#This Row],[Credits]]</f>
        <v>0.39999999999999991</v>
      </c>
      <c r="J102" s="11">
        <v>0.5</v>
      </c>
      <c r="K102" s="18"/>
      <c r="L102" s="18">
        <v>0.01</v>
      </c>
      <c r="M102" s="18">
        <v>0.01</v>
      </c>
      <c r="N102" s="19">
        <v>0.01</v>
      </c>
      <c r="O102" s="18">
        <v>0.01</v>
      </c>
      <c r="P102" s="18">
        <v>0.01</v>
      </c>
      <c r="Q102" s="18">
        <v>0.01</v>
      </c>
      <c r="R102" s="19">
        <v>0.01</v>
      </c>
      <c r="S102" s="18">
        <v>0.01</v>
      </c>
      <c r="T102" s="18">
        <v>0.01</v>
      </c>
      <c r="U102" s="18">
        <v>0.01</v>
      </c>
      <c r="V102" s="19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7">
        <f>SUM(Table1[[#This Row],[Autumn Week 1]:[Spring Week 12]])</f>
        <v>9.9999999999999992E-2</v>
      </c>
      <c r="AJ102" s="27">
        <f>IF(Table1[[#This Row],[Hours]]&gt;0,Table1[[#This Row],[Hours]],Table1[[#This Row],[Nominal Hours]])*COUNTIF(Table1[[#This Row],[Autumn Week 1]:[Spring Week 12]],"&gt;0")</f>
        <v>5</v>
      </c>
    </row>
    <row r="103" spans="1:36">
      <c r="A103" s="4" t="s">
        <v>71</v>
      </c>
      <c r="B103" s="2" t="s">
        <v>72</v>
      </c>
      <c r="C103" s="11" t="s">
        <v>5</v>
      </c>
      <c r="D103" s="29">
        <f>INDEX(Table2[CA weight],MATCH(Table1[[#This Row],[Module Code]],Table2[Module Code],0))</f>
        <v>50</v>
      </c>
      <c r="E103" s="29">
        <f>INDEX(Table2[Credits],MATCH(Table1[[#This Row],[Module Code]],Table2[Module Code],0))</f>
        <v>10</v>
      </c>
      <c r="F103" s="11" t="s">
        <v>208</v>
      </c>
      <c r="G103" s="11" t="s">
        <v>239</v>
      </c>
      <c r="H103" s="11">
        <v>2</v>
      </c>
      <c r="I103" s="11">
        <f>AVERAGE(Table1[[#This Row],[Autumn Week 1]:[Spring Week 12]])*4*Table1[[#This Row],[Credits]]</f>
        <v>4</v>
      </c>
      <c r="J103" s="11"/>
      <c r="K103" s="18"/>
      <c r="L103" s="18"/>
      <c r="M103" s="18">
        <v>0.1</v>
      </c>
      <c r="N103" s="19"/>
      <c r="O103" s="18">
        <v>0.1</v>
      </c>
      <c r="P103" s="18"/>
      <c r="Q103" s="18">
        <v>0.1</v>
      </c>
      <c r="R103" s="19"/>
      <c r="S103" s="18"/>
      <c r="T103" s="18">
        <v>0.1</v>
      </c>
      <c r="U103" s="18"/>
      <c r="V103" s="19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7">
        <f>SUM(Table1[[#This Row],[Autumn Week 1]:[Spring Week 12]])</f>
        <v>0.4</v>
      </c>
      <c r="AJ103" s="27">
        <f>IF(Table1[[#This Row],[Hours]]&gt;0,Table1[[#This Row],[Hours]],Table1[[#This Row],[Nominal Hours]])*COUNTIF(Table1[[#This Row],[Autumn Week 1]:[Spring Week 12]],"&gt;0")</f>
        <v>16</v>
      </c>
    </row>
    <row r="104" spans="1:36">
      <c r="A104" s="3" t="s">
        <v>190</v>
      </c>
      <c r="B104" s="3" t="s">
        <v>110</v>
      </c>
      <c r="C104" s="12" t="s">
        <v>5</v>
      </c>
      <c r="D104" s="29">
        <f>INDEX(Table2[CA weight],MATCH(Table1[[#This Row],[Module Code]],Table2[Module Code],0))</f>
        <v>20</v>
      </c>
      <c r="E104" s="29">
        <f>INDEX(Table2[Credits],MATCH(Table1[[#This Row],[Module Code]],Table2[Module Code],0))</f>
        <v>10</v>
      </c>
      <c r="F104" s="12" t="s">
        <v>208</v>
      </c>
      <c r="G104" s="11" t="s">
        <v>239</v>
      </c>
      <c r="H104" s="11">
        <v>3</v>
      </c>
      <c r="I104" s="11">
        <f>AVERAGE(Table1[[#This Row],[Autumn Week 1]:[Spring Week 12]])*4*Table1[[#This Row],[Credits]]</f>
        <v>8</v>
      </c>
      <c r="J104" s="11"/>
      <c r="K104" s="18"/>
      <c r="L104" s="18"/>
      <c r="M104" s="18"/>
      <c r="N104" s="19"/>
      <c r="O104" s="18"/>
      <c r="P104" s="18"/>
      <c r="Q104" s="18"/>
      <c r="R104" s="19"/>
      <c r="S104" s="18"/>
      <c r="T104" s="18"/>
      <c r="U104" s="18"/>
      <c r="V104" s="19"/>
      <c r="W104" s="20"/>
      <c r="X104" s="20"/>
      <c r="Y104" s="20"/>
      <c r="Z104" s="20">
        <v>0.2</v>
      </c>
      <c r="AA104" s="20"/>
      <c r="AB104" s="20"/>
      <c r="AC104" s="20"/>
      <c r="AD104" s="20"/>
      <c r="AE104" s="20"/>
      <c r="AF104" s="20"/>
      <c r="AG104" s="20"/>
      <c r="AH104" s="20"/>
      <c r="AI104" s="27">
        <f>SUM(Table1[[#This Row],[Autumn Week 1]:[Spring Week 12]])</f>
        <v>0.2</v>
      </c>
      <c r="AJ104" s="27">
        <f>IF(Table1[[#This Row],[Hours]]&gt;0,Table1[[#This Row],[Hours]],Table1[[#This Row],[Nominal Hours]])*COUNTIF(Table1[[#This Row],[Autumn Week 1]:[Spring Week 12]],"&gt;0")</f>
        <v>8</v>
      </c>
    </row>
    <row r="105" spans="1:36">
      <c r="A105" s="3" t="s">
        <v>191</v>
      </c>
      <c r="B105" s="3" t="s">
        <v>111</v>
      </c>
      <c r="C105" s="12" t="s">
        <v>5</v>
      </c>
      <c r="D105" s="29">
        <f>INDEX(Table2[CA weight],MATCH(Table1[[#This Row],[Module Code]],Table2[Module Code],0))</f>
        <v>30</v>
      </c>
      <c r="E105" s="29">
        <f>INDEX(Table2[Credits],MATCH(Table1[[#This Row],[Module Code]],Table2[Module Code],0))</f>
        <v>10</v>
      </c>
      <c r="F105" s="12" t="s">
        <v>208</v>
      </c>
      <c r="G105" s="11" t="s">
        <v>239</v>
      </c>
      <c r="H105" s="11">
        <v>4</v>
      </c>
      <c r="I105" s="11">
        <f>AVERAGE(Table1[[#This Row],[Autumn Week 1]:[Spring Week 12]])*4*Table1[[#This Row],[Credits]]</f>
        <v>12</v>
      </c>
      <c r="J105" s="11"/>
      <c r="K105" s="18"/>
      <c r="L105" s="18"/>
      <c r="M105" s="18"/>
      <c r="N105" s="19"/>
      <c r="O105" s="18"/>
      <c r="P105" s="18"/>
      <c r="Q105" s="18"/>
      <c r="R105" s="19"/>
      <c r="S105" s="18"/>
      <c r="T105" s="18"/>
      <c r="U105" s="18"/>
      <c r="V105" s="19"/>
      <c r="W105" s="20"/>
      <c r="X105" s="20"/>
      <c r="Y105" s="20"/>
      <c r="Z105" s="20"/>
      <c r="AA105" s="20"/>
      <c r="AB105" s="20"/>
      <c r="AC105" s="20">
        <v>0.3</v>
      </c>
      <c r="AD105" s="20"/>
      <c r="AE105" s="20"/>
      <c r="AF105" s="20"/>
      <c r="AG105" s="20"/>
      <c r="AH105" s="20"/>
      <c r="AI105" s="27">
        <f>SUM(Table1[[#This Row],[Autumn Week 1]:[Spring Week 12]])</f>
        <v>0.3</v>
      </c>
      <c r="AJ105" s="27">
        <f>IF(Table1[[#This Row],[Hours]]&gt;0,Table1[[#This Row],[Hours]],Table1[[#This Row],[Nominal Hours]])*COUNTIF(Table1[[#This Row],[Autumn Week 1]:[Spring Week 12]],"&gt;0")</f>
        <v>12</v>
      </c>
    </row>
    <row r="106" spans="1:36">
      <c r="A106" s="3" t="s">
        <v>192</v>
      </c>
      <c r="B106" s="3" t="s">
        <v>112</v>
      </c>
      <c r="C106" s="11" t="s">
        <v>125</v>
      </c>
      <c r="D106" s="29">
        <f>INDEX(Table2[CA weight],MATCH(Table1[[#This Row],[Module Code]],Table2[Module Code],0))</f>
        <v>60</v>
      </c>
      <c r="E106" s="29">
        <f>INDEX(Table2[Credits],MATCH(Table1[[#This Row],[Module Code]],Table2[Module Code],0))</f>
        <v>10</v>
      </c>
      <c r="F106" s="11" t="s">
        <v>275</v>
      </c>
      <c r="G106" s="11" t="s">
        <v>239</v>
      </c>
      <c r="H106" s="11">
        <v>1</v>
      </c>
      <c r="I106" s="11">
        <f>AVERAGE(Table1[[#This Row],[Autumn Week 1]:[Spring Week 12]])*4*Table1[[#This Row],[Credits]]</f>
        <v>0.79999999999999982</v>
      </c>
      <c r="J106" s="11">
        <v>0.5</v>
      </c>
      <c r="K106" s="18"/>
      <c r="L106" s="18"/>
      <c r="M106" s="18"/>
      <c r="N106" s="19"/>
      <c r="O106" s="18"/>
      <c r="P106" s="18"/>
      <c r="Q106" s="18"/>
      <c r="R106" s="19"/>
      <c r="S106" s="18"/>
      <c r="T106" s="18"/>
      <c r="U106" s="18"/>
      <c r="V106" s="19"/>
      <c r="W106" s="20"/>
      <c r="X106" s="20">
        <v>0.02</v>
      </c>
      <c r="Y106" s="20">
        <v>0.02</v>
      </c>
      <c r="Z106" s="20">
        <v>0.02</v>
      </c>
      <c r="AA106" s="20">
        <v>0.02</v>
      </c>
      <c r="AB106" s="20">
        <v>0.02</v>
      </c>
      <c r="AC106" s="20">
        <v>0.02</v>
      </c>
      <c r="AD106" s="20">
        <v>0.02</v>
      </c>
      <c r="AE106" s="20">
        <v>0.02</v>
      </c>
      <c r="AF106" s="20">
        <v>0.02</v>
      </c>
      <c r="AG106" s="20">
        <v>0.02</v>
      </c>
      <c r="AH106" s="20"/>
      <c r="AI106" s="27">
        <f>SUM(Table1[[#This Row],[Autumn Week 1]:[Spring Week 12]])</f>
        <v>0.19999999999999998</v>
      </c>
      <c r="AJ106" s="27">
        <f>IF(Table1[[#This Row],[Hours]]&gt;0,Table1[[#This Row],[Hours]],Table1[[#This Row],[Nominal Hours]])*COUNTIF(Table1[[#This Row],[Autumn Week 1]:[Spring Week 12]],"&gt;0")</f>
        <v>5</v>
      </c>
    </row>
    <row r="107" spans="1:36">
      <c r="A107" s="3" t="s">
        <v>192</v>
      </c>
      <c r="B107" s="3" t="s">
        <v>112</v>
      </c>
      <c r="C107" s="12" t="s">
        <v>5</v>
      </c>
      <c r="D107" s="29">
        <f>INDEX(Table2[CA weight],MATCH(Table1[[#This Row],[Module Code]],Table2[Module Code],0))</f>
        <v>60</v>
      </c>
      <c r="E107" s="29">
        <f>INDEX(Table2[Credits],MATCH(Table1[[#This Row],[Module Code]],Table2[Module Code],0))</f>
        <v>10</v>
      </c>
      <c r="F107" s="12" t="s">
        <v>208</v>
      </c>
      <c r="G107" s="11" t="s">
        <v>239</v>
      </c>
      <c r="H107" s="11">
        <v>3</v>
      </c>
      <c r="I107" s="11">
        <f>AVERAGE(Table1[[#This Row],[Autumn Week 1]:[Spring Week 12]])*4*Table1[[#This Row],[Credits]]</f>
        <v>4</v>
      </c>
      <c r="J107" s="11"/>
      <c r="K107" s="18"/>
      <c r="L107" s="18"/>
      <c r="M107" s="18"/>
      <c r="N107" s="19"/>
      <c r="O107" s="18"/>
      <c r="P107" s="18"/>
      <c r="Q107" s="18"/>
      <c r="R107" s="19"/>
      <c r="S107" s="18"/>
      <c r="T107" s="18"/>
      <c r="U107" s="18"/>
      <c r="V107" s="19"/>
      <c r="W107" s="20"/>
      <c r="X107" s="20"/>
      <c r="Y107" s="20"/>
      <c r="Z107" s="20"/>
      <c r="AA107" s="20"/>
      <c r="AB107" s="20"/>
      <c r="AC107" s="20">
        <v>0.1</v>
      </c>
      <c r="AD107" s="20"/>
      <c r="AE107" s="20"/>
      <c r="AF107" s="20"/>
      <c r="AG107" s="20"/>
      <c r="AH107" s="20"/>
      <c r="AI107" s="27">
        <f>SUM(Table1[[#This Row],[Autumn Week 1]:[Spring Week 12]])</f>
        <v>0.1</v>
      </c>
      <c r="AJ107" s="27">
        <f>IF(Table1[[#This Row],[Hours]]&gt;0,Table1[[#This Row],[Hours]],Table1[[#This Row],[Nominal Hours]])*COUNTIF(Table1[[#This Row],[Autumn Week 1]:[Spring Week 12]],"&gt;0")</f>
        <v>4</v>
      </c>
    </row>
    <row r="108" spans="1:36">
      <c r="A108" s="3" t="s">
        <v>192</v>
      </c>
      <c r="B108" s="3" t="s">
        <v>112</v>
      </c>
      <c r="C108" s="12" t="s">
        <v>121</v>
      </c>
      <c r="D108" s="29">
        <f>INDEX(Table2[CA weight],MATCH(Table1[[#This Row],[Module Code]],Table2[Module Code],0))</f>
        <v>60</v>
      </c>
      <c r="E108" s="29">
        <f>INDEX(Table2[Credits],MATCH(Table1[[#This Row],[Module Code]],Table2[Module Code],0))</f>
        <v>10</v>
      </c>
      <c r="F108" s="12" t="s">
        <v>211</v>
      </c>
      <c r="G108" s="11" t="s">
        <v>239</v>
      </c>
      <c r="H108" s="11">
        <v>2</v>
      </c>
      <c r="I108" s="11">
        <f>AVERAGE(Table1[[#This Row],[Autumn Week 1]:[Spring Week 12]])*4*Table1[[#This Row],[Credits]]</f>
        <v>12</v>
      </c>
      <c r="J108" s="11">
        <v>15</v>
      </c>
      <c r="K108" s="18"/>
      <c r="L108" s="18"/>
      <c r="M108" s="18"/>
      <c r="N108" s="19"/>
      <c r="O108" s="18"/>
      <c r="P108" s="18"/>
      <c r="Q108" s="18"/>
      <c r="R108" s="19"/>
      <c r="S108" s="18"/>
      <c r="T108" s="18"/>
      <c r="U108" s="18"/>
      <c r="V108" s="19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>
        <v>0.3</v>
      </c>
      <c r="AH108" s="20"/>
      <c r="AI108" s="27">
        <f>SUM(Table1[[#This Row],[Autumn Week 1]:[Spring Week 12]])</f>
        <v>0.3</v>
      </c>
      <c r="AJ108" s="27">
        <f>IF(Table1[[#This Row],[Hours]]&gt;0,Table1[[#This Row],[Hours]],Table1[[#This Row],[Nominal Hours]])*COUNTIF(Table1[[#This Row],[Autumn Week 1]:[Spring Week 12]],"&gt;0")</f>
        <v>15</v>
      </c>
    </row>
    <row r="109" spans="1:36">
      <c r="A109" s="3" t="s">
        <v>193</v>
      </c>
      <c r="B109" s="3" t="s">
        <v>113</v>
      </c>
      <c r="C109" s="11" t="s">
        <v>125</v>
      </c>
      <c r="D109" s="29">
        <f>INDEX(Table2[CA weight],MATCH(Table1[[#This Row],[Module Code]],Table2[Module Code],0))</f>
        <v>20</v>
      </c>
      <c r="E109" s="29">
        <f>INDEX(Table2[Credits],MATCH(Table1[[#This Row],[Module Code]],Table2[Module Code],0))</f>
        <v>10</v>
      </c>
      <c r="F109" s="11" t="s">
        <v>275</v>
      </c>
      <c r="G109" s="11" t="s">
        <v>239</v>
      </c>
      <c r="H109" s="11">
        <v>1</v>
      </c>
      <c r="I109" s="11">
        <f>AVERAGE(Table1[[#This Row],[Autumn Week 1]:[Spring Week 12]])*4*Table1[[#This Row],[Credits]]</f>
        <v>0.79999999999999982</v>
      </c>
      <c r="J109" s="11">
        <v>0.5</v>
      </c>
      <c r="K109" s="18"/>
      <c r="L109" s="18"/>
      <c r="M109" s="18"/>
      <c r="N109" s="19"/>
      <c r="O109" s="18"/>
      <c r="P109" s="18"/>
      <c r="Q109" s="18"/>
      <c r="R109" s="19"/>
      <c r="S109" s="18"/>
      <c r="T109" s="18"/>
      <c r="U109" s="18"/>
      <c r="V109" s="19"/>
      <c r="W109" s="20"/>
      <c r="X109" s="20">
        <v>0.02</v>
      </c>
      <c r="Y109" s="20">
        <v>0.02</v>
      </c>
      <c r="Z109" s="20">
        <v>0.02</v>
      </c>
      <c r="AA109" s="20">
        <v>0.02</v>
      </c>
      <c r="AB109" s="20">
        <v>0.02</v>
      </c>
      <c r="AC109" s="20">
        <v>0.02</v>
      </c>
      <c r="AD109" s="20">
        <v>0.02</v>
      </c>
      <c r="AE109" s="20">
        <v>0.02</v>
      </c>
      <c r="AF109" s="20">
        <v>0.02</v>
      </c>
      <c r="AG109" s="20">
        <v>0.02</v>
      </c>
      <c r="AH109" s="20"/>
      <c r="AI109" s="27">
        <f>SUM(Table1[[#This Row],[Autumn Week 1]:[Spring Week 12]])</f>
        <v>0.19999999999999998</v>
      </c>
      <c r="AJ109" s="27">
        <f>IF(Table1[[#This Row],[Hours]]&gt;0,Table1[[#This Row],[Hours]],Table1[[#This Row],[Nominal Hours]])*COUNTIF(Table1[[#This Row],[Autumn Week 1]:[Spring Week 12]],"&gt;0")</f>
        <v>5</v>
      </c>
    </row>
    <row r="110" spans="1:36">
      <c r="A110" s="3" t="s">
        <v>114</v>
      </c>
      <c r="B110" s="3" t="s">
        <v>115</v>
      </c>
      <c r="C110" s="12" t="s">
        <v>5</v>
      </c>
      <c r="D110" s="29">
        <f>INDEX(Table2[CA weight],MATCH(Table1[[#This Row],[Module Code]],Table2[Module Code],0))</f>
        <v>100</v>
      </c>
      <c r="E110" s="29">
        <f>INDEX(Table2[Credits],MATCH(Table1[[#This Row],[Module Code]],Table2[Module Code],0))</f>
        <v>10</v>
      </c>
      <c r="F110" s="12"/>
      <c r="G110" s="11" t="s">
        <v>239</v>
      </c>
      <c r="H110" s="11">
        <v>3</v>
      </c>
      <c r="I110" s="11">
        <f>AVERAGE(Table1[[#This Row],[Autumn Week 1]:[Spring Week 12]])*4*Table1[[#This Row],[Credits]]</f>
        <v>19</v>
      </c>
      <c r="J110" s="11"/>
      <c r="K110" s="18"/>
      <c r="L110" s="18"/>
      <c r="M110" s="18"/>
      <c r="N110" s="19"/>
      <c r="O110" s="18"/>
      <c r="P110" s="18"/>
      <c r="Q110" s="18"/>
      <c r="R110" s="19"/>
      <c r="S110" s="18"/>
      <c r="T110" s="18"/>
      <c r="U110" s="18"/>
      <c r="V110" s="19"/>
      <c r="W110" s="20"/>
      <c r="X110" s="20"/>
      <c r="Y110" s="20"/>
      <c r="Z110" s="20"/>
      <c r="AA110" s="20"/>
      <c r="AB110" s="20"/>
      <c r="AC110" s="20">
        <v>0.4</v>
      </c>
      <c r="AD110" s="20"/>
      <c r="AE110" s="20"/>
      <c r="AF110" s="20">
        <v>0.55000000000000004</v>
      </c>
      <c r="AG110" s="20"/>
      <c r="AH110" s="20"/>
      <c r="AI110" s="27">
        <f>SUM(Table1[[#This Row],[Autumn Week 1]:[Spring Week 12]])</f>
        <v>0.95000000000000007</v>
      </c>
      <c r="AJ110" s="27">
        <f>IF(Table1[[#This Row],[Hours]]&gt;0,Table1[[#This Row],[Hours]],Table1[[#This Row],[Nominal Hours]])*COUNTIF(Table1[[#This Row],[Autumn Week 1]:[Spring Week 12]],"&gt;0")</f>
        <v>38</v>
      </c>
    </row>
    <row r="111" spans="1:36">
      <c r="A111" s="3" t="s">
        <v>114</v>
      </c>
      <c r="B111" s="3" t="s">
        <v>115</v>
      </c>
      <c r="C111" s="12" t="s">
        <v>124</v>
      </c>
      <c r="D111" s="29">
        <f>INDEX(Table2[CA weight],MATCH(Table1[[#This Row],[Module Code]],Table2[Module Code],0))</f>
        <v>100</v>
      </c>
      <c r="E111" s="29">
        <f>INDEX(Table2[Credits],MATCH(Table1[[#This Row],[Module Code]],Table2[Module Code],0))</f>
        <v>10</v>
      </c>
      <c r="F111" s="12" t="s">
        <v>273</v>
      </c>
      <c r="G111" s="11" t="s">
        <v>239</v>
      </c>
      <c r="H111" s="11">
        <v>1</v>
      </c>
      <c r="I111" s="11">
        <f>AVERAGE(Table1[[#This Row],[Autumn Week 1]:[Spring Week 12]])*4*Table1[[#This Row],[Credits]]</f>
        <v>2</v>
      </c>
      <c r="J111" s="11">
        <v>0.5</v>
      </c>
      <c r="K111" s="18"/>
      <c r="L111" s="18"/>
      <c r="M111" s="18"/>
      <c r="N111" s="19"/>
      <c r="O111" s="18"/>
      <c r="P111" s="18"/>
      <c r="Q111" s="18"/>
      <c r="R111" s="19"/>
      <c r="S111" s="18"/>
      <c r="T111" s="18"/>
      <c r="U111" s="18"/>
      <c r="V111" s="19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>
        <v>0.05</v>
      </c>
      <c r="AH111" s="20"/>
      <c r="AI111" s="27">
        <f>SUM(Table1[[#This Row],[Autumn Week 1]:[Spring Week 12]])</f>
        <v>0.05</v>
      </c>
      <c r="AJ111" s="27">
        <f>IF(Table1[[#This Row],[Hours]]&gt;0,Table1[[#This Row],[Hours]],Table1[[#This Row],[Nominal Hours]])*COUNTIF(Table1[[#This Row],[Autumn Week 1]:[Spring Week 12]],"&gt;0")</f>
        <v>0.5</v>
      </c>
    </row>
    <row r="112" spans="1:36">
      <c r="A112" s="3" t="s">
        <v>249</v>
      </c>
      <c r="B112" s="28" t="s">
        <v>250</v>
      </c>
      <c r="C112" s="12" t="s">
        <v>4</v>
      </c>
      <c r="D112" s="29">
        <f>INDEX(Table2[CA weight],MATCH(Table1[[#This Row],[Module Code]],Table2[Module Code],0))</f>
        <v>50</v>
      </c>
      <c r="E112" s="29">
        <f>INDEX(Table2[Credits],MATCH(Table1[[#This Row],[Module Code]],Table2[Module Code],0))</f>
        <v>10</v>
      </c>
      <c r="F112" s="12"/>
      <c r="G112" s="11" t="s">
        <v>239</v>
      </c>
      <c r="H112" s="11">
        <v>1</v>
      </c>
      <c r="I112" s="11">
        <f>AVERAGE(Table1[[#This Row],[Autumn Week 1]:[Spring Week 12]])*4*Table1[[#This Row],[Credits]]</f>
        <v>0.3636363636363637</v>
      </c>
      <c r="J112" s="11">
        <v>0.5</v>
      </c>
      <c r="K112" s="18"/>
      <c r="L112" s="18"/>
      <c r="M112" s="18"/>
      <c r="N112" s="19"/>
      <c r="O112" s="18"/>
      <c r="P112" s="18"/>
      <c r="Q112" s="18"/>
      <c r="R112" s="19"/>
      <c r="S112" s="18"/>
      <c r="T112" s="18"/>
      <c r="U112" s="18"/>
      <c r="V112" s="19"/>
      <c r="W112" s="20">
        <f>0.1/11</f>
        <v>9.0909090909090922E-3</v>
      </c>
      <c r="X112" s="20">
        <f t="shared" ref="X112:AG112" si="6">0.1/11</f>
        <v>9.0909090909090922E-3</v>
      </c>
      <c r="Y112" s="20">
        <f t="shared" si="6"/>
        <v>9.0909090909090922E-3</v>
      </c>
      <c r="Z112" s="20">
        <f t="shared" si="6"/>
        <v>9.0909090909090922E-3</v>
      </c>
      <c r="AA112" s="20">
        <f t="shared" si="6"/>
        <v>9.0909090909090922E-3</v>
      </c>
      <c r="AB112" s="20">
        <f t="shared" si="6"/>
        <v>9.0909090909090922E-3</v>
      </c>
      <c r="AC112" s="20">
        <f t="shared" si="6"/>
        <v>9.0909090909090922E-3</v>
      </c>
      <c r="AD112" s="20">
        <f t="shared" si="6"/>
        <v>9.0909090909090922E-3</v>
      </c>
      <c r="AE112" s="20">
        <f t="shared" si="6"/>
        <v>9.0909090909090922E-3</v>
      </c>
      <c r="AF112" s="20">
        <f t="shared" si="6"/>
        <v>9.0909090909090922E-3</v>
      </c>
      <c r="AG112" s="20">
        <f t="shared" si="6"/>
        <v>9.0909090909090922E-3</v>
      </c>
      <c r="AH112" s="20"/>
      <c r="AI112" s="27">
        <f>SUM(Table1[[#This Row],[Autumn Week 1]:[Spring Week 12]])</f>
        <v>0.10000000000000002</v>
      </c>
      <c r="AJ112" s="27">
        <f>IF(Table1[[#This Row],[Hours]]&gt;0,Table1[[#This Row],[Hours]],Table1[[#This Row],[Nominal Hours]])*COUNTIF(Table1[[#This Row],[Autumn Week 1]:[Spring Week 12]],"&gt;0")</f>
        <v>5.5</v>
      </c>
    </row>
    <row r="113" spans="1:36">
      <c r="A113" s="3" t="s">
        <v>249</v>
      </c>
      <c r="B113" s="28" t="s">
        <v>250</v>
      </c>
      <c r="C113" s="12" t="s">
        <v>5</v>
      </c>
      <c r="D113" s="29">
        <f>INDEX(Table2[CA weight],MATCH(Table1[[#This Row],[Module Code]],Table2[Module Code],0))</f>
        <v>50</v>
      </c>
      <c r="E113" s="29">
        <f>INDEX(Table2[Credits],MATCH(Table1[[#This Row],[Module Code]],Table2[Module Code],0))</f>
        <v>10</v>
      </c>
      <c r="F113" s="12"/>
      <c r="G113" s="11" t="s">
        <v>239</v>
      </c>
      <c r="H113" s="11">
        <v>4</v>
      </c>
      <c r="I113" s="11">
        <f>AVERAGE(Table1[[#This Row],[Autumn Week 1]:[Spring Week 12]])*4*Table1[[#This Row],[Credits]]</f>
        <v>8</v>
      </c>
      <c r="J113" s="11"/>
      <c r="K113" s="18"/>
      <c r="L113" s="18"/>
      <c r="M113" s="18"/>
      <c r="N113" s="19"/>
      <c r="O113" s="18"/>
      <c r="P113" s="18"/>
      <c r="Q113" s="18"/>
      <c r="R113" s="19"/>
      <c r="S113" s="18"/>
      <c r="T113" s="18"/>
      <c r="U113" s="18"/>
      <c r="V113" s="19"/>
      <c r="W113" s="20"/>
      <c r="X113" s="20"/>
      <c r="Y113" s="20"/>
      <c r="Z113" s="20"/>
      <c r="AA113" s="20"/>
      <c r="AB113" s="20"/>
      <c r="AC113" s="20">
        <v>0.2</v>
      </c>
      <c r="AD113" s="20"/>
      <c r="AE113" s="20"/>
      <c r="AF113" s="20"/>
      <c r="AG113" s="20">
        <v>0.2</v>
      </c>
      <c r="AH113" s="20"/>
      <c r="AI113" s="27">
        <f>SUM(Table1[[#This Row],[Autumn Week 1]:[Spring Week 12]])</f>
        <v>0.4</v>
      </c>
      <c r="AJ113" s="27">
        <f>IF(Table1[[#This Row],[Hours]]&gt;0,Table1[[#This Row],[Hours]],Table1[[#This Row],[Nominal Hours]])*COUNTIF(Table1[[#This Row],[Autumn Week 1]:[Spring Week 12]],"&gt;0")</f>
        <v>16</v>
      </c>
    </row>
    <row r="114" spans="1:36">
      <c r="A114" s="3" t="s">
        <v>116</v>
      </c>
      <c r="B114" s="3" t="s">
        <v>117</v>
      </c>
      <c r="C114" s="11" t="s">
        <v>125</v>
      </c>
      <c r="D114" s="29">
        <f>INDEX(Table2[CA weight],MATCH(Table1[[#This Row],[Module Code]],Table2[Module Code],0))</f>
        <v>30</v>
      </c>
      <c r="E114" s="29">
        <f>INDEX(Table2[Credits],MATCH(Table1[[#This Row],[Module Code]],Table2[Module Code],0))</f>
        <v>10</v>
      </c>
      <c r="F114" s="11" t="s">
        <v>275</v>
      </c>
      <c r="G114" s="11" t="s">
        <v>239</v>
      </c>
      <c r="H114" s="11">
        <v>1</v>
      </c>
      <c r="I114" s="11">
        <f>AVERAGE(Table1[[#This Row],[Autumn Week 1]:[Spring Week 12]])*4*Table1[[#This Row],[Credits]]</f>
        <v>1.2000000000000002</v>
      </c>
      <c r="J114" s="11">
        <v>0.5</v>
      </c>
      <c r="K114" s="18"/>
      <c r="L114" s="18"/>
      <c r="M114" s="18"/>
      <c r="N114" s="19"/>
      <c r="O114" s="18"/>
      <c r="P114" s="18"/>
      <c r="Q114" s="18"/>
      <c r="R114" s="19"/>
      <c r="S114" s="18"/>
      <c r="T114" s="18"/>
      <c r="U114" s="18"/>
      <c r="V114" s="19"/>
      <c r="W114" s="20"/>
      <c r="X114" s="20">
        <v>0.03</v>
      </c>
      <c r="Y114" s="20">
        <v>0.03</v>
      </c>
      <c r="Z114" s="20">
        <v>0.03</v>
      </c>
      <c r="AA114" s="20">
        <v>0.03</v>
      </c>
      <c r="AB114" s="20">
        <v>0.03</v>
      </c>
      <c r="AC114" s="20">
        <v>0.03</v>
      </c>
      <c r="AD114" s="20">
        <v>0.03</v>
      </c>
      <c r="AE114" s="20">
        <v>0.03</v>
      </c>
      <c r="AF114" s="20">
        <v>0.03</v>
      </c>
      <c r="AG114" s="20">
        <v>0.03</v>
      </c>
      <c r="AH114" s="20"/>
      <c r="AI114" s="27">
        <f>SUM(Table1[[#This Row],[Autumn Week 1]:[Spring Week 12]])</f>
        <v>0.30000000000000004</v>
      </c>
      <c r="AJ114" s="27">
        <f>IF(Table1[[#This Row],[Hours]]&gt;0,Table1[[#This Row],[Hours]],Table1[[#This Row],[Nominal Hours]])*COUNTIF(Table1[[#This Row],[Autumn Week 1]:[Spring Week 12]],"&gt;0")</f>
        <v>5</v>
      </c>
    </row>
    <row r="115" spans="1:36">
      <c r="A115" s="3" t="s">
        <v>68</v>
      </c>
      <c r="B115" s="3" t="s">
        <v>159</v>
      </c>
      <c r="C115" s="12" t="s">
        <v>5</v>
      </c>
      <c r="D115" s="29">
        <f>INDEX(Table2[CA weight],MATCH(Table1[[#This Row],[Module Code]],Table2[Module Code],0))</f>
        <v>50</v>
      </c>
      <c r="E115" s="29">
        <f>INDEX(Table2[Credits],MATCH(Table1[[#This Row],[Module Code]],Table2[Module Code],0))</f>
        <v>10</v>
      </c>
      <c r="F115" s="12"/>
      <c r="G115" s="11" t="s">
        <v>239</v>
      </c>
      <c r="H115" s="11">
        <v>4</v>
      </c>
      <c r="I115" s="11">
        <f>AVERAGE(Table1[[#This Row],[Autumn Week 1]:[Spring Week 12]])*4*Table1[[#This Row],[Credits]]</f>
        <v>20</v>
      </c>
      <c r="J115" s="11">
        <v>25</v>
      </c>
      <c r="K115" s="18"/>
      <c r="L115" s="18"/>
      <c r="M115" s="18"/>
      <c r="N115" s="19"/>
      <c r="O115" s="18"/>
      <c r="P115" s="18"/>
      <c r="Q115" s="18"/>
      <c r="R115" s="19"/>
      <c r="S115" s="18"/>
      <c r="T115" s="18"/>
      <c r="U115" s="18"/>
      <c r="V115" s="19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>
        <v>0.5</v>
      </c>
      <c r="AI115" s="27">
        <f>SUM(Table1[[#This Row],[Autumn Week 1]:[Spring Week 12]])</f>
        <v>0.5</v>
      </c>
      <c r="AJ115" s="27">
        <f>IF(Table1[[#This Row],[Hours]]&gt;0,Table1[[#This Row],[Hours]],Table1[[#This Row],[Nominal Hours]])*COUNTIF(Table1[[#This Row],[Autumn Week 1]:[Spring Week 12]],"&gt;0")</f>
        <v>25</v>
      </c>
    </row>
    <row r="116" spans="1:36">
      <c r="A116" s="3" t="s">
        <v>194</v>
      </c>
      <c r="B116" s="3" t="s">
        <v>118</v>
      </c>
      <c r="C116" s="12" t="s">
        <v>5</v>
      </c>
      <c r="D116" s="29">
        <f>INDEX(Table2[CA weight],MATCH(Table1[[#This Row],[Module Code]],Table2[Module Code],0))</f>
        <v>40</v>
      </c>
      <c r="E116" s="29">
        <f>INDEX(Table2[Credits],MATCH(Table1[[#This Row],[Module Code]],Table2[Module Code],0))</f>
        <v>10</v>
      </c>
      <c r="F116" s="12" t="s">
        <v>208</v>
      </c>
      <c r="G116" s="11" t="s">
        <v>239</v>
      </c>
      <c r="H116" s="11">
        <v>3</v>
      </c>
      <c r="I116" s="11">
        <f>AVERAGE(Table1[[#This Row],[Autumn Week 1]:[Spring Week 12]])*4*Table1[[#This Row],[Credits]]</f>
        <v>8</v>
      </c>
      <c r="J116" s="11"/>
      <c r="K116" s="18"/>
      <c r="L116" s="18"/>
      <c r="M116" s="18"/>
      <c r="N116" s="19"/>
      <c r="O116" s="18"/>
      <c r="P116" s="18"/>
      <c r="Q116" s="18"/>
      <c r="R116" s="19"/>
      <c r="S116" s="18"/>
      <c r="T116" s="18"/>
      <c r="U116" s="18"/>
      <c r="V116" s="19"/>
      <c r="W116" s="20"/>
      <c r="X116" s="20"/>
      <c r="Y116" s="20"/>
      <c r="Z116" s="20"/>
      <c r="AA116" s="20"/>
      <c r="AB116" s="20"/>
      <c r="AC116" s="20"/>
      <c r="AD116" s="20">
        <v>0.2</v>
      </c>
      <c r="AE116" s="20"/>
      <c r="AF116" s="20"/>
      <c r="AG116" s="20">
        <v>0.2</v>
      </c>
      <c r="AH116" s="20"/>
      <c r="AI116" s="27">
        <f>SUM(Table1[[#This Row],[Autumn Week 1]:[Spring Week 12]])</f>
        <v>0.4</v>
      </c>
      <c r="AJ116" s="27">
        <f>IF(Table1[[#This Row],[Hours]]&gt;0,Table1[[#This Row],[Hours]],Table1[[#This Row],[Nominal Hours]])*COUNTIF(Table1[[#This Row],[Autumn Week 1]:[Spring Week 12]],"&gt;0")</f>
        <v>16</v>
      </c>
    </row>
    <row r="117" spans="1:36">
      <c r="A117" s="3" t="s">
        <v>195</v>
      </c>
      <c r="B117" s="3" t="s">
        <v>119</v>
      </c>
      <c r="C117" s="12" t="s">
        <v>5</v>
      </c>
      <c r="D117" s="29">
        <f>INDEX(Table2[CA weight],MATCH(Table1[[#This Row],[Module Code]],Table2[Module Code],0))</f>
        <v>100</v>
      </c>
      <c r="E117" s="29">
        <f>INDEX(Table2[Credits],MATCH(Table1[[#This Row],[Module Code]],Table2[Module Code],0))</f>
        <v>10</v>
      </c>
      <c r="F117" s="12"/>
      <c r="G117" s="11" t="s">
        <v>239</v>
      </c>
      <c r="H117" s="11">
        <v>3</v>
      </c>
      <c r="I117" s="11">
        <f>AVERAGE(Table1[[#This Row],[Autumn Week 1]:[Spring Week 12]])*4*Table1[[#This Row],[Credits]]</f>
        <v>13.333333333333332</v>
      </c>
      <c r="J117" s="11"/>
      <c r="K117" s="18"/>
      <c r="L117" s="18"/>
      <c r="M117" s="18"/>
      <c r="N117" s="19"/>
      <c r="O117" s="18"/>
      <c r="P117" s="18"/>
      <c r="Q117" s="18"/>
      <c r="R117" s="19"/>
      <c r="S117" s="18"/>
      <c r="T117" s="18"/>
      <c r="U117" s="18"/>
      <c r="V117" s="19"/>
      <c r="W117" s="20"/>
      <c r="X117" s="20"/>
      <c r="Y117" s="20"/>
      <c r="Z117" s="20">
        <v>0.2</v>
      </c>
      <c r="AA117" s="20"/>
      <c r="AB117" s="20"/>
      <c r="AC117" s="20"/>
      <c r="AD117" s="20">
        <v>0.4</v>
      </c>
      <c r="AE117" s="20"/>
      <c r="AF117" s="20"/>
      <c r="AG117" s="20">
        <v>0.4</v>
      </c>
      <c r="AH117" s="20"/>
      <c r="AI117" s="27">
        <f>SUM(Table1[[#This Row],[Autumn Week 1]:[Spring Week 12]])</f>
        <v>1</v>
      </c>
      <c r="AJ117" s="27">
        <f>IF(Table1[[#This Row],[Hours]]&gt;0,Table1[[#This Row],[Hours]],Table1[[#This Row],[Nominal Hours]])*COUNTIF(Table1[[#This Row],[Autumn Week 1]:[Spring Week 12]],"&gt;0")</f>
        <v>40</v>
      </c>
    </row>
    <row r="118" spans="1:36">
      <c r="A118" s="3" t="s">
        <v>74</v>
      </c>
      <c r="B118" s="28" t="s">
        <v>23</v>
      </c>
      <c r="C118" s="11" t="s">
        <v>124</v>
      </c>
      <c r="D118" s="29">
        <f>INDEX(Table2[CA weight],MATCH(Table1[[#This Row],[Module Code]],Table2[Module Code],0))</f>
        <v>75</v>
      </c>
      <c r="E118" s="29">
        <f>INDEX(Table2[Credits],MATCH(Table1[[#This Row],[Module Code]],Table2[Module Code],0))</f>
        <v>60</v>
      </c>
      <c r="F118" s="11" t="s">
        <v>241</v>
      </c>
      <c r="G118" s="11" t="s">
        <v>230</v>
      </c>
      <c r="H118" s="11">
        <v>1</v>
      </c>
      <c r="I118" s="11">
        <f>AVERAGE(Table1[[#This Row],[Autumn Week 1]:[Spring Week 12]])*4*Table1[[#This Row],[Credits]]</f>
        <v>9.9999999999999964</v>
      </c>
      <c r="J118" s="11">
        <v>20</v>
      </c>
      <c r="K118" s="18">
        <f>1/24</f>
        <v>4.1666666666666664E-2</v>
      </c>
      <c r="L118" s="18">
        <v>4.1666666666666664E-2</v>
      </c>
      <c r="M118" s="18">
        <v>4.1666666666666664E-2</v>
      </c>
      <c r="N118" s="19">
        <v>4.1666666666666664E-2</v>
      </c>
      <c r="O118" s="18">
        <v>4.1666666666666664E-2</v>
      </c>
      <c r="P118" s="18">
        <v>4.1666666666666664E-2</v>
      </c>
      <c r="Q118" s="18">
        <v>4.1666666666666664E-2</v>
      </c>
      <c r="R118" s="19">
        <v>4.1666666666666664E-2</v>
      </c>
      <c r="S118" s="18">
        <v>4.1666666666666664E-2</v>
      </c>
      <c r="T118" s="18">
        <v>4.1666666666666664E-2</v>
      </c>
      <c r="U118" s="18">
        <v>4.1666666666666664E-2</v>
      </c>
      <c r="V118" s="19">
        <v>4.1666666666666664E-2</v>
      </c>
      <c r="W118" s="20">
        <v>4.1666666666666664E-2</v>
      </c>
      <c r="X118" s="20">
        <v>4.1666666666666664E-2</v>
      </c>
      <c r="Y118" s="20">
        <v>4.1666666666666664E-2</v>
      </c>
      <c r="Z118" s="20">
        <v>4.1666666666666664E-2</v>
      </c>
      <c r="AA118" s="20">
        <v>4.1666666666666664E-2</v>
      </c>
      <c r="AB118" s="20">
        <v>4.1666666666666664E-2</v>
      </c>
      <c r="AC118" s="20">
        <v>4.1666666666666664E-2</v>
      </c>
      <c r="AD118" s="20">
        <v>4.1666666666666664E-2</v>
      </c>
      <c r="AE118" s="20">
        <v>4.1666666666666664E-2</v>
      </c>
      <c r="AF118" s="20">
        <v>4.1666666666666664E-2</v>
      </c>
      <c r="AG118" s="20">
        <v>4.1666666666666664E-2</v>
      </c>
      <c r="AH118" s="20">
        <v>4.1666666666666664E-2</v>
      </c>
      <c r="AI118" s="27">
        <f>SUM(Table1[[#This Row],[Autumn Week 1]:[Spring Week 12]])</f>
        <v>0.99999999999999956</v>
      </c>
      <c r="AJ118" s="27">
        <f>IF(Table1[[#This Row],[Hours]]&gt;0,Table1[[#This Row],[Hours]],Table1[[#This Row],[Nominal Hours]])*COUNTIF(Table1[[#This Row],[Autumn Week 1]:[Spring Week 12]],"&gt;0")</f>
        <v>480</v>
      </c>
    </row>
    <row r="119" spans="1:36">
      <c r="A119" s="4" t="s">
        <v>74</v>
      </c>
      <c r="B119" s="2" t="s">
        <v>23</v>
      </c>
      <c r="C119" s="11" t="s">
        <v>122</v>
      </c>
      <c r="D119" s="29">
        <f>INDEX(Table2[CA weight],MATCH(Table1[[#This Row],[Module Code]],Table2[Module Code],0))</f>
        <v>75</v>
      </c>
      <c r="E119" s="29">
        <f>INDEX(Table2[Credits],MATCH(Table1[[#This Row],[Module Code]],Table2[Module Code],0))</f>
        <v>60</v>
      </c>
      <c r="F119" s="11" t="s">
        <v>203</v>
      </c>
      <c r="G119" s="11" t="s">
        <v>239</v>
      </c>
      <c r="H119" s="11">
        <v>1</v>
      </c>
      <c r="I119" s="11">
        <f>AVERAGE(Table1[[#This Row],[Autumn Week 1]:[Spring Week 12]])*4*Table1[[#This Row],[Credits]]</f>
        <v>30</v>
      </c>
      <c r="J119" s="11">
        <v>0.1</v>
      </c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>
        <v>0.125</v>
      </c>
      <c r="V119" s="18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>
        <v>0.125</v>
      </c>
      <c r="AI119" s="27">
        <f>SUM(Table1[[#This Row],[Autumn Week 1]:[Spring Week 12]])</f>
        <v>0.25</v>
      </c>
      <c r="AJ119" s="27">
        <f>IF(Table1[[#This Row],[Hours]]&gt;0,Table1[[#This Row],[Hours]],Table1[[#This Row],[Nominal Hours]])*COUNTIF(Table1[[#This Row],[Autumn Week 1]:[Spring Week 12]],"&gt;0")</f>
        <v>0.2</v>
      </c>
    </row>
    <row r="120" spans="1:36">
      <c r="A120" s="4" t="s">
        <v>74</v>
      </c>
      <c r="B120" s="2" t="s">
        <v>23</v>
      </c>
      <c r="C120" s="11" t="s">
        <v>124</v>
      </c>
      <c r="D120" s="29">
        <f>INDEX(Table2[CA weight],MATCH(Table1[[#This Row],[Module Code]],Table2[Module Code],0))</f>
        <v>75</v>
      </c>
      <c r="E120" s="29">
        <f>INDEX(Table2[Credits],MATCH(Table1[[#This Row],[Module Code]],Table2[Module Code],0))</f>
        <v>60</v>
      </c>
      <c r="F120" s="11" t="s">
        <v>221</v>
      </c>
      <c r="G120" s="11" t="s">
        <v>239</v>
      </c>
      <c r="H120" s="11">
        <v>1</v>
      </c>
      <c r="I120" s="11">
        <f>AVERAGE(Table1[[#This Row],[Autumn Week 1]:[Spring Week 12]])*4*Table1[[#This Row],[Credits]]</f>
        <v>24</v>
      </c>
      <c r="J120" s="11">
        <v>1</v>
      </c>
      <c r="K120" s="18"/>
      <c r="L120" s="18"/>
      <c r="M120" s="18"/>
      <c r="N120" s="19"/>
      <c r="O120" s="18"/>
      <c r="P120" s="18"/>
      <c r="Q120" s="18"/>
      <c r="R120" s="19"/>
      <c r="S120" s="18"/>
      <c r="T120" s="18"/>
      <c r="U120" s="18"/>
      <c r="V120" s="19"/>
      <c r="W120" s="20">
        <v>0.1</v>
      </c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7">
        <f>SUM(Table1[[#This Row],[Autumn Week 1]:[Spring Week 12]])</f>
        <v>0.1</v>
      </c>
      <c r="AJ120" s="27">
        <f>IF(Table1[[#This Row],[Hours]]&gt;0,Table1[[#This Row],[Hours]],Table1[[#This Row],[Nominal Hours]])*COUNTIF(Table1[[#This Row],[Autumn Week 1]:[Spring Week 12]],"&gt;0")</f>
        <v>1</v>
      </c>
    </row>
    <row r="121" spans="1:36">
      <c r="A121" s="4" t="s">
        <v>74</v>
      </c>
      <c r="B121" s="2" t="s">
        <v>23</v>
      </c>
      <c r="C121" s="11" t="s">
        <v>123</v>
      </c>
      <c r="D121" s="29">
        <f>INDEX(Table2[CA weight],MATCH(Table1[[#This Row],[Module Code]],Table2[Module Code],0))</f>
        <v>75</v>
      </c>
      <c r="E121" s="29">
        <f>INDEX(Table2[Credits],MATCH(Table1[[#This Row],[Module Code]],Table2[Module Code],0))</f>
        <v>60</v>
      </c>
      <c r="F121" s="11" t="s">
        <v>242</v>
      </c>
      <c r="G121" s="11" t="s">
        <v>239</v>
      </c>
      <c r="H121" s="11">
        <v>11</v>
      </c>
      <c r="I121" s="11">
        <f>AVERAGE(Table1[[#This Row],[Autumn Week 1]:[Spring Week 12]])*4*Table1[[#This Row],[Credits]]</f>
        <v>48</v>
      </c>
      <c r="J121" s="11">
        <v>10</v>
      </c>
      <c r="K121" s="18"/>
      <c r="L121" s="18"/>
      <c r="M121" s="18"/>
      <c r="N121" s="19"/>
      <c r="O121" s="18"/>
      <c r="P121" s="18"/>
      <c r="Q121" s="18"/>
      <c r="R121" s="19"/>
      <c r="S121" s="18"/>
      <c r="T121" s="18"/>
      <c r="U121" s="18">
        <v>0.2</v>
      </c>
      <c r="V121" s="19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>
        <v>0.2</v>
      </c>
      <c r="AI121" s="27">
        <f>SUM(Table1[[#This Row],[Autumn Week 1]:[Spring Week 12]])</f>
        <v>0.4</v>
      </c>
      <c r="AJ121" s="27">
        <f>IF(Table1[[#This Row],[Hours]]&gt;0,Table1[[#This Row],[Hours]],Table1[[#This Row],[Nominal Hours]])*COUNTIF(Table1[[#This Row],[Autumn Week 1]:[Spring Week 12]],"&gt;0")</f>
        <v>20</v>
      </c>
    </row>
    <row r="122" spans="1:36">
      <c r="A122" s="4" t="s">
        <v>254</v>
      </c>
      <c r="B122" s="2" t="s">
        <v>255</v>
      </c>
      <c r="C122" s="11" t="s">
        <v>125</v>
      </c>
      <c r="D122" s="29">
        <f>INDEX(Table2[CA weight],MATCH(Table1[[#This Row],[Module Code]],Table2[Module Code],0))</f>
        <v>100</v>
      </c>
      <c r="E122" s="29">
        <f>INDEX(Table2[Credits],MATCH(Table1[[#This Row],[Module Code]],Table2[Module Code],0))</f>
        <v>10</v>
      </c>
      <c r="F122" s="11" t="s">
        <v>262</v>
      </c>
      <c r="G122" s="11" t="s">
        <v>239</v>
      </c>
      <c r="H122" s="11">
        <v>1</v>
      </c>
      <c r="I122" s="11">
        <f>AVERAGE(Table1[[#This Row],[Autumn Week 1]:[Spring Week 12]])*4*Table1[[#This Row],[Credits]]</f>
        <v>1.142857142857143</v>
      </c>
      <c r="J122" s="11">
        <v>0.5</v>
      </c>
      <c r="K122" s="18"/>
      <c r="L122" s="18">
        <f>0.2/7</f>
        <v>2.8571428571428574E-2</v>
      </c>
      <c r="M122" s="18">
        <f>0.2/7</f>
        <v>2.8571428571428574E-2</v>
      </c>
      <c r="N122" s="18">
        <f>0.2/7</f>
        <v>2.8571428571428574E-2</v>
      </c>
      <c r="O122" s="18"/>
      <c r="P122" s="18">
        <f>0.2/7</f>
        <v>2.8571428571428574E-2</v>
      </c>
      <c r="Q122" s="18">
        <f>0.2/7</f>
        <v>2.8571428571428574E-2</v>
      </c>
      <c r="R122" s="18">
        <f>0.2/7</f>
        <v>2.8571428571428574E-2</v>
      </c>
      <c r="S122" s="18">
        <f>0.2/7</f>
        <v>2.8571428571428574E-2</v>
      </c>
      <c r="T122" s="18"/>
      <c r="U122" s="18"/>
      <c r="V122" s="19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7">
        <f>SUM(Table1[[#This Row],[Autumn Week 1]:[Spring Week 12]])</f>
        <v>0.20000000000000004</v>
      </c>
      <c r="AJ122" s="27">
        <f>IF(Table1[[#This Row],[Hours]]&gt;0,Table1[[#This Row],[Hours]],Table1[[#This Row],[Nominal Hours]])*COUNTIF(Table1[[#This Row],[Autumn Week 1]:[Spring Week 12]],"&gt;0")</f>
        <v>3.5</v>
      </c>
    </row>
    <row r="123" spans="1:36">
      <c r="A123" s="4" t="s">
        <v>254</v>
      </c>
      <c r="B123" s="2" t="s">
        <v>255</v>
      </c>
      <c r="C123" s="11" t="s">
        <v>5</v>
      </c>
      <c r="D123" s="29">
        <f>INDEX(Table2[CA weight],MATCH(Table1[[#This Row],[Module Code]],Table2[Module Code],0))</f>
        <v>100</v>
      </c>
      <c r="E123" s="29">
        <f>INDEX(Table2[Credits],MATCH(Table1[[#This Row],[Module Code]],Table2[Module Code],0))</f>
        <v>10</v>
      </c>
      <c r="F123" s="11" t="s">
        <v>263</v>
      </c>
      <c r="G123" s="11" t="s">
        <v>239</v>
      </c>
      <c r="H123" s="11">
        <v>2</v>
      </c>
      <c r="I123" s="11">
        <f>AVERAGE(Table1[[#This Row],[Autumn Week 1]:[Spring Week 12]])*4*Table1[[#This Row],[Credits]]</f>
        <v>8</v>
      </c>
      <c r="J123" s="11"/>
      <c r="K123" s="18"/>
      <c r="L123" s="18"/>
      <c r="M123" s="18"/>
      <c r="N123" s="19">
        <v>0.2</v>
      </c>
      <c r="O123" s="18"/>
      <c r="P123" s="18"/>
      <c r="Q123" s="18"/>
      <c r="R123" s="19"/>
      <c r="S123" s="18"/>
      <c r="T123" s="18"/>
      <c r="U123" s="18"/>
      <c r="V123" s="19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7">
        <f>SUM(Table1[[#This Row],[Autumn Week 1]:[Spring Week 12]])</f>
        <v>0.2</v>
      </c>
      <c r="AJ123" s="27">
        <f>IF(Table1[[#This Row],[Hours]]&gt;0,Table1[[#This Row],[Hours]],Table1[[#This Row],[Nominal Hours]])*COUNTIF(Table1[[#This Row],[Autumn Week 1]:[Spring Week 12]],"&gt;0")</f>
        <v>8</v>
      </c>
    </row>
    <row r="124" spans="1:36">
      <c r="A124" s="4" t="s">
        <v>254</v>
      </c>
      <c r="B124" s="2" t="s">
        <v>255</v>
      </c>
      <c r="C124" s="11" t="s">
        <v>5</v>
      </c>
      <c r="D124" s="29">
        <f>INDEX(Table2[CA weight],MATCH(Table1[[#This Row],[Module Code]],Table2[Module Code],0))</f>
        <v>100</v>
      </c>
      <c r="E124" s="29">
        <f>INDEX(Table2[Credits],MATCH(Table1[[#This Row],[Module Code]],Table2[Module Code],0))</f>
        <v>10</v>
      </c>
      <c r="F124" s="11" t="s">
        <v>264</v>
      </c>
      <c r="G124" s="11" t="s">
        <v>239</v>
      </c>
      <c r="H124" s="11">
        <v>4</v>
      </c>
      <c r="I124" s="11">
        <f>AVERAGE(Table1[[#This Row],[Autumn Week 1]:[Spring Week 12]])*4*Table1[[#This Row],[Credits]]</f>
        <v>8</v>
      </c>
      <c r="J124" s="11"/>
      <c r="K124" s="18"/>
      <c r="L124" s="18"/>
      <c r="M124" s="18"/>
      <c r="N124" s="19"/>
      <c r="O124" s="18"/>
      <c r="P124" s="18"/>
      <c r="Q124" s="18"/>
      <c r="R124" s="19">
        <v>0.2</v>
      </c>
      <c r="S124" s="18"/>
      <c r="T124" s="18"/>
      <c r="U124" s="18"/>
      <c r="V124" s="19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7">
        <f>SUM(Table1[[#This Row],[Autumn Week 1]:[Spring Week 12]])</f>
        <v>0.2</v>
      </c>
      <c r="AJ124" s="27">
        <f>IF(Table1[[#This Row],[Hours]]&gt;0,Table1[[#This Row],[Hours]],Table1[[#This Row],[Nominal Hours]])*COUNTIF(Table1[[#This Row],[Autumn Week 1]:[Spring Week 12]],"&gt;0")</f>
        <v>8</v>
      </c>
    </row>
    <row r="125" spans="1:36">
      <c r="A125" s="4" t="s">
        <v>254</v>
      </c>
      <c r="B125" s="2" t="s">
        <v>255</v>
      </c>
      <c r="C125" s="11" t="s">
        <v>5</v>
      </c>
      <c r="D125" s="29">
        <f>INDEX(Table2[CA weight],MATCH(Table1[[#This Row],[Module Code]],Table2[Module Code],0))</f>
        <v>100</v>
      </c>
      <c r="E125" s="29">
        <f>INDEX(Table2[Credits],MATCH(Table1[[#This Row],[Module Code]],Table2[Module Code],0))</f>
        <v>10</v>
      </c>
      <c r="F125" s="11" t="s">
        <v>265</v>
      </c>
      <c r="G125" s="11" t="s">
        <v>239</v>
      </c>
      <c r="H125" s="11">
        <v>3</v>
      </c>
      <c r="I125" s="11">
        <f>AVERAGE(Table1[[#This Row],[Autumn Week 1]:[Spring Week 12]])*4*Table1[[#This Row],[Credits]]</f>
        <v>16</v>
      </c>
      <c r="J125" s="11"/>
      <c r="K125" s="18"/>
      <c r="L125" s="18"/>
      <c r="M125" s="18"/>
      <c r="N125" s="19"/>
      <c r="O125" s="18"/>
      <c r="P125" s="18"/>
      <c r="Q125" s="18"/>
      <c r="R125" s="19"/>
      <c r="S125" s="18"/>
      <c r="T125" s="18"/>
      <c r="U125" s="18">
        <v>0.4</v>
      </c>
      <c r="V125" s="19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7">
        <f>SUM(Table1[[#This Row],[Autumn Week 1]:[Spring Week 12]])</f>
        <v>0.4</v>
      </c>
      <c r="AJ125" s="27">
        <f>IF(Table1[[#This Row],[Hours]]&gt;0,Table1[[#This Row],[Hours]],Table1[[#This Row],[Nominal Hours]])*COUNTIF(Table1[[#This Row],[Autumn Week 1]:[Spring Week 12]],"&gt;0")</f>
        <v>16</v>
      </c>
    </row>
    <row r="126" spans="1:36">
      <c r="A126" s="4" t="s">
        <v>256</v>
      </c>
      <c r="B126" s="2" t="s">
        <v>257</v>
      </c>
      <c r="C126" s="11" t="s">
        <v>5</v>
      </c>
      <c r="D126" s="29">
        <f>INDEX(Table2[CA weight],MATCH(Table1[[#This Row],[Module Code]],Table2[Module Code],0))</f>
        <v>100</v>
      </c>
      <c r="E126" s="29">
        <f>INDEX(Table2[Credits],MATCH(Table1[[#This Row],[Module Code]],Table2[Module Code],0))</f>
        <v>10</v>
      </c>
      <c r="F126" s="11" t="s">
        <v>207</v>
      </c>
      <c r="G126" s="11" t="s">
        <v>239</v>
      </c>
      <c r="H126" s="11">
        <v>5</v>
      </c>
      <c r="I126" s="11">
        <f>AVERAGE(Table1[[#This Row],[Autumn Week 1]:[Spring Week 12]])*4*Table1[[#This Row],[Credits]]</f>
        <v>20</v>
      </c>
      <c r="J126" s="11"/>
      <c r="K126" s="18"/>
      <c r="L126" s="18"/>
      <c r="M126" s="18"/>
      <c r="N126" s="19"/>
      <c r="O126" s="18"/>
      <c r="P126" s="18">
        <v>0.5</v>
      </c>
      <c r="Q126" s="18"/>
      <c r="R126" s="19"/>
      <c r="S126" s="18"/>
      <c r="T126" s="18"/>
      <c r="U126" s="18">
        <v>0.5</v>
      </c>
      <c r="V126" s="19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7">
        <f>SUM(Table1[[#This Row],[Autumn Week 1]:[Spring Week 12]])</f>
        <v>1</v>
      </c>
      <c r="AJ126" s="27">
        <f>IF(Table1[[#This Row],[Hours]]&gt;0,Table1[[#This Row],[Hours]],Table1[[#This Row],[Nominal Hours]])*COUNTIF(Table1[[#This Row],[Autumn Week 1]:[Spring Week 12]],"&gt;0")</f>
        <v>40</v>
      </c>
    </row>
    <row r="127" spans="1:36">
      <c r="A127" s="4" t="s">
        <v>181</v>
      </c>
      <c r="B127" s="2" t="s">
        <v>184</v>
      </c>
      <c r="C127" s="11" t="s">
        <v>5</v>
      </c>
      <c r="D127" s="29">
        <f>INDEX(Table2[CA weight],MATCH(Table1[[#This Row],[Module Code]],Table2[Module Code],0))</f>
        <v>100</v>
      </c>
      <c r="E127" s="29">
        <f>INDEX(Table2[Credits],MATCH(Table1[[#This Row],[Module Code]],Table2[Module Code],0))</f>
        <v>20</v>
      </c>
      <c r="F127" s="11"/>
      <c r="G127" s="11" t="s">
        <v>239</v>
      </c>
      <c r="H127" s="11">
        <v>2</v>
      </c>
      <c r="I127" s="11">
        <f>AVERAGE(Table1[[#This Row],[Autumn Week 1]:[Spring Week 12]])*4*Table1[[#This Row],[Credits]]</f>
        <v>8</v>
      </c>
      <c r="J127" s="11"/>
      <c r="K127" s="18"/>
      <c r="L127" s="18"/>
      <c r="M127" s="18">
        <v>0.1</v>
      </c>
      <c r="N127" s="19"/>
      <c r="O127" s="18"/>
      <c r="P127" s="18"/>
      <c r="Q127" s="18"/>
      <c r="R127" s="19"/>
      <c r="S127" s="18"/>
      <c r="T127" s="18"/>
      <c r="U127" s="18"/>
      <c r="V127" s="19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7">
        <f>SUM(Table1[[#This Row],[Autumn Week 1]:[Spring Week 12]])</f>
        <v>0.1</v>
      </c>
      <c r="AJ127" s="27">
        <f>IF(Table1[[#This Row],[Hours]]&gt;0,Table1[[#This Row],[Hours]],Table1[[#This Row],[Nominal Hours]])*COUNTIF(Table1[[#This Row],[Autumn Week 1]:[Spring Week 12]],"&gt;0")</f>
        <v>8</v>
      </c>
    </row>
    <row r="128" spans="1:36">
      <c r="A128" s="4" t="s">
        <v>181</v>
      </c>
      <c r="B128" s="2" t="s">
        <v>184</v>
      </c>
      <c r="C128" s="11" t="s">
        <v>5</v>
      </c>
      <c r="D128" s="29">
        <f>INDEX(Table2[CA weight],MATCH(Table1[[#This Row],[Module Code]],Table2[Module Code],0))</f>
        <v>100</v>
      </c>
      <c r="E128" s="29">
        <f>INDEX(Table2[Credits],MATCH(Table1[[#This Row],[Module Code]],Table2[Module Code],0))</f>
        <v>20</v>
      </c>
      <c r="F128" s="11"/>
      <c r="G128" s="11" t="s">
        <v>239</v>
      </c>
      <c r="H128" s="11">
        <v>4</v>
      </c>
      <c r="I128" s="11">
        <f>AVERAGE(Table1[[#This Row],[Autumn Week 1]:[Spring Week 12]])*4*Table1[[#This Row],[Credits]]</f>
        <v>24</v>
      </c>
      <c r="J128" s="11"/>
      <c r="K128" s="18"/>
      <c r="L128" s="18"/>
      <c r="M128" s="18"/>
      <c r="N128" s="19"/>
      <c r="O128" s="18">
        <v>0.3</v>
      </c>
      <c r="P128" s="18"/>
      <c r="Q128" s="18"/>
      <c r="R128" s="19"/>
      <c r="S128" s="18"/>
      <c r="T128" s="18"/>
      <c r="U128" s="18"/>
      <c r="V128" s="19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7">
        <f>SUM(Table1[[#This Row],[Autumn Week 1]:[Spring Week 12]])</f>
        <v>0.3</v>
      </c>
      <c r="AJ128" s="27">
        <f>IF(Table1[[#This Row],[Hours]]&gt;0,Table1[[#This Row],[Hours]],Table1[[#This Row],[Nominal Hours]])*COUNTIF(Table1[[#This Row],[Autumn Week 1]:[Spring Week 12]],"&gt;0")</f>
        <v>24</v>
      </c>
    </row>
    <row r="129" spans="1:36">
      <c r="A129" s="4" t="s">
        <v>181</v>
      </c>
      <c r="B129" s="2" t="s">
        <v>184</v>
      </c>
      <c r="C129" s="11" t="s">
        <v>5</v>
      </c>
      <c r="D129" s="29">
        <f>INDEX(Table2[CA weight],MATCH(Table1[[#This Row],[Module Code]],Table2[Module Code],0))</f>
        <v>100</v>
      </c>
      <c r="E129" s="29">
        <f>INDEX(Table2[Credits],MATCH(Table1[[#This Row],[Module Code]],Table2[Module Code],0))</f>
        <v>20</v>
      </c>
      <c r="F129" s="11"/>
      <c r="G129" s="11" t="s">
        <v>239</v>
      </c>
      <c r="H129" s="11">
        <v>3</v>
      </c>
      <c r="I129" s="11">
        <f>AVERAGE(Table1[[#This Row],[Autumn Week 1]:[Spring Week 12]])*4*Table1[[#This Row],[Credits]]</f>
        <v>8</v>
      </c>
      <c r="J129" s="11"/>
      <c r="K129" s="18"/>
      <c r="L129" s="18"/>
      <c r="M129" s="18"/>
      <c r="N129" s="19"/>
      <c r="O129" s="18"/>
      <c r="P129" s="18">
        <v>0.1</v>
      </c>
      <c r="Q129" s="18"/>
      <c r="R129" s="19"/>
      <c r="S129" s="18"/>
      <c r="T129" s="18"/>
      <c r="U129" s="18"/>
      <c r="V129" s="19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7">
        <f>SUM(Table1[[#This Row],[Autumn Week 1]:[Spring Week 12]])</f>
        <v>0.1</v>
      </c>
      <c r="AJ129" s="27">
        <f>IF(Table1[[#This Row],[Hours]]&gt;0,Table1[[#This Row],[Hours]],Table1[[#This Row],[Nominal Hours]])*COUNTIF(Table1[[#This Row],[Autumn Week 1]:[Spring Week 12]],"&gt;0")</f>
        <v>8</v>
      </c>
    </row>
    <row r="130" spans="1:36">
      <c r="A130" s="4" t="s">
        <v>181</v>
      </c>
      <c r="B130" s="2" t="s">
        <v>184</v>
      </c>
      <c r="C130" s="11" t="s">
        <v>123</v>
      </c>
      <c r="D130" s="29">
        <f>INDEX(Table2[CA weight],MATCH(Table1[[#This Row],[Module Code]],Table2[Module Code],0))</f>
        <v>100</v>
      </c>
      <c r="E130" s="29">
        <f>INDEX(Table2[Credits],MATCH(Table1[[#This Row],[Module Code]],Table2[Module Code],0))</f>
        <v>20</v>
      </c>
      <c r="F130" s="11"/>
      <c r="G130" s="11" t="s">
        <v>239</v>
      </c>
      <c r="H130" s="11">
        <v>6</v>
      </c>
      <c r="I130" s="11">
        <f>AVERAGE(Table1[[#This Row],[Autumn Week 1]:[Spring Week 12]])*4*Table1[[#This Row],[Credits]]</f>
        <v>24</v>
      </c>
      <c r="J130" s="11"/>
      <c r="K130" s="18"/>
      <c r="L130" s="18"/>
      <c r="M130" s="18"/>
      <c r="N130" s="19"/>
      <c r="O130" s="18"/>
      <c r="P130" s="18"/>
      <c r="Q130" s="18"/>
      <c r="R130" s="19"/>
      <c r="S130" s="18"/>
      <c r="T130" s="18"/>
      <c r="U130" s="18">
        <v>0.3</v>
      </c>
      <c r="V130" s="19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7">
        <f>SUM(Table1[[#This Row],[Autumn Week 1]:[Spring Week 12]])</f>
        <v>0.3</v>
      </c>
      <c r="AJ130" s="27">
        <f>IF(Table1[[#This Row],[Hours]]&gt;0,Table1[[#This Row],[Hours]],Table1[[#This Row],[Nominal Hours]])*COUNTIF(Table1[[#This Row],[Autumn Week 1]:[Spring Week 12]],"&gt;0")</f>
        <v>24</v>
      </c>
    </row>
    <row r="131" spans="1:36">
      <c r="A131" s="4" t="s">
        <v>181</v>
      </c>
      <c r="B131" s="2" t="s">
        <v>184</v>
      </c>
      <c r="C131" s="11" t="s">
        <v>122</v>
      </c>
      <c r="D131" s="29">
        <f>INDEX(Table2[CA weight],MATCH(Table1[[#This Row],[Module Code]],Table2[Module Code],0))</f>
        <v>100</v>
      </c>
      <c r="E131" s="29">
        <f>INDEX(Table2[Credits],MATCH(Table1[[#This Row],[Module Code]],Table2[Module Code],0))</f>
        <v>20</v>
      </c>
      <c r="F131" s="11"/>
      <c r="G131" s="11" t="s">
        <v>239</v>
      </c>
      <c r="H131" s="11">
        <v>6</v>
      </c>
      <c r="I131" s="11">
        <f>AVERAGE(Table1[[#This Row],[Autumn Week 1]:[Spring Week 12]])*4*Table1[[#This Row],[Credits]]</f>
        <v>16</v>
      </c>
      <c r="J131" s="11"/>
      <c r="K131" s="18"/>
      <c r="L131" s="18"/>
      <c r="M131" s="18"/>
      <c r="N131" s="19"/>
      <c r="O131" s="18"/>
      <c r="P131" s="18"/>
      <c r="Q131" s="18"/>
      <c r="R131" s="19"/>
      <c r="S131" s="18"/>
      <c r="T131" s="18"/>
      <c r="U131" s="18">
        <v>0.2</v>
      </c>
      <c r="V131" s="19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7">
        <f>SUM(Table1[[#This Row],[Autumn Week 1]:[Spring Week 12]])</f>
        <v>0.2</v>
      </c>
      <c r="AJ131" s="27">
        <f>IF(Table1[[#This Row],[Hours]]&gt;0,Table1[[#This Row],[Hours]],Table1[[#This Row],[Nominal Hours]])*COUNTIF(Table1[[#This Row],[Autumn Week 1]:[Spring Week 12]],"&gt;0")</f>
        <v>16</v>
      </c>
    </row>
    <row r="132" spans="1:36">
      <c r="A132" s="4" t="s">
        <v>182</v>
      </c>
      <c r="B132" s="2" t="s">
        <v>185</v>
      </c>
      <c r="C132" s="11" t="s">
        <v>5</v>
      </c>
      <c r="D132" s="29">
        <f>INDEX(Table2[CA weight],MATCH(Table1[[#This Row],[Module Code]],Table2[Module Code],0))</f>
        <v>100</v>
      </c>
      <c r="E132" s="29">
        <f>INDEX(Table2[Credits],MATCH(Table1[[#This Row],[Module Code]],Table2[Module Code],0))</f>
        <v>20</v>
      </c>
      <c r="F132" s="11"/>
      <c r="G132" s="11" t="s">
        <v>239</v>
      </c>
      <c r="H132" s="11">
        <v>3</v>
      </c>
      <c r="I132" s="11">
        <f>AVERAGE(Table1[[#This Row],[Autumn Week 1]:[Spring Week 12]])*4*Table1[[#This Row],[Credits]]</f>
        <v>8</v>
      </c>
      <c r="J132" s="11"/>
      <c r="K132" s="18"/>
      <c r="L132" s="18"/>
      <c r="M132" s="18"/>
      <c r="N132" s="19"/>
      <c r="O132" s="18"/>
      <c r="P132" s="18"/>
      <c r="Q132" s="18"/>
      <c r="R132" s="19"/>
      <c r="S132" s="18"/>
      <c r="T132" s="18"/>
      <c r="U132" s="18"/>
      <c r="V132" s="19"/>
      <c r="W132" s="20"/>
      <c r="X132" s="20"/>
      <c r="Y132" s="20">
        <v>0.1</v>
      </c>
      <c r="Z132" s="20"/>
      <c r="AA132" s="20"/>
      <c r="AB132" s="20"/>
      <c r="AC132" s="20"/>
      <c r="AD132" s="20"/>
      <c r="AE132" s="20"/>
      <c r="AF132" s="20"/>
      <c r="AG132" s="20"/>
      <c r="AH132" s="20"/>
      <c r="AI132" s="27">
        <f>SUM(Table1[[#This Row],[Autumn Week 1]:[Spring Week 12]])</f>
        <v>0.1</v>
      </c>
      <c r="AJ132" s="27">
        <f>IF(Table1[[#This Row],[Hours]]&gt;0,Table1[[#This Row],[Hours]],Table1[[#This Row],[Nominal Hours]])*COUNTIF(Table1[[#This Row],[Autumn Week 1]:[Spring Week 12]],"&gt;0")</f>
        <v>8</v>
      </c>
    </row>
    <row r="133" spans="1:36">
      <c r="A133" s="4" t="s">
        <v>182</v>
      </c>
      <c r="B133" s="2" t="s">
        <v>185</v>
      </c>
      <c r="C133" s="11" t="s">
        <v>123</v>
      </c>
      <c r="D133" s="29">
        <f>INDEX(Table2[CA weight],MATCH(Table1[[#This Row],[Module Code]],Table2[Module Code],0))</f>
        <v>100</v>
      </c>
      <c r="E133" s="29">
        <f>INDEX(Table2[Credits],MATCH(Table1[[#This Row],[Module Code]],Table2[Module Code],0))</f>
        <v>20</v>
      </c>
      <c r="F133" s="11"/>
      <c r="G133" s="11" t="s">
        <v>239</v>
      </c>
      <c r="H133" s="11">
        <v>7</v>
      </c>
      <c r="I133" s="11">
        <f>AVERAGE(Table1[[#This Row],[Autumn Week 1]:[Spring Week 12]])*4*Table1[[#This Row],[Credits]]</f>
        <v>24</v>
      </c>
      <c r="J133" s="11"/>
      <c r="K133" s="18"/>
      <c r="L133" s="18"/>
      <c r="M133" s="18"/>
      <c r="N133" s="19"/>
      <c r="O133" s="18"/>
      <c r="P133" s="18"/>
      <c r="Q133" s="18"/>
      <c r="R133" s="19"/>
      <c r="S133" s="18"/>
      <c r="T133" s="18"/>
      <c r="U133" s="18"/>
      <c r="V133" s="19"/>
      <c r="W133" s="20"/>
      <c r="X133" s="20"/>
      <c r="Y133" s="20"/>
      <c r="Z133" s="20"/>
      <c r="AA133" s="20"/>
      <c r="AB133" s="20"/>
      <c r="AC133" s="20">
        <v>0.3</v>
      </c>
      <c r="AD133" s="20"/>
      <c r="AE133" s="20"/>
      <c r="AF133" s="20"/>
      <c r="AG133" s="20"/>
      <c r="AH133" s="20"/>
      <c r="AI133" s="27">
        <f>SUM(Table1[[#This Row],[Autumn Week 1]:[Spring Week 12]])</f>
        <v>0.3</v>
      </c>
      <c r="AJ133" s="27">
        <f>IF(Table1[[#This Row],[Hours]]&gt;0,Table1[[#This Row],[Hours]],Table1[[#This Row],[Nominal Hours]])*COUNTIF(Table1[[#This Row],[Autumn Week 1]:[Spring Week 12]],"&gt;0")</f>
        <v>24</v>
      </c>
    </row>
    <row r="134" spans="1:36">
      <c r="A134" s="4" t="s">
        <v>182</v>
      </c>
      <c r="B134" s="2" t="s">
        <v>185</v>
      </c>
      <c r="C134" s="11" t="s">
        <v>122</v>
      </c>
      <c r="D134" s="29">
        <f>INDEX(Table2[CA weight],MATCH(Table1[[#This Row],[Module Code]],Table2[Module Code],0))</f>
        <v>100</v>
      </c>
      <c r="E134" s="29">
        <f>INDEX(Table2[Credits],MATCH(Table1[[#This Row],[Module Code]],Table2[Module Code],0))</f>
        <v>20</v>
      </c>
      <c r="F134" s="11"/>
      <c r="G134" s="11" t="s">
        <v>239</v>
      </c>
      <c r="H134" s="11">
        <v>11</v>
      </c>
      <c r="I134" s="11">
        <f>AVERAGE(Table1[[#This Row],[Autumn Week 1]:[Spring Week 12]])*4*Table1[[#This Row],[Credits]]</f>
        <v>16</v>
      </c>
      <c r="J134" s="11"/>
      <c r="K134" s="18"/>
      <c r="L134" s="18"/>
      <c r="M134" s="18"/>
      <c r="N134" s="19"/>
      <c r="O134" s="18"/>
      <c r="P134" s="18"/>
      <c r="Q134" s="18"/>
      <c r="R134" s="19"/>
      <c r="S134" s="18"/>
      <c r="T134" s="18"/>
      <c r="U134" s="18"/>
      <c r="V134" s="19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>
        <v>0.2</v>
      </c>
      <c r="AH134" s="20"/>
      <c r="AI134" s="27">
        <f>SUM(Table1[[#This Row],[Autumn Week 1]:[Spring Week 12]])</f>
        <v>0.2</v>
      </c>
      <c r="AJ134" s="27">
        <f>IF(Table1[[#This Row],[Hours]]&gt;0,Table1[[#This Row],[Hours]],Table1[[#This Row],[Nominal Hours]])*COUNTIF(Table1[[#This Row],[Autumn Week 1]:[Spring Week 12]],"&gt;0")</f>
        <v>16</v>
      </c>
    </row>
    <row r="135" spans="1:36">
      <c r="A135" s="4" t="s">
        <v>182</v>
      </c>
      <c r="B135" s="2" t="s">
        <v>185</v>
      </c>
      <c r="C135" s="11" t="s">
        <v>123</v>
      </c>
      <c r="D135" s="29">
        <f>INDEX(Table2[CA weight],MATCH(Table1[[#This Row],[Module Code]],Table2[Module Code],0))</f>
        <v>100</v>
      </c>
      <c r="E135" s="29">
        <f>INDEX(Table2[Credits],MATCH(Table1[[#This Row],[Module Code]],Table2[Module Code],0))</f>
        <v>20</v>
      </c>
      <c r="F135" s="11"/>
      <c r="G135" s="11" t="s">
        <v>239</v>
      </c>
      <c r="H135" s="11">
        <v>6</v>
      </c>
      <c r="I135" s="11">
        <f>AVERAGE(Table1[[#This Row],[Autumn Week 1]:[Spring Week 12]])*4*Table1[[#This Row],[Credits]]</f>
        <v>32</v>
      </c>
      <c r="J135" s="11"/>
      <c r="K135" s="18"/>
      <c r="L135" s="18"/>
      <c r="M135" s="18"/>
      <c r="N135" s="19"/>
      <c r="O135" s="18"/>
      <c r="P135" s="18"/>
      <c r="Q135" s="18"/>
      <c r="R135" s="19"/>
      <c r="S135" s="18"/>
      <c r="T135" s="18"/>
      <c r="U135" s="18"/>
      <c r="V135" s="19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>
        <v>0.4</v>
      </c>
      <c r="AI135" s="27">
        <f>SUM(Table1[[#This Row],[Autumn Week 1]:[Spring Week 12]])</f>
        <v>0.4</v>
      </c>
      <c r="AJ135" s="27">
        <f>IF(Table1[[#This Row],[Hours]]&gt;0,Table1[[#This Row],[Hours]],Table1[[#This Row],[Nominal Hours]])*COUNTIF(Table1[[#This Row],[Autumn Week 1]:[Spring Week 12]],"&gt;0")</f>
        <v>32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654D-1732-43E5-85EC-021407B07CE5}">
  <dimension ref="A1:AE141"/>
  <sheetViews>
    <sheetView workbookViewId="0">
      <pane xSplit="2" ySplit="1" topLeftCell="F88" activePane="bottomRight" state="frozen"/>
      <selection pane="topRight" activeCell="C1" sqref="C1"/>
      <selection pane="bottomLeft" activeCell="A2" sqref="A2"/>
      <selection pane="bottomRight" activeCell="A14" sqref="A14"/>
    </sheetView>
  </sheetViews>
  <sheetFormatPr defaultRowHeight="14.25"/>
  <cols>
    <col min="1" max="1" width="14.86328125" style="5" bestFit="1" customWidth="1"/>
    <col min="2" max="2" width="50.86328125" style="5" bestFit="1" customWidth="1"/>
    <col min="3" max="3" width="10" style="10" bestFit="1" customWidth="1"/>
    <col min="4" max="5" width="10" style="10" customWidth="1"/>
    <col min="6" max="6" width="10.73046875" style="10" customWidth="1"/>
    <col min="7" max="15" width="16.265625" style="14" bestFit="1" customWidth="1"/>
    <col min="16" max="18" width="17.265625" style="14" bestFit="1" customWidth="1"/>
    <col min="19" max="30" width="8.73046875" style="16"/>
  </cols>
  <sheetData>
    <row r="1" spans="1:31">
      <c r="A1" s="5" t="s">
        <v>0</v>
      </c>
      <c r="B1" s="5" t="s">
        <v>6</v>
      </c>
      <c r="C1" s="10" t="s">
        <v>223</v>
      </c>
      <c r="D1" s="10" t="s">
        <v>140</v>
      </c>
      <c r="E1" s="10" t="s">
        <v>146</v>
      </c>
      <c r="F1" s="10" t="s">
        <v>201</v>
      </c>
      <c r="G1" s="14" t="s">
        <v>25</v>
      </c>
      <c r="H1" s="14" t="s">
        <v>26</v>
      </c>
      <c r="I1" s="14" t="s">
        <v>27</v>
      </c>
      <c r="J1" s="14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  <c r="S1" s="15" t="s">
        <v>163</v>
      </c>
      <c r="T1" s="15" t="s">
        <v>164</v>
      </c>
      <c r="U1" s="15" t="s">
        <v>165</v>
      </c>
      <c r="V1" s="15" t="s">
        <v>166</v>
      </c>
      <c r="W1" s="15" t="s">
        <v>167</v>
      </c>
      <c r="X1" s="15" t="s">
        <v>168</v>
      </c>
      <c r="Y1" s="15" t="s">
        <v>169</v>
      </c>
      <c r="Z1" s="15" t="s">
        <v>170</v>
      </c>
      <c r="AA1" s="15" t="s">
        <v>171</v>
      </c>
      <c r="AB1" s="15" t="s">
        <v>172</v>
      </c>
      <c r="AC1" s="15" t="s">
        <v>173</v>
      </c>
      <c r="AD1" s="15" t="s">
        <v>174</v>
      </c>
      <c r="AE1" s="17" t="s">
        <v>234</v>
      </c>
    </row>
    <row r="2" spans="1:31">
      <c r="A2" s="4" t="s">
        <v>55</v>
      </c>
      <c r="B2" s="2" t="s">
        <v>54</v>
      </c>
      <c r="C2" s="11" t="s">
        <v>125</v>
      </c>
      <c r="D2" s="29">
        <f>INDEX(Table2[Credits],MATCH(Table14[[#This Row],[Module Code]],Table2[Module Code],0))</f>
        <v>20</v>
      </c>
      <c r="E2" s="29" t="str">
        <f>INDEX(Table2[Semester],MATCH(Table14[[#This Row],[Module Code]],Table2[Module Code],0))</f>
        <v>SEM1</v>
      </c>
      <c r="F2" s="11">
        <f>INDEX(Table2[Contact Time],MATCH(Table14[[#This Row],[Module Code]],Table2[Module Code],0))</f>
        <v>4</v>
      </c>
      <c r="G2" s="31">
        <v>4</v>
      </c>
      <c r="H2" s="31">
        <v>4</v>
      </c>
      <c r="I2" s="31">
        <v>4</v>
      </c>
      <c r="J2" s="31">
        <v>4</v>
      </c>
      <c r="K2" s="31">
        <v>4</v>
      </c>
      <c r="L2" s="31">
        <v>4</v>
      </c>
      <c r="M2" s="31">
        <v>4</v>
      </c>
      <c r="N2" s="31">
        <v>4</v>
      </c>
      <c r="O2" s="31">
        <v>4</v>
      </c>
      <c r="P2" s="31">
        <v>4</v>
      </c>
      <c r="Q2" s="31">
        <v>4</v>
      </c>
      <c r="R2" s="32"/>
      <c r="S2" s="33" t="s">
        <v>224</v>
      </c>
      <c r="T2" s="33" t="s">
        <v>224</v>
      </c>
      <c r="U2" s="33" t="s">
        <v>224</v>
      </c>
      <c r="V2" s="33" t="s">
        <v>224</v>
      </c>
      <c r="W2" s="33" t="s">
        <v>224</v>
      </c>
      <c r="X2" s="33" t="s">
        <v>224</v>
      </c>
      <c r="Y2" s="33" t="s">
        <v>224</v>
      </c>
      <c r="Z2" s="33" t="s">
        <v>224</v>
      </c>
      <c r="AA2" s="33" t="s">
        <v>224</v>
      </c>
      <c r="AB2" s="33" t="s">
        <v>224</v>
      </c>
      <c r="AC2" s="33" t="s">
        <v>224</v>
      </c>
      <c r="AD2" s="33"/>
      <c r="AE2" s="37">
        <f>SUM(Table14[[#This Row],[Autumn Week 1]:[Spring Week 12]])</f>
        <v>44</v>
      </c>
    </row>
    <row r="3" spans="1:31">
      <c r="A3" s="4" t="s">
        <v>266</v>
      </c>
      <c r="B3" s="2" t="s">
        <v>267</v>
      </c>
      <c r="C3" s="11" t="s">
        <v>228</v>
      </c>
      <c r="D3" s="29">
        <f>INDEX(Table2[Credits],MATCH(Table14[[#This Row],[Module Code]],Table2[Module Code],0))</f>
        <v>20</v>
      </c>
      <c r="E3" s="29" t="str">
        <f>INDEX(Table2[Semester],MATCH(Table14[[#This Row],[Module Code]],Table2[Module Code],0))</f>
        <v>SEM1</v>
      </c>
      <c r="F3" s="11">
        <f>INDEX(Table2[Contact Time],MATCH(Table14[[#This Row],[Module Code]],Table2[Module Code],0))</f>
        <v>4</v>
      </c>
      <c r="G3" s="31">
        <v>4</v>
      </c>
      <c r="H3" s="31">
        <v>4</v>
      </c>
      <c r="I3" s="31">
        <v>4</v>
      </c>
      <c r="J3" s="31">
        <v>4</v>
      </c>
      <c r="K3" s="31">
        <v>4</v>
      </c>
      <c r="L3" s="31">
        <v>4</v>
      </c>
      <c r="M3" s="31">
        <v>4</v>
      </c>
      <c r="N3" s="31">
        <v>4</v>
      </c>
      <c r="O3" s="31">
        <v>4</v>
      </c>
      <c r="P3" s="31">
        <v>4</v>
      </c>
      <c r="Q3" s="31">
        <v>4</v>
      </c>
      <c r="R3" s="32"/>
      <c r="S3" s="33" t="s">
        <v>224</v>
      </c>
      <c r="T3" s="33" t="s">
        <v>224</v>
      </c>
      <c r="U3" s="33" t="s">
        <v>224</v>
      </c>
      <c r="V3" s="33" t="s">
        <v>224</v>
      </c>
      <c r="W3" s="33" t="s">
        <v>224</v>
      </c>
      <c r="X3" s="33" t="s">
        <v>224</v>
      </c>
      <c r="Y3" s="33" t="s">
        <v>224</v>
      </c>
      <c r="Z3" s="33" t="s">
        <v>224</v>
      </c>
      <c r="AA3" s="33" t="s">
        <v>224</v>
      </c>
      <c r="AB3" s="33" t="s">
        <v>224</v>
      </c>
      <c r="AC3" s="33" t="s">
        <v>224</v>
      </c>
      <c r="AD3" s="33"/>
      <c r="AE3" s="37">
        <f>SUM(Table14[[#This Row],[Autumn Week 1]:[Spring Week 12]])</f>
        <v>44</v>
      </c>
    </row>
    <row r="4" spans="1:31">
      <c r="A4" s="4" t="s">
        <v>269</v>
      </c>
      <c r="B4" s="2" t="s">
        <v>270</v>
      </c>
      <c r="C4" s="11" t="s">
        <v>228</v>
      </c>
      <c r="D4" s="29">
        <f>INDEX(Table2[Credits],MATCH(Table14[[#This Row],[Module Code]],Table2[Module Code],0))</f>
        <v>10</v>
      </c>
      <c r="E4" s="29" t="str">
        <f>INDEX(Table2[Semester],MATCH(Table14[[#This Row],[Module Code]],Table2[Module Code],0))</f>
        <v>SEM1</v>
      </c>
      <c r="F4" s="11">
        <f>INDEX(Table2[Contact Time],MATCH(Table14[[#This Row],[Module Code]],Table2[Module Code],0))</f>
        <v>2</v>
      </c>
      <c r="G4" s="31">
        <v>2</v>
      </c>
      <c r="H4" s="31">
        <v>2</v>
      </c>
      <c r="I4" s="31">
        <v>2</v>
      </c>
      <c r="J4" s="31">
        <v>2</v>
      </c>
      <c r="K4" s="31">
        <v>2</v>
      </c>
      <c r="L4" s="31">
        <v>2</v>
      </c>
      <c r="M4" s="31">
        <v>2</v>
      </c>
      <c r="N4" s="31">
        <v>2</v>
      </c>
      <c r="O4" s="31">
        <v>2</v>
      </c>
      <c r="P4" s="31">
        <v>2</v>
      </c>
      <c r="Q4" s="31">
        <v>2</v>
      </c>
      <c r="R4" s="32"/>
      <c r="S4" s="33" t="s">
        <v>224</v>
      </c>
      <c r="T4" s="33" t="s">
        <v>224</v>
      </c>
      <c r="U4" s="33" t="s">
        <v>224</v>
      </c>
      <c r="V4" s="33" t="s">
        <v>224</v>
      </c>
      <c r="W4" s="33" t="s">
        <v>224</v>
      </c>
      <c r="X4" s="33" t="s">
        <v>224</v>
      </c>
      <c r="Y4" s="33" t="s">
        <v>224</v>
      </c>
      <c r="Z4" s="33" t="s">
        <v>224</v>
      </c>
      <c r="AA4" s="33" t="s">
        <v>224</v>
      </c>
      <c r="AB4" s="33" t="s">
        <v>224</v>
      </c>
      <c r="AC4" s="33" t="s">
        <v>224</v>
      </c>
      <c r="AD4" s="33"/>
      <c r="AE4" s="37">
        <f>SUM(Table14[[#This Row],[Autumn Week 1]:[Spring Week 12]])</f>
        <v>22</v>
      </c>
    </row>
    <row r="5" spans="1:31">
      <c r="A5" s="4" t="s">
        <v>59</v>
      </c>
      <c r="B5" s="2" t="s">
        <v>58</v>
      </c>
      <c r="C5" s="11" t="s">
        <v>229</v>
      </c>
      <c r="D5" s="29">
        <f>INDEX(Table2[Credits],MATCH(Table14[[#This Row],[Module Code]],Table2[Module Code],0))</f>
        <v>20</v>
      </c>
      <c r="E5" s="29" t="str">
        <f>INDEX(Table2[Semester],MATCH(Table14[[#This Row],[Module Code]],Table2[Module Code],0))</f>
        <v>SEMD</v>
      </c>
      <c r="F5" s="11">
        <f>INDEX(Table2[Contact Time],MATCH(Table14[[#This Row],[Module Code]],Table2[Module Code],0))</f>
        <v>4</v>
      </c>
      <c r="G5" s="31">
        <v>4</v>
      </c>
      <c r="H5" s="31">
        <v>4</v>
      </c>
      <c r="I5" s="31">
        <v>4</v>
      </c>
      <c r="J5" s="31">
        <v>4</v>
      </c>
      <c r="K5" s="31">
        <v>4</v>
      </c>
      <c r="L5" s="31">
        <v>4</v>
      </c>
      <c r="M5" s="31">
        <v>4</v>
      </c>
      <c r="N5" s="31">
        <v>4</v>
      </c>
      <c r="O5" s="31">
        <v>4</v>
      </c>
      <c r="P5" s="31">
        <v>2</v>
      </c>
      <c r="Q5" s="31">
        <v>2</v>
      </c>
      <c r="R5" s="32"/>
      <c r="S5" s="33">
        <v>4</v>
      </c>
      <c r="T5" s="33">
        <v>4</v>
      </c>
      <c r="U5" s="33">
        <v>4</v>
      </c>
      <c r="V5" s="33">
        <v>4</v>
      </c>
      <c r="W5" s="33">
        <v>4</v>
      </c>
      <c r="X5" s="33">
        <v>4</v>
      </c>
      <c r="Y5" s="33">
        <v>4</v>
      </c>
      <c r="Z5" s="33">
        <v>4</v>
      </c>
      <c r="AA5" s="33">
        <v>4</v>
      </c>
      <c r="AB5" s="33">
        <v>4</v>
      </c>
      <c r="AC5" s="33">
        <v>4</v>
      </c>
      <c r="AD5" s="33"/>
      <c r="AE5" s="37">
        <f>SUM(Table14[[#This Row],[Autumn Week 1]:[Spring Week 12]])</f>
        <v>84</v>
      </c>
    </row>
    <row r="6" spans="1:31">
      <c r="A6" s="3" t="s">
        <v>81</v>
      </c>
      <c r="B6" s="3" t="s">
        <v>76</v>
      </c>
      <c r="C6" s="12" t="s">
        <v>228</v>
      </c>
      <c r="D6" s="29">
        <f>INDEX(Table2[Credits],MATCH(Table14[[#This Row],[Module Code]],Table2[Module Code],0))</f>
        <v>20</v>
      </c>
      <c r="E6" s="29" t="str">
        <f>INDEX(Table2[Semester],MATCH(Table14[[#This Row],[Module Code]],Table2[Module Code],0))</f>
        <v>SEM2</v>
      </c>
      <c r="F6" s="11">
        <f>INDEX(Table2[Contact Time],MATCH(Table14[[#This Row],[Module Code]],Table2[Module Code],0))</f>
        <v>4</v>
      </c>
      <c r="G6" s="31" t="s">
        <v>224</v>
      </c>
      <c r="H6" s="31" t="s">
        <v>224</v>
      </c>
      <c r="I6" s="31" t="s">
        <v>224</v>
      </c>
      <c r="J6" s="31" t="s">
        <v>224</v>
      </c>
      <c r="K6" s="31" t="s">
        <v>224</v>
      </c>
      <c r="L6" s="31" t="s">
        <v>224</v>
      </c>
      <c r="M6" s="31" t="s">
        <v>224</v>
      </c>
      <c r="N6" s="31" t="s">
        <v>224</v>
      </c>
      <c r="O6" s="31" t="s">
        <v>224</v>
      </c>
      <c r="P6" s="31" t="s">
        <v>224</v>
      </c>
      <c r="Q6" s="31" t="s">
        <v>224</v>
      </c>
      <c r="R6" s="32"/>
      <c r="S6" s="33">
        <v>4</v>
      </c>
      <c r="T6" s="33">
        <v>4</v>
      </c>
      <c r="U6" s="33">
        <v>4</v>
      </c>
      <c r="V6" s="33">
        <v>4</v>
      </c>
      <c r="W6" s="33">
        <v>4</v>
      </c>
      <c r="X6" s="33">
        <v>4</v>
      </c>
      <c r="Y6" s="33">
        <v>4</v>
      </c>
      <c r="Z6" s="33">
        <v>4</v>
      </c>
      <c r="AA6" s="33">
        <v>4</v>
      </c>
      <c r="AB6" s="33">
        <v>4</v>
      </c>
      <c r="AC6" s="33">
        <v>4</v>
      </c>
      <c r="AD6" s="33"/>
      <c r="AE6" s="37">
        <f>SUM(Table14[[#This Row],[Autumn Week 1]:[Spring Week 12]])</f>
        <v>44</v>
      </c>
    </row>
    <row r="7" spans="1:31">
      <c r="A7" s="3" t="s">
        <v>187</v>
      </c>
      <c r="B7" s="3" t="s">
        <v>77</v>
      </c>
      <c r="C7" s="11" t="s">
        <v>229</v>
      </c>
      <c r="D7" s="29">
        <f>INDEX(Table2[Credits],MATCH(Table14[[#This Row],[Module Code]],Table2[Module Code],0))</f>
        <v>10</v>
      </c>
      <c r="E7" s="29" t="str">
        <f>INDEX(Table2[Semester],MATCH(Table14[[#This Row],[Module Code]],Table2[Module Code],0))</f>
        <v>SEM2</v>
      </c>
      <c r="F7" s="11">
        <f>INDEX(Table2[Contact Time],MATCH(Table14[[#This Row],[Module Code]],Table2[Module Code],0))</f>
        <v>3</v>
      </c>
      <c r="G7" s="31" t="s">
        <v>224</v>
      </c>
      <c r="H7" s="31" t="s">
        <v>224</v>
      </c>
      <c r="I7" s="31" t="s">
        <v>224</v>
      </c>
      <c r="J7" s="31" t="s">
        <v>224</v>
      </c>
      <c r="K7" s="31" t="s">
        <v>224</v>
      </c>
      <c r="L7" s="31" t="s">
        <v>224</v>
      </c>
      <c r="M7" s="31" t="s">
        <v>224</v>
      </c>
      <c r="N7" s="31" t="s">
        <v>224</v>
      </c>
      <c r="O7" s="31" t="s">
        <v>224</v>
      </c>
      <c r="P7" s="31" t="s">
        <v>224</v>
      </c>
      <c r="Q7" s="31" t="s">
        <v>224</v>
      </c>
      <c r="R7" s="32"/>
      <c r="S7" s="33">
        <v>3</v>
      </c>
      <c r="T7" s="33">
        <v>3</v>
      </c>
      <c r="U7" s="33">
        <v>3</v>
      </c>
      <c r="V7" s="33">
        <v>3</v>
      </c>
      <c r="W7" s="33">
        <v>3</v>
      </c>
      <c r="X7" s="33">
        <v>3</v>
      </c>
      <c r="Y7" s="33">
        <v>3</v>
      </c>
      <c r="Z7" s="33">
        <v>3</v>
      </c>
      <c r="AA7" s="33">
        <v>3</v>
      </c>
      <c r="AB7" s="33">
        <v>3</v>
      </c>
      <c r="AC7" s="33">
        <v>3</v>
      </c>
      <c r="AD7" s="33"/>
      <c r="AE7" s="37">
        <f>SUM(Table14[[#This Row],[Autumn Week 1]:[Spring Week 12]])</f>
        <v>33</v>
      </c>
    </row>
    <row r="8" spans="1:31">
      <c r="A8" s="3" t="s">
        <v>83</v>
      </c>
      <c r="B8" s="3" t="s">
        <v>79</v>
      </c>
      <c r="C8" s="11" t="s">
        <v>228</v>
      </c>
      <c r="D8" s="29">
        <f>INDEX(Table2[Credits],MATCH(Table14[[#This Row],[Module Code]],Table2[Module Code],0))</f>
        <v>10</v>
      </c>
      <c r="E8" s="29" t="str">
        <f>INDEX(Table2[Semester],MATCH(Table14[[#This Row],[Module Code]],Table2[Module Code],0))</f>
        <v>SEM2</v>
      </c>
      <c r="F8" s="11">
        <f>INDEX(Table2[Contact Time],MATCH(Table14[[#This Row],[Module Code]],Table2[Module Code],0))</f>
        <v>2</v>
      </c>
      <c r="G8" s="31" t="s">
        <v>224</v>
      </c>
      <c r="H8" s="31" t="s">
        <v>224</v>
      </c>
      <c r="I8" s="31" t="s">
        <v>224</v>
      </c>
      <c r="J8" s="31" t="s">
        <v>224</v>
      </c>
      <c r="K8" s="31" t="s">
        <v>224</v>
      </c>
      <c r="L8" s="31" t="s">
        <v>224</v>
      </c>
      <c r="M8" s="31" t="s">
        <v>224</v>
      </c>
      <c r="N8" s="31" t="s">
        <v>224</v>
      </c>
      <c r="O8" s="31" t="s">
        <v>224</v>
      </c>
      <c r="P8" s="31" t="s">
        <v>224</v>
      </c>
      <c r="Q8" s="31" t="s">
        <v>224</v>
      </c>
      <c r="R8" s="32"/>
      <c r="S8" s="33">
        <v>2</v>
      </c>
      <c r="T8" s="33">
        <v>2</v>
      </c>
      <c r="U8" s="33">
        <v>2</v>
      </c>
      <c r="V8" s="33">
        <v>2</v>
      </c>
      <c r="W8" s="33">
        <v>2</v>
      </c>
      <c r="X8" s="33">
        <v>2</v>
      </c>
      <c r="Y8" s="33">
        <v>2</v>
      </c>
      <c r="Z8" s="33">
        <v>2</v>
      </c>
      <c r="AA8" s="33">
        <v>2</v>
      </c>
      <c r="AB8" s="33">
        <v>2</v>
      </c>
      <c r="AC8" s="33">
        <v>2</v>
      </c>
      <c r="AD8" s="33"/>
      <c r="AE8" s="37">
        <f>SUM(Table14[[#This Row],[Autumn Week 1]:[Spring Week 12]])</f>
        <v>22</v>
      </c>
    </row>
    <row r="9" spans="1:31">
      <c r="A9" s="3" t="s">
        <v>84</v>
      </c>
      <c r="B9" s="3" t="s">
        <v>80</v>
      </c>
      <c r="C9" s="12" t="s">
        <v>228</v>
      </c>
      <c r="D9" s="29">
        <f>INDEX(Table2[Credits],MATCH(Table14[[#This Row],[Module Code]],Table2[Module Code],0))</f>
        <v>10</v>
      </c>
      <c r="E9" s="29" t="str">
        <f>INDEX(Table2[Semester],MATCH(Table14[[#This Row],[Module Code]],Table2[Module Code],0))</f>
        <v>SEM2</v>
      </c>
      <c r="F9" s="11">
        <f>INDEX(Table2[Contact Time],MATCH(Table14[[#This Row],[Module Code]],Table2[Module Code],0))</f>
        <v>2</v>
      </c>
      <c r="G9" s="31" t="s">
        <v>224</v>
      </c>
      <c r="H9" s="31" t="s">
        <v>224</v>
      </c>
      <c r="I9" s="31" t="s">
        <v>224</v>
      </c>
      <c r="J9" s="31" t="s">
        <v>224</v>
      </c>
      <c r="K9" s="31" t="s">
        <v>224</v>
      </c>
      <c r="L9" s="31" t="s">
        <v>224</v>
      </c>
      <c r="M9" s="31" t="s">
        <v>224</v>
      </c>
      <c r="N9" s="31" t="s">
        <v>224</v>
      </c>
      <c r="O9" s="31" t="s">
        <v>224</v>
      </c>
      <c r="P9" s="31" t="s">
        <v>224</v>
      </c>
      <c r="Q9" s="31" t="s">
        <v>224</v>
      </c>
      <c r="R9" s="32"/>
      <c r="S9" s="33">
        <v>2</v>
      </c>
      <c r="T9" s="33">
        <v>2</v>
      </c>
      <c r="U9" s="33">
        <v>2</v>
      </c>
      <c r="V9" s="33">
        <v>2</v>
      </c>
      <c r="W9" s="33">
        <v>2</v>
      </c>
      <c r="X9" s="33">
        <v>2</v>
      </c>
      <c r="Y9" s="33">
        <v>2</v>
      </c>
      <c r="Z9" s="33">
        <v>2</v>
      </c>
      <c r="AA9" s="33">
        <v>2</v>
      </c>
      <c r="AB9" s="33">
        <v>2</v>
      </c>
      <c r="AC9" s="33">
        <v>2</v>
      </c>
      <c r="AD9" s="33"/>
      <c r="AE9" s="37">
        <f>SUM(Table14[[#This Row],[Autumn Week 1]:[Spring Week 12]])</f>
        <v>22</v>
      </c>
    </row>
    <row r="10" spans="1:31">
      <c r="A10" s="3" t="s">
        <v>82</v>
      </c>
      <c r="B10" s="3" t="s">
        <v>78</v>
      </c>
      <c r="C10" s="12" t="s">
        <v>228</v>
      </c>
      <c r="D10" s="29">
        <f>INDEX(Table2[Credits],MATCH(Table14[[#This Row],[Module Code]],Table2[Module Code],0))</f>
        <v>10</v>
      </c>
      <c r="E10" s="29" t="str">
        <f>INDEX(Table2[Semester],MATCH(Table14[[#This Row],[Module Code]],Table2[Module Code],0))</f>
        <v>SEM2</v>
      </c>
      <c r="F10" s="11">
        <f>INDEX(Table2[Contact Time],MATCH(Table14[[#This Row],[Module Code]],Table2[Module Code],0))</f>
        <v>2</v>
      </c>
      <c r="G10" s="31" t="s">
        <v>224</v>
      </c>
      <c r="H10" s="31" t="s">
        <v>224</v>
      </c>
      <c r="I10" s="31" t="s">
        <v>224</v>
      </c>
      <c r="J10" s="31" t="s">
        <v>224</v>
      </c>
      <c r="K10" s="31" t="s">
        <v>224</v>
      </c>
      <c r="L10" s="31" t="s">
        <v>224</v>
      </c>
      <c r="M10" s="31" t="s">
        <v>224</v>
      </c>
      <c r="N10" s="31" t="s">
        <v>224</v>
      </c>
      <c r="O10" s="31" t="s">
        <v>224</v>
      </c>
      <c r="P10" s="31" t="s">
        <v>224</v>
      </c>
      <c r="Q10" s="31" t="s">
        <v>224</v>
      </c>
      <c r="R10" s="32"/>
      <c r="S10" s="33">
        <v>2</v>
      </c>
      <c r="T10" s="33">
        <v>2</v>
      </c>
      <c r="U10" s="33">
        <v>2</v>
      </c>
      <c r="V10" s="33">
        <v>2</v>
      </c>
      <c r="W10" s="33">
        <v>2</v>
      </c>
      <c r="X10" s="33">
        <v>2</v>
      </c>
      <c r="Y10" s="33">
        <v>2</v>
      </c>
      <c r="Z10" s="33">
        <v>2</v>
      </c>
      <c r="AA10" s="33">
        <v>2</v>
      </c>
      <c r="AB10" s="33">
        <v>2</v>
      </c>
      <c r="AC10" s="33">
        <v>2</v>
      </c>
      <c r="AD10" s="33"/>
      <c r="AE10" s="37">
        <f>SUM(Table14[[#This Row],[Autumn Week 1]:[Spring Week 12]])</f>
        <v>22</v>
      </c>
    </row>
    <row r="11" spans="1:31">
      <c r="A11" s="3" t="s">
        <v>225</v>
      </c>
      <c r="B11" s="28" t="s">
        <v>226</v>
      </c>
      <c r="C11" s="12" t="s">
        <v>227</v>
      </c>
      <c r="D11" s="29">
        <f>INDEX(Table2[Credits],MATCH(Table14[[#This Row],[Module Code]],Table2[Module Code],0))</f>
        <v>0</v>
      </c>
      <c r="E11" s="29" t="str">
        <f>INDEX(Table2[Semester],MATCH(Table14[[#This Row],[Module Code]],Table2[Module Code],0))</f>
        <v>SEMD</v>
      </c>
      <c r="F11" s="11">
        <f>INDEX(Table2[Contact Time],MATCH(Table14[[#This Row],[Module Code]],Table2[Module Code],0))</f>
        <v>1</v>
      </c>
      <c r="G11" s="31">
        <v>1</v>
      </c>
      <c r="H11" s="31">
        <v>1</v>
      </c>
      <c r="I11" s="31">
        <v>1</v>
      </c>
      <c r="J11" s="31">
        <v>1</v>
      </c>
      <c r="K11" s="31">
        <v>1</v>
      </c>
      <c r="L11" s="31">
        <v>1</v>
      </c>
      <c r="M11" s="31">
        <v>1</v>
      </c>
      <c r="N11" s="31">
        <v>1</v>
      </c>
      <c r="O11" s="31">
        <v>1</v>
      </c>
      <c r="P11" s="31">
        <v>1</v>
      </c>
      <c r="Q11" s="31">
        <v>1</v>
      </c>
      <c r="R11" s="32"/>
      <c r="S11" s="33">
        <v>1</v>
      </c>
      <c r="T11" s="33">
        <v>1</v>
      </c>
      <c r="U11" s="33">
        <v>1</v>
      </c>
      <c r="V11" s="33">
        <v>1</v>
      </c>
      <c r="W11" s="33">
        <v>1</v>
      </c>
      <c r="X11" s="33">
        <v>1</v>
      </c>
      <c r="Y11" s="33">
        <v>1</v>
      </c>
      <c r="Z11" s="33">
        <v>1</v>
      </c>
      <c r="AA11" s="33">
        <v>1</v>
      </c>
      <c r="AB11" s="33">
        <v>1</v>
      </c>
      <c r="AC11" s="33">
        <v>1</v>
      </c>
      <c r="AD11" s="33"/>
      <c r="AE11" s="37">
        <f>SUM(Table14[[#This Row],[Autumn Week 1]:[Spring Week 12]])</f>
        <v>22</v>
      </c>
    </row>
    <row r="12" spans="1:31">
      <c r="A12" s="4" t="s">
        <v>37</v>
      </c>
      <c r="B12" s="2" t="s">
        <v>38</v>
      </c>
      <c r="C12" s="11" t="s">
        <v>228</v>
      </c>
      <c r="D12" s="29">
        <f>INDEX(Table2[Credits],MATCH(Table14[[#This Row],[Module Code]],Table2[Module Code],0))</f>
        <v>20</v>
      </c>
      <c r="E12" s="29" t="str">
        <f>INDEX(Table2[Semester],MATCH(Table14[[#This Row],[Module Code]],Table2[Module Code],0))</f>
        <v>SEM1</v>
      </c>
      <c r="F12" s="11">
        <f>INDEX(Table2[Contact Time],MATCH(Table14[[#This Row],[Module Code]],Table2[Module Code],0))</f>
        <v>4</v>
      </c>
      <c r="G12" s="31">
        <v>4</v>
      </c>
      <c r="H12" s="31">
        <v>4</v>
      </c>
      <c r="I12" s="31">
        <v>4</v>
      </c>
      <c r="J12" s="31">
        <v>4</v>
      </c>
      <c r="K12" s="31">
        <v>4</v>
      </c>
      <c r="L12" s="31">
        <v>4</v>
      </c>
      <c r="M12" s="31">
        <v>4</v>
      </c>
      <c r="N12" s="31">
        <v>4</v>
      </c>
      <c r="O12" s="31">
        <v>4</v>
      </c>
      <c r="P12" s="31">
        <v>4</v>
      </c>
      <c r="Q12" s="31">
        <v>4</v>
      </c>
      <c r="R12" s="32"/>
      <c r="S12" s="33" t="s">
        <v>224</v>
      </c>
      <c r="T12" s="33" t="s">
        <v>224</v>
      </c>
      <c r="U12" s="33" t="s">
        <v>224</v>
      </c>
      <c r="V12" s="33" t="s">
        <v>224</v>
      </c>
      <c r="W12" s="33" t="s">
        <v>224</v>
      </c>
      <c r="X12" s="33" t="s">
        <v>224</v>
      </c>
      <c r="Y12" s="33" t="s">
        <v>224</v>
      </c>
      <c r="Z12" s="33" t="s">
        <v>224</v>
      </c>
      <c r="AA12" s="33" t="s">
        <v>224</v>
      </c>
      <c r="AB12" s="33" t="s">
        <v>224</v>
      </c>
      <c r="AC12" s="33" t="s">
        <v>224</v>
      </c>
      <c r="AD12" s="33"/>
      <c r="AE12" s="37">
        <f>SUM(Table14[[#This Row],[Autumn Week 1]:[Spring Week 12]])</f>
        <v>44</v>
      </c>
    </row>
    <row r="13" spans="1:31">
      <c r="A13" s="4" t="s">
        <v>272</v>
      </c>
      <c r="B13" s="2" t="s">
        <v>271</v>
      </c>
      <c r="C13" s="11" t="s">
        <v>228</v>
      </c>
      <c r="D13" s="29">
        <f>INDEX(Table2[Credits],MATCH(Table14[[#This Row],[Module Code]],Table2[Module Code],0))</f>
        <v>10</v>
      </c>
      <c r="E13" s="29" t="str">
        <f>INDEX(Table2[Semester],MATCH(Table14[[#This Row],[Module Code]],Table2[Module Code],0))</f>
        <v>SEM1</v>
      </c>
      <c r="F13" s="11">
        <f>INDEX(Table2[Contact Time],MATCH(Table14[[#This Row],[Module Code]],Table2[Module Code],0))</f>
        <v>3</v>
      </c>
      <c r="G13" s="31">
        <v>3</v>
      </c>
      <c r="H13" s="31">
        <v>3</v>
      </c>
      <c r="I13" s="31">
        <v>3</v>
      </c>
      <c r="J13" s="31">
        <v>3</v>
      </c>
      <c r="K13" s="31">
        <v>3</v>
      </c>
      <c r="L13" s="31">
        <v>3</v>
      </c>
      <c r="M13" s="31">
        <v>3</v>
      </c>
      <c r="N13" s="31">
        <v>3</v>
      </c>
      <c r="O13" s="31">
        <v>3</v>
      </c>
      <c r="P13" s="31">
        <v>3</v>
      </c>
      <c r="Q13" s="31">
        <v>3</v>
      </c>
      <c r="R13" s="32"/>
      <c r="S13" s="33" t="s">
        <v>224</v>
      </c>
      <c r="T13" s="33" t="s">
        <v>224</v>
      </c>
      <c r="U13" s="33" t="s">
        <v>224</v>
      </c>
      <c r="V13" s="33" t="s">
        <v>224</v>
      </c>
      <c r="W13" s="33" t="s">
        <v>224</v>
      </c>
      <c r="X13" s="33" t="s">
        <v>224</v>
      </c>
      <c r="Y13" s="33" t="s">
        <v>224</v>
      </c>
      <c r="Z13" s="33" t="s">
        <v>224</v>
      </c>
      <c r="AA13" s="33" t="s">
        <v>224</v>
      </c>
      <c r="AB13" s="33" t="s">
        <v>224</v>
      </c>
      <c r="AC13" s="33" t="s">
        <v>224</v>
      </c>
      <c r="AD13" s="33"/>
      <c r="AE13" s="37">
        <f>SUM(Table14[[#This Row],[Autumn Week 1]:[Spring Week 12]])</f>
        <v>33</v>
      </c>
    </row>
    <row r="14" spans="1:31">
      <c r="A14" s="4" t="s">
        <v>49</v>
      </c>
      <c r="B14" s="2" t="s">
        <v>48</v>
      </c>
      <c r="C14" s="11" t="s">
        <v>229</v>
      </c>
      <c r="D14" s="29">
        <f>INDEX(Table2[Credits],MATCH(Table14[[#This Row],[Module Code]],Table2[Module Code],0))</f>
        <v>10</v>
      </c>
      <c r="E14" s="29" t="str">
        <f>INDEX(Table2[Semester],MATCH(Table14[[#This Row],[Module Code]],Table2[Module Code],0))</f>
        <v>SEM1</v>
      </c>
      <c r="F14" s="11">
        <f>INDEX(Table2[Contact Time],MATCH(Table14[[#This Row],[Module Code]],Table2[Module Code],0))</f>
        <v>4</v>
      </c>
      <c r="G14" s="31">
        <v>4</v>
      </c>
      <c r="H14" s="31">
        <v>4</v>
      </c>
      <c r="I14" s="31">
        <v>4</v>
      </c>
      <c r="J14" s="31">
        <v>4</v>
      </c>
      <c r="K14" s="31">
        <v>4</v>
      </c>
      <c r="L14" s="31">
        <v>4</v>
      </c>
      <c r="M14" s="31">
        <v>4</v>
      </c>
      <c r="N14" s="31">
        <v>4</v>
      </c>
      <c r="O14" s="31">
        <v>4</v>
      </c>
      <c r="P14" s="31">
        <v>4</v>
      </c>
      <c r="Q14" s="31">
        <v>4</v>
      </c>
      <c r="R14" s="32"/>
      <c r="S14" s="33" t="s">
        <v>224</v>
      </c>
      <c r="T14" s="33" t="s">
        <v>224</v>
      </c>
      <c r="U14" s="33" t="s">
        <v>224</v>
      </c>
      <c r="V14" s="33" t="s">
        <v>224</v>
      </c>
      <c r="W14" s="33" t="s">
        <v>224</v>
      </c>
      <c r="X14" s="33" t="s">
        <v>224</v>
      </c>
      <c r="Y14" s="33" t="s">
        <v>224</v>
      </c>
      <c r="Z14" s="33" t="s">
        <v>224</v>
      </c>
      <c r="AA14" s="33" t="s">
        <v>224</v>
      </c>
      <c r="AB14" s="33" t="s">
        <v>224</v>
      </c>
      <c r="AC14" s="33" t="s">
        <v>224</v>
      </c>
      <c r="AD14" s="33"/>
      <c r="AE14" s="37">
        <f>SUM(Table14[[#This Row],[Autumn Week 1]:[Spring Week 12]])</f>
        <v>44</v>
      </c>
    </row>
    <row r="15" spans="1:31">
      <c r="A15" s="4" t="s">
        <v>244</v>
      </c>
      <c r="B15" s="2" t="s">
        <v>245</v>
      </c>
      <c r="C15" s="11" t="s">
        <v>229</v>
      </c>
      <c r="D15" s="29">
        <f>INDEX(Table2[Credits],MATCH(Table14[[#This Row],[Module Code]],Table2[Module Code],0))</f>
        <v>10</v>
      </c>
      <c r="E15" s="29" t="str">
        <f>INDEX(Table2[Semester],MATCH(Table14[[#This Row],[Module Code]],Table2[Module Code],0))</f>
        <v>SEM1</v>
      </c>
      <c r="F15" s="11">
        <f>INDEX(Table2[Contact Time],MATCH(Table14[[#This Row],[Module Code]],Table2[Module Code],0))</f>
        <v>3</v>
      </c>
      <c r="G15" s="31">
        <v>3</v>
      </c>
      <c r="H15" s="31">
        <v>3</v>
      </c>
      <c r="I15" s="31">
        <v>3</v>
      </c>
      <c r="J15" s="31">
        <v>3</v>
      </c>
      <c r="K15" s="31">
        <v>3</v>
      </c>
      <c r="L15" s="31">
        <v>3</v>
      </c>
      <c r="M15" s="31">
        <v>3</v>
      </c>
      <c r="N15" s="31">
        <v>3</v>
      </c>
      <c r="O15" s="31">
        <v>3</v>
      </c>
      <c r="P15" s="31">
        <v>3</v>
      </c>
      <c r="Q15" s="31"/>
      <c r="R15" s="32"/>
      <c r="S15" s="33" t="s">
        <v>224</v>
      </c>
      <c r="T15" s="33" t="s">
        <v>224</v>
      </c>
      <c r="U15" s="33" t="s">
        <v>224</v>
      </c>
      <c r="V15" s="33" t="s">
        <v>224</v>
      </c>
      <c r="W15" s="33" t="s">
        <v>224</v>
      </c>
      <c r="X15" s="33" t="s">
        <v>224</v>
      </c>
      <c r="Y15" s="33" t="s">
        <v>224</v>
      </c>
      <c r="Z15" s="33" t="s">
        <v>224</v>
      </c>
      <c r="AA15" s="33" t="s">
        <v>224</v>
      </c>
      <c r="AB15" s="33" t="s">
        <v>224</v>
      </c>
      <c r="AC15" s="33" t="s">
        <v>224</v>
      </c>
      <c r="AD15" s="33"/>
      <c r="AE15" s="37">
        <f>SUM(Table14[[#This Row],[Autumn Week 1]:[Spring Week 12]])</f>
        <v>30</v>
      </c>
    </row>
    <row r="16" spans="1:31">
      <c r="A16" s="4" t="s">
        <v>40</v>
      </c>
      <c r="B16" s="2" t="s">
        <v>41</v>
      </c>
      <c r="C16" s="11" t="s">
        <v>228</v>
      </c>
      <c r="D16" s="29">
        <f>INDEX(Table2[Credits],MATCH(Table14[[#This Row],[Module Code]],Table2[Module Code],0))</f>
        <v>10</v>
      </c>
      <c r="E16" s="29" t="str">
        <f>INDEX(Table2[Semester],MATCH(Table14[[#This Row],[Module Code]],Table2[Module Code],0))</f>
        <v>SEM1</v>
      </c>
      <c r="F16" s="11">
        <f>INDEX(Table2[Contact Time],MATCH(Table14[[#This Row],[Module Code]],Table2[Module Code],0))</f>
        <v>2</v>
      </c>
      <c r="G16" s="31">
        <v>2</v>
      </c>
      <c r="H16" s="31">
        <v>2</v>
      </c>
      <c r="I16" s="31">
        <v>2</v>
      </c>
      <c r="J16" s="31">
        <v>2</v>
      </c>
      <c r="K16" s="31">
        <v>2</v>
      </c>
      <c r="L16" s="31">
        <v>2</v>
      </c>
      <c r="M16" s="31">
        <v>2</v>
      </c>
      <c r="N16" s="31">
        <v>2</v>
      </c>
      <c r="O16" s="31">
        <v>2</v>
      </c>
      <c r="P16" s="31">
        <v>2</v>
      </c>
      <c r="Q16" s="31">
        <v>2</v>
      </c>
      <c r="R16" s="32"/>
      <c r="S16" s="33" t="s">
        <v>224</v>
      </c>
      <c r="T16" s="33" t="s">
        <v>224</v>
      </c>
      <c r="U16" s="33" t="s">
        <v>224</v>
      </c>
      <c r="V16" s="33" t="s">
        <v>224</v>
      </c>
      <c r="W16" s="33" t="s">
        <v>224</v>
      </c>
      <c r="X16" s="33" t="s">
        <v>224</v>
      </c>
      <c r="Y16" s="33" t="s">
        <v>224</v>
      </c>
      <c r="Z16" s="33" t="s">
        <v>224</v>
      </c>
      <c r="AA16" s="33" t="s">
        <v>224</v>
      </c>
      <c r="AB16" s="33" t="s">
        <v>224</v>
      </c>
      <c r="AC16" s="33" t="s">
        <v>224</v>
      </c>
      <c r="AD16" s="33"/>
      <c r="AE16" s="37">
        <f>SUM(Table14[[#This Row],[Autumn Week 1]:[Spring Week 12]])</f>
        <v>22</v>
      </c>
    </row>
    <row r="17" spans="1:31">
      <c r="A17" s="4" t="s">
        <v>44</v>
      </c>
      <c r="B17" s="2" t="s">
        <v>42</v>
      </c>
      <c r="C17" s="11" t="s">
        <v>227</v>
      </c>
      <c r="D17" s="29">
        <f>INDEX(Table2[Credits],MATCH(Table14[[#This Row],[Module Code]],Table2[Module Code],0))</f>
        <v>10</v>
      </c>
      <c r="E17" s="29" t="str">
        <f>INDEX(Table2[Semester],MATCH(Table14[[#This Row],[Module Code]],Table2[Module Code],0))</f>
        <v>SEM1</v>
      </c>
      <c r="F17" s="11">
        <f>INDEX(Table2[Contact Time],MATCH(Table14[[#This Row],[Module Code]],Table2[Module Code],0))</f>
        <v>2</v>
      </c>
      <c r="G17" s="31">
        <v>2</v>
      </c>
      <c r="H17" s="31">
        <v>2</v>
      </c>
      <c r="I17" s="31">
        <v>2</v>
      </c>
      <c r="J17" s="31">
        <v>2</v>
      </c>
      <c r="K17" s="31">
        <v>2</v>
      </c>
      <c r="L17" s="31">
        <v>2</v>
      </c>
      <c r="M17" s="31">
        <v>2</v>
      </c>
      <c r="N17" s="31">
        <v>2</v>
      </c>
      <c r="O17" s="31">
        <v>2</v>
      </c>
      <c r="P17" s="31">
        <v>2</v>
      </c>
      <c r="Q17" s="31">
        <v>2</v>
      </c>
      <c r="R17" s="32"/>
      <c r="S17" s="33" t="s">
        <v>224</v>
      </c>
      <c r="T17" s="33" t="s">
        <v>224</v>
      </c>
      <c r="U17" s="33" t="s">
        <v>224</v>
      </c>
      <c r="V17" s="33" t="s">
        <v>224</v>
      </c>
      <c r="W17" s="33" t="s">
        <v>224</v>
      </c>
      <c r="X17" s="33" t="s">
        <v>224</v>
      </c>
      <c r="Y17" s="33" t="s">
        <v>224</v>
      </c>
      <c r="Z17" s="33" t="s">
        <v>224</v>
      </c>
      <c r="AA17" s="33" t="s">
        <v>224</v>
      </c>
      <c r="AB17" s="33" t="s">
        <v>224</v>
      </c>
      <c r="AC17" s="33" t="s">
        <v>224</v>
      </c>
      <c r="AD17" s="33"/>
      <c r="AE17" s="37">
        <f>SUM(Table14[[#This Row],[Autumn Week 1]:[Spring Week 12]])</f>
        <v>22</v>
      </c>
    </row>
    <row r="18" spans="1:31">
      <c r="A18" s="4" t="s">
        <v>45</v>
      </c>
      <c r="B18" s="2" t="s">
        <v>43</v>
      </c>
      <c r="C18" s="11" t="s">
        <v>228</v>
      </c>
      <c r="D18" s="29">
        <f>INDEX(Table2[Credits],MATCH(Table14[[#This Row],[Module Code]],Table2[Module Code],0))</f>
        <v>10</v>
      </c>
      <c r="E18" s="29" t="str">
        <f>INDEX(Table2[Semester],MATCH(Table14[[#This Row],[Module Code]],Table2[Module Code],0))</f>
        <v>SEM1</v>
      </c>
      <c r="F18" s="11">
        <f>INDEX(Table2[Contact Time],MATCH(Table14[[#This Row],[Module Code]],Table2[Module Code],0))</f>
        <v>2</v>
      </c>
      <c r="G18" s="31">
        <v>2</v>
      </c>
      <c r="H18" s="31">
        <v>2</v>
      </c>
      <c r="I18" s="31">
        <v>2</v>
      </c>
      <c r="J18" s="31">
        <v>2</v>
      </c>
      <c r="K18" s="31">
        <v>2</v>
      </c>
      <c r="L18" s="31">
        <v>2</v>
      </c>
      <c r="M18" s="31">
        <v>2</v>
      </c>
      <c r="N18" s="31">
        <v>2</v>
      </c>
      <c r="O18" s="31">
        <v>2</v>
      </c>
      <c r="P18" s="31">
        <v>2</v>
      </c>
      <c r="Q18" s="31">
        <v>2</v>
      </c>
      <c r="R18" s="32"/>
      <c r="S18" s="33" t="s">
        <v>224</v>
      </c>
      <c r="T18" s="33" t="s">
        <v>224</v>
      </c>
      <c r="U18" s="33" t="s">
        <v>224</v>
      </c>
      <c r="V18" s="33" t="s">
        <v>224</v>
      </c>
      <c r="W18" s="33" t="s">
        <v>224</v>
      </c>
      <c r="X18" s="33" t="s">
        <v>224</v>
      </c>
      <c r="Y18" s="33" t="s">
        <v>224</v>
      </c>
      <c r="Z18" s="33" t="s">
        <v>224</v>
      </c>
      <c r="AA18" s="33" t="s">
        <v>224</v>
      </c>
      <c r="AB18" s="33" t="s">
        <v>224</v>
      </c>
      <c r="AC18" s="33" t="s">
        <v>224</v>
      </c>
      <c r="AD18" s="33"/>
      <c r="AE18" s="37">
        <f>SUM(Table14[[#This Row],[Autumn Week 1]:[Spring Week 12]])</f>
        <v>22</v>
      </c>
    </row>
    <row r="19" spans="1:31">
      <c r="A19" s="4" t="s">
        <v>51</v>
      </c>
      <c r="B19" s="2" t="s">
        <v>50</v>
      </c>
      <c r="C19" s="11" t="s">
        <v>229</v>
      </c>
      <c r="D19" s="29">
        <f>INDEX(Table2[Credits],MATCH(Table14[[#This Row],[Module Code]],Table2[Module Code],0))</f>
        <v>20</v>
      </c>
      <c r="E19" s="29" t="str">
        <f>INDEX(Table2[Semester],MATCH(Table14[[#This Row],[Module Code]],Table2[Module Code],0))</f>
        <v>SEMD</v>
      </c>
      <c r="F19" s="11">
        <f>INDEX(Table2[Contact Time],MATCH(Table14[[#This Row],[Module Code]],Table2[Module Code],0))</f>
        <v>4</v>
      </c>
      <c r="G19" s="31">
        <v>4</v>
      </c>
      <c r="H19" s="31">
        <v>4</v>
      </c>
      <c r="I19" s="31">
        <v>4</v>
      </c>
      <c r="J19" s="31">
        <v>4</v>
      </c>
      <c r="K19" s="31">
        <v>4</v>
      </c>
      <c r="L19" s="31">
        <v>4</v>
      </c>
      <c r="M19" s="31">
        <v>4</v>
      </c>
      <c r="N19" s="31">
        <v>4</v>
      </c>
      <c r="O19" s="31">
        <v>4</v>
      </c>
      <c r="P19" s="31">
        <v>4</v>
      </c>
      <c r="Q19" s="31">
        <v>4</v>
      </c>
      <c r="R19" s="32"/>
      <c r="S19" s="33">
        <v>4</v>
      </c>
      <c r="T19" s="33">
        <v>4</v>
      </c>
      <c r="U19" s="33">
        <v>4</v>
      </c>
      <c r="V19" s="33">
        <v>4</v>
      </c>
      <c r="W19" s="33">
        <v>4</v>
      </c>
      <c r="X19" s="33">
        <v>4</v>
      </c>
      <c r="Y19" s="33">
        <v>4</v>
      </c>
      <c r="Z19" s="33">
        <v>4</v>
      </c>
      <c r="AA19" s="33">
        <v>4</v>
      </c>
      <c r="AB19" s="33">
        <v>4</v>
      </c>
      <c r="AC19" s="33">
        <v>4</v>
      </c>
      <c r="AD19" s="33"/>
      <c r="AE19" s="37">
        <f>SUM(Table14[[#This Row],[Autumn Week 1]:[Spring Week 12]])</f>
        <v>88</v>
      </c>
    </row>
    <row r="20" spans="1:31">
      <c r="A20" s="4" t="s">
        <v>53</v>
      </c>
      <c r="B20" s="2" t="s">
        <v>52</v>
      </c>
      <c r="C20" s="11" t="s">
        <v>229</v>
      </c>
      <c r="D20" s="29">
        <f>INDEX(Table2[Credits],MATCH(Table14[[#This Row],[Module Code]],Table2[Module Code],0))</f>
        <v>20</v>
      </c>
      <c r="E20" s="29" t="str">
        <f>INDEX(Table2[Semester],MATCH(Table14[[#This Row],[Module Code]],Table2[Module Code],0))</f>
        <v>SEMD</v>
      </c>
      <c r="F20" s="11">
        <f>INDEX(Table2[Contact Time],MATCH(Table14[[#This Row],[Module Code]],Table2[Module Code],0))</f>
        <v>3</v>
      </c>
      <c r="G20" s="31">
        <v>3</v>
      </c>
      <c r="H20" s="31">
        <v>3</v>
      </c>
      <c r="I20" s="31">
        <v>3</v>
      </c>
      <c r="J20" s="31">
        <v>3</v>
      </c>
      <c r="K20" s="31">
        <v>3</v>
      </c>
      <c r="L20" s="31">
        <v>3</v>
      </c>
      <c r="M20" s="31">
        <v>3</v>
      </c>
      <c r="N20" s="31">
        <v>3</v>
      </c>
      <c r="O20" s="31">
        <v>3</v>
      </c>
      <c r="P20" s="31">
        <v>3</v>
      </c>
      <c r="Q20" s="31">
        <v>3</v>
      </c>
      <c r="R20" s="32"/>
      <c r="S20" s="33">
        <v>3</v>
      </c>
      <c r="T20" s="33">
        <v>3</v>
      </c>
      <c r="U20" s="33">
        <v>3</v>
      </c>
      <c r="V20" s="33">
        <v>3</v>
      </c>
      <c r="W20" s="33">
        <v>3</v>
      </c>
      <c r="X20" s="33">
        <v>3</v>
      </c>
      <c r="Y20" s="33">
        <v>3</v>
      </c>
      <c r="Z20" s="33">
        <v>3</v>
      </c>
      <c r="AA20" s="33">
        <v>3</v>
      </c>
      <c r="AB20" s="33">
        <v>3</v>
      </c>
      <c r="AC20" s="33">
        <v>3</v>
      </c>
      <c r="AD20" s="34"/>
      <c r="AE20" s="37">
        <f>SUM(Table14[[#This Row],[Autumn Week 1]:[Spring Week 12]])</f>
        <v>66</v>
      </c>
    </row>
    <row r="21" spans="1:31">
      <c r="A21" s="3" t="s">
        <v>93</v>
      </c>
      <c r="B21" s="3" t="s">
        <v>85</v>
      </c>
      <c r="C21" s="11" t="s">
        <v>228</v>
      </c>
      <c r="D21" s="29">
        <f>INDEX(Table2[Credits],MATCH(Table14[[#This Row],[Module Code]],Table2[Module Code],0))</f>
        <v>20</v>
      </c>
      <c r="E21" s="29" t="str">
        <f>INDEX(Table2[Semester],MATCH(Table14[[#This Row],[Module Code]],Table2[Module Code],0))</f>
        <v>SEM2</v>
      </c>
      <c r="F21" s="11">
        <f>INDEX(Table2[Contact Time],MATCH(Table14[[#This Row],[Module Code]],Table2[Module Code],0))</f>
        <v>4</v>
      </c>
      <c r="G21" s="31" t="s">
        <v>224</v>
      </c>
      <c r="H21" s="31" t="s">
        <v>224</v>
      </c>
      <c r="I21" s="31" t="s">
        <v>224</v>
      </c>
      <c r="J21" s="31" t="s">
        <v>224</v>
      </c>
      <c r="K21" s="31" t="s">
        <v>224</v>
      </c>
      <c r="L21" s="31" t="s">
        <v>224</v>
      </c>
      <c r="M21" s="31" t="s">
        <v>224</v>
      </c>
      <c r="N21" s="31" t="s">
        <v>224</v>
      </c>
      <c r="O21" s="31" t="s">
        <v>224</v>
      </c>
      <c r="P21" s="31" t="s">
        <v>224</v>
      </c>
      <c r="Q21" s="31" t="s">
        <v>224</v>
      </c>
      <c r="R21" s="32"/>
      <c r="S21" s="33">
        <v>4</v>
      </c>
      <c r="T21" s="33">
        <v>4</v>
      </c>
      <c r="U21" s="33">
        <v>4</v>
      </c>
      <c r="V21" s="33">
        <v>4</v>
      </c>
      <c r="W21" s="33">
        <v>4</v>
      </c>
      <c r="X21" s="33">
        <v>4</v>
      </c>
      <c r="Y21" s="33">
        <v>4</v>
      </c>
      <c r="Z21" s="33">
        <v>4</v>
      </c>
      <c r="AA21" s="33">
        <v>4</v>
      </c>
      <c r="AB21" s="33">
        <v>4</v>
      </c>
      <c r="AC21" s="33">
        <v>4</v>
      </c>
      <c r="AD21" s="33"/>
      <c r="AE21" s="37">
        <f>SUM(Table14[[#This Row],[Autumn Week 1]:[Spring Week 12]])</f>
        <v>44</v>
      </c>
    </row>
    <row r="22" spans="1:31">
      <c r="A22" s="3" t="s">
        <v>94</v>
      </c>
      <c r="B22" s="3" t="s">
        <v>86</v>
      </c>
      <c r="C22" s="11" t="s">
        <v>227</v>
      </c>
      <c r="D22" s="29">
        <f>INDEX(Table2[Credits],MATCH(Table14[[#This Row],[Module Code]],Table2[Module Code],0))</f>
        <v>10</v>
      </c>
      <c r="E22" s="29" t="str">
        <f>INDEX(Table2[Semester],MATCH(Table14[[#This Row],[Module Code]],Table2[Module Code],0))</f>
        <v>SEM2</v>
      </c>
      <c r="F22" s="11">
        <f>INDEX(Table2[Contact Time],MATCH(Table14[[#This Row],[Module Code]],Table2[Module Code],0))</f>
        <v>2</v>
      </c>
      <c r="G22" s="31" t="s">
        <v>224</v>
      </c>
      <c r="H22" s="31" t="s">
        <v>224</v>
      </c>
      <c r="I22" s="31" t="s">
        <v>224</v>
      </c>
      <c r="J22" s="31" t="s">
        <v>224</v>
      </c>
      <c r="K22" s="31" t="s">
        <v>224</v>
      </c>
      <c r="L22" s="31" t="s">
        <v>224</v>
      </c>
      <c r="M22" s="31" t="s">
        <v>224</v>
      </c>
      <c r="N22" s="31" t="s">
        <v>224</v>
      </c>
      <c r="O22" s="31" t="s">
        <v>224</v>
      </c>
      <c r="P22" s="31" t="s">
        <v>224</v>
      </c>
      <c r="Q22" s="31" t="s">
        <v>224</v>
      </c>
      <c r="R22" s="32"/>
      <c r="S22" s="33">
        <v>2</v>
      </c>
      <c r="T22" s="33">
        <v>2</v>
      </c>
      <c r="U22" s="33">
        <v>2</v>
      </c>
      <c r="V22" s="33">
        <v>2</v>
      </c>
      <c r="W22" s="33">
        <v>2</v>
      </c>
      <c r="X22" s="33">
        <v>2</v>
      </c>
      <c r="Y22" s="33">
        <v>2</v>
      </c>
      <c r="Z22" s="33">
        <v>2</v>
      </c>
      <c r="AA22" s="33">
        <v>2</v>
      </c>
      <c r="AB22" s="33">
        <v>2</v>
      </c>
      <c r="AC22" s="33">
        <v>2</v>
      </c>
      <c r="AD22" s="33"/>
      <c r="AE22" s="37">
        <f>SUM(Table14[[#This Row],[Autumn Week 1]:[Spring Week 12]])</f>
        <v>22</v>
      </c>
    </row>
    <row r="23" spans="1:31">
      <c r="A23" s="3" t="s">
        <v>186</v>
      </c>
      <c r="B23" s="3" t="s">
        <v>88</v>
      </c>
      <c r="C23" s="11" t="s">
        <v>228</v>
      </c>
      <c r="D23" s="29">
        <f>INDEX(Table2[Credits],MATCH(Table14[[#This Row],[Module Code]],Table2[Module Code],0))</f>
        <v>10</v>
      </c>
      <c r="E23" s="29" t="str">
        <f>INDEX(Table2[Semester],MATCH(Table14[[#This Row],[Module Code]],Table2[Module Code],0))</f>
        <v>SEM2</v>
      </c>
      <c r="F23" s="11">
        <f>INDEX(Table2[Contact Time],MATCH(Table14[[#This Row],[Module Code]],Table2[Module Code],0))</f>
        <v>3</v>
      </c>
      <c r="G23" s="31" t="s">
        <v>224</v>
      </c>
      <c r="H23" s="31" t="s">
        <v>224</v>
      </c>
      <c r="I23" s="31" t="s">
        <v>224</v>
      </c>
      <c r="J23" s="31" t="s">
        <v>224</v>
      </c>
      <c r="K23" s="31" t="s">
        <v>224</v>
      </c>
      <c r="L23" s="31" t="s">
        <v>224</v>
      </c>
      <c r="M23" s="31" t="s">
        <v>224</v>
      </c>
      <c r="N23" s="31" t="s">
        <v>224</v>
      </c>
      <c r="O23" s="31" t="s">
        <v>224</v>
      </c>
      <c r="P23" s="31" t="s">
        <v>224</v>
      </c>
      <c r="Q23" s="31" t="s">
        <v>224</v>
      </c>
      <c r="R23" s="32"/>
      <c r="S23" s="33">
        <v>3</v>
      </c>
      <c r="T23" s="33">
        <v>3</v>
      </c>
      <c r="U23" s="33">
        <v>3</v>
      </c>
      <c r="V23" s="33">
        <v>3</v>
      </c>
      <c r="W23" s="33">
        <v>3</v>
      </c>
      <c r="X23" s="33">
        <v>3</v>
      </c>
      <c r="Y23" s="33">
        <v>3</v>
      </c>
      <c r="Z23" s="33">
        <v>3</v>
      </c>
      <c r="AA23" s="33">
        <v>3</v>
      </c>
      <c r="AB23" s="33">
        <v>3</v>
      </c>
      <c r="AC23" s="33">
        <v>3</v>
      </c>
      <c r="AD23" s="33"/>
      <c r="AE23" s="37">
        <f>SUM(Table14[[#This Row],[Autumn Week 1]:[Spring Week 12]])</f>
        <v>33</v>
      </c>
    </row>
    <row r="24" spans="1:31">
      <c r="A24" s="3" t="s">
        <v>89</v>
      </c>
      <c r="B24" s="3" t="s">
        <v>90</v>
      </c>
      <c r="C24" s="12" t="s">
        <v>228</v>
      </c>
      <c r="D24" s="29">
        <f>INDEX(Table2[Credits],MATCH(Table14[[#This Row],[Module Code]],Table2[Module Code],0))</f>
        <v>10</v>
      </c>
      <c r="E24" s="29" t="str">
        <f>INDEX(Table2[Semester],MATCH(Table14[[#This Row],[Module Code]],Table2[Module Code],0))</f>
        <v>SEM2</v>
      </c>
      <c r="F24" s="11">
        <f>INDEX(Table2[Contact Time],MATCH(Table14[[#This Row],[Module Code]],Table2[Module Code],0))</f>
        <v>2</v>
      </c>
      <c r="G24" s="31" t="s">
        <v>224</v>
      </c>
      <c r="H24" s="31" t="s">
        <v>224</v>
      </c>
      <c r="I24" s="31" t="s">
        <v>224</v>
      </c>
      <c r="J24" s="31" t="s">
        <v>224</v>
      </c>
      <c r="K24" s="31" t="s">
        <v>224</v>
      </c>
      <c r="L24" s="31" t="s">
        <v>224</v>
      </c>
      <c r="M24" s="31" t="s">
        <v>224</v>
      </c>
      <c r="N24" s="31" t="s">
        <v>224</v>
      </c>
      <c r="O24" s="31" t="s">
        <v>224</v>
      </c>
      <c r="P24" s="31" t="s">
        <v>224</v>
      </c>
      <c r="Q24" s="31" t="s">
        <v>224</v>
      </c>
      <c r="R24" s="32"/>
      <c r="S24" s="33">
        <v>2</v>
      </c>
      <c r="T24" s="33">
        <v>2</v>
      </c>
      <c r="U24" s="33">
        <v>2</v>
      </c>
      <c r="V24" s="33">
        <v>2</v>
      </c>
      <c r="W24" s="33">
        <v>2</v>
      </c>
      <c r="X24" s="33">
        <v>2</v>
      </c>
      <c r="Y24" s="33">
        <v>2</v>
      </c>
      <c r="Z24" s="33">
        <v>2</v>
      </c>
      <c r="AA24" s="33">
        <v>2</v>
      </c>
      <c r="AB24" s="33">
        <v>2</v>
      </c>
      <c r="AC24" s="33">
        <v>2</v>
      </c>
      <c r="AD24" s="33"/>
      <c r="AE24" s="37">
        <f>SUM(Table14[[#This Row],[Autumn Week 1]:[Spring Week 12]])</f>
        <v>22</v>
      </c>
    </row>
    <row r="25" spans="1:31">
      <c r="A25" s="3" t="s">
        <v>91</v>
      </c>
      <c r="B25" s="3" t="s">
        <v>92</v>
      </c>
      <c r="C25" s="11" t="s">
        <v>227</v>
      </c>
      <c r="D25" s="29">
        <f>INDEX(Table2[Credits],MATCH(Table14[[#This Row],[Module Code]],Table2[Module Code],0))</f>
        <v>10</v>
      </c>
      <c r="E25" s="29" t="str">
        <f>INDEX(Table2[Semester],MATCH(Table14[[#This Row],[Module Code]],Table2[Module Code],0))</f>
        <v>SEM2</v>
      </c>
      <c r="F25" s="11">
        <f>INDEX(Table2[Contact Time],MATCH(Table14[[#This Row],[Module Code]],Table2[Module Code],0))</f>
        <v>3</v>
      </c>
      <c r="G25" s="31" t="s">
        <v>224</v>
      </c>
      <c r="H25" s="31" t="s">
        <v>224</v>
      </c>
      <c r="I25" s="31" t="s">
        <v>224</v>
      </c>
      <c r="J25" s="31" t="s">
        <v>224</v>
      </c>
      <c r="K25" s="31" t="s">
        <v>224</v>
      </c>
      <c r="L25" s="31" t="s">
        <v>224</v>
      </c>
      <c r="M25" s="31" t="s">
        <v>224</v>
      </c>
      <c r="N25" s="31" t="s">
        <v>224</v>
      </c>
      <c r="O25" s="31" t="s">
        <v>224</v>
      </c>
      <c r="P25" s="31" t="s">
        <v>224</v>
      </c>
      <c r="Q25" s="31" t="s">
        <v>224</v>
      </c>
      <c r="R25" s="32"/>
      <c r="S25" s="33">
        <v>3</v>
      </c>
      <c r="T25" s="33">
        <v>3</v>
      </c>
      <c r="U25" s="33">
        <v>3</v>
      </c>
      <c r="V25" s="33">
        <v>3</v>
      </c>
      <c r="W25" s="33">
        <v>3</v>
      </c>
      <c r="X25" s="33">
        <v>3</v>
      </c>
      <c r="Y25" s="33">
        <v>3</v>
      </c>
      <c r="Z25" s="33">
        <v>3</v>
      </c>
      <c r="AA25" s="33">
        <v>3</v>
      </c>
      <c r="AB25" s="33">
        <v>3</v>
      </c>
      <c r="AC25" s="33"/>
      <c r="AD25" s="33"/>
      <c r="AE25" s="37">
        <f>SUM(Table14[[#This Row],[Autumn Week 1]:[Spring Week 12]])</f>
        <v>30</v>
      </c>
    </row>
    <row r="26" spans="1:31">
      <c r="A26" s="3" t="s">
        <v>95</v>
      </c>
      <c r="B26" s="3" t="s">
        <v>87</v>
      </c>
      <c r="C26" s="11" t="s">
        <v>227</v>
      </c>
      <c r="D26" s="29">
        <f>INDEX(Table2[Credits],MATCH(Table14[[#This Row],[Module Code]],Table2[Module Code],0))</f>
        <v>10</v>
      </c>
      <c r="E26" s="29" t="str">
        <f>INDEX(Table2[Semester],MATCH(Table14[[#This Row],[Module Code]],Table2[Module Code],0))</f>
        <v>SEM2</v>
      </c>
      <c r="F26" s="11">
        <f>INDEX(Table2[Contact Time],MATCH(Table14[[#This Row],[Module Code]],Table2[Module Code],0))</f>
        <v>3</v>
      </c>
      <c r="G26" s="31" t="s">
        <v>224</v>
      </c>
      <c r="H26" s="31" t="s">
        <v>224</v>
      </c>
      <c r="I26" s="31" t="s">
        <v>224</v>
      </c>
      <c r="J26" s="31" t="s">
        <v>224</v>
      </c>
      <c r="K26" s="31" t="s">
        <v>224</v>
      </c>
      <c r="L26" s="31" t="s">
        <v>224</v>
      </c>
      <c r="M26" s="31" t="s">
        <v>224</v>
      </c>
      <c r="N26" s="31" t="s">
        <v>224</v>
      </c>
      <c r="O26" s="31" t="s">
        <v>224</v>
      </c>
      <c r="P26" s="31" t="s">
        <v>224</v>
      </c>
      <c r="Q26" s="31" t="s">
        <v>224</v>
      </c>
      <c r="R26" s="32"/>
      <c r="S26" s="33">
        <v>3</v>
      </c>
      <c r="T26" s="33">
        <v>3</v>
      </c>
      <c r="U26" s="33">
        <v>3</v>
      </c>
      <c r="V26" s="33">
        <v>3</v>
      </c>
      <c r="W26" s="33">
        <v>3</v>
      </c>
      <c r="X26" s="33">
        <v>3</v>
      </c>
      <c r="Y26" s="33">
        <v>3</v>
      </c>
      <c r="Z26" s="33">
        <v>3</v>
      </c>
      <c r="AA26" s="33">
        <v>3</v>
      </c>
      <c r="AB26" s="33">
        <v>3</v>
      </c>
      <c r="AC26" s="33"/>
      <c r="AD26" s="33"/>
      <c r="AE26" s="37">
        <f>SUM(Table14[[#This Row],[Autumn Week 1]:[Spring Week 12]])</f>
        <v>30</v>
      </c>
    </row>
    <row r="27" spans="1:31">
      <c r="A27" s="4" t="s">
        <v>1</v>
      </c>
      <c r="B27" s="2" t="s">
        <v>2</v>
      </c>
      <c r="C27" s="11" t="s">
        <v>228</v>
      </c>
      <c r="D27" s="29">
        <f>INDEX(Table2[Credits],MATCH(Table14[[#This Row],[Module Code]],Table2[Module Code],0))</f>
        <v>20</v>
      </c>
      <c r="E27" s="29" t="str">
        <f>INDEX(Table2[Semester],MATCH(Table14[[#This Row],[Module Code]],Table2[Module Code],0))</f>
        <v>SEM1</v>
      </c>
      <c r="F27" s="11">
        <f>INDEX(Table2[Contact Time],MATCH(Table14[[#This Row],[Module Code]],Table2[Module Code],0))</f>
        <v>4</v>
      </c>
      <c r="G27" s="31">
        <v>4</v>
      </c>
      <c r="H27" s="31">
        <v>4</v>
      </c>
      <c r="I27" s="31">
        <v>4</v>
      </c>
      <c r="J27" s="31">
        <v>4</v>
      </c>
      <c r="K27" s="31">
        <v>4</v>
      </c>
      <c r="L27" s="31">
        <v>4</v>
      </c>
      <c r="M27" s="31">
        <v>4</v>
      </c>
      <c r="N27" s="31">
        <v>4</v>
      </c>
      <c r="O27" s="31">
        <v>4</v>
      </c>
      <c r="P27" s="31">
        <v>4</v>
      </c>
      <c r="Q27" s="31">
        <v>4</v>
      </c>
      <c r="R27" s="31"/>
      <c r="S27" s="33" t="s">
        <v>224</v>
      </c>
      <c r="T27" s="33" t="s">
        <v>224</v>
      </c>
      <c r="U27" s="33" t="s">
        <v>224</v>
      </c>
      <c r="V27" s="33" t="s">
        <v>224</v>
      </c>
      <c r="W27" s="33" t="s">
        <v>224</v>
      </c>
      <c r="X27" s="33" t="s">
        <v>224</v>
      </c>
      <c r="Y27" s="33" t="s">
        <v>224</v>
      </c>
      <c r="Z27" s="33" t="s">
        <v>224</v>
      </c>
      <c r="AA27" s="33" t="s">
        <v>224</v>
      </c>
      <c r="AB27" s="33" t="s">
        <v>224</v>
      </c>
      <c r="AC27" s="33" t="s">
        <v>224</v>
      </c>
      <c r="AD27" s="33"/>
      <c r="AE27" s="37">
        <f>SUM(Table14[[#This Row],[Autumn Week 1]:[Spring Week 12]])</f>
        <v>44</v>
      </c>
    </row>
    <row r="28" spans="1:31">
      <c r="A28" s="4" t="s">
        <v>258</v>
      </c>
      <c r="B28" s="2" t="s">
        <v>246</v>
      </c>
      <c r="C28" s="11" t="s">
        <v>228</v>
      </c>
      <c r="D28" s="29">
        <f>INDEX(Table2[Credits],MATCH(Table14[[#This Row],[Module Code]],Table2[Module Code],0))</f>
        <v>10</v>
      </c>
      <c r="E28" s="29" t="str">
        <f>INDEX(Table2[Semester],MATCH(Table14[[#This Row],[Module Code]],Table2[Module Code],0))</f>
        <v>SEM1</v>
      </c>
      <c r="F28" s="11">
        <f>INDEX(Table2[Contact Time],MATCH(Table14[[#This Row],[Module Code]],Table2[Module Code],0))</f>
        <v>3</v>
      </c>
      <c r="G28" s="31">
        <v>3</v>
      </c>
      <c r="H28" s="31">
        <v>3</v>
      </c>
      <c r="I28" s="31">
        <v>3</v>
      </c>
      <c r="J28" s="31">
        <v>3</v>
      </c>
      <c r="K28" s="31">
        <v>3</v>
      </c>
      <c r="L28" s="31">
        <v>3</v>
      </c>
      <c r="M28" s="31">
        <v>3</v>
      </c>
      <c r="N28" s="31">
        <v>3</v>
      </c>
      <c r="O28" s="31">
        <v>3</v>
      </c>
      <c r="P28" s="31">
        <v>3</v>
      </c>
      <c r="Q28" s="31">
        <v>3</v>
      </c>
      <c r="R28" s="35"/>
      <c r="S28" s="33" t="s">
        <v>224</v>
      </c>
      <c r="T28" s="33" t="s">
        <v>224</v>
      </c>
      <c r="U28" s="33" t="s">
        <v>224</v>
      </c>
      <c r="V28" s="33" t="s">
        <v>224</v>
      </c>
      <c r="W28" s="33" t="s">
        <v>224</v>
      </c>
      <c r="X28" s="33" t="s">
        <v>224</v>
      </c>
      <c r="Y28" s="33" t="s">
        <v>224</v>
      </c>
      <c r="Z28" s="33" t="s">
        <v>224</v>
      </c>
      <c r="AA28" s="33" t="s">
        <v>224</v>
      </c>
      <c r="AB28" s="33" t="s">
        <v>224</v>
      </c>
      <c r="AC28" s="33" t="s">
        <v>224</v>
      </c>
      <c r="AD28" s="33"/>
      <c r="AE28" s="37">
        <f>SUM(Table14[[#This Row],[Autumn Week 1]:[Spring Week 12]])</f>
        <v>33</v>
      </c>
    </row>
    <row r="29" spans="1:31">
      <c r="A29" s="4" t="s">
        <v>8</v>
      </c>
      <c r="B29" s="2" t="s">
        <v>9</v>
      </c>
      <c r="C29" s="11" t="s">
        <v>227</v>
      </c>
      <c r="D29" s="29">
        <f>INDEX(Table2[Credits],MATCH(Table14[[#This Row],[Module Code]],Table2[Module Code],0))</f>
        <v>10</v>
      </c>
      <c r="E29" s="29" t="str">
        <f>INDEX(Table2[Semester],MATCH(Table14[[#This Row],[Module Code]],Table2[Module Code],0))</f>
        <v>SEM1</v>
      </c>
      <c r="F29" s="11">
        <f>INDEX(Table2[Contact Time],MATCH(Table14[[#This Row],[Module Code]],Table2[Module Code],0))</f>
        <v>2</v>
      </c>
      <c r="G29" s="31">
        <v>2</v>
      </c>
      <c r="H29" s="31">
        <v>2</v>
      </c>
      <c r="I29" s="31">
        <v>2</v>
      </c>
      <c r="J29" s="31">
        <v>2</v>
      </c>
      <c r="K29" s="31">
        <v>2</v>
      </c>
      <c r="L29" s="31">
        <v>2</v>
      </c>
      <c r="M29" s="31">
        <v>2</v>
      </c>
      <c r="N29" s="31">
        <v>2</v>
      </c>
      <c r="O29" s="31">
        <v>2</v>
      </c>
      <c r="P29" s="31">
        <v>2</v>
      </c>
      <c r="Q29" s="31">
        <v>2</v>
      </c>
      <c r="R29" s="35"/>
      <c r="S29" s="33" t="s">
        <v>224</v>
      </c>
      <c r="T29" s="33" t="s">
        <v>224</v>
      </c>
      <c r="U29" s="33" t="s">
        <v>224</v>
      </c>
      <c r="V29" s="33" t="s">
        <v>224</v>
      </c>
      <c r="W29" s="33" t="s">
        <v>224</v>
      </c>
      <c r="X29" s="33" t="s">
        <v>224</v>
      </c>
      <c r="Y29" s="33" t="s">
        <v>224</v>
      </c>
      <c r="Z29" s="33" t="s">
        <v>224</v>
      </c>
      <c r="AA29" s="33" t="s">
        <v>224</v>
      </c>
      <c r="AB29" s="33" t="s">
        <v>224</v>
      </c>
      <c r="AC29" s="33" t="s">
        <v>224</v>
      </c>
      <c r="AD29" s="33"/>
      <c r="AE29" s="37">
        <f>SUM(Table14[[#This Row],[Autumn Week 1]:[Spring Week 12]])</f>
        <v>22</v>
      </c>
    </row>
    <row r="30" spans="1:31">
      <c r="A30" s="4" t="s">
        <v>10</v>
      </c>
      <c r="B30" s="2" t="s">
        <v>11</v>
      </c>
      <c r="C30" s="11" t="s">
        <v>228</v>
      </c>
      <c r="D30" s="29">
        <f>INDEX(Table2[Credits],MATCH(Table14[[#This Row],[Module Code]],Table2[Module Code],0))</f>
        <v>10</v>
      </c>
      <c r="E30" s="29" t="str">
        <f>INDEX(Table2[Semester],MATCH(Table14[[#This Row],[Module Code]],Table2[Module Code],0))</f>
        <v>SEM1</v>
      </c>
      <c r="F30" s="11">
        <f>INDEX(Table2[Contact Time],MATCH(Table14[[#This Row],[Module Code]],Table2[Module Code],0))</f>
        <v>2</v>
      </c>
      <c r="G30" s="31">
        <v>2</v>
      </c>
      <c r="H30" s="31">
        <v>2</v>
      </c>
      <c r="I30" s="31">
        <v>2</v>
      </c>
      <c r="J30" s="31">
        <v>2</v>
      </c>
      <c r="K30" s="31">
        <v>2</v>
      </c>
      <c r="L30" s="31">
        <v>2</v>
      </c>
      <c r="M30" s="31">
        <v>2</v>
      </c>
      <c r="N30" s="31">
        <v>2</v>
      </c>
      <c r="O30" s="31">
        <v>2</v>
      </c>
      <c r="P30" s="31">
        <v>2</v>
      </c>
      <c r="Q30" s="31">
        <v>2</v>
      </c>
      <c r="R30" s="35"/>
      <c r="S30" s="33" t="s">
        <v>224</v>
      </c>
      <c r="T30" s="33" t="s">
        <v>224</v>
      </c>
      <c r="U30" s="33" t="s">
        <v>224</v>
      </c>
      <c r="V30" s="33" t="s">
        <v>224</v>
      </c>
      <c r="W30" s="33" t="s">
        <v>224</v>
      </c>
      <c r="X30" s="33" t="s">
        <v>224</v>
      </c>
      <c r="Y30" s="33" t="s">
        <v>224</v>
      </c>
      <c r="Z30" s="33" t="s">
        <v>224</v>
      </c>
      <c r="AA30" s="33" t="s">
        <v>224</v>
      </c>
      <c r="AB30" s="33" t="s">
        <v>224</v>
      </c>
      <c r="AC30" s="33" t="s">
        <v>224</v>
      </c>
      <c r="AD30" s="33"/>
      <c r="AE30" s="37">
        <f>SUM(Table14[[#This Row],[Autumn Week 1]:[Spring Week 12]])</f>
        <v>22</v>
      </c>
    </row>
    <row r="31" spans="1:31">
      <c r="A31" s="4" t="s">
        <v>14</v>
      </c>
      <c r="B31" s="2" t="s">
        <v>13</v>
      </c>
      <c r="C31" s="11" t="s">
        <v>227</v>
      </c>
      <c r="D31" s="29">
        <f>INDEX(Table2[Credits],MATCH(Table14[[#This Row],[Module Code]],Table2[Module Code],0))</f>
        <v>10</v>
      </c>
      <c r="E31" s="29" t="str">
        <f>INDEX(Table2[Semester],MATCH(Table14[[#This Row],[Module Code]],Table2[Module Code],0))</f>
        <v>SEM1</v>
      </c>
      <c r="F31" s="11">
        <f>INDEX(Table2[Contact Time],MATCH(Table14[[#This Row],[Module Code]],Table2[Module Code],0))</f>
        <v>2</v>
      </c>
      <c r="G31" s="31">
        <v>2</v>
      </c>
      <c r="H31" s="31">
        <v>2</v>
      </c>
      <c r="I31" s="31">
        <v>2</v>
      </c>
      <c r="J31" s="31">
        <v>2</v>
      </c>
      <c r="K31" s="31">
        <v>2</v>
      </c>
      <c r="L31" s="31">
        <v>2</v>
      </c>
      <c r="M31" s="31">
        <v>2</v>
      </c>
      <c r="N31" s="31">
        <v>2</v>
      </c>
      <c r="O31" s="31">
        <v>2</v>
      </c>
      <c r="P31" s="31">
        <v>2</v>
      </c>
      <c r="Q31" s="31">
        <v>2</v>
      </c>
      <c r="R31" s="35"/>
      <c r="S31" s="33" t="s">
        <v>224</v>
      </c>
      <c r="T31" s="33" t="s">
        <v>224</v>
      </c>
      <c r="U31" s="33" t="s">
        <v>224</v>
      </c>
      <c r="V31" s="33" t="s">
        <v>224</v>
      </c>
      <c r="W31" s="33" t="s">
        <v>224</v>
      </c>
      <c r="X31" s="33" t="s">
        <v>224</v>
      </c>
      <c r="Y31" s="33" t="s">
        <v>224</v>
      </c>
      <c r="Z31" s="33" t="s">
        <v>224</v>
      </c>
      <c r="AA31" s="33" t="s">
        <v>224</v>
      </c>
      <c r="AB31" s="33" t="s">
        <v>224</v>
      </c>
      <c r="AC31" s="33" t="s">
        <v>224</v>
      </c>
      <c r="AD31" s="33"/>
      <c r="AE31" s="37">
        <f>SUM(Table14[[#This Row],[Autumn Week 1]:[Spring Week 12]])</f>
        <v>22</v>
      </c>
    </row>
    <row r="32" spans="1:31">
      <c r="A32" s="4" t="s">
        <v>15</v>
      </c>
      <c r="B32" s="2" t="s">
        <v>145</v>
      </c>
      <c r="C32" s="11" t="s">
        <v>228</v>
      </c>
      <c r="D32" s="29">
        <f>INDEX(Table2[Credits],MATCH(Table14[[#This Row],[Module Code]],Table2[Module Code],0))</f>
        <v>10</v>
      </c>
      <c r="E32" s="29" t="str">
        <f>INDEX(Table2[Semester],MATCH(Table14[[#This Row],[Module Code]],Table2[Module Code],0))</f>
        <v>SEM1</v>
      </c>
      <c r="F32" s="11">
        <f>INDEX(Table2[Contact Time],MATCH(Table14[[#This Row],[Module Code]],Table2[Module Code],0))</f>
        <v>2</v>
      </c>
      <c r="G32" s="31">
        <v>2</v>
      </c>
      <c r="H32" s="31">
        <v>2</v>
      </c>
      <c r="I32" s="31">
        <v>2</v>
      </c>
      <c r="J32" s="31">
        <v>2</v>
      </c>
      <c r="K32" s="31">
        <v>2</v>
      </c>
      <c r="L32" s="31">
        <v>2</v>
      </c>
      <c r="M32" s="31">
        <v>2</v>
      </c>
      <c r="N32" s="31">
        <v>2</v>
      </c>
      <c r="O32" s="31">
        <v>2</v>
      </c>
      <c r="P32" s="31">
        <v>2</v>
      </c>
      <c r="Q32" s="31">
        <v>2</v>
      </c>
      <c r="R32" s="35"/>
      <c r="S32" s="33" t="s">
        <v>224</v>
      </c>
      <c r="T32" s="33" t="s">
        <v>224</v>
      </c>
      <c r="U32" s="33" t="s">
        <v>224</v>
      </c>
      <c r="V32" s="33" t="s">
        <v>224</v>
      </c>
      <c r="W32" s="33" t="s">
        <v>224</v>
      </c>
      <c r="X32" s="33" t="s">
        <v>224</v>
      </c>
      <c r="Y32" s="33" t="s">
        <v>224</v>
      </c>
      <c r="Z32" s="33" t="s">
        <v>224</v>
      </c>
      <c r="AA32" s="33" t="s">
        <v>224</v>
      </c>
      <c r="AB32" s="33" t="s">
        <v>224</v>
      </c>
      <c r="AC32" s="33" t="s">
        <v>224</v>
      </c>
      <c r="AD32" s="33"/>
      <c r="AE32" s="37">
        <f>SUM(Table14[[#This Row],[Autumn Week 1]:[Spring Week 12]])</f>
        <v>22</v>
      </c>
    </row>
    <row r="33" spans="1:31">
      <c r="A33" s="4" t="s">
        <v>16</v>
      </c>
      <c r="B33" s="2" t="s">
        <v>17</v>
      </c>
      <c r="C33" s="11" t="s">
        <v>228</v>
      </c>
      <c r="D33" s="29">
        <f>INDEX(Table2[Credits],MATCH(Table14[[#This Row],[Module Code]],Table2[Module Code],0))</f>
        <v>10</v>
      </c>
      <c r="E33" s="29" t="str">
        <f>INDEX(Table2[Semester],MATCH(Table14[[#This Row],[Module Code]],Table2[Module Code],0))</f>
        <v>SEM1</v>
      </c>
      <c r="F33" s="11">
        <f>INDEX(Table2[Contact Time],MATCH(Table14[[#This Row],[Module Code]],Table2[Module Code],0))</f>
        <v>2</v>
      </c>
      <c r="G33" s="31">
        <v>2</v>
      </c>
      <c r="H33" s="31">
        <v>2</v>
      </c>
      <c r="I33" s="31">
        <v>2</v>
      </c>
      <c r="J33" s="31">
        <v>2</v>
      </c>
      <c r="K33" s="31">
        <v>2</v>
      </c>
      <c r="L33" s="31">
        <v>2</v>
      </c>
      <c r="M33" s="31">
        <v>2</v>
      </c>
      <c r="N33" s="31">
        <v>2</v>
      </c>
      <c r="O33" s="31">
        <v>2</v>
      </c>
      <c r="P33" s="31">
        <v>2</v>
      </c>
      <c r="Q33" s="31">
        <v>2</v>
      </c>
      <c r="R33" s="35"/>
      <c r="S33" s="33" t="s">
        <v>224</v>
      </c>
      <c r="T33" s="33" t="s">
        <v>224</v>
      </c>
      <c r="U33" s="33" t="s">
        <v>224</v>
      </c>
      <c r="V33" s="33" t="s">
        <v>224</v>
      </c>
      <c r="W33" s="33" t="s">
        <v>224</v>
      </c>
      <c r="X33" s="33" t="s">
        <v>224</v>
      </c>
      <c r="Y33" s="33" t="s">
        <v>224</v>
      </c>
      <c r="Z33" s="33" t="s">
        <v>224</v>
      </c>
      <c r="AA33" s="33" t="s">
        <v>224</v>
      </c>
      <c r="AB33" s="33" t="s">
        <v>224</v>
      </c>
      <c r="AC33" s="33" t="s">
        <v>224</v>
      </c>
      <c r="AD33" s="33"/>
      <c r="AE33" s="37">
        <f>SUM(Table14[[#This Row],[Autumn Week 1]:[Spring Week 12]])</f>
        <v>22</v>
      </c>
    </row>
    <row r="34" spans="1:31" ht="14.65" customHeight="1">
      <c r="A34" s="4" t="s">
        <v>18</v>
      </c>
      <c r="B34" s="2" t="s">
        <v>19</v>
      </c>
      <c r="C34" s="11" t="s">
        <v>228</v>
      </c>
      <c r="D34" s="29">
        <f>INDEX(Table2[Credits],MATCH(Table14[[#This Row],[Module Code]],Table2[Module Code],0))</f>
        <v>10</v>
      </c>
      <c r="E34" s="29" t="str">
        <f>INDEX(Table2[Semester],MATCH(Table14[[#This Row],[Module Code]],Table2[Module Code],0))</f>
        <v>SEM1</v>
      </c>
      <c r="F34" s="11">
        <f>INDEX(Table2[Contact Time],MATCH(Table14[[#This Row],[Module Code]],Table2[Module Code],0))</f>
        <v>2</v>
      </c>
      <c r="G34" s="31">
        <v>2</v>
      </c>
      <c r="H34" s="31">
        <v>2</v>
      </c>
      <c r="I34" s="31">
        <v>2</v>
      </c>
      <c r="J34" s="31">
        <v>2</v>
      </c>
      <c r="K34" s="31">
        <v>2</v>
      </c>
      <c r="L34" s="31">
        <v>2</v>
      </c>
      <c r="M34" s="31">
        <v>2</v>
      </c>
      <c r="N34" s="31">
        <v>2</v>
      </c>
      <c r="O34" s="31">
        <v>2</v>
      </c>
      <c r="P34" s="31">
        <v>2</v>
      </c>
      <c r="Q34" s="31">
        <v>2</v>
      </c>
      <c r="R34" s="35"/>
      <c r="S34" s="33" t="s">
        <v>224</v>
      </c>
      <c r="T34" s="33" t="s">
        <v>224</v>
      </c>
      <c r="U34" s="33" t="s">
        <v>224</v>
      </c>
      <c r="V34" s="33" t="s">
        <v>224</v>
      </c>
      <c r="W34" s="33" t="s">
        <v>224</v>
      </c>
      <c r="X34" s="33" t="s">
        <v>224</v>
      </c>
      <c r="Y34" s="33" t="s">
        <v>224</v>
      </c>
      <c r="Z34" s="33" t="s">
        <v>224</v>
      </c>
      <c r="AA34" s="33" t="s">
        <v>224</v>
      </c>
      <c r="AB34" s="33" t="s">
        <v>224</v>
      </c>
      <c r="AC34" s="33" t="s">
        <v>224</v>
      </c>
      <c r="AD34" s="33"/>
      <c r="AE34" s="37">
        <f>SUM(Table14[[#This Row],[Autumn Week 1]:[Spring Week 12]])</f>
        <v>22</v>
      </c>
    </row>
    <row r="35" spans="1:31">
      <c r="A35" s="4" t="s">
        <v>24</v>
      </c>
      <c r="B35" s="2" t="s">
        <v>20</v>
      </c>
      <c r="C35" s="11" t="s">
        <v>227</v>
      </c>
      <c r="D35" s="29">
        <f>INDEX(Table2[Credits],MATCH(Table14[[#This Row],[Module Code]],Table2[Module Code],0))</f>
        <v>10</v>
      </c>
      <c r="E35" s="29" t="str">
        <f>INDEX(Table2[Semester],MATCH(Table14[[#This Row],[Module Code]],Table2[Module Code],0))</f>
        <v>SEM1</v>
      </c>
      <c r="F35" s="11">
        <f>INDEX(Table2[Contact Time],MATCH(Table14[[#This Row],[Module Code]],Table2[Module Code],0))</f>
        <v>3</v>
      </c>
      <c r="G35" s="31">
        <v>3</v>
      </c>
      <c r="H35" s="31">
        <v>3</v>
      </c>
      <c r="I35" s="31">
        <v>3</v>
      </c>
      <c r="J35" s="31">
        <v>3</v>
      </c>
      <c r="K35" s="31">
        <v>3</v>
      </c>
      <c r="L35" s="31">
        <v>3</v>
      </c>
      <c r="M35" s="31">
        <v>3</v>
      </c>
      <c r="N35" s="31">
        <v>3</v>
      </c>
      <c r="O35" s="31">
        <v>3</v>
      </c>
      <c r="P35" s="31">
        <v>3</v>
      </c>
      <c r="Q35" s="31">
        <v>3</v>
      </c>
      <c r="R35" s="32"/>
      <c r="S35" s="33" t="s">
        <v>224</v>
      </c>
      <c r="T35" s="33" t="s">
        <v>224</v>
      </c>
      <c r="U35" s="33" t="s">
        <v>224</v>
      </c>
      <c r="V35" s="33" t="s">
        <v>224</v>
      </c>
      <c r="W35" s="33" t="s">
        <v>224</v>
      </c>
      <c r="X35" s="33" t="s">
        <v>224</v>
      </c>
      <c r="Y35" s="33" t="s">
        <v>224</v>
      </c>
      <c r="Z35" s="33" t="s">
        <v>224</v>
      </c>
      <c r="AA35" s="33" t="s">
        <v>224</v>
      </c>
      <c r="AB35" s="33" t="s">
        <v>224</v>
      </c>
      <c r="AC35" s="33" t="s">
        <v>224</v>
      </c>
      <c r="AD35" s="33"/>
      <c r="AE35" s="37">
        <f>SUM(Table14[[#This Row],[Autumn Week 1]:[Spring Week 12]])</f>
        <v>33</v>
      </c>
    </row>
    <row r="36" spans="1:31">
      <c r="A36" s="8" t="s">
        <v>21</v>
      </c>
      <c r="B36" s="2" t="s">
        <v>22</v>
      </c>
      <c r="C36" s="11" t="s">
        <v>228</v>
      </c>
      <c r="D36" s="29">
        <f>INDEX(Table2[Credits],MATCH(Table14[[#This Row],[Module Code]],Table2[Module Code],0))</f>
        <v>10</v>
      </c>
      <c r="E36" s="29" t="str">
        <f>INDEX(Table2[Semester],MATCH(Table14[[#This Row],[Module Code]],Table2[Module Code],0))</f>
        <v>SEM1</v>
      </c>
      <c r="F36" s="11">
        <f>INDEX(Table2[Contact Time],MATCH(Table14[[#This Row],[Module Code]],Table2[Module Code],0))</f>
        <v>2</v>
      </c>
      <c r="G36" s="31">
        <v>2</v>
      </c>
      <c r="H36" s="31">
        <v>2</v>
      </c>
      <c r="I36" s="31">
        <v>2</v>
      </c>
      <c r="J36" s="31">
        <v>2</v>
      </c>
      <c r="K36" s="31">
        <v>2</v>
      </c>
      <c r="L36" s="31">
        <v>2</v>
      </c>
      <c r="M36" s="31">
        <v>2</v>
      </c>
      <c r="N36" s="31">
        <v>2</v>
      </c>
      <c r="O36" s="31">
        <v>2</v>
      </c>
      <c r="P36" s="31">
        <v>2</v>
      </c>
      <c r="Q36" s="31">
        <v>2</v>
      </c>
      <c r="R36" s="35"/>
      <c r="S36" s="33" t="s">
        <v>224</v>
      </c>
      <c r="T36" s="33" t="s">
        <v>224</v>
      </c>
      <c r="U36" s="33" t="s">
        <v>224</v>
      </c>
      <c r="V36" s="33" t="s">
        <v>224</v>
      </c>
      <c r="W36" s="33" t="s">
        <v>224</v>
      </c>
      <c r="X36" s="33" t="s">
        <v>224</v>
      </c>
      <c r="Y36" s="33" t="s">
        <v>224</v>
      </c>
      <c r="Z36" s="33" t="s">
        <v>224</v>
      </c>
      <c r="AA36" s="33" t="s">
        <v>224</v>
      </c>
      <c r="AB36" s="33" t="s">
        <v>224</v>
      </c>
      <c r="AC36" s="33" t="s">
        <v>224</v>
      </c>
      <c r="AD36" s="33"/>
      <c r="AE36" s="37">
        <f>SUM(Table14[[#This Row],[Autumn Week 1]:[Spring Week 12]])</f>
        <v>22</v>
      </c>
    </row>
    <row r="37" spans="1:31">
      <c r="A37" s="3" t="s">
        <v>106</v>
      </c>
      <c r="B37" s="3" t="s">
        <v>96</v>
      </c>
      <c r="C37" s="11" t="s">
        <v>228</v>
      </c>
      <c r="D37" s="29">
        <f>INDEX(Table2[Credits],MATCH(Table14[[#This Row],[Module Code]],Table2[Module Code],0))</f>
        <v>20</v>
      </c>
      <c r="E37" s="29" t="str">
        <f>INDEX(Table2[Semester],MATCH(Table14[[#This Row],[Module Code]],Table2[Module Code],0))</f>
        <v>SEM2</v>
      </c>
      <c r="F37" s="11">
        <f>INDEX(Table2[Contact Time],MATCH(Table14[[#This Row],[Module Code]],Table2[Module Code],0))</f>
        <v>4</v>
      </c>
      <c r="G37" s="31" t="s">
        <v>224</v>
      </c>
      <c r="H37" s="31" t="s">
        <v>224</v>
      </c>
      <c r="I37" s="31" t="s">
        <v>224</v>
      </c>
      <c r="J37" s="31" t="s">
        <v>224</v>
      </c>
      <c r="K37" s="31" t="s">
        <v>224</v>
      </c>
      <c r="L37" s="31" t="s">
        <v>224</v>
      </c>
      <c r="M37" s="31" t="s">
        <v>224</v>
      </c>
      <c r="N37" s="31" t="s">
        <v>224</v>
      </c>
      <c r="O37" s="31" t="s">
        <v>224</v>
      </c>
      <c r="P37" s="31" t="s">
        <v>224</v>
      </c>
      <c r="Q37" s="31" t="s">
        <v>224</v>
      </c>
      <c r="R37" s="32"/>
      <c r="S37" s="33">
        <v>4</v>
      </c>
      <c r="T37" s="33">
        <v>4</v>
      </c>
      <c r="U37" s="33">
        <v>4</v>
      </c>
      <c r="V37" s="33">
        <v>4</v>
      </c>
      <c r="W37" s="33">
        <v>4</v>
      </c>
      <c r="X37" s="33">
        <v>4</v>
      </c>
      <c r="Y37" s="33">
        <v>4</v>
      </c>
      <c r="Z37" s="33">
        <v>4</v>
      </c>
      <c r="AA37" s="33">
        <v>4</v>
      </c>
      <c r="AB37" s="33">
        <v>4</v>
      </c>
      <c r="AC37" s="33">
        <v>4</v>
      </c>
      <c r="AD37" s="33"/>
      <c r="AE37" s="37">
        <f>SUM(Table14[[#This Row],[Autumn Week 1]:[Spring Week 12]])</f>
        <v>44</v>
      </c>
    </row>
    <row r="38" spans="1:31">
      <c r="A38" s="3" t="s">
        <v>188</v>
      </c>
      <c r="B38" s="3" t="s">
        <v>97</v>
      </c>
      <c r="C38" s="12" t="s">
        <v>228</v>
      </c>
      <c r="D38" s="29">
        <f>INDEX(Table2[Credits],MATCH(Table14[[#This Row],[Module Code]],Table2[Module Code],0))</f>
        <v>10</v>
      </c>
      <c r="E38" s="29" t="str">
        <f>INDEX(Table2[Semester],MATCH(Table14[[#This Row],[Module Code]],Table2[Module Code],0))</f>
        <v>SEM2</v>
      </c>
      <c r="F38" s="11">
        <f>INDEX(Table2[Contact Time],MATCH(Table14[[#This Row],[Module Code]],Table2[Module Code],0))</f>
        <v>2</v>
      </c>
      <c r="G38" s="31" t="s">
        <v>224</v>
      </c>
      <c r="H38" s="31" t="s">
        <v>224</v>
      </c>
      <c r="I38" s="31" t="s">
        <v>224</v>
      </c>
      <c r="J38" s="31" t="s">
        <v>224</v>
      </c>
      <c r="K38" s="31" t="s">
        <v>224</v>
      </c>
      <c r="L38" s="31" t="s">
        <v>224</v>
      </c>
      <c r="M38" s="31" t="s">
        <v>224</v>
      </c>
      <c r="N38" s="31" t="s">
        <v>224</v>
      </c>
      <c r="O38" s="31" t="s">
        <v>224</v>
      </c>
      <c r="P38" s="31" t="s">
        <v>224</v>
      </c>
      <c r="Q38" s="31" t="s">
        <v>224</v>
      </c>
      <c r="R38" s="32"/>
      <c r="S38" s="33">
        <v>2</v>
      </c>
      <c r="T38" s="33">
        <v>2</v>
      </c>
      <c r="U38" s="33">
        <v>2</v>
      </c>
      <c r="V38" s="33">
        <v>2</v>
      </c>
      <c r="W38" s="33">
        <v>2</v>
      </c>
      <c r="X38" s="33">
        <v>2</v>
      </c>
      <c r="Y38" s="33">
        <v>2</v>
      </c>
      <c r="Z38" s="33">
        <v>2</v>
      </c>
      <c r="AA38" s="33">
        <v>2</v>
      </c>
      <c r="AB38" s="33">
        <v>2</v>
      </c>
      <c r="AC38" s="33">
        <v>2</v>
      </c>
      <c r="AD38" s="33"/>
      <c r="AE38" s="37">
        <f>SUM(Table14[[#This Row],[Autumn Week 1]:[Spring Week 12]])</f>
        <v>22</v>
      </c>
    </row>
    <row r="39" spans="1:31">
      <c r="A39" s="3" t="s">
        <v>189</v>
      </c>
      <c r="B39" s="3" t="s">
        <v>98</v>
      </c>
      <c r="C39" s="12" t="s">
        <v>228</v>
      </c>
      <c r="D39" s="29">
        <f>INDEX(Table2[Credits],MATCH(Table14[[#This Row],[Module Code]],Table2[Module Code],0))</f>
        <v>10</v>
      </c>
      <c r="E39" s="29" t="str">
        <f>INDEX(Table2[Semester],MATCH(Table14[[#This Row],[Module Code]],Table2[Module Code],0))</f>
        <v>SEM2</v>
      </c>
      <c r="F39" s="11">
        <f>INDEX(Table2[Contact Time],MATCH(Table14[[#This Row],[Module Code]],Table2[Module Code],0))</f>
        <v>2</v>
      </c>
      <c r="G39" s="31" t="s">
        <v>224</v>
      </c>
      <c r="H39" s="31" t="s">
        <v>224</v>
      </c>
      <c r="I39" s="31" t="s">
        <v>224</v>
      </c>
      <c r="J39" s="31" t="s">
        <v>224</v>
      </c>
      <c r="K39" s="31" t="s">
        <v>224</v>
      </c>
      <c r="L39" s="31" t="s">
        <v>224</v>
      </c>
      <c r="M39" s="31" t="s">
        <v>224</v>
      </c>
      <c r="N39" s="31" t="s">
        <v>224</v>
      </c>
      <c r="O39" s="31" t="s">
        <v>224</v>
      </c>
      <c r="P39" s="31" t="s">
        <v>224</v>
      </c>
      <c r="Q39" s="31" t="s">
        <v>224</v>
      </c>
      <c r="R39" s="32"/>
      <c r="S39" s="33">
        <v>2</v>
      </c>
      <c r="T39" s="33">
        <v>2</v>
      </c>
      <c r="U39" s="33">
        <v>2</v>
      </c>
      <c r="V39" s="33">
        <v>2</v>
      </c>
      <c r="W39" s="33">
        <v>2</v>
      </c>
      <c r="X39" s="33">
        <v>2</v>
      </c>
      <c r="Y39" s="33">
        <v>2</v>
      </c>
      <c r="Z39" s="33">
        <v>2</v>
      </c>
      <c r="AA39" s="33">
        <v>2</v>
      </c>
      <c r="AB39" s="33">
        <v>2</v>
      </c>
      <c r="AC39" s="33">
        <v>2</v>
      </c>
      <c r="AD39" s="33"/>
      <c r="AE39" s="37">
        <f>SUM(Table14[[#This Row],[Autumn Week 1]:[Spring Week 12]])</f>
        <v>22</v>
      </c>
    </row>
    <row r="40" spans="1:31">
      <c r="A40" s="3" t="s">
        <v>109</v>
      </c>
      <c r="B40" s="3" t="s">
        <v>99</v>
      </c>
      <c r="C40" s="12" t="s">
        <v>227</v>
      </c>
      <c r="D40" s="29">
        <f>INDEX(Table2[Credits],MATCH(Table14[[#This Row],[Module Code]],Table2[Module Code],0))</f>
        <v>10</v>
      </c>
      <c r="E40" s="29" t="str">
        <f>INDEX(Table2[Semester],MATCH(Table14[[#This Row],[Module Code]],Table2[Module Code],0))</f>
        <v>SEM2</v>
      </c>
      <c r="F40" s="11">
        <f>INDEX(Table2[Contact Time],MATCH(Table14[[#This Row],[Module Code]],Table2[Module Code],0))</f>
        <v>2</v>
      </c>
      <c r="G40" s="31" t="s">
        <v>224</v>
      </c>
      <c r="H40" s="31" t="s">
        <v>224</v>
      </c>
      <c r="I40" s="31" t="s">
        <v>224</v>
      </c>
      <c r="J40" s="31" t="s">
        <v>224</v>
      </c>
      <c r="K40" s="31" t="s">
        <v>224</v>
      </c>
      <c r="L40" s="31" t="s">
        <v>224</v>
      </c>
      <c r="M40" s="31" t="s">
        <v>224</v>
      </c>
      <c r="N40" s="31" t="s">
        <v>224</v>
      </c>
      <c r="O40" s="31" t="s">
        <v>224</v>
      </c>
      <c r="P40" s="31" t="s">
        <v>224</v>
      </c>
      <c r="Q40" s="31" t="s">
        <v>224</v>
      </c>
      <c r="R40" s="32"/>
      <c r="S40" s="33">
        <v>2</v>
      </c>
      <c r="T40" s="33">
        <v>2</v>
      </c>
      <c r="U40" s="33">
        <v>2</v>
      </c>
      <c r="V40" s="33">
        <v>2</v>
      </c>
      <c r="W40" s="33">
        <v>2</v>
      </c>
      <c r="X40" s="33">
        <v>2</v>
      </c>
      <c r="Y40" s="33">
        <v>2</v>
      </c>
      <c r="Z40" s="33">
        <v>2</v>
      </c>
      <c r="AA40" s="33">
        <v>2</v>
      </c>
      <c r="AB40" s="33">
        <v>2</v>
      </c>
      <c r="AC40" s="33">
        <v>2</v>
      </c>
      <c r="AD40" s="33"/>
      <c r="AE40" s="37">
        <f>SUM(Table14[[#This Row],[Autumn Week 1]:[Spring Week 12]])</f>
        <v>22</v>
      </c>
    </row>
    <row r="41" spans="1:31">
      <c r="A41" s="3" t="s">
        <v>100</v>
      </c>
      <c r="B41" s="3" t="s">
        <v>101</v>
      </c>
      <c r="C41" s="12" t="s">
        <v>228</v>
      </c>
      <c r="D41" s="29">
        <f>INDEX(Table2[Credits],MATCH(Table14[[#This Row],[Module Code]],Table2[Module Code],0))</f>
        <v>10</v>
      </c>
      <c r="E41" s="29" t="str">
        <f>INDEX(Table2[Semester],MATCH(Table14[[#This Row],[Module Code]],Table2[Module Code],0))</f>
        <v>SEM2</v>
      </c>
      <c r="F41" s="11">
        <f>INDEX(Table2[Contact Time],MATCH(Table14[[#This Row],[Module Code]],Table2[Module Code],0))</f>
        <v>2</v>
      </c>
      <c r="G41" s="31" t="s">
        <v>224</v>
      </c>
      <c r="H41" s="31" t="s">
        <v>224</v>
      </c>
      <c r="I41" s="31" t="s">
        <v>224</v>
      </c>
      <c r="J41" s="31" t="s">
        <v>224</v>
      </c>
      <c r="K41" s="31" t="s">
        <v>224</v>
      </c>
      <c r="L41" s="31" t="s">
        <v>224</v>
      </c>
      <c r="M41" s="31" t="s">
        <v>224</v>
      </c>
      <c r="N41" s="31" t="s">
        <v>224</v>
      </c>
      <c r="O41" s="31" t="s">
        <v>224</v>
      </c>
      <c r="P41" s="31" t="s">
        <v>224</v>
      </c>
      <c r="Q41" s="31" t="s">
        <v>224</v>
      </c>
      <c r="R41" s="32"/>
      <c r="S41" s="33">
        <v>2</v>
      </c>
      <c r="T41" s="33">
        <v>2</v>
      </c>
      <c r="U41" s="33">
        <v>2</v>
      </c>
      <c r="V41" s="33">
        <v>2</v>
      </c>
      <c r="W41" s="33">
        <v>2</v>
      </c>
      <c r="X41" s="33">
        <v>2</v>
      </c>
      <c r="Y41" s="33">
        <v>2</v>
      </c>
      <c r="Z41" s="33">
        <v>2</v>
      </c>
      <c r="AA41" s="33">
        <v>2</v>
      </c>
      <c r="AB41" s="33">
        <v>2</v>
      </c>
      <c r="AC41" s="33">
        <v>2</v>
      </c>
      <c r="AD41" s="33"/>
      <c r="AE41" s="37">
        <f>SUM(Table14[[#This Row],[Autumn Week 1]:[Spring Week 12]])</f>
        <v>22</v>
      </c>
    </row>
    <row r="42" spans="1:31">
      <c r="A42" s="3" t="s">
        <v>102</v>
      </c>
      <c r="B42" s="3" t="s">
        <v>103</v>
      </c>
      <c r="C42" s="12" t="s">
        <v>228</v>
      </c>
      <c r="D42" s="29">
        <f>INDEX(Table2[Credits],MATCH(Table14[[#This Row],[Module Code]],Table2[Module Code],0))</f>
        <v>10</v>
      </c>
      <c r="E42" s="29" t="str">
        <f>INDEX(Table2[Semester],MATCH(Table14[[#This Row],[Module Code]],Table2[Module Code],0))</f>
        <v>SEM2</v>
      </c>
      <c r="F42" s="11">
        <f>INDEX(Table2[Contact Time],MATCH(Table14[[#This Row],[Module Code]],Table2[Module Code],0))</f>
        <v>2</v>
      </c>
      <c r="G42" s="31" t="s">
        <v>224</v>
      </c>
      <c r="H42" s="31" t="s">
        <v>224</v>
      </c>
      <c r="I42" s="31" t="s">
        <v>224</v>
      </c>
      <c r="J42" s="31" t="s">
        <v>224</v>
      </c>
      <c r="K42" s="31" t="s">
        <v>224</v>
      </c>
      <c r="L42" s="31" t="s">
        <v>224</v>
      </c>
      <c r="M42" s="31" t="s">
        <v>224</v>
      </c>
      <c r="N42" s="31" t="s">
        <v>224</v>
      </c>
      <c r="O42" s="31" t="s">
        <v>224</v>
      </c>
      <c r="P42" s="31" t="s">
        <v>224</v>
      </c>
      <c r="Q42" s="31" t="s">
        <v>224</v>
      </c>
      <c r="R42" s="32"/>
      <c r="S42" s="33">
        <v>2</v>
      </c>
      <c r="T42" s="33">
        <v>2</v>
      </c>
      <c r="U42" s="33">
        <v>2</v>
      </c>
      <c r="V42" s="33">
        <v>2</v>
      </c>
      <c r="W42" s="33">
        <v>2</v>
      </c>
      <c r="X42" s="33">
        <v>2</v>
      </c>
      <c r="Y42" s="33">
        <v>2</v>
      </c>
      <c r="Z42" s="33">
        <v>2</v>
      </c>
      <c r="AA42" s="33">
        <v>2</v>
      </c>
      <c r="AB42" s="33">
        <v>2</v>
      </c>
      <c r="AC42" s="33">
        <v>2</v>
      </c>
      <c r="AD42" s="33"/>
      <c r="AE42" s="37">
        <f>SUM(Table14[[#This Row],[Autumn Week 1]:[Spring Week 12]])</f>
        <v>22</v>
      </c>
    </row>
    <row r="43" spans="1:31">
      <c r="A43" s="3" t="s">
        <v>104</v>
      </c>
      <c r="B43" s="3" t="s">
        <v>105</v>
      </c>
      <c r="C43" s="12" t="s">
        <v>228</v>
      </c>
      <c r="D43" s="29">
        <f>INDEX(Table2[Credits],MATCH(Table14[[#This Row],[Module Code]],Table2[Module Code],0))</f>
        <v>10</v>
      </c>
      <c r="E43" s="29" t="str">
        <f>INDEX(Table2[Semester],MATCH(Table14[[#This Row],[Module Code]],Table2[Module Code],0))</f>
        <v>SEM2</v>
      </c>
      <c r="F43" s="11">
        <f>INDEX(Table2[Contact Time],MATCH(Table14[[#This Row],[Module Code]],Table2[Module Code],0))</f>
        <v>2</v>
      </c>
      <c r="G43" s="31" t="s">
        <v>224</v>
      </c>
      <c r="H43" s="31" t="s">
        <v>224</v>
      </c>
      <c r="I43" s="31" t="s">
        <v>224</v>
      </c>
      <c r="J43" s="31" t="s">
        <v>224</v>
      </c>
      <c r="K43" s="31" t="s">
        <v>224</v>
      </c>
      <c r="L43" s="31" t="s">
        <v>224</v>
      </c>
      <c r="M43" s="31" t="s">
        <v>224</v>
      </c>
      <c r="N43" s="31" t="s">
        <v>224</v>
      </c>
      <c r="O43" s="31" t="s">
        <v>224</v>
      </c>
      <c r="P43" s="31" t="s">
        <v>224</v>
      </c>
      <c r="Q43" s="31" t="s">
        <v>224</v>
      </c>
      <c r="R43" s="32"/>
      <c r="S43" s="33">
        <v>2</v>
      </c>
      <c r="T43" s="33">
        <v>2</v>
      </c>
      <c r="U43" s="33">
        <v>2</v>
      </c>
      <c r="V43" s="33">
        <v>2</v>
      </c>
      <c r="W43" s="33">
        <v>2</v>
      </c>
      <c r="X43" s="33">
        <v>2</v>
      </c>
      <c r="Y43" s="33">
        <v>2</v>
      </c>
      <c r="Z43" s="33">
        <v>2</v>
      </c>
      <c r="AA43" s="33">
        <v>2</v>
      </c>
      <c r="AB43" s="33">
        <v>2</v>
      </c>
      <c r="AC43" s="33">
        <v>2</v>
      </c>
      <c r="AD43" s="33"/>
      <c r="AE43" s="37">
        <f>SUM(Table14[[#This Row],[Autumn Week 1]:[Spring Week 12]])</f>
        <v>22</v>
      </c>
    </row>
    <row r="44" spans="1:31">
      <c r="A44" s="9" t="s">
        <v>47</v>
      </c>
      <c r="B44" s="2" t="s">
        <v>23</v>
      </c>
      <c r="C44" s="13" t="s">
        <v>227</v>
      </c>
      <c r="D44" s="30">
        <f>INDEX(Table2[Credits],MATCH(Table14[[#This Row],[Module Code]],Table2[Module Code],0))</f>
        <v>30</v>
      </c>
      <c r="E44" s="30" t="str">
        <f>INDEX(Table2[Semester],MATCH(Table14[[#This Row],[Module Code]],Table2[Module Code],0))</f>
        <v>SEMD</v>
      </c>
      <c r="F44" s="11">
        <f>INDEX(Table2[Contact Time],MATCH(Table14[[#This Row],[Module Code]],Table2[Module Code],0))</f>
        <v>0.5</v>
      </c>
      <c r="G44" s="11">
        <f>INDEX(Table2[Contact Time],MATCH(Table14[[#This Row],[Module Code]],Table2[Module Code],0))</f>
        <v>0.5</v>
      </c>
      <c r="H44" s="31">
        <v>1.5</v>
      </c>
      <c r="I44" s="31">
        <v>0.5</v>
      </c>
      <c r="J44" s="31">
        <v>0.5</v>
      </c>
      <c r="K44" s="31">
        <v>0.5</v>
      </c>
      <c r="L44" s="31">
        <v>0.5</v>
      </c>
      <c r="M44" s="31">
        <v>0.5</v>
      </c>
      <c r="N44" s="31">
        <v>0.5</v>
      </c>
      <c r="O44" s="31">
        <v>0.5</v>
      </c>
      <c r="P44" s="31">
        <v>0.5</v>
      </c>
      <c r="Q44" s="31">
        <v>0.5</v>
      </c>
      <c r="R44" s="31"/>
      <c r="S44" s="33">
        <v>0.5</v>
      </c>
      <c r="T44" s="33">
        <v>0.5</v>
      </c>
      <c r="U44" s="33">
        <v>0.5</v>
      </c>
      <c r="V44" s="33">
        <v>0.5</v>
      </c>
      <c r="W44" s="33">
        <v>0.5</v>
      </c>
      <c r="X44" s="33">
        <v>0.5</v>
      </c>
      <c r="Y44" s="33">
        <v>0.5</v>
      </c>
      <c r="Z44" s="33">
        <v>0.5</v>
      </c>
      <c r="AA44" s="33">
        <v>0.5</v>
      </c>
      <c r="AB44" s="33">
        <v>2</v>
      </c>
      <c r="AC44" s="33">
        <v>0.5</v>
      </c>
      <c r="AD44" s="33">
        <v>0.5</v>
      </c>
      <c r="AE44" s="37">
        <f>SUM(Table14[[#This Row],[Autumn Week 1]:[Spring Week 12]])</f>
        <v>14</v>
      </c>
    </row>
    <row r="45" spans="1:31">
      <c r="A45" s="4" t="s">
        <v>61</v>
      </c>
      <c r="B45" s="2" t="s">
        <v>62</v>
      </c>
      <c r="C45" s="11" t="s">
        <v>228</v>
      </c>
      <c r="D45" s="29">
        <f>INDEX(Table2[Credits],MATCH(Table14[[#This Row],[Module Code]],Table2[Module Code],0))</f>
        <v>10</v>
      </c>
      <c r="E45" s="29" t="str">
        <f>INDEX(Table2[Semester],MATCH(Table14[[#This Row],[Module Code]],Table2[Module Code],0))</f>
        <v>SEM1</v>
      </c>
      <c r="F45" s="11">
        <f>INDEX(Table2[Contact Time],MATCH(Table14[[#This Row],[Module Code]],Table2[Module Code],0))</f>
        <v>2</v>
      </c>
      <c r="G45" s="31">
        <v>2</v>
      </c>
      <c r="H45" s="31">
        <v>2</v>
      </c>
      <c r="I45" s="31">
        <v>2</v>
      </c>
      <c r="J45" s="31">
        <v>2</v>
      </c>
      <c r="K45" s="31">
        <v>2</v>
      </c>
      <c r="L45" s="31">
        <v>2</v>
      </c>
      <c r="M45" s="31">
        <v>2</v>
      </c>
      <c r="N45" s="31">
        <v>2</v>
      </c>
      <c r="O45" s="31">
        <v>2</v>
      </c>
      <c r="P45" s="31">
        <v>2</v>
      </c>
      <c r="Q45" s="31">
        <v>2</v>
      </c>
      <c r="R45" s="32"/>
      <c r="S45" s="33" t="s">
        <v>224</v>
      </c>
      <c r="T45" s="33" t="s">
        <v>224</v>
      </c>
      <c r="U45" s="33" t="s">
        <v>224</v>
      </c>
      <c r="V45" s="33" t="s">
        <v>224</v>
      </c>
      <c r="W45" s="33" t="s">
        <v>224</v>
      </c>
      <c r="X45" s="33" t="s">
        <v>224</v>
      </c>
      <c r="Y45" s="33" t="s">
        <v>224</v>
      </c>
      <c r="Z45" s="33" t="s">
        <v>224</v>
      </c>
      <c r="AA45" s="33" t="s">
        <v>224</v>
      </c>
      <c r="AB45" s="33" t="s">
        <v>224</v>
      </c>
      <c r="AC45" s="33" t="s">
        <v>224</v>
      </c>
      <c r="AD45" s="33"/>
      <c r="AE45" s="37">
        <f>SUM(Table14[[#This Row],[Autumn Week 1]:[Spring Week 12]])</f>
        <v>22</v>
      </c>
    </row>
    <row r="46" spans="1:31">
      <c r="A46" s="4" t="s">
        <v>248</v>
      </c>
      <c r="B46" s="2" t="s">
        <v>247</v>
      </c>
      <c r="C46" s="11" t="s">
        <v>228</v>
      </c>
      <c r="D46" s="29">
        <f>INDEX(Table2[Credits],MATCH(Table14[[#This Row],[Module Code]],Table2[Module Code],0))</f>
        <v>10</v>
      </c>
      <c r="E46" s="29" t="str">
        <f>INDEX(Table2[Semester],MATCH(Table14[[#This Row],[Module Code]],Table2[Module Code],0))</f>
        <v>SEM1</v>
      </c>
      <c r="F46" s="11">
        <f>INDEX(Table2[Contact Time],MATCH(Table14[[#This Row],[Module Code]],Table2[Module Code],0))</f>
        <v>2</v>
      </c>
      <c r="G46" s="31">
        <v>2</v>
      </c>
      <c r="H46" s="31">
        <v>2</v>
      </c>
      <c r="I46" s="31">
        <v>2</v>
      </c>
      <c r="J46" s="31">
        <v>2</v>
      </c>
      <c r="K46" s="31">
        <v>2</v>
      </c>
      <c r="L46" s="31">
        <v>2</v>
      </c>
      <c r="M46" s="31">
        <v>2</v>
      </c>
      <c r="N46" s="31">
        <v>2</v>
      </c>
      <c r="O46" s="31">
        <v>2</v>
      </c>
      <c r="P46" s="31">
        <v>2</v>
      </c>
      <c r="Q46" s="31">
        <v>2</v>
      </c>
      <c r="R46" s="32"/>
      <c r="S46" s="33" t="s">
        <v>224</v>
      </c>
      <c r="T46" s="33" t="s">
        <v>224</v>
      </c>
      <c r="U46" s="33" t="s">
        <v>224</v>
      </c>
      <c r="V46" s="33" t="s">
        <v>224</v>
      </c>
      <c r="W46" s="33" t="s">
        <v>224</v>
      </c>
      <c r="X46" s="33" t="s">
        <v>224</v>
      </c>
      <c r="Y46" s="33" t="s">
        <v>224</v>
      </c>
      <c r="Z46" s="33" t="s">
        <v>224</v>
      </c>
      <c r="AA46" s="33" t="s">
        <v>224</v>
      </c>
      <c r="AB46" s="33" t="s">
        <v>224</v>
      </c>
      <c r="AC46" s="33" t="s">
        <v>224</v>
      </c>
      <c r="AD46" s="33"/>
      <c r="AE46" s="37">
        <f>SUM(Table14[[#This Row],[Autumn Week 1]:[Spring Week 12]])</f>
        <v>22</v>
      </c>
    </row>
    <row r="47" spans="1:31">
      <c r="A47" s="4" t="s">
        <v>63</v>
      </c>
      <c r="B47" s="2" t="s">
        <v>64</v>
      </c>
      <c r="C47" s="11" t="s">
        <v>228</v>
      </c>
      <c r="D47" s="29">
        <f>INDEX(Table2[Credits],MATCH(Table14[[#This Row],[Module Code]],Table2[Module Code],0))</f>
        <v>10</v>
      </c>
      <c r="E47" s="29" t="str">
        <f>INDEX(Table2[Semester],MATCH(Table14[[#This Row],[Module Code]],Table2[Module Code],0))</f>
        <v>SEM1</v>
      </c>
      <c r="F47" s="11">
        <f>INDEX(Table2[Contact Time],MATCH(Table14[[#This Row],[Module Code]],Table2[Module Code],0))</f>
        <v>2</v>
      </c>
      <c r="G47" s="31">
        <v>2</v>
      </c>
      <c r="H47" s="31">
        <v>2</v>
      </c>
      <c r="I47" s="31">
        <v>2</v>
      </c>
      <c r="J47" s="31">
        <v>2</v>
      </c>
      <c r="K47" s="31">
        <v>2</v>
      </c>
      <c r="L47" s="31">
        <v>2</v>
      </c>
      <c r="M47" s="31">
        <v>2</v>
      </c>
      <c r="N47" s="31">
        <v>2</v>
      </c>
      <c r="O47" s="31">
        <v>2</v>
      </c>
      <c r="P47" s="31">
        <v>2</v>
      </c>
      <c r="Q47" s="31">
        <v>2</v>
      </c>
      <c r="R47" s="32"/>
      <c r="S47" s="33" t="s">
        <v>224</v>
      </c>
      <c r="T47" s="33" t="s">
        <v>224</v>
      </c>
      <c r="U47" s="33" t="s">
        <v>224</v>
      </c>
      <c r="V47" s="33" t="s">
        <v>224</v>
      </c>
      <c r="W47" s="33" t="s">
        <v>224</v>
      </c>
      <c r="X47" s="33" t="s">
        <v>224</v>
      </c>
      <c r="Y47" s="33" t="s">
        <v>224</v>
      </c>
      <c r="Z47" s="33" t="s">
        <v>224</v>
      </c>
      <c r="AA47" s="33" t="s">
        <v>224</v>
      </c>
      <c r="AB47" s="33" t="s">
        <v>224</v>
      </c>
      <c r="AC47" s="33" t="s">
        <v>224</v>
      </c>
      <c r="AD47" s="33"/>
      <c r="AE47" s="37">
        <f>SUM(Table14[[#This Row],[Autumn Week 1]:[Spring Week 12]])</f>
        <v>22</v>
      </c>
    </row>
    <row r="48" spans="1:31">
      <c r="A48" s="4" t="s">
        <v>66</v>
      </c>
      <c r="B48" s="2" t="s">
        <v>67</v>
      </c>
      <c r="C48" s="11" t="s">
        <v>228</v>
      </c>
      <c r="D48" s="29">
        <f>INDEX(Table2[Credits],MATCH(Table14[[#This Row],[Module Code]],Table2[Module Code],0))</f>
        <v>10</v>
      </c>
      <c r="E48" s="29" t="str">
        <f>INDEX(Table2[Semester],MATCH(Table14[[#This Row],[Module Code]],Table2[Module Code],0))</f>
        <v>SEM1</v>
      </c>
      <c r="F48" s="11">
        <f>INDEX(Table2[Contact Time],MATCH(Table14[[#This Row],[Module Code]],Table2[Module Code],0))</f>
        <v>3</v>
      </c>
      <c r="G48" s="31">
        <v>3</v>
      </c>
      <c r="H48" s="31">
        <v>3</v>
      </c>
      <c r="I48" s="31">
        <v>3</v>
      </c>
      <c r="J48" s="31">
        <v>3</v>
      </c>
      <c r="K48" s="31">
        <v>3</v>
      </c>
      <c r="L48" s="31">
        <v>3</v>
      </c>
      <c r="M48" s="31">
        <v>3</v>
      </c>
      <c r="N48" s="31">
        <v>3</v>
      </c>
      <c r="O48" s="31">
        <v>3</v>
      </c>
      <c r="P48" s="31">
        <v>3</v>
      </c>
      <c r="Q48" s="31">
        <v>3</v>
      </c>
      <c r="R48" s="32"/>
      <c r="S48" s="33" t="s">
        <v>224</v>
      </c>
      <c r="T48" s="33" t="s">
        <v>224</v>
      </c>
      <c r="U48" s="33" t="s">
        <v>224</v>
      </c>
      <c r="V48" s="33" t="s">
        <v>224</v>
      </c>
      <c r="W48" s="33" t="s">
        <v>224</v>
      </c>
      <c r="X48" s="33" t="s">
        <v>224</v>
      </c>
      <c r="Y48" s="33" t="s">
        <v>224</v>
      </c>
      <c r="Z48" s="33" t="s">
        <v>224</v>
      </c>
      <c r="AA48" s="33" t="s">
        <v>224</v>
      </c>
      <c r="AB48" s="33" t="s">
        <v>224</v>
      </c>
      <c r="AC48" s="33" t="s">
        <v>224</v>
      </c>
      <c r="AD48" s="33"/>
      <c r="AE48" s="37">
        <f>SUM(Table14[[#This Row],[Autumn Week 1]:[Spring Week 12]])</f>
        <v>33</v>
      </c>
    </row>
    <row r="49" spans="1:31" ht="14.65" customHeight="1">
      <c r="A49" s="4" t="s">
        <v>69</v>
      </c>
      <c r="B49" s="2" t="s">
        <v>70</v>
      </c>
      <c r="C49" s="11" t="s">
        <v>227</v>
      </c>
      <c r="D49" s="29">
        <f>INDEX(Table2[Credits],MATCH(Table14[[#This Row],[Module Code]],Table2[Module Code],0))</f>
        <v>10</v>
      </c>
      <c r="E49" s="29" t="str">
        <f>INDEX(Table2[Semester],MATCH(Table14[[#This Row],[Module Code]],Table2[Module Code],0))</f>
        <v>SEM1</v>
      </c>
      <c r="F49" s="11">
        <f>INDEX(Table2[Contact Time],MATCH(Table14[[#This Row],[Module Code]],Table2[Module Code],0))</f>
        <v>2</v>
      </c>
      <c r="G49" s="31">
        <v>2</v>
      </c>
      <c r="H49" s="31">
        <v>2</v>
      </c>
      <c r="I49" s="31">
        <v>2</v>
      </c>
      <c r="J49" s="31">
        <v>2</v>
      </c>
      <c r="K49" s="31">
        <v>2</v>
      </c>
      <c r="L49" s="31">
        <v>2</v>
      </c>
      <c r="M49" s="31">
        <v>2</v>
      </c>
      <c r="N49" s="31">
        <v>2</v>
      </c>
      <c r="O49" s="31">
        <v>2</v>
      </c>
      <c r="P49" s="31">
        <v>2</v>
      </c>
      <c r="Q49" s="31">
        <v>2</v>
      </c>
      <c r="R49" s="32"/>
      <c r="S49" s="33" t="s">
        <v>224</v>
      </c>
      <c r="T49" s="33" t="s">
        <v>224</v>
      </c>
      <c r="U49" s="33" t="s">
        <v>224</v>
      </c>
      <c r="V49" s="33" t="s">
        <v>224</v>
      </c>
      <c r="W49" s="33" t="s">
        <v>224</v>
      </c>
      <c r="X49" s="33" t="s">
        <v>224</v>
      </c>
      <c r="Y49" s="33" t="s">
        <v>224</v>
      </c>
      <c r="Z49" s="33" t="s">
        <v>224</v>
      </c>
      <c r="AA49" s="33" t="s">
        <v>224</v>
      </c>
      <c r="AB49" s="33" t="s">
        <v>224</v>
      </c>
      <c r="AC49" s="33" t="s">
        <v>224</v>
      </c>
      <c r="AD49" s="33"/>
      <c r="AE49" s="37">
        <f>SUM(Table14[[#This Row],[Autumn Week 1]:[Spring Week 12]])</f>
        <v>22</v>
      </c>
    </row>
    <row r="50" spans="1:31">
      <c r="A50" s="4" t="s">
        <v>71</v>
      </c>
      <c r="B50" s="2" t="s">
        <v>72</v>
      </c>
      <c r="C50" s="11" t="s">
        <v>228</v>
      </c>
      <c r="D50" s="29">
        <f>INDEX(Table2[Credits],MATCH(Table14[[#This Row],[Module Code]],Table2[Module Code],0))</f>
        <v>10</v>
      </c>
      <c r="E50" s="29" t="str">
        <f>INDEX(Table2[Semester],MATCH(Table14[[#This Row],[Module Code]],Table2[Module Code],0))</f>
        <v>SEM1</v>
      </c>
      <c r="F50" s="11">
        <f>INDEX(Table2[Contact Time],MATCH(Table14[[#This Row],[Module Code]],Table2[Module Code],0))</f>
        <v>2</v>
      </c>
      <c r="G50" s="31">
        <v>2</v>
      </c>
      <c r="H50" s="31">
        <v>2</v>
      </c>
      <c r="I50" s="31">
        <v>2</v>
      </c>
      <c r="J50" s="31">
        <v>2</v>
      </c>
      <c r="K50" s="31">
        <v>2</v>
      </c>
      <c r="L50" s="31">
        <v>2</v>
      </c>
      <c r="M50" s="31">
        <v>2</v>
      </c>
      <c r="N50" s="31">
        <v>2</v>
      </c>
      <c r="O50" s="31">
        <v>2</v>
      </c>
      <c r="P50" s="31">
        <v>2</v>
      </c>
      <c r="Q50" s="31">
        <v>2</v>
      </c>
      <c r="R50" s="32"/>
      <c r="S50" s="33" t="s">
        <v>224</v>
      </c>
      <c r="T50" s="33" t="s">
        <v>224</v>
      </c>
      <c r="U50" s="33" t="s">
        <v>224</v>
      </c>
      <c r="V50" s="33" t="s">
        <v>224</v>
      </c>
      <c r="W50" s="33" t="s">
        <v>224</v>
      </c>
      <c r="X50" s="33" t="s">
        <v>224</v>
      </c>
      <c r="Y50" s="33" t="s">
        <v>224</v>
      </c>
      <c r="Z50" s="33" t="s">
        <v>224</v>
      </c>
      <c r="AA50" s="33" t="s">
        <v>224</v>
      </c>
      <c r="AB50" s="33" t="s">
        <v>224</v>
      </c>
      <c r="AC50" s="33" t="s">
        <v>224</v>
      </c>
      <c r="AD50" s="33"/>
      <c r="AE50" s="37">
        <f>SUM(Table14[[#This Row],[Autumn Week 1]:[Spring Week 12]])</f>
        <v>22</v>
      </c>
    </row>
    <row r="51" spans="1:31" ht="14.65" customHeight="1">
      <c r="A51" s="3" t="s">
        <v>190</v>
      </c>
      <c r="B51" s="3" t="s">
        <v>110</v>
      </c>
      <c r="C51" s="12" t="s">
        <v>228</v>
      </c>
      <c r="D51" s="29">
        <f>INDEX(Table2[Credits],MATCH(Table14[[#This Row],[Module Code]],Table2[Module Code],0))</f>
        <v>10</v>
      </c>
      <c r="E51" s="29" t="str">
        <f>INDEX(Table2[Semester],MATCH(Table14[[#This Row],[Module Code]],Table2[Module Code],0))</f>
        <v>SEM2</v>
      </c>
      <c r="F51" s="11">
        <f>INDEX(Table2[Contact Time],MATCH(Table14[[#This Row],[Module Code]],Table2[Module Code],0))</f>
        <v>2</v>
      </c>
      <c r="G51" s="31" t="s">
        <v>224</v>
      </c>
      <c r="H51" s="31" t="s">
        <v>224</v>
      </c>
      <c r="I51" s="31" t="s">
        <v>224</v>
      </c>
      <c r="J51" s="31" t="s">
        <v>224</v>
      </c>
      <c r="K51" s="31" t="s">
        <v>224</v>
      </c>
      <c r="L51" s="31" t="s">
        <v>224</v>
      </c>
      <c r="M51" s="31" t="s">
        <v>224</v>
      </c>
      <c r="N51" s="31" t="s">
        <v>224</v>
      </c>
      <c r="O51" s="31" t="s">
        <v>224</v>
      </c>
      <c r="P51" s="31" t="s">
        <v>224</v>
      </c>
      <c r="Q51" s="31" t="s">
        <v>224</v>
      </c>
      <c r="R51" s="32"/>
      <c r="S51" s="33">
        <v>2</v>
      </c>
      <c r="T51" s="33">
        <v>2</v>
      </c>
      <c r="U51" s="33">
        <v>2</v>
      </c>
      <c r="V51" s="33">
        <v>2</v>
      </c>
      <c r="W51" s="33">
        <v>2</v>
      </c>
      <c r="X51" s="33">
        <v>2</v>
      </c>
      <c r="Y51" s="33">
        <v>2</v>
      </c>
      <c r="Z51" s="33">
        <v>2</v>
      </c>
      <c r="AA51" s="33">
        <v>2</v>
      </c>
      <c r="AB51" s="33">
        <v>2</v>
      </c>
      <c r="AC51" s="33">
        <v>2</v>
      </c>
      <c r="AD51" s="33"/>
      <c r="AE51" s="37">
        <f>SUM(Table14[[#This Row],[Autumn Week 1]:[Spring Week 12]])</f>
        <v>22</v>
      </c>
    </row>
    <row r="52" spans="1:31">
      <c r="A52" s="3" t="s">
        <v>191</v>
      </c>
      <c r="B52" s="3" t="s">
        <v>111</v>
      </c>
      <c r="C52" s="12" t="s">
        <v>228</v>
      </c>
      <c r="D52" s="29">
        <f>INDEX(Table2[Credits],MATCH(Table14[[#This Row],[Module Code]],Table2[Module Code],0))</f>
        <v>10</v>
      </c>
      <c r="E52" s="29" t="str">
        <f>INDEX(Table2[Semester],MATCH(Table14[[#This Row],[Module Code]],Table2[Module Code],0))</f>
        <v>SEM2</v>
      </c>
      <c r="F52" s="11">
        <f>INDEX(Table2[Contact Time],MATCH(Table14[[#This Row],[Module Code]],Table2[Module Code],0))</f>
        <v>2</v>
      </c>
      <c r="G52" s="31" t="s">
        <v>224</v>
      </c>
      <c r="H52" s="31" t="s">
        <v>224</v>
      </c>
      <c r="I52" s="31" t="s">
        <v>224</v>
      </c>
      <c r="J52" s="31" t="s">
        <v>224</v>
      </c>
      <c r="K52" s="31" t="s">
        <v>224</v>
      </c>
      <c r="L52" s="31" t="s">
        <v>224</v>
      </c>
      <c r="M52" s="31" t="s">
        <v>224</v>
      </c>
      <c r="N52" s="31" t="s">
        <v>224</v>
      </c>
      <c r="O52" s="31" t="s">
        <v>224</v>
      </c>
      <c r="P52" s="31" t="s">
        <v>224</v>
      </c>
      <c r="Q52" s="31" t="s">
        <v>224</v>
      </c>
      <c r="R52" s="32"/>
      <c r="S52" s="33">
        <v>2</v>
      </c>
      <c r="T52" s="33">
        <v>2</v>
      </c>
      <c r="U52" s="33">
        <v>2</v>
      </c>
      <c r="V52" s="33">
        <v>2</v>
      </c>
      <c r="W52" s="33">
        <v>2</v>
      </c>
      <c r="X52" s="33">
        <v>2</v>
      </c>
      <c r="Y52" s="33">
        <v>2</v>
      </c>
      <c r="Z52" s="33">
        <v>2</v>
      </c>
      <c r="AA52" s="33">
        <v>2</v>
      </c>
      <c r="AB52" s="33">
        <v>2</v>
      </c>
      <c r="AC52" s="33">
        <v>2</v>
      </c>
      <c r="AD52" s="33"/>
      <c r="AE52" s="37">
        <f>SUM(Table14[[#This Row],[Autumn Week 1]:[Spring Week 12]])</f>
        <v>22</v>
      </c>
    </row>
    <row r="53" spans="1:31">
      <c r="A53" s="3" t="s">
        <v>192</v>
      </c>
      <c r="B53" s="3" t="s">
        <v>112</v>
      </c>
      <c r="C53" s="11" t="s">
        <v>227</v>
      </c>
      <c r="D53" s="29">
        <f>INDEX(Table2[Credits],MATCH(Table14[[#This Row],[Module Code]],Table2[Module Code],0))</f>
        <v>10</v>
      </c>
      <c r="E53" s="29" t="str">
        <f>INDEX(Table2[Semester],MATCH(Table14[[#This Row],[Module Code]],Table2[Module Code],0))</f>
        <v>SEM2</v>
      </c>
      <c r="F53" s="11">
        <f>INDEX(Table2[Contact Time],MATCH(Table14[[#This Row],[Module Code]],Table2[Module Code],0))</f>
        <v>2</v>
      </c>
      <c r="G53" s="31" t="s">
        <v>224</v>
      </c>
      <c r="H53" s="31" t="s">
        <v>224</v>
      </c>
      <c r="I53" s="31" t="s">
        <v>224</v>
      </c>
      <c r="J53" s="31" t="s">
        <v>224</v>
      </c>
      <c r="K53" s="31" t="s">
        <v>224</v>
      </c>
      <c r="L53" s="31" t="s">
        <v>224</v>
      </c>
      <c r="M53" s="31" t="s">
        <v>224</v>
      </c>
      <c r="N53" s="31" t="s">
        <v>224</v>
      </c>
      <c r="O53" s="31" t="s">
        <v>224</v>
      </c>
      <c r="P53" s="31" t="s">
        <v>224</v>
      </c>
      <c r="Q53" s="31" t="s">
        <v>224</v>
      </c>
      <c r="R53" s="32"/>
      <c r="S53" s="33">
        <v>2</v>
      </c>
      <c r="T53" s="33">
        <v>2</v>
      </c>
      <c r="U53" s="33">
        <v>2</v>
      </c>
      <c r="V53" s="33">
        <v>2</v>
      </c>
      <c r="W53" s="33">
        <v>2</v>
      </c>
      <c r="X53" s="33">
        <v>2</v>
      </c>
      <c r="Y53" s="33">
        <v>2</v>
      </c>
      <c r="Z53" s="33">
        <v>2</v>
      </c>
      <c r="AA53" s="33">
        <v>2</v>
      </c>
      <c r="AB53" s="33">
        <v>2</v>
      </c>
      <c r="AC53" s="33">
        <v>2</v>
      </c>
      <c r="AD53" s="33"/>
      <c r="AE53" s="37">
        <f>SUM(Table14[[#This Row],[Autumn Week 1]:[Spring Week 12]])</f>
        <v>22</v>
      </c>
    </row>
    <row r="54" spans="1:31">
      <c r="A54" s="3" t="s">
        <v>193</v>
      </c>
      <c r="B54" s="3" t="s">
        <v>113</v>
      </c>
      <c r="C54" s="11" t="s">
        <v>228</v>
      </c>
      <c r="D54" s="29">
        <f>INDEX(Table2[Credits],MATCH(Table14[[#This Row],[Module Code]],Table2[Module Code],0))</f>
        <v>10</v>
      </c>
      <c r="E54" s="29" t="str">
        <f>INDEX(Table2[Semester],MATCH(Table14[[#This Row],[Module Code]],Table2[Module Code],0))</f>
        <v>SEM2</v>
      </c>
      <c r="F54" s="11">
        <f>INDEX(Table2[Contact Time],MATCH(Table14[[#This Row],[Module Code]],Table2[Module Code],0))</f>
        <v>2</v>
      </c>
      <c r="G54" s="31" t="s">
        <v>224</v>
      </c>
      <c r="H54" s="31" t="s">
        <v>224</v>
      </c>
      <c r="I54" s="31" t="s">
        <v>224</v>
      </c>
      <c r="J54" s="31" t="s">
        <v>224</v>
      </c>
      <c r="K54" s="31" t="s">
        <v>224</v>
      </c>
      <c r="L54" s="31" t="s">
        <v>224</v>
      </c>
      <c r="M54" s="31" t="s">
        <v>224</v>
      </c>
      <c r="N54" s="31" t="s">
        <v>224</v>
      </c>
      <c r="O54" s="31" t="s">
        <v>224</v>
      </c>
      <c r="P54" s="31" t="s">
        <v>224</v>
      </c>
      <c r="Q54" s="31" t="s">
        <v>224</v>
      </c>
      <c r="R54" s="32"/>
      <c r="S54" s="33">
        <v>2</v>
      </c>
      <c r="T54" s="33">
        <v>2</v>
      </c>
      <c r="U54" s="33">
        <v>2</v>
      </c>
      <c r="V54" s="33">
        <v>2</v>
      </c>
      <c r="W54" s="33">
        <v>2</v>
      </c>
      <c r="X54" s="33">
        <v>2</v>
      </c>
      <c r="Y54" s="33">
        <v>2</v>
      </c>
      <c r="Z54" s="33">
        <v>2</v>
      </c>
      <c r="AA54" s="33">
        <v>2</v>
      </c>
      <c r="AB54" s="33">
        <v>2</v>
      </c>
      <c r="AC54" s="33">
        <v>2</v>
      </c>
      <c r="AD54" s="33"/>
      <c r="AE54" s="37">
        <f>SUM(Table14[[#This Row],[Autumn Week 1]:[Spring Week 12]])</f>
        <v>22</v>
      </c>
    </row>
    <row r="55" spans="1:31">
      <c r="A55" s="3" t="s">
        <v>114</v>
      </c>
      <c r="B55" s="3" t="s">
        <v>115</v>
      </c>
      <c r="C55" s="12" t="s">
        <v>227</v>
      </c>
      <c r="D55" s="29">
        <f>INDEX(Table2[Credits],MATCH(Table14[[#This Row],[Module Code]],Table2[Module Code],0))</f>
        <v>10</v>
      </c>
      <c r="E55" s="29" t="str">
        <f>INDEX(Table2[Semester],MATCH(Table14[[#This Row],[Module Code]],Table2[Module Code],0))</f>
        <v>SEM2</v>
      </c>
      <c r="F55" s="11">
        <f>INDEX(Table2[Contact Time],MATCH(Table14[[#This Row],[Module Code]],Table2[Module Code],0))</f>
        <v>3</v>
      </c>
      <c r="G55" s="31" t="s">
        <v>224</v>
      </c>
      <c r="H55" s="31" t="s">
        <v>224</v>
      </c>
      <c r="I55" s="31" t="s">
        <v>224</v>
      </c>
      <c r="J55" s="31" t="s">
        <v>224</v>
      </c>
      <c r="K55" s="31" t="s">
        <v>224</v>
      </c>
      <c r="L55" s="31" t="s">
        <v>224</v>
      </c>
      <c r="M55" s="31" t="s">
        <v>224</v>
      </c>
      <c r="N55" s="31" t="s">
        <v>224</v>
      </c>
      <c r="O55" s="31" t="s">
        <v>224</v>
      </c>
      <c r="P55" s="31" t="s">
        <v>224</v>
      </c>
      <c r="Q55" s="31" t="s">
        <v>224</v>
      </c>
      <c r="R55" s="32"/>
      <c r="S55" s="33">
        <v>3</v>
      </c>
      <c r="T55" s="33">
        <v>3</v>
      </c>
      <c r="U55" s="33">
        <v>3</v>
      </c>
      <c r="V55" s="33">
        <v>3</v>
      </c>
      <c r="W55" s="33">
        <v>3</v>
      </c>
      <c r="X55" s="33">
        <v>3</v>
      </c>
      <c r="Y55" s="33">
        <v>3</v>
      </c>
      <c r="Z55" s="33">
        <v>3</v>
      </c>
      <c r="AA55" s="33">
        <v>3</v>
      </c>
      <c r="AB55" s="33">
        <v>3</v>
      </c>
      <c r="AC55" s="33">
        <v>3</v>
      </c>
      <c r="AD55" s="33"/>
      <c r="AE55" s="37">
        <f>SUM(Table14[[#This Row],[Autumn Week 1]:[Spring Week 12]])</f>
        <v>33</v>
      </c>
    </row>
    <row r="56" spans="1:31">
      <c r="A56" s="3" t="s">
        <v>249</v>
      </c>
      <c r="B56" s="3" t="s">
        <v>250</v>
      </c>
      <c r="C56" s="11" t="s">
        <v>228</v>
      </c>
      <c r="D56" s="29">
        <f>INDEX(Table2[Credits],MATCH(Table14[[#This Row],[Module Code]],Table2[Module Code],0))</f>
        <v>10</v>
      </c>
      <c r="E56" s="29" t="str">
        <f>INDEX(Table2[Semester],MATCH(Table14[[#This Row],[Module Code]],Table2[Module Code],0))</f>
        <v>SEM2</v>
      </c>
      <c r="F56" s="11">
        <f>INDEX(Table2[Contact Time],MATCH(Table14[[#This Row],[Module Code]],Table2[Module Code],0))</f>
        <v>2</v>
      </c>
      <c r="G56" s="31" t="s">
        <v>224</v>
      </c>
      <c r="H56" s="31" t="s">
        <v>224</v>
      </c>
      <c r="I56" s="31" t="s">
        <v>224</v>
      </c>
      <c r="J56" s="31" t="s">
        <v>224</v>
      </c>
      <c r="K56" s="31" t="s">
        <v>224</v>
      </c>
      <c r="L56" s="31" t="s">
        <v>224</v>
      </c>
      <c r="M56" s="31" t="s">
        <v>224</v>
      </c>
      <c r="N56" s="31" t="s">
        <v>224</v>
      </c>
      <c r="O56" s="31" t="s">
        <v>224</v>
      </c>
      <c r="P56" s="31" t="s">
        <v>224</v>
      </c>
      <c r="Q56" s="31" t="s">
        <v>224</v>
      </c>
      <c r="R56" s="32"/>
      <c r="S56" s="33">
        <v>2</v>
      </c>
      <c r="T56" s="33">
        <v>2</v>
      </c>
      <c r="U56" s="33">
        <v>2</v>
      </c>
      <c r="V56" s="33">
        <v>2</v>
      </c>
      <c r="W56" s="33">
        <v>2</v>
      </c>
      <c r="X56" s="33">
        <v>2</v>
      </c>
      <c r="Y56" s="33">
        <v>2</v>
      </c>
      <c r="Z56" s="33">
        <v>2</v>
      </c>
      <c r="AA56" s="33">
        <v>2</v>
      </c>
      <c r="AB56" s="33">
        <v>2</v>
      </c>
      <c r="AC56" s="33">
        <v>2</v>
      </c>
      <c r="AD56" s="33"/>
      <c r="AE56" s="37">
        <f>SUM(Table14[[#This Row],[Autumn Week 1]:[Spring Week 12]])</f>
        <v>22</v>
      </c>
    </row>
    <row r="57" spans="1:31">
      <c r="A57" s="3" t="s">
        <v>116</v>
      </c>
      <c r="B57" s="3" t="s">
        <v>117</v>
      </c>
      <c r="C57" s="11" t="s">
        <v>228</v>
      </c>
      <c r="D57" s="29">
        <f>INDEX(Table2[Credits],MATCH(Table14[[#This Row],[Module Code]],Table2[Module Code],0))</f>
        <v>10</v>
      </c>
      <c r="E57" s="29" t="str">
        <f>INDEX(Table2[Semester],MATCH(Table14[[#This Row],[Module Code]],Table2[Module Code],0))</f>
        <v>SEM2</v>
      </c>
      <c r="F57" s="11">
        <f>INDEX(Table2[Contact Time],MATCH(Table14[[#This Row],[Module Code]],Table2[Module Code],0))</f>
        <v>2</v>
      </c>
      <c r="G57" s="31" t="s">
        <v>224</v>
      </c>
      <c r="H57" s="31" t="s">
        <v>224</v>
      </c>
      <c r="I57" s="31" t="s">
        <v>224</v>
      </c>
      <c r="J57" s="31" t="s">
        <v>224</v>
      </c>
      <c r="K57" s="31" t="s">
        <v>224</v>
      </c>
      <c r="L57" s="31" t="s">
        <v>224</v>
      </c>
      <c r="M57" s="31" t="s">
        <v>224</v>
      </c>
      <c r="N57" s="31" t="s">
        <v>224</v>
      </c>
      <c r="O57" s="31" t="s">
        <v>224</v>
      </c>
      <c r="P57" s="31" t="s">
        <v>224</v>
      </c>
      <c r="Q57" s="31" t="s">
        <v>224</v>
      </c>
      <c r="R57" s="32"/>
      <c r="S57" s="33">
        <v>2</v>
      </c>
      <c r="T57" s="33">
        <v>2</v>
      </c>
      <c r="U57" s="33">
        <v>2</v>
      </c>
      <c r="V57" s="33">
        <v>2</v>
      </c>
      <c r="W57" s="33">
        <v>2</v>
      </c>
      <c r="X57" s="33">
        <v>2</v>
      </c>
      <c r="Y57" s="33">
        <v>2</v>
      </c>
      <c r="Z57" s="33">
        <v>2</v>
      </c>
      <c r="AA57" s="33">
        <v>2</v>
      </c>
      <c r="AB57" s="33">
        <v>2</v>
      </c>
      <c r="AC57" s="33">
        <v>2</v>
      </c>
      <c r="AD57" s="33"/>
      <c r="AE57" s="37">
        <f>SUM(Table14[[#This Row],[Autumn Week 1]:[Spring Week 12]])</f>
        <v>22</v>
      </c>
    </row>
    <row r="58" spans="1:31">
      <c r="A58" s="3" t="s">
        <v>68</v>
      </c>
      <c r="B58" s="3" t="s">
        <v>159</v>
      </c>
      <c r="C58" s="12" t="s">
        <v>228</v>
      </c>
      <c r="D58" s="29">
        <f>INDEX(Table2[Credits],MATCH(Table14[[#This Row],[Module Code]],Table2[Module Code],0))</f>
        <v>10</v>
      </c>
      <c r="E58" s="29" t="str">
        <f>INDEX(Table2[Semester],MATCH(Table14[[#This Row],[Module Code]],Table2[Module Code],0))</f>
        <v>SEM2</v>
      </c>
      <c r="F58" s="11">
        <f>INDEX(Table2[Contact Time],MATCH(Table14[[#This Row],[Module Code]],Table2[Module Code],0))</f>
        <v>2</v>
      </c>
      <c r="G58" s="31" t="s">
        <v>224</v>
      </c>
      <c r="H58" s="31" t="s">
        <v>224</v>
      </c>
      <c r="I58" s="31" t="s">
        <v>224</v>
      </c>
      <c r="J58" s="31" t="s">
        <v>224</v>
      </c>
      <c r="K58" s="31" t="s">
        <v>224</v>
      </c>
      <c r="L58" s="31" t="s">
        <v>224</v>
      </c>
      <c r="M58" s="31" t="s">
        <v>224</v>
      </c>
      <c r="N58" s="31" t="s">
        <v>224</v>
      </c>
      <c r="O58" s="31" t="s">
        <v>224</v>
      </c>
      <c r="P58" s="31" t="s">
        <v>224</v>
      </c>
      <c r="Q58" s="31" t="s">
        <v>224</v>
      </c>
      <c r="R58" s="32"/>
      <c r="S58" s="33">
        <v>2</v>
      </c>
      <c r="T58" s="33">
        <v>2</v>
      </c>
      <c r="U58" s="33">
        <v>2</v>
      </c>
      <c r="V58" s="33">
        <v>2</v>
      </c>
      <c r="W58" s="33">
        <v>2</v>
      </c>
      <c r="X58" s="33">
        <v>2</v>
      </c>
      <c r="Y58" s="33">
        <v>2</v>
      </c>
      <c r="Z58" s="33">
        <v>2</v>
      </c>
      <c r="AA58" s="33">
        <v>2</v>
      </c>
      <c r="AB58" s="33">
        <v>2</v>
      </c>
      <c r="AC58" s="33">
        <v>2</v>
      </c>
      <c r="AD58" s="33"/>
      <c r="AE58" s="37">
        <f>SUM(Table14[[#This Row],[Autumn Week 1]:[Spring Week 12]])</f>
        <v>22</v>
      </c>
    </row>
    <row r="59" spans="1:31">
      <c r="A59" s="3" t="s">
        <v>194</v>
      </c>
      <c r="B59" s="3" t="s">
        <v>118</v>
      </c>
      <c r="C59" s="12" t="s">
        <v>228</v>
      </c>
      <c r="D59" s="29">
        <f>INDEX(Table2[Credits],MATCH(Table14[[#This Row],[Module Code]],Table2[Module Code],0))</f>
        <v>10</v>
      </c>
      <c r="E59" s="29" t="str">
        <f>INDEX(Table2[Semester],MATCH(Table14[[#This Row],[Module Code]],Table2[Module Code],0))</f>
        <v>SEM2</v>
      </c>
      <c r="F59" s="11">
        <f>INDEX(Table2[Contact Time],MATCH(Table14[[#This Row],[Module Code]],Table2[Module Code],0))</f>
        <v>3</v>
      </c>
      <c r="G59" s="31" t="s">
        <v>224</v>
      </c>
      <c r="H59" s="31" t="s">
        <v>224</v>
      </c>
      <c r="I59" s="31" t="s">
        <v>224</v>
      </c>
      <c r="J59" s="31" t="s">
        <v>224</v>
      </c>
      <c r="K59" s="31" t="s">
        <v>224</v>
      </c>
      <c r="L59" s="31" t="s">
        <v>224</v>
      </c>
      <c r="M59" s="31" t="s">
        <v>224</v>
      </c>
      <c r="N59" s="31" t="s">
        <v>224</v>
      </c>
      <c r="O59" s="31" t="s">
        <v>224</v>
      </c>
      <c r="P59" s="31" t="s">
        <v>224</v>
      </c>
      <c r="Q59" s="31" t="s">
        <v>224</v>
      </c>
      <c r="R59" s="32"/>
      <c r="S59" s="33">
        <v>2</v>
      </c>
      <c r="T59" s="33">
        <v>2</v>
      </c>
      <c r="U59" s="33">
        <v>2</v>
      </c>
      <c r="V59" s="33">
        <v>2</v>
      </c>
      <c r="W59" s="33">
        <v>2</v>
      </c>
      <c r="X59" s="33">
        <v>4</v>
      </c>
      <c r="Y59" s="33">
        <v>4</v>
      </c>
      <c r="Z59" s="33">
        <v>4</v>
      </c>
      <c r="AA59" s="33">
        <v>2</v>
      </c>
      <c r="AB59" s="33">
        <v>2</v>
      </c>
      <c r="AC59" s="33">
        <v>2</v>
      </c>
      <c r="AD59" s="33"/>
      <c r="AE59" s="37">
        <f>SUM(Table14[[#This Row],[Autumn Week 1]:[Spring Week 12]])</f>
        <v>28</v>
      </c>
    </row>
    <row r="60" spans="1:31">
      <c r="A60" s="3" t="s">
        <v>195</v>
      </c>
      <c r="B60" s="3" t="s">
        <v>119</v>
      </c>
      <c r="C60" s="12" t="s">
        <v>228</v>
      </c>
      <c r="D60" s="29">
        <f>INDEX(Table2[Credits],MATCH(Table14[[#This Row],[Module Code]],Table2[Module Code],0))</f>
        <v>10</v>
      </c>
      <c r="E60" s="29" t="str">
        <f>INDEX(Table2[Semester],MATCH(Table14[[#This Row],[Module Code]],Table2[Module Code],0))</f>
        <v>SEM2</v>
      </c>
      <c r="F60" s="11">
        <f>INDEX(Table2[Contact Time],MATCH(Table14[[#This Row],[Module Code]],Table2[Module Code],0))</f>
        <v>2</v>
      </c>
      <c r="G60" s="31" t="s">
        <v>224</v>
      </c>
      <c r="H60" s="31" t="s">
        <v>224</v>
      </c>
      <c r="I60" s="31" t="s">
        <v>224</v>
      </c>
      <c r="J60" s="31" t="s">
        <v>224</v>
      </c>
      <c r="K60" s="31" t="s">
        <v>224</v>
      </c>
      <c r="L60" s="31" t="s">
        <v>224</v>
      </c>
      <c r="M60" s="31" t="s">
        <v>224</v>
      </c>
      <c r="N60" s="31" t="s">
        <v>224</v>
      </c>
      <c r="O60" s="31" t="s">
        <v>224</v>
      </c>
      <c r="P60" s="31" t="s">
        <v>224</v>
      </c>
      <c r="Q60" s="31" t="s">
        <v>224</v>
      </c>
      <c r="R60" s="32"/>
      <c r="S60" s="33">
        <v>2</v>
      </c>
      <c r="T60" s="33">
        <v>2</v>
      </c>
      <c r="U60" s="33">
        <v>2</v>
      </c>
      <c r="V60" s="33">
        <v>2</v>
      </c>
      <c r="W60" s="33">
        <v>2</v>
      </c>
      <c r="X60" s="33">
        <v>2</v>
      </c>
      <c r="Y60" s="33">
        <v>2</v>
      </c>
      <c r="Z60" s="33">
        <v>2</v>
      </c>
      <c r="AA60" s="33">
        <v>2</v>
      </c>
      <c r="AB60" s="33">
        <v>2</v>
      </c>
      <c r="AC60" s="33">
        <v>2</v>
      </c>
      <c r="AD60" s="33"/>
      <c r="AE60" s="37">
        <f>SUM(Table14[[#This Row],[Autumn Week 1]:[Spring Week 12]])</f>
        <v>22</v>
      </c>
    </row>
    <row r="61" spans="1:31">
      <c r="A61" s="4" t="s">
        <v>74</v>
      </c>
      <c r="B61" s="2" t="s">
        <v>23</v>
      </c>
      <c r="C61" s="11" t="s">
        <v>227</v>
      </c>
      <c r="D61" s="29">
        <f>INDEX(Table2[Credits],MATCH(Table14[[#This Row],[Module Code]],Table2[Module Code],0))</f>
        <v>60</v>
      </c>
      <c r="E61" s="29" t="str">
        <f>INDEX(Table2[Semester],MATCH(Table14[[#This Row],[Module Code]],Table2[Module Code],0))</f>
        <v>SEMD</v>
      </c>
      <c r="F61" s="11">
        <f>INDEX(Table2[Contact Time],MATCH(Table14[[#This Row],[Module Code]],Table2[Module Code],0))</f>
        <v>0.5</v>
      </c>
      <c r="G61" s="31">
        <v>18</v>
      </c>
      <c r="H61" s="31">
        <v>1</v>
      </c>
      <c r="I61" s="31">
        <v>0.5</v>
      </c>
      <c r="J61" s="31">
        <v>0.5</v>
      </c>
      <c r="K61" s="31">
        <v>0.5</v>
      </c>
      <c r="L61" s="31">
        <v>0.5</v>
      </c>
      <c r="M61" s="31">
        <v>0.5</v>
      </c>
      <c r="N61" s="31">
        <v>0.5</v>
      </c>
      <c r="O61" s="31">
        <v>0.5</v>
      </c>
      <c r="P61" s="31">
        <v>0.5</v>
      </c>
      <c r="Q61" s="31">
        <v>0.5</v>
      </c>
      <c r="R61" s="31"/>
      <c r="S61" s="33">
        <v>0.5</v>
      </c>
      <c r="T61" s="33">
        <v>0.5</v>
      </c>
      <c r="U61" s="33">
        <v>0.5</v>
      </c>
      <c r="V61" s="33">
        <v>0.5</v>
      </c>
      <c r="W61" s="33">
        <v>0.5</v>
      </c>
      <c r="X61" s="33">
        <v>0.5</v>
      </c>
      <c r="Y61" s="33">
        <v>0.5</v>
      </c>
      <c r="Z61" s="33">
        <v>0.5</v>
      </c>
      <c r="AA61" s="33">
        <v>0.5</v>
      </c>
      <c r="AB61" s="33">
        <v>0.5</v>
      </c>
      <c r="AC61" s="33">
        <v>0.5</v>
      </c>
      <c r="AD61" s="33">
        <v>0.5</v>
      </c>
      <c r="AE61" s="37">
        <f>SUM(Table14[[#This Row],[Autumn Week 1]:[Spring Week 12]])</f>
        <v>29.5</v>
      </c>
    </row>
    <row r="62" spans="1:31">
      <c r="A62" s="4" t="s">
        <v>254</v>
      </c>
      <c r="B62" s="2" t="s">
        <v>255</v>
      </c>
      <c r="C62" s="11" t="s">
        <v>228</v>
      </c>
      <c r="D62" s="29">
        <f>INDEX(Table2[Credits],MATCH(Table14[[#This Row],[Module Code]],Table2[Module Code],0))</f>
        <v>10</v>
      </c>
      <c r="E62" s="29" t="str">
        <f>INDEX(Table2[Semester],MATCH(Table14[[#This Row],[Module Code]],Table2[Module Code],0))</f>
        <v>SEM1</v>
      </c>
      <c r="F62" s="11">
        <f>INDEX(Table2[Contact Time],MATCH(Table14[[#This Row],[Module Code]],Table2[Module Code],0))</f>
        <v>2</v>
      </c>
      <c r="G62" s="31">
        <v>2</v>
      </c>
      <c r="H62" s="31">
        <v>2</v>
      </c>
      <c r="I62" s="31">
        <v>2</v>
      </c>
      <c r="J62" s="31">
        <v>2</v>
      </c>
      <c r="K62" s="31"/>
      <c r="L62" s="31">
        <v>2</v>
      </c>
      <c r="M62" s="31">
        <v>2</v>
      </c>
      <c r="N62" s="31">
        <v>2</v>
      </c>
      <c r="O62" s="31">
        <v>2</v>
      </c>
      <c r="P62" s="31">
        <v>2</v>
      </c>
      <c r="Q62" s="31"/>
      <c r="R62" s="32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7">
        <f>SUM(Table14[[#This Row],[Autumn Week 1]:[Spring Week 12]])</f>
        <v>18</v>
      </c>
    </row>
    <row r="63" spans="1:31">
      <c r="A63" s="4" t="s">
        <v>181</v>
      </c>
      <c r="B63" s="2" t="s">
        <v>184</v>
      </c>
      <c r="C63" s="11" t="s">
        <v>5</v>
      </c>
      <c r="D63" s="29">
        <f>INDEX(Table2[Credits],MATCH(Table14[[#This Row],[Module Code]],Table2[Module Code],0))</f>
        <v>20</v>
      </c>
      <c r="E63" s="29" t="str">
        <f>INDEX(Table2[Semester],MATCH(Table14[[#This Row],[Module Code]],Table2[Module Code],0))</f>
        <v>SEM1</v>
      </c>
      <c r="F63" s="11">
        <f>INDEX(Table2[Contact Time],MATCH(Table14[[#This Row],[Module Code]],Table2[Module Code],0))</f>
        <v>3</v>
      </c>
      <c r="G63" s="31">
        <v>3</v>
      </c>
      <c r="H63" s="31">
        <v>3</v>
      </c>
      <c r="I63" s="31">
        <v>3</v>
      </c>
      <c r="J63" s="31">
        <v>3</v>
      </c>
      <c r="K63" s="31">
        <v>3</v>
      </c>
      <c r="L63" s="31">
        <v>3</v>
      </c>
      <c r="M63" s="31">
        <v>3</v>
      </c>
      <c r="N63" s="31">
        <v>3</v>
      </c>
      <c r="O63" s="31">
        <v>3</v>
      </c>
      <c r="P63" s="31">
        <v>3</v>
      </c>
      <c r="Q63" s="31">
        <v>3</v>
      </c>
      <c r="R63" s="32"/>
      <c r="S63" s="33" t="s">
        <v>224</v>
      </c>
      <c r="T63" s="33" t="s">
        <v>224</v>
      </c>
      <c r="U63" s="33" t="s">
        <v>224</v>
      </c>
      <c r="V63" s="33" t="s">
        <v>224</v>
      </c>
      <c r="W63" s="33" t="s">
        <v>224</v>
      </c>
      <c r="X63" s="33" t="s">
        <v>224</v>
      </c>
      <c r="Y63" s="33" t="s">
        <v>224</v>
      </c>
      <c r="Z63" s="33" t="s">
        <v>224</v>
      </c>
      <c r="AA63" s="33" t="s">
        <v>224</v>
      </c>
      <c r="AB63" s="33" t="s">
        <v>224</v>
      </c>
      <c r="AC63" s="33" t="s">
        <v>224</v>
      </c>
      <c r="AD63" s="33"/>
      <c r="AE63" s="37">
        <f>SUM(Table14[[#This Row],[Autumn Week 1]:[Spring Week 12]])</f>
        <v>33</v>
      </c>
    </row>
    <row r="64" spans="1:31">
      <c r="A64" s="4" t="s">
        <v>182</v>
      </c>
      <c r="B64" s="2" t="s">
        <v>185</v>
      </c>
      <c r="C64" s="11" t="s">
        <v>5</v>
      </c>
      <c r="D64" s="29">
        <f>INDEX(Table2[Credits],MATCH(Table14[[#This Row],[Module Code]],Table2[Module Code],0))</f>
        <v>20</v>
      </c>
      <c r="E64" s="29" t="str">
        <f>INDEX(Table2[Semester],MATCH(Table14[[#This Row],[Module Code]],Table2[Module Code],0))</f>
        <v>SEM2</v>
      </c>
      <c r="F64" s="11">
        <f>INDEX(Table2[Contact Time],MATCH(Table14[[#This Row],[Module Code]],Table2[Module Code],0))</f>
        <v>4</v>
      </c>
      <c r="G64" s="31" t="s">
        <v>224</v>
      </c>
      <c r="H64" s="31" t="s">
        <v>224</v>
      </c>
      <c r="I64" s="31" t="s">
        <v>224</v>
      </c>
      <c r="J64" s="31" t="s">
        <v>224</v>
      </c>
      <c r="K64" s="31" t="s">
        <v>224</v>
      </c>
      <c r="L64" s="31" t="s">
        <v>224</v>
      </c>
      <c r="M64" s="31" t="s">
        <v>224</v>
      </c>
      <c r="N64" s="31" t="s">
        <v>224</v>
      </c>
      <c r="O64" s="31" t="s">
        <v>224</v>
      </c>
      <c r="P64" s="31" t="s">
        <v>224</v>
      </c>
      <c r="Q64" s="31" t="s">
        <v>224</v>
      </c>
      <c r="R64" s="32"/>
      <c r="S64" s="33">
        <v>4</v>
      </c>
      <c r="T64" s="33">
        <v>4</v>
      </c>
      <c r="U64" s="33">
        <v>4</v>
      </c>
      <c r="V64" s="33">
        <v>4</v>
      </c>
      <c r="W64" s="33">
        <v>4</v>
      </c>
      <c r="X64" s="33">
        <v>4</v>
      </c>
      <c r="Y64" s="33">
        <v>4</v>
      </c>
      <c r="Z64" s="33">
        <v>4</v>
      </c>
      <c r="AA64" s="33">
        <v>4</v>
      </c>
      <c r="AB64" s="33">
        <v>4</v>
      </c>
      <c r="AC64" s="33">
        <v>4</v>
      </c>
      <c r="AD64" s="33"/>
      <c r="AE64" s="37">
        <f>SUM(Table14[[#This Row],[Autumn Week 1]:[Spring Week 12]])</f>
        <v>44</v>
      </c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8CE7-BEAC-43FA-847F-FDE82E3A5926}">
  <dimension ref="A1:R127"/>
  <sheetViews>
    <sheetView topLeftCell="A31" workbookViewId="0">
      <selection activeCell="B60" sqref="B60"/>
    </sheetView>
  </sheetViews>
  <sheetFormatPr defaultRowHeight="14.25"/>
  <cols>
    <col min="1" max="1" width="14.86328125" style="5" bestFit="1" customWidth="1"/>
    <col min="2" max="2" width="50.86328125" style="5" bestFit="1" customWidth="1"/>
    <col min="3" max="3" width="7.86328125" style="5" bestFit="1" customWidth="1"/>
    <col min="4" max="4" width="7.86328125" style="5" customWidth="1"/>
    <col min="5" max="5" width="10.73046875" style="5" bestFit="1" customWidth="1"/>
    <col min="6" max="6" width="7.265625" style="5" bestFit="1" customWidth="1"/>
    <col min="7" max="7" width="9" style="5" bestFit="1" customWidth="1"/>
  </cols>
  <sheetData>
    <row r="1" spans="1:18">
      <c r="A1" s="5" t="s">
        <v>0</v>
      </c>
      <c r="B1" s="5" t="s">
        <v>6</v>
      </c>
      <c r="C1" s="5" t="s">
        <v>183</v>
      </c>
      <c r="D1" s="5" t="s">
        <v>179</v>
      </c>
      <c r="E1" s="5" t="s">
        <v>146</v>
      </c>
      <c r="F1" s="5" t="s">
        <v>141</v>
      </c>
      <c r="G1" s="5" t="s">
        <v>140</v>
      </c>
      <c r="H1" s="5" t="s">
        <v>138</v>
      </c>
      <c r="I1" s="5" t="s">
        <v>231</v>
      </c>
      <c r="J1" s="5" t="s">
        <v>139</v>
      </c>
      <c r="K1" s="5" t="s">
        <v>142</v>
      </c>
      <c r="L1" s="5" t="s">
        <v>196</v>
      </c>
      <c r="M1" s="5" t="s">
        <v>197</v>
      </c>
      <c r="N1" s="5" t="s">
        <v>251</v>
      </c>
      <c r="O1" s="5" t="s">
        <v>222</v>
      </c>
      <c r="P1" s="1" t="s">
        <v>243</v>
      </c>
      <c r="Q1" s="1" t="s">
        <v>176</v>
      </c>
      <c r="R1" s="1" t="s">
        <v>177</v>
      </c>
    </row>
    <row r="2" spans="1:18">
      <c r="A2" s="4" t="s">
        <v>55</v>
      </c>
      <c r="B2" s="2" t="s">
        <v>54</v>
      </c>
      <c r="C2" s="2"/>
      <c r="D2" s="2" t="s">
        <v>180</v>
      </c>
      <c r="E2" s="2" t="s">
        <v>147</v>
      </c>
      <c r="F2" s="2">
        <v>4</v>
      </c>
      <c r="G2" s="2">
        <v>20</v>
      </c>
      <c r="H2" t="s">
        <v>143</v>
      </c>
      <c r="I2" t="s">
        <v>143</v>
      </c>
      <c r="J2" t="s">
        <v>143</v>
      </c>
      <c r="K2" t="s">
        <v>143</v>
      </c>
      <c r="O2">
        <v>4</v>
      </c>
      <c r="P2">
        <v>60</v>
      </c>
      <c r="Q2">
        <f>100-Table2[[#This Row],[Exam Weight (%)]]</f>
        <v>40</v>
      </c>
      <c r="R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3" spans="1:18">
      <c r="A3" s="4" t="s">
        <v>266</v>
      </c>
      <c r="B3" s="2" t="s">
        <v>267</v>
      </c>
      <c r="C3" s="2"/>
      <c r="D3" s="2" t="s">
        <v>180</v>
      </c>
      <c r="E3" s="2" t="s">
        <v>147</v>
      </c>
      <c r="F3" s="2">
        <v>4</v>
      </c>
      <c r="G3" s="2">
        <v>20</v>
      </c>
      <c r="H3" t="s">
        <v>143</v>
      </c>
      <c r="I3" t="s">
        <v>143</v>
      </c>
      <c r="J3" t="s">
        <v>143</v>
      </c>
      <c r="K3" t="s">
        <v>143</v>
      </c>
      <c r="O3">
        <v>4</v>
      </c>
      <c r="P3">
        <v>60</v>
      </c>
      <c r="Q3">
        <f>100-Table2[[#This Row],[Exam Weight (%)]]</f>
        <v>40</v>
      </c>
      <c r="R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" spans="1:18">
      <c r="A4" s="4" t="s">
        <v>269</v>
      </c>
      <c r="B4" s="2" t="s">
        <v>270</v>
      </c>
      <c r="C4" s="2"/>
      <c r="D4" s="2" t="s">
        <v>180</v>
      </c>
      <c r="E4" s="2" t="s">
        <v>147</v>
      </c>
      <c r="F4" s="2">
        <v>4</v>
      </c>
      <c r="G4" s="2">
        <v>10</v>
      </c>
      <c r="H4" t="s">
        <v>143</v>
      </c>
      <c r="I4" t="s">
        <v>143</v>
      </c>
      <c r="J4" t="s">
        <v>143</v>
      </c>
      <c r="K4" t="s">
        <v>143</v>
      </c>
      <c r="O4">
        <v>2</v>
      </c>
      <c r="P4">
        <v>50</v>
      </c>
      <c r="Q4">
        <f>100-Table2[[#This Row],[Exam Weight (%)]]</f>
        <v>50</v>
      </c>
      <c r="R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" spans="1:18">
      <c r="A5" s="4" t="s">
        <v>59</v>
      </c>
      <c r="B5" s="2" t="s">
        <v>58</v>
      </c>
      <c r="C5" s="2"/>
      <c r="D5" s="2" t="s">
        <v>180</v>
      </c>
      <c r="E5" s="2" t="s">
        <v>149</v>
      </c>
      <c r="F5" s="2">
        <v>4</v>
      </c>
      <c r="G5" s="2">
        <v>20</v>
      </c>
      <c r="H5" t="s">
        <v>143</v>
      </c>
      <c r="I5" t="s">
        <v>143</v>
      </c>
      <c r="J5" t="s">
        <v>143</v>
      </c>
      <c r="K5" t="s">
        <v>143</v>
      </c>
      <c r="O5">
        <v>4</v>
      </c>
      <c r="P5">
        <v>0</v>
      </c>
      <c r="Q5">
        <f>100-Table2[[#This Row],[Exam Weight (%)]]</f>
        <v>100</v>
      </c>
      <c r="R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6" spans="1:18">
      <c r="A6" s="3" t="s">
        <v>81</v>
      </c>
      <c r="B6" s="3" t="s">
        <v>76</v>
      </c>
      <c r="C6" s="3"/>
      <c r="D6" s="2" t="s">
        <v>180</v>
      </c>
      <c r="E6" s="3" t="s">
        <v>148</v>
      </c>
      <c r="F6" s="4">
        <v>4</v>
      </c>
      <c r="G6" s="2">
        <v>20</v>
      </c>
      <c r="H6" t="s">
        <v>143</v>
      </c>
      <c r="I6" t="s">
        <v>143</v>
      </c>
      <c r="J6" t="s">
        <v>143</v>
      </c>
      <c r="K6" t="s">
        <v>143</v>
      </c>
      <c r="O6">
        <v>4</v>
      </c>
      <c r="P6">
        <v>70</v>
      </c>
      <c r="Q6">
        <f>100-Table2[[#This Row],[Exam Weight (%)]]</f>
        <v>30</v>
      </c>
      <c r="R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" spans="1:18">
      <c r="A7" s="3" t="s">
        <v>187</v>
      </c>
      <c r="B7" s="3" t="s">
        <v>77</v>
      </c>
      <c r="C7" s="3"/>
      <c r="D7" s="2" t="s">
        <v>180</v>
      </c>
      <c r="E7" s="3" t="s">
        <v>148</v>
      </c>
      <c r="F7" s="4">
        <v>4</v>
      </c>
      <c r="G7" s="2">
        <v>10</v>
      </c>
      <c r="H7" t="s">
        <v>143</v>
      </c>
      <c r="I7" t="s">
        <v>143</v>
      </c>
      <c r="J7" t="s">
        <v>143</v>
      </c>
      <c r="K7" t="s">
        <v>143</v>
      </c>
      <c r="O7">
        <v>3</v>
      </c>
      <c r="P7">
        <v>0</v>
      </c>
      <c r="Q7">
        <f>100-Table2[[#This Row],[Exam Weight (%)]]</f>
        <v>100</v>
      </c>
      <c r="R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" spans="1:18">
      <c r="A8" s="3" t="s">
        <v>83</v>
      </c>
      <c r="B8" s="3" t="s">
        <v>79</v>
      </c>
      <c r="C8" s="3"/>
      <c r="D8" s="2" t="s">
        <v>180</v>
      </c>
      <c r="E8" s="3" t="s">
        <v>148</v>
      </c>
      <c r="F8" s="4">
        <v>4</v>
      </c>
      <c r="G8" s="2">
        <v>10</v>
      </c>
      <c r="H8" t="s">
        <v>144</v>
      </c>
      <c r="I8" t="s">
        <v>143</v>
      </c>
      <c r="J8" t="s">
        <v>143</v>
      </c>
      <c r="K8" s="6"/>
      <c r="L8" s="6"/>
      <c r="M8" s="6"/>
      <c r="N8" s="6"/>
      <c r="O8" s="6">
        <v>2</v>
      </c>
      <c r="P8">
        <v>70</v>
      </c>
      <c r="Q8">
        <f>100-Table2[[#This Row],[Exam Weight (%)]]</f>
        <v>30</v>
      </c>
      <c r="R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" spans="1:18">
      <c r="A9" s="3" t="s">
        <v>84</v>
      </c>
      <c r="B9" s="3" t="s">
        <v>80</v>
      </c>
      <c r="C9" s="3"/>
      <c r="D9" s="2" t="s">
        <v>180</v>
      </c>
      <c r="E9" s="3" t="s">
        <v>148</v>
      </c>
      <c r="F9" s="4">
        <v>4</v>
      </c>
      <c r="G9" s="2">
        <v>10</v>
      </c>
      <c r="H9" t="s">
        <v>143</v>
      </c>
      <c r="I9" t="s">
        <v>143</v>
      </c>
      <c r="J9" t="s">
        <v>143</v>
      </c>
      <c r="K9" t="s">
        <v>143</v>
      </c>
      <c r="O9">
        <v>2</v>
      </c>
      <c r="P9">
        <v>60</v>
      </c>
      <c r="Q9">
        <f>100-Table2[[#This Row],[Exam Weight (%)]]</f>
        <v>40</v>
      </c>
      <c r="R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0" spans="1:18">
      <c r="A10" s="7" t="s">
        <v>82</v>
      </c>
      <c r="B10" s="3" t="s">
        <v>78</v>
      </c>
      <c r="C10" s="3"/>
      <c r="D10" s="2" t="s">
        <v>180</v>
      </c>
      <c r="E10" s="3" t="s">
        <v>148</v>
      </c>
      <c r="F10" s="4">
        <v>4</v>
      </c>
      <c r="G10" s="2">
        <v>10</v>
      </c>
      <c r="H10" t="s">
        <v>144</v>
      </c>
      <c r="I10" s="6"/>
      <c r="J10" s="6"/>
      <c r="K10" t="s">
        <v>143</v>
      </c>
      <c r="O10">
        <v>2</v>
      </c>
      <c r="P10">
        <v>75</v>
      </c>
      <c r="Q10">
        <f>100-Table2[[#This Row],[Exam Weight (%)]]</f>
        <v>25</v>
      </c>
      <c r="R1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11" spans="1:18">
      <c r="A11" s="3" t="s">
        <v>225</v>
      </c>
      <c r="B11" s="3" t="s">
        <v>226</v>
      </c>
      <c r="C11" s="3"/>
      <c r="D11" s="28" t="s">
        <v>180</v>
      </c>
      <c r="E11" s="3" t="s">
        <v>149</v>
      </c>
      <c r="F11" s="4">
        <v>4</v>
      </c>
      <c r="G11" s="2">
        <v>0</v>
      </c>
      <c r="H11" t="s">
        <v>143</v>
      </c>
      <c r="I11" s="6" t="s">
        <v>143</v>
      </c>
      <c r="J11" s="6" t="s">
        <v>143</v>
      </c>
      <c r="K11" t="s">
        <v>143</v>
      </c>
      <c r="O11">
        <v>1</v>
      </c>
      <c r="P11">
        <v>0</v>
      </c>
      <c r="Q11">
        <f>100-Table2[[#This Row],[Exam Weight (%)]]</f>
        <v>100</v>
      </c>
      <c r="R1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12" spans="1:18">
      <c r="A12" s="4" t="s">
        <v>37</v>
      </c>
      <c r="B12" s="2" t="s">
        <v>38</v>
      </c>
      <c r="C12" s="2"/>
      <c r="D12" s="2" t="s">
        <v>180</v>
      </c>
      <c r="E12" s="2" t="s">
        <v>147</v>
      </c>
      <c r="F12" s="2">
        <v>5</v>
      </c>
      <c r="G12" s="2">
        <v>20</v>
      </c>
      <c r="H12" t="s">
        <v>143</v>
      </c>
      <c r="I12" t="s">
        <v>143</v>
      </c>
      <c r="J12" t="s">
        <v>143</v>
      </c>
      <c r="K12" t="s">
        <v>143</v>
      </c>
      <c r="O12">
        <v>4</v>
      </c>
      <c r="P12">
        <v>60</v>
      </c>
      <c r="Q12">
        <f>100-Table2[[#This Row],[Exam Weight (%)]]</f>
        <v>40</v>
      </c>
      <c r="R1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3" spans="1:18">
      <c r="A13" s="4" t="s">
        <v>272</v>
      </c>
      <c r="B13" s="2" t="s">
        <v>271</v>
      </c>
      <c r="C13" s="2"/>
      <c r="D13" s="2" t="s">
        <v>180</v>
      </c>
      <c r="E13" s="2" t="s">
        <v>147</v>
      </c>
      <c r="F13" s="2">
        <v>5</v>
      </c>
      <c r="G13" s="2">
        <v>10</v>
      </c>
      <c r="H13" t="s">
        <v>143</v>
      </c>
      <c r="I13" t="s">
        <v>143</v>
      </c>
      <c r="J13" t="s">
        <v>143</v>
      </c>
      <c r="K13" t="s">
        <v>143</v>
      </c>
      <c r="O13">
        <v>3</v>
      </c>
      <c r="P13">
        <v>60</v>
      </c>
      <c r="Q13">
        <f>100-Table2[[#This Row],[Exam Weight (%)]]</f>
        <v>40</v>
      </c>
      <c r="R1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4" spans="1:18">
      <c r="A14" s="4" t="s">
        <v>49</v>
      </c>
      <c r="B14" s="2" t="s">
        <v>48</v>
      </c>
      <c r="C14" s="2"/>
      <c r="D14" s="2" t="s">
        <v>180</v>
      </c>
      <c r="E14" s="2" t="s">
        <v>147</v>
      </c>
      <c r="F14" s="2">
        <v>5</v>
      </c>
      <c r="G14" s="2">
        <v>10</v>
      </c>
      <c r="H14" s="6"/>
      <c r="I14" s="6"/>
      <c r="J14" s="6"/>
      <c r="K14" t="s">
        <v>143</v>
      </c>
      <c r="O14">
        <v>4</v>
      </c>
      <c r="P14">
        <v>0</v>
      </c>
      <c r="Q14">
        <f>100-Table2[[#This Row],[Exam Weight (%)]]</f>
        <v>100</v>
      </c>
      <c r="R1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5" spans="1:18">
      <c r="A15" s="4" t="s">
        <v>244</v>
      </c>
      <c r="B15" s="2" t="s">
        <v>245</v>
      </c>
      <c r="C15" s="2"/>
      <c r="D15" s="2" t="s">
        <v>180</v>
      </c>
      <c r="E15" s="2" t="s">
        <v>147</v>
      </c>
      <c r="F15" s="2">
        <v>5</v>
      </c>
      <c r="G15" s="2">
        <v>10</v>
      </c>
      <c r="H15" t="s">
        <v>143</v>
      </c>
      <c r="I15" t="s">
        <v>143</v>
      </c>
      <c r="J15" t="s">
        <v>143</v>
      </c>
      <c r="K15" t="s">
        <v>143</v>
      </c>
      <c r="O15">
        <v>3</v>
      </c>
      <c r="P15">
        <v>50</v>
      </c>
      <c r="Q15">
        <f>100-Table2[[#This Row],[Exam Weight (%)]]</f>
        <v>50</v>
      </c>
      <c r="R1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6" spans="1:18">
      <c r="A16" s="4" t="s">
        <v>40</v>
      </c>
      <c r="B16" s="2" t="s">
        <v>41</v>
      </c>
      <c r="C16" s="2"/>
      <c r="D16" s="2" t="s">
        <v>180</v>
      </c>
      <c r="E16" s="2" t="s">
        <v>147</v>
      </c>
      <c r="F16" s="2">
        <v>5</v>
      </c>
      <c r="G16" s="2">
        <v>10</v>
      </c>
      <c r="H16" t="s">
        <v>144</v>
      </c>
      <c r="I16" t="s">
        <v>144</v>
      </c>
      <c r="J16" t="s">
        <v>143</v>
      </c>
      <c r="K16" s="6"/>
      <c r="L16" s="6"/>
      <c r="M16" s="6"/>
      <c r="N16" s="6"/>
      <c r="O16" s="6">
        <v>2</v>
      </c>
      <c r="P16">
        <v>50</v>
      </c>
      <c r="Q16">
        <f>100-Table2[[#This Row],[Exam Weight (%)]]</f>
        <v>50</v>
      </c>
      <c r="R1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7" spans="1:18">
      <c r="A17" s="4" t="s">
        <v>44</v>
      </c>
      <c r="B17" s="2" t="s">
        <v>42</v>
      </c>
      <c r="C17" s="2"/>
      <c r="D17" s="2" t="s">
        <v>180</v>
      </c>
      <c r="E17" s="2" t="s">
        <v>147</v>
      </c>
      <c r="F17" s="2">
        <v>5</v>
      </c>
      <c r="G17" s="2">
        <v>10</v>
      </c>
      <c r="H17" t="s">
        <v>144</v>
      </c>
      <c r="I17" s="6" t="s">
        <v>144</v>
      </c>
      <c r="J17" s="6"/>
      <c r="K17" s="6"/>
      <c r="L17" s="6"/>
      <c r="M17" s="6"/>
      <c r="N17" s="6"/>
      <c r="O17" s="6">
        <v>2</v>
      </c>
      <c r="P17">
        <v>0</v>
      </c>
      <c r="Q17">
        <f>100-Table2[[#This Row],[Exam Weight (%)]]</f>
        <v>100</v>
      </c>
      <c r="R1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8" spans="1:18">
      <c r="A18" s="4" t="s">
        <v>45</v>
      </c>
      <c r="B18" s="2" t="s">
        <v>43</v>
      </c>
      <c r="C18" s="2"/>
      <c r="D18" s="2" t="s">
        <v>180</v>
      </c>
      <c r="E18" s="2" t="s">
        <v>147</v>
      </c>
      <c r="F18" s="2">
        <v>5</v>
      </c>
      <c r="G18" s="2">
        <v>10</v>
      </c>
      <c r="H18" t="s">
        <v>144</v>
      </c>
      <c r="I18" s="6" t="s">
        <v>144</v>
      </c>
      <c r="J18" s="6"/>
      <c r="K18" t="s">
        <v>143</v>
      </c>
      <c r="O18">
        <v>2</v>
      </c>
      <c r="P18">
        <v>65</v>
      </c>
      <c r="Q18">
        <f>100-Table2[[#This Row],[Exam Weight (%)]]</f>
        <v>35</v>
      </c>
      <c r="R1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35</v>
      </c>
    </row>
    <row r="19" spans="1:18">
      <c r="A19" s="4" t="s">
        <v>51</v>
      </c>
      <c r="B19" s="2" t="s">
        <v>50</v>
      </c>
      <c r="C19" s="2"/>
      <c r="D19" s="2" t="s">
        <v>180</v>
      </c>
      <c r="E19" s="2" t="s">
        <v>149</v>
      </c>
      <c r="F19" s="2">
        <v>5</v>
      </c>
      <c r="G19" s="2">
        <v>20</v>
      </c>
      <c r="H19" t="s">
        <v>143</v>
      </c>
      <c r="I19" s="6"/>
      <c r="J19" s="6"/>
      <c r="K19" s="6"/>
      <c r="L19" s="6"/>
      <c r="M19" s="6"/>
      <c r="N19" s="6"/>
      <c r="O19" s="6">
        <v>4</v>
      </c>
      <c r="P19">
        <v>0</v>
      </c>
      <c r="Q19">
        <f>100-Table2[[#This Row],[Exam Weight (%)]]</f>
        <v>100</v>
      </c>
      <c r="R1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0" spans="1:18">
      <c r="A20" s="4" t="s">
        <v>53</v>
      </c>
      <c r="B20" s="2" t="s">
        <v>52</v>
      </c>
      <c r="C20" s="2"/>
      <c r="D20" s="2" t="s">
        <v>180</v>
      </c>
      <c r="E20" s="2" t="s">
        <v>149</v>
      </c>
      <c r="F20" s="2">
        <v>5</v>
      </c>
      <c r="G20" s="2">
        <v>20</v>
      </c>
      <c r="H20" s="6"/>
      <c r="I20" t="s">
        <v>143</v>
      </c>
      <c r="J20" t="s">
        <v>143</v>
      </c>
      <c r="K20" s="6"/>
      <c r="L20" s="6"/>
      <c r="M20" s="6"/>
      <c r="N20" s="6"/>
      <c r="O20" s="6">
        <v>3</v>
      </c>
      <c r="P20">
        <v>0</v>
      </c>
      <c r="Q20">
        <f>100-Table2[[#This Row],[Exam Weight (%)]]</f>
        <v>100</v>
      </c>
      <c r="R2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1" spans="1:18">
      <c r="A21" s="3" t="s">
        <v>93</v>
      </c>
      <c r="B21" s="3" t="s">
        <v>85</v>
      </c>
      <c r="C21" s="3"/>
      <c r="D21" s="2" t="s">
        <v>180</v>
      </c>
      <c r="E21" s="3" t="s">
        <v>148</v>
      </c>
      <c r="F21" s="4">
        <v>5</v>
      </c>
      <c r="G21" s="2">
        <v>20</v>
      </c>
      <c r="H21" t="s">
        <v>143</v>
      </c>
      <c r="I21" t="s">
        <v>143</v>
      </c>
      <c r="J21" t="s">
        <v>143</v>
      </c>
      <c r="K21" t="s">
        <v>143</v>
      </c>
      <c r="O21">
        <v>4</v>
      </c>
      <c r="P21">
        <v>70</v>
      </c>
      <c r="Q21">
        <f>100-Table2[[#This Row],[Exam Weight (%)]]</f>
        <v>30</v>
      </c>
      <c r="R2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2" spans="1:18">
      <c r="A22" s="3" t="s">
        <v>94</v>
      </c>
      <c r="B22" s="3" t="s">
        <v>86</v>
      </c>
      <c r="C22" s="3"/>
      <c r="D22" s="2" t="s">
        <v>180</v>
      </c>
      <c r="E22" s="3" t="s">
        <v>148</v>
      </c>
      <c r="F22" s="4">
        <v>5</v>
      </c>
      <c r="G22" s="2">
        <v>10</v>
      </c>
      <c r="H22" t="s">
        <v>143</v>
      </c>
      <c r="I22" t="s">
        <v>143</v>
      </c>
      <c r="J22" t="s">
        <v>143</v>
      </c>
      <c r="K22" t="s">
        <v>143</v>
      </c>
      <c r="O22">
        <v>2</v>
      </c>
      <c r="P22">
        <v>65</v>
      </c>
      <c r="Q22">
        <f>100-Table2[[#This Row],[Exam Weight (%)]]</f>
        <v>35</v>
      </c>
      <c r="R2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3" spans="1:18">
      <c r="A23" s="3" t="s">
        <v>186</v>
      </c>
      <c r="B23" s="3" t="s">
        <v>88</v>
      </c>
      <c r="C23" s="3"/>
      <c r="D23" s="2" t="s">
        <v>180</v>
      </c>
      <c r="E23" s="3" t="s">
        <v>148</v>
      </c>
      <c r="F23" s="4">
        <v>5</v>
      </c>
      <c r="G23" s="2">
        <v>10</v>
      </c>
      <c r="H23" t="s">
        <v>143</v>
      </c>
      <c r="I23" t="s">
        <v>143</v>
      </c>
      <c r="J23" t="s">
        <v>143</v>
      </c>
      <c r="K23" t="s">
        <v>143</v>
      </c>
      <c r="O23">
        <v>3</v>
      </c>
      <c r="P23">
        <v>70</v>
      </c>
      <c r="Q23">
        <f>100-Table2[[#This Row],[Exam Weight (%)]]</f>
        <v>30</v>
      </c>
      <c r="R2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4" spans="1:18">
      <c r="A24" s="3" t="s">
        <v>89</v>
      </c>
      <c r="B24" s="3" t="s">
        <v>90</v>
      </c>
      <c r="C24" s="3"/>
      <c r="D24" s="2" t="s">
        <v>180</v>
      </c>
      <c r="E24" s="3" t="s">
        <v>148</v>
      </c>
      <c r="F24" s="4">
        <v>5</v>
      </c>
      <c r="G24" s="2">
        <v>10</v>
      </c>
      <c r="H24" s="6"/>
      <c r="I24" s="6"/>
      <c r="J24" s="6"/>
      <c r="K24" t="s">
        <v>143</v>
      </c>
      <c r="O24">
        <v>2</v>
      </c>
      <c r="P24">
        <v>80</v>
      </c>
      <c r="Q24">
        <f>100-Table2[[#This Row],[Exam Weight (%)]]</f>
        <v>20</v>
      </c>
      <c r="R2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5" spans="1:18">
      <c r="A25" s="3" t="s">
        <v>91</v>
      </c>
      <c r="B25" s="3" t="s">
        <v>92</v>
      </c>
      <c r="C25" s="3"/>
      <c r="D25" s="2" t="s">
        <v>180</v>
      </c>
      <c r="E25" s="3" t="s">
        <v>148</v>
      </c>
      <c r="F25" s="4">
        <v>5</v>
      </c>
      <c r="G25" s="2">
        <v>10</v>
      </c>
      <c r="H25" t="s">
        <v>143</v>
      </c>
      <c r="I25" s="6" t="s">
        <v>144</v>
      </c>
      <c r="J25" s="6"/>
      <c r="K25" t="s">
        <v>143</v>
      </c>
      <c r="O25">
        <v>3</v>
      </c>
      <c r="P25">
        <v>0</v>
      </c>
      <c r="Q25">
        <f>100-Table2[[#This Row],[Exam Weight (%)]]</f>
        <v>100</v>
      </c>
      <c r="R2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6" spans="1:18">
      <c r="A26" s="3" t="s">
        <v>95</v>
      </c>
      <c r="B26" s="3" t="s">
        <v>87</v>
      </c>
      <c r="C26" s="3"/>
      <c r="D26" s="2" t="s">
        <v>180</v>
      </c>
      <c r="E26" s="3" t="s">
        <v>148</v>
      </c>
      <c r="F26" s="4">
        <v>5</v>
      </c>
      <c r="G26" s="2">
        <v>10</v>
      </c>
      <c r="H26" s="6"/>
      <c r="I26" t="s">
        <v>144</v>
      </c>
      <c r="J26" t="s">
        <v>143</v>
      </c>
      <c r="K26" s="6"/>
      <c r="L26" s="6"/>
      <c r="M26" s="6"/>
      <c r="N26" s="6"/>
      <c r="O26" s="6">
        <v>3</v>
      </c>
      <c r="P26">
        <v>0</v>
      </c>
      <c r="Q26">
        <f>100-Table2[[#This Row],[Exam Weight (%)]]</f>
        <v>100</v>
      </c>
      <c r="R2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7" spans="1:18">
      <c r="A27" s="4" t="s">
        <v>1</v>
      </c>
      <c r="B27" s="2" t="s">
        <v>2</v>
      </c>
      <c r="C27" s="2"/>
      <c r="D27" s="2" t="s">
        <v>180</v>
      </c>
      <c r="E27" s="2" t="s">
        <v>147</v>
      </c>
      <c r="F27" s="2">
        <v>6</v>
      </c>
      <c r="G27" s="2">
        <v>20</v>
      </c>
      <c r="H27" t="s">
        <v>143</v>
      </c>
      <c r="I27" t="s">
        <v>143</v>
      </c>
      <c r="J27" t="s">
        <v>143</v>
      </c>
      <c r="K27" t="s">
        <v>143</v>
      </c>
      <c r="O27">
        <v>4</v>
      </c>
      <c r="P27">
        <v>80</v>
      </c>
      <c r="Q27">
        <f>100-Table2[[#This Row],[Exam Weight (%)]]</f>
        <v>20</v>
      </c>
      <c r="R2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8" spans="1:18">
      <c r="A28" s="4" t="s">
        <v>258</v>
      </c>
      <c r="B28" s="2" t="s">
        <v>246</v>
      </c>
      <c r="C28" s="2" t="s">
        <v>259</v>
      </c>
      <c r="D28" s="2" t="s">
        <v>180</v>
      </c>
      <c r="E28" s="2" t="s">
        <v>147</v>
      </c>
      <c r="F28" s="2">
        <v>6</v>
      </c>
      <c r="G28" s="2">
        <v>10</v>
      </c>
      <c r="H28" t="s">
        <v>143</v>
      </c>
      <c r="I28" t="s">
        <v>144</v>
      </c>
      <c r="J28" t="s">
        <v>144</v>
      </c>
      <c r="K28" t="s">
        <v>144</v>
      </c>
      <c r="O28">
        <v>3</v>
      </c>
      <c r="P28">
        <v>70</v>
      </c>
      <c r="Q28">
        <f>100-Table2[[#This Row],[Exam Weight (%)]]</f>
        <v>30</v>
      </c>
      <c r="R2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9" spans="1:18">
      <c r="A29" s="4" t="s">
        <v>8</v>
      </c>
      <c r="B29" s="2" t="s">
        <v>9</v>
      </c>
      <c r="C29" s="2" t="s">
        <v>126</v>
      </c>
      <c r="D29" s="2" t="s">
        <v>180</v>
      </c>
      <c r="E29" s="2" t="s">
        <v>147</v>
      </c>
      <c r="F29" s="2">
        <v>6</v>
      </c>
      <c r="G29" s="2">
        <v>10</v>
      </c>
      <c r="H29" t="s">
        <v>144</v>
      </c>
      <c r="I29" t="s">
        <v>144</v>
      </c>
      <c r="J29" t="s">
        <v>144</v>
      </c>
      <c r="K29" t="s">
        <v>144</v>
      </c>
      <c r="O29">
        <v>2</v>
      </c>
      <c r="P29">
        <v>0</v>
      </c>
      <c r="Q29">
        <f>100-Table2[[#This Row],[Exam Weight (%)]]</f>
        <v>100</v>
      </c>
      <c r="R2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0" spans="1:18">
      <c r="A30" s="4" t="s">
        <v>10</v>
      </c>
      <c r="B30" s="2" t="s">
        <v>11</v>
      </c>
      <c r="C30" s="2" t="s">
        <v>127</v>
      </c>
      <c r="D30" s="2" t="s">
        <v>180</v>
      </c>
      <c r="E30" s="2" t="s">
        <v>147</v>
      </c>
      <c r="F30" s="2">
        <v>6</v>
      </c>
      <c r="G30" s="2">
        <v>10</v>
      </c>
      <c r="H30" t="s">
        <v>144</v>
      </c>
      <c r="I30" t="s">
        <v>144</v>
      </c>
      <c r="J30" t="s">
        <v>143</v>
      </c>
      <c r="K30" t="s">
        <v>144</v>
      </c>
      <c r="O30">
        <v>2</v>
      </c>
      <c r="P30">
        <v>80</v>
      </c>
      <c r="Q30">
        <f>100-Table2[[#This Row],[Exam Weight (%)]]</f>
        <v>20</v>
      </c>
      <c r="R3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1" spans="1:18">
      <c r="A31" s="4" t="s">
        <v>14</v>
      </c>
      <c r="B31" s="2" t="s">
        <v>13</v>
      </c>
      <c r="C31" s="2" t="s">
        <v>128</v>
      </c>
      <c r="D31" s="2" t="s">
        <v>180</v>
      </c>
      <c r="E31" s="2" t="s">
        <v>147</v>
      </c>
      <c r="F31" s="2">
        <v>6</v>
      </c>
      <c r="G31" s="2">
        <v>10</v>
      </c>
      <c r="H31" t="s">
        <v>144</v>
      </c>
      <c r="I31" t="s">
        <v>144</v>
      </c>
      <c r="J31" t="s">
        <v>144</v>
      </c>
      <c r="K31" t="s">
        <v>144</v>
      </c>
      <c r="O31">
        <v>2</v>
      </c>
      <c r="P31">
        <v>0</v>
      </c>
      <c r="Q31">
        <f>100-Table2[[#This Row],[Exam Weight (%)]]</f>
        <v>100</v>
      </c>
      <c r="R3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2" spans="1:18">
      <c r="A32" s="4" t="s">
        <v>15</v>
      </c>
      <c r="B32" s="2" t="s">
        <v>145</v>
      </c>
      <c r="C32" s="2" t="s">
        <v>129</v>
      </c>
      <c r="D32" s="2" t="s">
        <v>180</v>
      </c>
      <c r="E32" s="2" t="s">
        <v>147</v>
      </c>
      <c r="F32" s="2">
        <v>6</v>
      </c>
      <c r="G32" s="2">
        <v>10</v>
      </c>
      <c r="H32" t="s">
        <v>144</v>
      </c>
      <c r="I32" s="6" t="s">
        <v>144</v>
      </c>
      <c r="J32" s="6"/>
      <c r="K32" s="6" t="s">
        <v>144</v>
      </c>
      <c r="L32" s="6"/>
      <c r="M32" s="6"/>
      <c r="N32" s="6"/>
      <c r="O32" s="6">
        <v>2</v>
      </c>
      <c r="P32">
        <v>0</v>
      </c>
      <c r="Q32">
        <f>100-Table2[[#This Row],[Exam Weight (%)]]</f>
        <v>100</v>
      </c>
      <c r="R3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280</v>
      </c>
    </row>
    <row r="33" spans="1:18">
      <c r="A33" s="4" t="s">
        <v>16</v>
      </c>
      <c r="B33" s="2" t="s">
        <v>17</v>
      </c>
      <c r="C33" s="2" t="s">
        <v>130</v>
      </c>
      <c r="D33" s="2" t="s">
        <v>180</v>
      </c>
      <c r="E33" s="2" t="s">
        <v>147</v>
      </c>
      <c r="F33" s="2">
        <v>6</v>
      </c>
      <c r="G33" s="2">
        <v>10</v>
      </c>
      <c r="H33" s="6"/>
      <c r="I33" t="s">
        <v>144</v>
      </c>
      <c r="J33" t="s">
        <v>143</v>
      </c>
      <c r="K33" s="6"/>
      <c r="L33" s="6"/>
      <c r="M33" s="6"/>
      <c r="N33" s="6"/>
      <c r="O33" s="6">
        <v>2</v>
      </c>
      <c r="P33">
        <v>70</v>
      </c>
      <c r="Q33">
        <f>100-Table2[[#This Row],[Exam Weight (%)]]</f>
        <v>30</v>
      </c>
      <c r="R3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4" spans="1:18">
      <c r="A34" s="4" t="s">
        <v>18</v>
      </c>
      <c r="B34" s="2" t="s">
        <v>19</v>
      </c>
      <c r="C34" s="2" t="s">
        <v>131</v>
      </c>
      <c r="D34" s="2" t="s">
        <v>180</v>
      </c>
      <c r="E34" s="2" t="s">
        <v>147</v>
      </c>
      <c r="F34" s="2">
        <v>6</v>
      </c>
      <c r="G34" s="2">
        <v>10</v>
      </c>
      <c r="H34" t="s">
        <v>144</v>
      </c>
      <c r="I34" s="6" t="s">
        <v>144</v>
      </c>
      <c r="J34" s="6" t="s">
        <v>144</v>
      </c>
      <c r="K34" s="6" t="s">
        <v>144</v>
      </c>
      <c r="L34" s="6"/>
      <c r="M34" s="6"/>
      <c r="N34" s="6"/>
      <c r="O34" s="6">
        <v>2</v>
      </c>
      <c r="P34">
        <v>60</v>
      </c>
      <c r="Q34">
        <f>100-Table2[[#This Row],[Exam Weight (%)]]</f>
        <v>40</v>
      </c>
      <c r="R3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35" spans="1:18">
      <c r="A35" s="4" t="s">
        <v>24</v>
      </c>
      <c r="B35" s="2" t="s">
        <v>20</v>
      </c>
      <c r="C35" s="2" t="s">
        <v>132</v>
      </c>
      <c r="D35" s="2" t="s">
        <v>180</v>
      </c>
      <c r="E35" s="2" t="s">
        <v>147</v>
      </c>
      <c r="F35" s="2">
        <v>6</v>
      </c>
      <c r="G35" s="2">
        <v>10</v>
      </c>
      <c r="H35" t="s">
        <v>144</v>
      </c>
      <c r="I35" s="6" t="s">
        <v>144</v>
      </c>
      <c r="J35" s="6" t="s">
        <v>144</v>
      </c>
      <c r="K35" s="6" t="s">
        <v>144</v>
      </c>
      <c r="L35" s="6"/>
      <c r="M35" s="6"/>
      <c r="N35" s="6"/>
      <c r="O35" s="6">
        <v>3</v>
      </c>
      <c r="P35">
        <v>0</v>
      </c>
      <c r="Q35">
        <f>100-Table2[[#This Row],[Exam Weight (%)]]</f>
        <v>100</v>
      </c>
      <c r="R3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6" spans="1:18">
      <c r="A36" s="8" t="s">
        <v>21</v>
      </c>
      <c r="B36" s="2" t="s">
        <v>22</v>
      </c>
      <c r="C36" s="2"/>
      <c r="D36" s="2" t="s">
        <v>180</v>
      </c>
      <c r="E36" s="2" t="s">
        <v>147</v>
      </c>
      <c r="F36" s="2">
        <v>6</v>
      </c>
      <c r="G36" s="2">
        <v>10</v>
      </c>
      <c r="H36" t="s">
        <v>144</v>
      </c>
      <c r="I36" s="6"/>
      <c r="J36" s="6"/>
      <c r="K36" s="6" t="s">
        <v>143</v>
      </c>
      <c r="L36" s="6"/>
      <c r="M36" s="6"/>
      <c r="N36" s="6"/>
      <c r="O36" s="6">
        <v>2</v>
      </c>
      <c r="P36">
        <v>80</v>
      </c>
      <c r="Q36">
        <f>100-Table2[[#This Row],[Exam Weight (%)]]</f>
        <v>20</v>
      </c>
      <c r="R3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7" spans="1:18">
      <c r="A37" s="3" t="s">
        <v>106</v>
      </c>
      <c r="B37" s="3" t="s">
        <v>96</v>
      </c>
      <c r="C37" s="3"/>
      <c r="D37" s="2" t="s">
        <v>180</v>
      </c>
      <c r="E37" s="3" t="s">
        <v>148</v>
      </c>
      <c r="F37" s="2">
        <v>6</v>
      </c>
      <c r="G37" s="2">
        <v>20</v>
      </c>
      <c r="H37" t="s">
        <v>143</v>
      </c>
      <c r="I37" t="s">
        <v>143</v>
      </c>
      <c r="J37" t="s">
        <v>143</v>
      </c>
      <c r="K37" t="s">
        <v>143</v>
      </c>
      <c r="O37">
        <v>4</v>
      </c>
      <c r="P37">
        <v>70</v>
      </c>
      <c r="Q37">
        <f>100-Table2[[#This Row],[Exam Weight (%)]]</f>
        <v>30</v>
      </c>
      <c r="R3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33</v>
      </c>
    </row>
    <row r="38" spans="1:18">
      <c r="A38" s="3" t="s">
        <v>188</v>
      </c>
      <c r="B38" s="3" t="s">
        <v>97</v>
      </c>
      <c r="C38" s="3"/>
      <c r="D38" s="2" t="s">
        <v>180</v>
      </c>
      <c r="E38" s="3" t="s">
        <v>148</v>
      </c>
      <c r="F38" s="2">
        <v>6</v>
      </c>
      <c r="G38" s="2">
        <v>10</v>
      </c>
      <c r="H38" t="s">
        <v>144</v>
      </c>
      <c r="I38" t="s">
        <v>144</v>
      </c>
      <c r="J38" t="s">
        <v>144</v>
      </c>
      <c r="K38" t="s">
        <v>144</v>
      </c>
      <c r="O38">
        <v>2</v>
      </c>
      <c r="P38">
        <v>80</v>
      </c>
      <c r="Q38">
        <f>100-Table2[[#This Row],[Exam Weight (%)]]</f>
        <v>20</v>
      </c>
      <c r="R3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9" spans="1:18">
      <c r="A39" s="3" t="s">
        <v>189</v>
      </c>
      <c r="B39" s="3" t="s">
        <v>98</v>
      </c>
      <c r="C39" s="3" t="s">
        <v>150</v>
      </c>
      <c r="D39" s="2" t="s">
        <v>180</v>
      </c>
      <c r="E39" s="3" t="s">
        <v>148</v>
      </c>
      <c r="F39" s="2">
        <v>6</v>
      </c>
      <c r="G39" s="2">
        <v>10</v>
      </c>
      <c r="H39" s="6"/>
      <c r="I39" s="6" t="s">
        <v>144</v>
      </c>
      <c r="J39" s="6" t="s">
        <v>143</v>
      </c>
      <c r="K39" s="6"/>
      <c r="L39" s="6"/>
      <c r="M39" s="6"/>
      <c r="N39" s="6"/>
      <c r="O39" s="6">
        <v>2</v>
      </c>
      <c r="P39">
        <v>60</v>
      </c>
      <c r="Q39">
        <f>100-Table2[[#This Row],[Exam Weight (%)]]</f>
        <v>40</v>
      </c>
      <c r="R3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0" spans="1:18">
      <c r="A40" s="3" t="s">
        <v>109</v>
      </c>
      <c r="B40" s="3" t="s">
        <v>99</v>
      </c>
      <c r="C40" s="3" t="s">
        <v>151</v>
      </c>
      <c r="D40" s="2" t="s">
        <v>180</v>
      </c>
      <c r="E40" s="3" t="s">
        <v>148</v>
      </c>
      <c r="F40" s="2">
        <v>6</v>
      </c>
      <c r="G40" s="2">
        <v>10</v>
      </c>
      <c r="H40" t="s">
        <v>144</v>
      </c>
      <c r="I40" t="s">
        <v>144</v>
      </c>
      <c r="J40" t="s">
        <v>144</v>
      </c>
      <c r="K40" t="s">
        <v>144</v>
      </c>
      <c r="O40">
        <v>2</v>
      </c>
      <c r="P40">
        <v>0</v>
      </c>
      <c r="Q40">
        <f>100-Table2[[#This Row],[Exam Weight (%)]]</f>
        <v>100</v>
      </c>
      <c r="R4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41" spans="1:18">
      <c r="A41" s="3" t="s">
        <v>100</v>
      </c>
      <c r="B41" s="3" t="s">
        <v>101</v>
      </c>
      <c r="C41" s="3" t="s">
        <v>152</v>
      </c>
      <c r="D41" s="2" t="s">
        <v>180</v>
      </c>
      <c r="E41" s="3" t="s">
        <v>148</v>
      </c>
      <c r="F41" s="2">
        <v>6</v>
      </c>
      <c r="G41" s="2">
        <v>10</v>
      </c>
      <c r="H41" t="s">
        <v>144</v>
      </c>
      <c r="I41" t="s">
        <v>144</v>
      </c>
      <c r="J41" t="s">
        <v>143</v>
      </c>
      <c r="K41" s="6"/>
      <c r="L41" s="6"/>
      <c r="M41" s="6"/>
      <c r="N41" s="6"/>
      <c r="O41" s="6">
        <v>2</v>
      </c>
      <c r="P41">
        <v>80</v>
      </c>
      <c r="Q41">
        <f>100-Table2[[#This Row],[Exam Weight (%)]]</f>
        <v>20</v>
      </c>
      <c r="R4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2" spans="1:18">
      <c r="A42" s="3" t="s">
        <v>102</v>
      </c>
      <c r="B42" s="3" t="s">
        <v>103</v>
      </c>
      <c r="C42" s="3"/>
      <c r="D42" s="2" t="s">
        <v>180</v>
      </c>
      <c r="E42" s="3" t="s">
        <v>148</v>
      </c>
      <c r="F42" s="2">
        <v>6</v>
      </c>
      <c r="G42" s="2">
        <v>10</v>
      </c>
      <c r="H42" t="s">
        <v>144</v>
      </c>
      <c r="I42" s="6" t="s">
        <v>144</v>
      </c>
      <c r="J42" s="6"/>
      <c r="K42" s="6" t="s">
        <v>143</v>
      </c>
      <c r="L42" s="6"/>
      <c r="M42" s="6"/>
      <c r="N42" s="6"/>
      <c r="O42" s="6">
        <v>2</v>
      </c>
      <c r="P42">
        <v>80</v>
      </c>
      <c r="Q42">
        <f>100-Table2[[#This Row],[Exam Weight (%)]]</f>
        <v>20</v>
      </c>
      <c r="R4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3" spans="1:18">
      <c r="A43" s="3" t="s">
        <v>104</v>
      </c>
      <c r="B43" s="3" t="s">
        <v>105</v>
      </c>
      <c r="C43" s="3"/>
      <c r="D43" s="2" t="s">
        <v>180</v>
      </c>
      <c r="E43" s="3" t="s">
        <v>148</v>
      </c>
      <c r="F43" s="2">
        <v>6</v>
      </c>
      <c r="G43" s="2">
        <v>10</v>
      </c>
      <c r="H43" t="s">
        <v>144</v>
      </c>
      <c r="I43" s="6" t="s">
        <v>144</v>
      </c>
      <c r="J43" s="6"/>
      <c r="K43" s="6" t="s">
        <v>143</v>
      </c>
      <c r="L43" s="6"/>
      <c r="M43" s="6"/>
      <c r="N43" s="6"/>
      <c r="O43" s="6">
        <v>2</v>
      </c>
      <c r="P43">
        <v>80</v>
      </c>
      <c r="Q43">
        <f>100-Table2[[#This Row],[Exam Weight (%)]]</f>
        <v>20</v>
      </c>
      <c r="R4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4" spans="1:18">
      <c r="A44" s="9" t="s">
        <v>47</v>
      </c>
      <c r="B44" s="2" t="s">
        <v>23</v>
      </c>
      <c r="C44" s="2"/>
      <c r="D44" s="2" t="s">
        <v>180</v>
      </c>
      <c r="E44" s="2" t="s">
        <v>149</v>
      </c>
      <c r="F44" s="2">
        <v>6</v>
      </c>
      <c r="G44" s="2">
        <v>30</v>
      </c>
      <c r="H44" t="s">
        <v>143</v>
      </c>
      <c r="I44" t="s">
        <v>143</v>
      </c>
      <c r="J44" t="s">
        <v>143</v>
      </c>
      <c r="K44" t="s">
        <v>143</v>
      </c>
      <c r="O44">
        <v>0.5</v>
      </c>
      <c r="P44">
        <v>0</v>
      </c>
      <c r="Q44">
        <f>100-Table2[[#This Row],[Exam Weight (%)]]</f>
        <v>100</v>
      </c>
      <c r="R4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45" spans="1:18">
      <c r="A45" s="4" t="s">
        <v>61</v>
      </c>
      <c r="B45" s="2" t="s">
        <v>62</v>
      </c>
      <c r="C45" s="2" t="s">
        <v>133</v>
      </c>
      <c r="D45" s="2" t="s">
        <v>180</v>
      </c>
      <c r="E45" s="2" t="s">
        <v>147</v>
      </c>
      <c r="F45" s="2">
        <v>7</v>
      </c>
      <c r="G45" s="2">
        <v>10</v>
      </c>
      <c r="H45" t="s">
        <v>144</v>
      </c>
      <c r="I45" t="s">
        <v>144</v>
      </c>
      <c r="J45" t="s">
        <v>143</v>
      </c>
      <c r="K45" s="6"/>
      <c r="L45" s="6"/>
      <c r="M45" s="6"/>
      <c r="N45" s="6"/>
      <c r="O45" s="6">
        <v>2</v>
      </c>
      <c r="P45">
        <v>70</v>
      </c>
      <c r="Q45">
        <f>100-Table2[[#This Row],[Exam Weight (%)]]</f>
        <v>30</v>
      </c>
      <c r="R4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31</v>
      </c>
    </row>
    <row r="46" spans="1:18">
      <c r="A46" s="4" t="s">
        <v>248</v>
      </c>
      <c r="B46" s="2" t="s">
        <v>247</v>
      </c>
      <c r="C46" s="2" t="s">
        <v>261</v>
      </c>
      <c r="D46" s="2" t="s">
        <v>180</v>
      </c>
      <c r="E46" s="2" t="s">
        <v>147</v>
      </c>
      <c r="F46" s="2">
        <v>7</v>
      </c>
      <c r="G46" s="2">
        <v>10</v>
      </c>
      <c r="H46" t="s">
        <v>144</v>
      </c>
      <c r="I46" t="s">
        <v>144</v>
      </c>
      <c r="J46" t="s">
        <v>144</v>
      </c>
      <c r="K46" s="6"/>
      <c r="L46" s="6"/>
      <c r="M46" s="6"/>
      <c r="N46" s="6"/>
      <c r="O46" s="6">
        <v>2</v>
      </c>
      <c r="P46">
        <v>50</v>
      </c>
      <c r="Q46">
        <f>100-Table2[[#This Row],[Exam Weight (%)]]</f>
        <v>50</v>
      </c>
      <c r="R4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7" spans="1:18">
      <c r="A47" s="4" t="s">
        <v>63</v>
      </c>
      <c r="B47" s="2" t="s">
        <v>64</v>
      </c>
      <c r="C47" s="2" t="s">
        <v>134</v>
      </c>
      <c r="D47" s="2" t="s">
        <v>180</v>
      </c>
      <c r="E47" s="2" t="s">
        <v>147</v>
      </c>
      <c r="F47" s="2">
        <v>7</v>
      </c>
      <c r="G47" s="2">
        <v>10</v>
      </c>
      <c r="H47" t="s">
        <v>144</v>
      </c>
      <c r="I47" s="6"/>
      <c r="J47" s="6"/>
      <c r="K47" s="6"/>
      <c r="L47" s="6"/>
      <c r="M47" s="6"/>
      <c r="N47" s="6"/>
      <c r="O47" s="6">
        <v>2</v>
      </c>
      <c r="P47">
        <v>65</v>
      </c>
      <c r="Q47">
        <f>100-Table2[[#This Row],[Exam Weight (%)]]</f>
        <v>35</v>
      </c>
      <c r="R4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35</v>
      </c>
    </row>
    <row r="48" spans="1:18">
      <c r="A48" s="4" t="s">
        <v>66</v>
      </c>
      <c r="B48" s="2" t="s">
        <v>67</v>
      </c>
      <c r="C48" s="2" t="s">
        <v>135</v>
      </c>
      <c r="D48" s="2" t="s">
        <v>180</v>
      </c>
      <c r="E48" s="2" t="s">
        <v>147</v>
      </c>
      <c r="F48" s="2">
        <v>7</v>
      </c>
      <c r="G48" s="2">
        <v>10</v>
      </c>
      <c r="H48" t="s">
        <v>144</v>
      </c>
      <c r="I48" t="s">
        <v>144</v>
      </c>
      <c r="J48" t="s">
        <v>144</v>
      </c>
      <c r="K48" s="6"/>
      <c r="L48" s="6"/>
      <c r="M48" s="6"/>
      <c r="N48" s="6"/>
      <c r="O48" s="6">
        <v>3</v>
      </c>
      <c r="P48">
        <v>70</v>
      </c>
      <c r="Q48">
        <f>100-Table2[[#This Row],[Exam Weight (%)]]</f>
        <v>30</v>
      </c>
      <c r="R4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49" spans="1:18">
      <c r="A49" s="4" t="s">
        <v>69</v>
      </c>
      <c r="B49" s="2" t="s">
        <v>70</v>
      </c>
      <c r="C49" s="2" t="s">
        <v>136</v>
      </c>
      <c r="D49" s="2" t="s">
        <v>180</v>
      </c>
      <c r="E49" s="2" t="s">
        <v>147</v>
      </c>
      <c r="F49" s="2">
        <v>7</v>
      </c>
      <c r="G49" s="2">
        <v>10</v>
      </c>
      <c r="H49" t="s">
        <v>144</v>
      </c>
      <c r="I49" t="s">
        <v>144</v>
      </c>
      <c r="J49" t="s">
        <v>144</v>
      </c>
      <c r="K49" s="6"/>
      <c r="L49" s="6"/>
      <c r="M49" s="6"/>
      <c r="N49" s="6"/>
      <c r="O49" s="6">
        <v>2</v>
      </c>
      <c r="P49">
        <v>0</v>
      </c>
      <c r="Q49">
        <f>100-Table2[[#This Row],[Exam Weight (%)]]</f>
        <v>100</v>
      </c>
      <c r="R4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50" spans="1:18">
      <c r="A50" s="4" t="s">
        <v>71</v>
      </c>
      <c r="B50" s="2" t="s">
        <v>72</v>
      </c>
      <c r="C50" s="2" t="s">
        <v>137</v>
      </c>
      <c r="D50" s="2" t="s">
        <v>180</v>
      </c>
      <c r="E50" s="2" t="s">
        <v>147</v>
      </c>
      <c r="F50" s="2">
        <v>7</v>
      </c>
      <c r="G50" s="2">
        <v>10</v>
      </c>
      <c r="H50" t="s">
        <v>144</v>
      </c>
      <c r="I50" t="s">
        <v>144</v>
      </c>
      <c r="J50" t="s">
        <v>144</v>
      </c>
      <c r="K50" s="6"/>
      <c r="L50" s="6"/>
      <c r="M50" s="6"/>
      <c r="N50" s="6"/>
      <c r="O50" s="6">
        <v>2</v>
      </c>
      <c r="P50">
        <v>50</v>
      </c>
      <c r="Q50">
        <f>100-Table2[[#This Row],[Exam Weight (%)]]</f>
        <v>50</v>
      </c>
      <c r="R5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1" spans="1:18">
      <c r="A51" s="3" t="s">
        <v>190</v>
      </c>
      <c r="B51" s="3" t="s">
        <v>110</v>
      </c>
      <c r="C51" s="3" t="s">
        <v>154</v>
      </c>
      <c r="D51" s="2" t="s">
        <v>180</v>
      </c>
      <c r="E51" s="3" t="s">
        <v>148</v>
      </c>
      <c r="F51" s="2">
        <v>7</v>
      </c>
      <c r="G51" s="2">
        <v>10</v>
      </c>
      <c r="H51" t="s">
        <v>144</v>
      </c>
      <c r="I51" s="6"/>
      <c r="J51" s="6"/>
      <c r="K51" s="6"/>
      <c r="L51" s="6"/>
      <c r="M51" s="6"/>
      <c r="N51" s="6"/>
      <c r="O51" s="6">
        <v>2</v>
      </c>
      <c r="P51">
        <v>80</v>
      </c>
      <c r="Q51">
        <f>100-Table2[[#This Row],[Exam Weight (%)]]</f>
        <v>20</v>
      </c>
      <c r="R5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2" spans="1:18">
      <c r="A52" s="3" t="s">
        <v>191</v>
      </c>
      <c r="B52" s="3" t="s">
        <v>111</v>
      </c>
      <c r="C52" s="3" t="s">
        <v>153</v>
      </c>
      <c r="D52" s="2" t="s">
        <v>180</v>
      </c>
      <c r="E52" s="3" t="s">
        <v>148</v>
      </c>
      <c r="F52" s="2">
        <v>7</v>
      </c>
      <c r="G52" s="2">
        <v>10</v>
      </c>
      <c r="H52" t="s">
        <v>144</v>
      </c>
      <c r="I52" t="s">
        <v>144</v>
      </c>
      <c r="J52" t="s">
        <v>144</v>
      </c>
      <c r="K52" s="6"/>
      <c r="L52" s="6"/>
      <c r="M52" s="6"/>
      <c r="N52" s="6"/>
      <c r="O52" s="6">
        <v>2</v>
      </c>
      <c r="P52">
        <v>70</v>
      </c>
      <c r="Q52">
        <f>100-Table2[[#This Row],[Exam Weight (%)]]</f>
        <v>30</v>
      </c>
      <c r="R5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53" spans="1:18">
      <c r="A53" s="3" t="s">
        <v>192</v>
      </c>
      <c r="B53" s="3" t="s">
        <v>112</v>
      </c>
      <c r="C53" s="3" t="s">
        <v>155</v>
      </c>
      <c r="D53" s="2" t="s">
        <v>180</v>
      </c>
      <c r="E53" s="3" t="s">
        <v>148</v>
      </c>
      <c r="F53" s="2">
        <v>7</v>
      </c>
      <c r="G53" s="2">
        <v>10</v>
      </c>
      <c r="H53" t="s">
        <v>144</v>
      </c>
      <c r="I53" t="s">
        <v>144</v>
      </c>
      <c r="J53" t="s">
        <v>144</v>
      </c>
      <c r="K53" s="6"/>
      <c r="L53" s="6"/>
      <c r="M53" s="6"/>
      <c r="N53" s="6"/>
      <c r="O53" s="6">
        <v>2</v>
      </c>
      <c r="P53">
        <v>40</v>
      </c>
      <c r="Q53">
        <f>100-Table2[[#This Row],[Exam Weight (%)]]</f>
        <v>60</v>
      </c>
      <c r="R5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60</v>
      </c>
    </row>
    <row r="54" spans="1:18">
      <c r="A54" s="3" t="s">
        <v>193</v>
      </c>
      <c r="B54" s="3" t="s">
        <v>113</v>
      </c>
      <c r="C54" s="3" t="s">
        <v>156</v>
      </c>
      <c r="D54" s="2" t="s">
        <v>180</v>
      </c>
      <c r="E54" s="3" t="s">
        <v>148</v>
      </c>
      <c r="F54" s="2">
        <v>7</v>
      </c>
      <c r="G54" s="2">
        <v>10</v>
      </c>
      <c r="H54" s="6"/>
      <c r="I54" t="s">
        <v>144</v>
      </c>
      <c r="J54" t="s">
        <v>143</v>
      </c>
      <c r="K54" s="6"/>
      <c r="L54" s="6"/>
      <c r="M54" s="6"/>
      <c r="N54" s="6"/>
      <c r="O54" s="6">
        <v>2</v>
      </c>
      <c r="P54">
        <v>80</v>
      </c>
      <c r="Q54">
        <f>100-Table2[[#This Row],[Exam Weight (%)]]</f>
        <v>20</v>
      </c>
      <c r="R5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5" spans="1:18">
      <c r="A55" s="3" t="s">
        <v>114</v>
      </c>
      <c r="B55" s="3" t="s">
        <v>115</v>
      </c>
      <c r="C55" s="3" t="s">
        <v>157</v>
      </c>
      <c r="D55" s="2" t="s">
        <v>180</v>
      </c>
      <c r="E55" s="3" t="s">
        <v>148</v>
      </c>
      <c r="F55" s="2">
        <v>7</v>
      </c>
      <c r="G55" s="2">
        <v>10</v>
      </c>
      <c r="H55" t="s">
        <v>144</v>
      </c>
      <c r="I55" t="s">
        <v>144</v>
      </c>
      <c r="J55" t="s">
        <v>144</v>
      </c>
      <c r="K55" s="6"/>
      <c r="L55" s="6"/>
      <c r="M55" s="6"/>
      <c r="N55" s="6"/>
      <c r="O55" s="6">
        <v>3</v>
      </c>
      <c r="P55">
        <v>0</v>
      </c>
      <c r="Q55">
        <f>100-Table2[[#This Row],[Exam Weight (%)]]</f>
        <v>100</v>
      </c>
      <c r="R5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56" spans="1:18">
      <c r="A56" s="3" t="s">
        <v>116</v>
      </c>
      <c r="B56" s="3" t="s">
        <v>117</v>
      </c>
      <c r="C56" s="3" t="s">
        <v>158</v>
      </c>
      <c r="D56" s="2" t="s">
        <v>180</v>
      </c>
      <c r="E56" s="3" t="s">
        <v>148</v>
      </c>
      <c r="F56" s="2">
        <v>7</v>
      </c>
      <c r="G56" s="2">
        <v>10</v>
      </c>
      <c r="H56" t="s">
        <v>144</v>
      </c>
      <c r="I56" t="s">
        <v>144</v>
      </c>
      <c r="J56" t="s">
        <v>144</v>
      </c>
      <c r="K56" s="6"/>
      <c r="L56" s="6"/>
      <c r="M56" s="6"/>
      <c r="N56" s="6"/>
      <c r="O56" s="6">
        <v>2</v>
      </c>
      <c r="P56">
        <v>70</v>
      </c>
      <c r="Q56">
        <f>100-Table2[[#This Row],[Exam Weight (%)]]</f>
        <v>30</v>
      </c>
      <c r="R5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57" spans="1:18">
      <c r="A57" s="3" t="s">
        <v>68</v>
      </c>
      <c r="B57" s="3" t="s">
        <v>159</v>
      </c>
      <c r="C57" s="3" t="s">
        <v>160</v>
      </c>
      <c r="D57" s="2" t="s">
        <v>180</v>
      </c>
      <c r="E57" s="3" t="s">
        <v>148</v>
      </c>
      <c r="F57" s="2">
        <v>7</v>
      </c>
      <c r="G57" s="2">
        <v>10</v>
      </c>
      <c r="H57" t="s">
        <v>144</v>
      </c>
      <c r="I57" s="6"/>
      <c r="J57" s="6"/>
      <c r="K57" s="6"/>
      <c r="L57" s="6"/>
      <c r="M57" s="6"/>
      <c r="N57" s="6"/>
      <c r="O57" s="6">
        <v>2</v>
      </c>
      <c r="P57">
        <v>50</v>
      </c>
      <c r="Q57">
        <f>100-Table2[[#This Row],[Exam Weight (%)]]</f>
        <v>50</v>
      </c>
      <c r="R5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8" spans="1:18">
      <c r="A58" s="3" t="s">
        <v>194</v>
      </c>
      <c r="B58" s="3" t="s">
        <v>118</v>
      </c>
      <c r="C58" s="3" t="s">
        <v>161</v>
      </c>
      <c r="D58" s="2" t="s">
        <v>180</v>
      </c>
      <c r="E58" s="3" t="s">
        <v>148</v>
      </c>
      <c r="F58" s="2">
        <v>7</v>
      </c>
      <c r="G58" s="2">
        <v>10</v>
      </c>
      <c r="H58" t="s">
        <v>144</v>
      </c>
      <c r="I58" t="s">
        <v>144</v>
      </c>
      <c r="J58" t="s">
        <v>144</v>
      </c>
      <c r="K58" s="6"/>
      <c r="L58" s="6"/>
      <c r="M58" s="6"/>
      <c r="N58" s="6"/>
      <c r="O58" s="6">
        <v>3</v>
      </c>
      <c r="P58">
        <v>60</v>
      </c>
      <c r="Q58">
        <f>100-Table2[[#This Row],[Exam Weight (%)]]</f>
        <v>40</v>
      </c>
      <c r="R5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59" spans="1:18">
      <c r="A59" s="3" t="s">
        <v>195</v>
      </c>
      <c r="B59" s="3" t="s">
        <v>119</v>
      </c>
      <c r="C59" s="3" t="s">
        <v>162</v>
      </c>
      <c r="D59" s="2" t="s">
        <v>180</v>
      </c>
      <c r="E59" s="3" t="s">
        <v>148</v>
      </c>
      <c r="F59" s="2">
        <v>7</v>
      </c>
      <c r="G59" s="2">
        <v>10</v>
      </c>
      <c r="H59" t="s">
        <v>144</v>
      </c>
      <c r="I59" t="s">
        <v>144</v>
      </c>
      <c r="J59" t="s">
        <v>144</v>
      </c>
      <c r="K59" s="6"/>
      <c r="L59" s="6"/>
      <c r="M59" s="6"/>
      <c r="N59" s="6"/>
      <c r="O59" s="6">
        <v>2</v>
      </c>
      <c r="P59">
        <v>0</v>
      </c>
      <c r="Q59">
        <f>100-Table2[[#This Row],[Exam Weight (%)]]</f>
        <v>100</v>
      </c>
      <c r="R5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0" spans="1:18">
      <c r="A60" s="3" t="s">
        <v>249</v>
      </c>
      <c r="B60" s="3" t="s">
        <v>250</v>
      </c>
      <c r="C60" s="3" t="s">
        <v>260</v>
      </c>
      <c r="D60" s="28" t="s">
        <v>180</v>
      </c>
      <c r="E60" s="3" t="s">
        <v>148</v>
      </c>
      <c r="F60" s="4">
        <v>7</v>
      </c>
      <c r="G60" s="28">
        <v>10</v>
      </c>
      <c r="H60" t="s">
        <v>144</v>
      </c>
      <c r="I60" t="s">
        <v>144</v>
      </c>
      <c r="J60" t="s">
        <v>144</v>
      </c>
      <c r="K60" s="6"/>
      <c r="L60" s="6"/>
      <c r="M60" s="6"/>
      <c r="N60" s="6"/>
      <c r="O60" s="6">
        <v>2</v>
      </c>
      <c r="P60">
        <v>50</v>
      </c>
      <c r="Q60">
        <f>100-Table2[[#This Row],[Exam Weight (%)]]</f>
        <v>50</v>
      </c>
      <c r="R6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61" spans="1:18">
      <c r="A61" s="4" t="s">
        <v>74</v>
      </c>
      <c r="B61" s="2" t="s">
        <v>23</v>
      </c>
      <c r="C61" s="2"/>
      <c r="D61" s="2" t="s">
        <v>180</v>
      </c>
      <c r="E61" s="2" t="s">
        <v>149</v>
      </c>
      <c r="F61" s="2">
        <v>7</v>
      </c>
      <c r="G61" s="2">
        <v>60</v>
      </c>
      <c r="H61" t="s">
        <v>143</v>
      </c>
      <c r="I61" t="s">
        <v>143</v>
      </c>
      <c r="J61" t="s">
        <v>143</v>
      </c>
      <c r="K61" s="6"/>
      <c r="L61" s="6"/>
      <c r="M61" s="6"/>
      <c r="N61" s="6"/>
      <c r="O61" s="6">
        <v>0.5</v>
      </c>
      <c r="P61">
        <v>25</v>
      </c>
      <c r="Q61">
        <f>100-Table2[[#This Row],[Exam Weight (%)]]</f>
        <v>75</v>
      </c>
      <c r="R6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75</v>
      </c>
    </row>
    <row r="62" spans="1:18">
      <c r="A62" s="3" t="s">
        <v>259</v>
      </c>
      <c r="B62" s="3" t="s">
        <v>246</v>
      </c>
      <c r="C62" s="3" t="s">
        <v>258</v>
      </c>
      <c r="D62" s="28" t="s">
        <v>178</v>
      </c>
      <c r="E62" s="3" t="s">
        <v>147</v>
      </c>
      <c r="F62" s="4">
        <v>7</v>
      </c>
      <c r="G62" s="2">
        <v>10</v>
      </c>
      <c r="L62" t="s">
        <v>144</v>
      </c>
      <c r="O62">
        <f>INDEX(O2:O61,MATCH(Table2[[#This Row],[Alternative Module Code]],A2:A61,0))</f>
        <v>3</v>
      </c>
      <c r="P62">
        <v>70</v>
      </c>
      <c r="Q62">
        <f>100-Table2[[#This Row],[Exam Weight (%)]]</f>
        <v>30</v>
      </c>
      <c r="R6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3" spans="1:18">
      <c r="A63" s="3" t="s">
        <v>126</v>
      </c>
      <c r="B63" s="3" t="s">
        <v>9</v>
      </c>
      <c r="C63" s="3" t="s">
        <v>8</v>
      </c>
      <c r="D63" s="28" t="s">
        <v>178</v>
      </c>
      <c r="E63" s="3" t="s">
        <v>147</v>
      </c>
      <c r="F63" s="4">
        <v>7</v>
      </c>
      <c r="G63" s="2">
        <v>10</v>
      </c>
      <c r="L63" t="s">
        <v>144</v>
      </c>
      <c r="M63" t="s">
        <v>144</v>
      </c>
      <c r="N63" t="s">
        <v>144</v>
      </c>
      <c r="O63">
        <f>INDEX(O3:O62,MATCH(Table2[[#This Row],[Alternative Module Code]],A3:A62,0))</f>
        <v>2</v>
      </c>
      <c r="P63">
        <v>0</v>
      </c>
      <c r="Q63">
        <f>100-Table2[[#This Row],[Exam Weight (%)]]</f>
        <v>100</v>
      </c>
      <c r="R6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4" spans="1:18">
      <c r="A64" s="3" t="s">
        <v>127</v>
      </c>
      <c r="B64" s="3" t="s">
        <v>11</v>
      </c>
      <c r="C64" s="3" t="s">
        <v>10</v>
      </c>
      <c r="D64" s="28" t="s">
        <v>178</v>
      </c>
      <c r="E64" s="3" t="s">
        <v>147</v>
      </c>
      <c r="F64" s="4">
        <v>7</v>
      </c>
      <c r="G64" s="2">
        <v>10</v>
      </c>
      <c r="M64" t="s">
        <v>144</v>
      </c>
      <c r="O64">
        <f>INDEX(O4:O63,MATCH(Table2[[#This Row],[Alternative Module Code]],A4:A63,0))</f>
        <v>2</v>
      </c>
      <c r="P64">
        <v>80</v>
      </c>
      <c r="Q64">
        <f>100-Table2[[#This Row],[Exam Weight (%)]]</f>
        <v>20</v>
      </c>
      <c r="R6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65" spans="1:18">
      <c r="A65" s="3" t="s">
        <v>128</v>
      </c>
      <c r="B65" s="3" t="s">
        <v>13</v>
      </c>
      <c r="C65" s="3" t="s">
        <v>14</v>
      </c>
      <c r="D65" s="28" t="s">
        <v>178</v>
      </c>
      <c r="E65" s="3" t="s">
        <v>147</v>
      </c>
      <c r="F65" s="4">
        <v>7</v>
      </c>
      <c r="G65" s="2">
        <v>10</v>
      </c>
      <c r="L65" t="s">
        <v>144</v>
      </c>
      <c r="O65">
        <f>INDEX(O5:O64,MATCH(Table2[[#This Row],[Alternative Module Code]],A5:A64,0))</f>
        <v>2</v>
      </c>
      <c r="P65">
        <v>0</v>
      </c>
      <c r="Q65">
        <f>100-Table2[[#This Row],[Exam Weight (%)]]</f>
        <v>100</v>
      </c>
      <c r="R6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6" spans="1:18">
      <c r="A66" s="3" t="s">
        <v>129</v>
      </c>
      <c r="B66" s="3" t="s">
        <v>145</v>
      </c>
      <c r="C66" s="3" t="s">
        <v>15</v>
      </c>
      <c r="D66" s="28" t="s">
        <v>178</v>
      </c>
      <c r="E66" s="3" t="s">
        <v>147</v>
      </c>
      <c r="F66" s="4">
        <v>7</v>
      </c>
      <c r="G66" s="2">
        <v>10</v>
      </c>
      <c r="L66" t="s">
        <v>144</v>
      </c>
      <c r="O66">
        <f>INDEX(O6:O65,MATCH(Table2[[#This Row],[Alternative Module Code]],A6:A65,0))</f>
        <v>2</v>
      </c>
      <c r="P66">
        <v>0</v>
      </c>
      <c r="Q66">
        <f>100-Table2[[#This Row],[Exam Weight (%)]]</f>
        <v>100</v>
      </c>
      <c r="R6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280</v>
      </c>
    </row>
    <row r="67" spans="1:18">
      <c r="A67" s="3" t="s">
        <v>130</v>
      </c>
      <c r="B67" s="3" t="s">
        <v>17</v>
      </c>
      <c r="C67" s="3" t="s">
        <v>16</v>
      </c>
      <c r="D67" s="28" t="s">
        <v>178</v>
      </c>
      <c r="E67" s="3" t="s">
        <v>147</v>
      </c>
      <c r="F67" s="4">
        <v>7</v>
      </c>
      <c r="G67" s="2">
        <v>10</v>
      </c>
      <c r="M67" t="s">
        <v>144</v>
      </c>
      <c r="O67">
        <f>INDEX(O7:O66,MATCH(Table2[[#This Row],[Alternative Module Code]],A7:A66,0))</f>
        <v>2</v>
      </c>
      <c r="P67">
        <v>70</v>
      </c>
      <c r="Q67">
        <f>100-Table2[[#This Row],[Exam Weight (%)]]</f>
        <v>30</v>
      </c>
      <c r="R6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68" spans="1:18">
      <c r="A68" s="3" t="s">
        <v>131</v>
      </c>
      <c r="B68" s="3" t="s">
        <v>19</v>
      </c>
      <c r="C68" s="3" t="s">
        <v>18</v>
      </c>
      <c r="D68" s="28" t="s">
        <v>178</v>
      </c>
      <c r="E68" s="3" t="s">
        <v>147</v>
      </c>
      <c r="F68" s="4">
        <v>7</v>
      </c>
      <c r="G68" s="2">
        <v>10</v>
      </c>
      <c r="L68" t="s">
        <v>144</v>
      </c>
      <c r="M68" t="s">
        <v>144</v>
      </c>
      <c r="O68">
        <f>INDEX(O8:O67,MATCH(Table2[[#This Row],[Alternative Module Code]],A8:A67,0))</f>
        <v>2</v>
      </c>
      <c r="P68">
        <v>60</v>
      </c>
      <c r="Q68">
        <f>100-Table2[[#This Row],[Exam Weight (%)]]</f>
        <v>40</v>
      </c>
      <c r="R6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69" spans="1:18">
      <c r="A69" s="3" t="s">
        <v>132</v>
      </c>
      <c r="B69" s="3" t="s">
        <v>20</v>
      </c>
      <c r="C69" s="3" t="s">
        <v>24</v>
      </c>
      <c r="D69" s="28" t="s">
        <v>178</v>
      </c>
      <c r="E69" s="3" t="s">
        <v>147</v>
      </c>
      <c r="F69" s="4">
        <v>7</v>
      </c>
      <c r="G69" s="2">
        <v>10</v>
      </c>
      <c r="L69" t="s">
        <v>144</v>
      </c>
      <c r="M69" t="s">
        <v>144</v>
      </c>
      <c r="N69" t="s">
        <v>144</v>
      </c>
      <c r="O69">
        <f>INDEX(O9:O68,MATCH(Table2[[#This Row],[Alternative Module Code]],A9:A68,0))</f>
        <v>3</v>
      </c>
      <c r="P69">
        <v>0</v>
      </c>
      <c r="Q69">
        <f>100-Table2[[#This Row],[Exam Weight (%)]]</f>
        <v>100</v>
      </c>
      <c r="R6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70" spans="1:18">
      <c r="A70" s="3" t="s">
        <v>150</v>
      </c>
      <c r="B70" s="3" t="s">
        <v>98</v>
      </c>
      <c r="C70" s="3" t="s">
        <v>189</v>
      </c>
      <c r="D70" s="28" t="s">
        <v>178</v>
      </c>
      <c r="E70" s="3" t="s">
        <v>148</v>
      </c>
      <c r="F70" s="4">
        <v>7</v>
      </c>
      <c r="G70" s="2">
        <v>10</v>
      </c>
      <c r="M70" t="s">
        <v>144</v>
      </c>
      <c r="O70">
        <f>INDEX(O10:O69,MATCH(Table2[[#This Row],[Alternative Module Code]],A10:A69,0))</f>
        <v>2</v>
      </c>
      <c r="P70">
        <v>50</v>
      </c>
      <c r="Q70">
        <f>100-Table2[[#This Row],[Exam Weight (%)]]</f>
        <v>50</v>
      </c>
      <c r="R7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1" spans="1:18">
      <c r="A71" s="3" t="s">
        <v>151</v>
      </c>
      <c r="B71" s="3" t="s">
        <v>99</v>
      </c>
      <c r="C71" s="3" t="s">
        <v>109</v>
      </c>
      <c r="D71" s="28" t="s">
        <v>178</v>
      </c>
      <c r="E71" s="3" t="s">
        <v>148</v>
      </c>
      <c r="F71" s="4">
        <v>7</v>
      </c>
      <c r="G71" s="2">
        <v>10</v>
      </c>
      <c r="L71" t="s">
        <v>144</v>
      </c>
      <c r="N71" t="s">
        <v>144</v>
      </c>
      <c r="O71">
        <f>INDEX(O13:O70,MATCH(Table2[[#This Row],[Alternative Module Code]],A13:A70,0))</f>
        <v>2</v>
      </c>
      <c r="P71">
        <v>0</v>
      </c>
      <c r="Q71">
        <f>100-Table2[[#This Row],[Exam Weight (%)]]</f>
        <v>100</v>
      </c>
      <c r="R7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72" spans="1:18">
      <c r="A72" s="3" t="s">
        <v>152</v>
      </c>
      <c r="B72" s="3" t="s">
        <v>101</v>
      </c>
      <c r="C72" s="3" t="s">
        <v>100</v>
      </c>
      <c r="D72" s="28" t="s">
        <v>178</v>
      </c>
      <c r="E72" s="3" t="s">
        <v>148</v>
      </c>
      <c r="F72" s="4">
        <v>7</v>
      </c>
      <c r="G72" s="2">
        <v>10</v>
      </c>
      <c r="M72" t="s">
        <v>144</v>
      </c>
      <c r="O72">
        <f>INDEX(O14:O71,MATCH(Table2[[#This Row],[Alternative Module Code]],A14:A71,0))</f>
        <v>2</v>
      </c>
      <c r="P72">
        <v>80</v>
      </c>
      <c r="Q72">
        <f>100-Table2[[#This Row],[Exam Weight (%)]]</f>
        <v>20</v>
      </c>
      <c r="R7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3" spans="1:18">
      <c r="A73" s="3" t="s">
        <v>133</v>
      </c>
      <c r="B73" s="3" t="s">
        <v>62</v>
      </c>
      <c r="C73" s="3" t="s">
        <v>61</v>
      </c>
      <c r="D73" s="28" t="s">
        <v>178</v>
      </c>
      <c r="E73" s="3" t="s">
        <v>147</v>
      </c>
      <c r="F73" s="4">
        <v>7</v>
      </c>
      <c r="G73" s="2">
        <v>10</v>
      </c>
      <c r="L73" t="s">
        <v>144</v>
      </c>
      <c r="M73" t="s">
        <v>144</v>
      </c>
      <c r="O73">
        <f>INDEX(O16:O72,MATCH(Table2[[#This Row],[Alternative Module Code]],A16:A72,0))</f>
        <v>2</v>
      </c>
      <c r="P73">
        <v>70</v>
      </c>
      <c r="Q73">
        <f>100-Table2[[#This Row],[Exam Weight (%)]]</f>
        <v>30</v>
      </c>
      <c r="R7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31</v>
      </c>
    </row>
    <row r="74" spans="1:18">
      <c r="A74" s="3" t="s">
        <v>261</v>
      </c>
      <c r="B74" s="3" t="s">
        <v>247</v>
      </c>
      <c r="C74" s="3" t="s">
        <v>248</v>
      </c>
      <c r="D74" s="28" t="s">
        <v>178</v>
      </c>
      <c r="E74" s="3" t="s">
        <v>147</v>
      </c>
      <c r="F74" s="4">
        <v>7</v>
      </c>
      <c r="G74" s="2">
        <v>10</v>
      </c>
      <c r="L74" t="s">
        <v>144</v>
      </c>
      <c r="M74" t="s">
        <v>144</v>
      </c>
      <c r="O74">
        <f>INDEX(O17:O73,MATCH(Table2[[#This Row],[Alternative Module Code]],A17:A73,0))</f>
        <v>2</v>
      </c>
      <c r="P74">
        <v>50</v>
      </c>
      <c r="Q74">
        <f>100-Table2[[#This Row],[Exam Weight (%)]]</f>
        <v>50</v>
      </c>
      <c r="R7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5" spans="1:18">
      <c r="A75" s="3" t="s">
        <v>134</v>
      </c>
      <c r="B75" s="3" t="s">
        <v>64</v>
      </c>
      <c r="C75" s="3" t="s">
        <v>63</v>
      </c>
      <c r="D75" s="28" t="s">
        <v>178</v>
      </c>
      <c r="E75" s="3" t="s">
        <v>147</v>
      </c>
      <c r="F75" s="4">
        <v>7</v>
      </c>
      <c r="G75" s="2">
        <v>10</v>
      </c>
      <c r="L75" t="s">
        <v>144</v>
      </c>
      <c r="N75" t="s">
        <v>143</v>
      </c>
      <c r="O75">
        <f>INDEX(O18:O74,MATCH(Table2[[#This Row],[Alternative Module Code]],A18:A74,0))</f>
        <v>2</v>
      </c>
      <c r="P75">
        <v>50</v>
      </c>
      <c r="Q75">
        <f>100-Table2[[#This Row],[Exam Weight (%)]]</f>
        <v>50</v>
      </c>
      <c r="R7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35</v>
      </c>
    </row>
    <row r="76" spans="1:18">
      <c r="A76" s="3" t="s">
        <v>135</v>
      </c>
      <c r="B76" s="3" t="s">
        <v>67</v>
      </c>
      <c r="C76" s="3" t="s">
        <v>66</v>
      </c>
      <c r="D76" s="28" t="s">
        <v>178</v>
      </c>
      <c r="E76" s="3" t="s">
        <v>147</v>
      </c>
      <c r="F76" s="4">
        <v>7</v>
      </c>
      <c r="G76" s="2">
        <v>10</v>
      </c>
      <c r="L76" t="s">
        <v>144</v>
      </c>
      <c r="N76" t="s">
        <v>144</v>
      </c>
      <c r="O76">
        <f>INDEX(O20:O75,MATCH(Table2[[#This Row],[Alternative Module Code]],A20:A75,0))</f>
        <v>3</v>
      </c>
      <c r="P76">
        <v>70</v>
      </c>
      <c r="Q76">
        <f>100-Table2[[#This Row],[Exam Weight (%)]]</f>
        <v>30</v>
      </c>
      <c r="R7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7" spans="1:18">
      <c r="A77" s="3" t="s">
        <v>136</v>
      </c>
      <c r="B77" s="3" t="s">
        <v>70</v>
      </c>
      <c r="C77" s="3" t="s">
        <v>69</v>
      </c>
      <c r="D77" s="28" t="s">
        <v>178</v>
      </c>
      <c r="E77" s="3" t="s">
        <v>147</v>
      </c>
      <c r="F77" s="4">
        <v>7</v>
      </c>
      <c r="G77" s="2">
        <v>10</v>
      </c>
      <c r="L77" t="s">
        <v>144</v>
      </c>
      <c r="M77" t="s">
        <v>144</v>
      </c>
      <c r="N77" t="s">
        <v>144</v>
      </c>
      <c r="O77">
        <f>INDEX(O21:O76,MATCH(Table2[[#This Row],[Alternative Module Code]],A21:A76,0))</f>
        <v>2</v>
      </c>
      <c r="P77">
        <v>0</v>
      </c>
      <c r="Q77">
        <f>100-Table2[[#This Row],[Exam Weight (%)]]</f>
        <v>100</v>
      </c>
      <c r="R7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78" spans="1:18">
      <c r="A78" s="3" t="s">
        <v>137</v>
      </c>
      <c r="B78" s="3" t="s">
        <v>72</v>
      </c>
      <c r="C78" s="3" t="s">
        <v>71</v>
      </c>
      <c r="D78" s="28" t="s">
        <v>178</v>
      </c>
      <c r="E78" s="3" t="s">
        <v>147</v>
      </c>
      <c r="F78" s="4">
        <v>7</v>
      </c>
      <c r="G78" s="2">
        <v>10</v>
      </c>
      <c r="L78" t="s">
        <v>144</v>
      </c>
      <c r="M78" t="s">
        <v>144</v>
      </c>
      <c r="N78" t="s">
        <v>144</v>
      </c>
      <c r="O78">
        <f>INDEX(O22:O77,MATCH(Table2[[#This Row],[Alternative Module Code]],A22:A77,0))</f>
        <v>2</v>
      </c>
      <c r="P78">
        <v>50</v>
      </c>
      <c r="Q78">
        <f>100-Table2[[#This Row],[Exam Weight (%)]]</f>
        <v>50</v>
      </c>
      <c r="R7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79" spans="1:18">
      <c r="A79" s="3" t="s">
        <v>154</v>
      </c>
      <c r="B79" s="3" t="s">
        <v>110</v>
      </c>
      <c r="C79" s="3" t="s">
        <v>190</v>
      </c>
      <c r="D79" s="28" t="s">
        <v>178</v>
      </c>
      <c r="E79" s="3" t="s">
        <v>148</v>
      </c>
      <c r="F79" s="4">
        <v>7</v>
      </c>
      <c r="G79" s="2">
        <v>10</v>
      </c>
      <c r="L79" t="s">
        <v>144</v>
      </c>
      <c r="N79" t="s">
        <v>144</v>
      </c>
      <c r="O79">
        <f>INDEX(O23:O78,MATCH(Table2[[#This Row],[Alternative Module Code]],A23:A78,0))</f>
        <v>2</v>
      </c>
      <c r="P79">
        <v>80</v>
      </c>
      <c r="Q79">
        <f>100-Table2[[#This Row],[Exam Weight (%)]]</f>
        <v>20</v>
      </c>
      <c r="R7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0" spans="1:18">
      <c r="A80" s="3" t="s">
        <v>153</v>
      </c>
      <c r="B80" s="3" t="s">
        <v>111</v>
      </c>
      <c r="C80" s="3" t="s">
        <v>191</v>
      </c>
      <c r="D80" s="28" t="s">
        <v>178</v>
      </c>
      <c r="E80" s="3" t="s">
        <v>148</v>
      </c>
      <c r="F80" s="4">
        <v>7</v>
      </c>
      <c r="G80" s="2">
        <v>10</v>
      </c>
      <c r="L80" t="s">
        <v>144</v>
      </c>
      <c r="M80" t="s">
        <v>144</v>
      </c>
      <c r="O80">
        <f>INDEX(O24:O79,MATCH(Table2[[#This Row],[Alternative Module Code]],A24:A79,0))</f>
        <v>2</v>
      </c>
      <c r="P80">
        <v>60</v>
      </c>
      <c r="Q80">
        <f>100-Table2[[#This Row],[Exam Weight (%)]]</f>
        <v>40</v>
      </c>
      <c r="R8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81" spans="1:18">
      <c r="A81" s="3" t="s">
        <v>155</v>
      </c>
      <c r="B81" s="3" t="s">
        <v>112</v>
      </c>
      <c r="C81" s="3" t="s">
        <v>192</v>
      </c>
      <c r="D81" s="28" t="s">
        <v>178</v>
      </c>
      <c r="E81" s="3" t="s">
        <v>148</v>
      </c>
      <c r="F81" s="4">
        <v>7</v>
      </c>
      <c r="G81" s="2">
        <v>10</v>
      </c>
      <c r="L81" t="s">
        <v>144</v>
      </c>
      <c r="M81" t="s">
        <v>144</v>
      </c>
      <c r="N81" t="s">
        <v>144</v>
      </c>
      <c r="O81">
        <f>INDEX(O25:O80,MATCH(Table2[[#This Row],[Alternative Module Code]],A25:A80,0))</f>
        <v>2</v>
      </c>
      <c r="P81">
        <v>40</v>
      </c>
      <c r="Q81">
        <f>100-Table2[[#This Row],[Exam Weight (%)]]</f>
        <v>60</v>
      </c>
      <c r="R8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60</v>
      </c>
    </row>
    <row r="82" spans="1:18">
      <c r="A82" s="3" t="s">
        <v>156</v>
      </c>
      <c r="B82" s="3" t="s">
        <v>113</v>
      </c>
      <c r="C82" s="3" t="s">
        <v>193</v>
      </c>
      <c r="D82" s="28" t="s">
        <v>178</v>
      </c>
      <c r="E82" s="3" t="s">
        <v>148</v>
      </c>
      <c r="F82" s="4">
        <v>7</v>
      </c>
      <c r="G82" s="2">
        <v>10</v>
      </c>
      <c r="M82" t="s">
        <v>144</v>
      </c>
      <c r="O82">
        <f>INDEX(O26:O81,MATCH(Table2[[#This Row],[Alternative Module Code]],A26:A81,0))</f>
        <v>2</v>
      </c>
      <c r="P82">
        <v>80</v>
      </c>
      <c r="Q82">
        <f>100-Table2[[#This Row],[Exam Weight (%)]]</f>
        <v>20</v>
      </c>
      <c r="R8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3" spans="1:18">
      <c r="A83" s="3" t="s">
        <v>157</v>
      </c>
      <c r="B83" s="3" t="s">
        <v>115</v>
      </c>
      <c r="C83" s="3" t="s">
        <v>114</v>
      </c>
      <c r="D83" s="28" t="s">
        <v>178</v>
      </c>
      <c r="E83" s="3" t="s">
        <v>148</v>
      </c>
      <c r="F83" s="4">
        <v>7</v>
      </c>
      <c r="G83" s="2">
        <v>10</v>
      </c>
      <c r="L83" t="s">
        <v>144</v>
      </c>
      <c r="M83" t="s">
        <v>144</v>
      </c>
      <c r="O83">
        <f>INDEX(O27:O82,MATCH(Table2[[#This Row],[Alternative Module Code]],A27:A82,0))</f>
        <v>3</v>
      </c>
      <c r="P83">
        <v>0</v>
      </c>
      <c r="Q83">
        <f>100-Table2[[#This Row],[Exam Weight (%)]]</f>
        <v>100</v>
      </c>
      <c r="R8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4" spans="1:18">
      <c r="A84" s="3" t="s">
        <v>158</v>
      </c>
      <c r="B84" s="3" t="s">
        <v>117</v>
      </c>
      <c r="C84" s="3" t="s">
        <v>116</v>
      </c>
      <c r="D84" s="28" t="s">
        <v>178</v>
      </c>
      <c r="E84" s="3" t="s">
        <v>148</v>
      </c>
      <c r="F84" s="4">
        <v>7</v>
      </c>
      <c r="G84" s="2">
        <v>10</v>
      </c>
      <c r="L84" t="s">
        <v>144</v>
      </c>
      <c r="M84" t="s">
        <v>144</v>
      </c>
      <c r="O84">
        <f>INDEX(O28:O83,MATCH(Table2[[#This Row],[Alternative Module Code]],A28:A83,0))</f>
        <v>2</v>
      </c>
      <c r="P84">
        <v>60</v>
      </c>
      <c r="Q84">
        <f>100-Table2[[#This Row],[Exam Weight (%)]]</f>
        <v>40</v>
      </c>
      <c r="R8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85" spans="1:18">
      <c r="A85" s="3" t="s">
        <v>160</v>
      </c>
      <c r="B85" s="3" t="s">
        <v>159</v>
      </c>
      <c r="C85" s="3" t="s">
        <v>68</v>
      </c>
      <c r="D85" s="28" t="s">
        <v>178</v>
      </c>
      <c r="E85" s="3" t="s">
        <v>148</v>
      </c>
      <c r="F85" s="4">
        <v>7</v>
      </c>
      <c r="G85" s="2">
        <v>10</v>
      </c>
      <c r="O85">
        <f>INDEX(O29:O84,MATCH(Table2[[#This Row],[Alternative Module Code]],A29:A84,0))</f>
        <v>2</v>
      </c>
      <c r="P85">
        <v>0</v>
      </c>
      <c r="Q85">
        <f>100-Table2[[#This Row],[Exam Weight (%)]]</f>
        <v>100</v>
      </c>
      <c r="R8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6" spans="1:18">
      <c r="A86" s="3" t="s">
        <v>161</v>
      </c>
      <c r="B86" s="3" t="s">
        <v>118</v>
      </c>
      <c r="C86" s="3" t="s">
        <v>194</v>
      </c>
      <c r="D86" s="28" t="s">
        <v>178</v>
      </c>
      <c r="E86" s="3" t="s">
        <v>148</v>
      </c>
      <c r="F86" s="4">
        <v>7</v>
      </c>
      <c r="G86" s="2">
        <v>10</v>
      </c>
      <c r="M86" t="s">
        <v>144</v>
      </c>
      <c r="O86">
        <f>INDEX(O30:O85,MATCH(Table2[[#This Row],[Alternative Module Code]],A30:A85,0))</f>
        <v>3</v>
      </c>
      <c r="P86">
        <v>50</v>
      </c>
      <c r="Q86">
        <f>100-Table2[[#This Row],[Exam Weight (%)]]</f>
        <v>50</v>
      </c>
      <c r="R8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7" spans="1:18">
      <c r="A87" s="3" t="s">
        <v>162</v>
      </c>
      <c r="B87" s="3" t="s">
        <v>119</v>
      </c>
      <c r="C87" s="3" t="s">
        <v>195</v>
      </c>
      <c r="D87" s="28" t="s">
        <v>178</v>
      </c>
      <c r="E87" s="3" t="s">
        <v>148</v>
      </c>
      <c r="F87" s="4">
        <v>7</v>
      </c>
      <c r="G87" s="2">
        <v>10</v>
      </c>
      <c r="L87" t="s">
        <v>144</v>
      </c>
      <c r="M87" t="s">
        <v>144</v>
      </c>
      <c r="O87">
        <f>INDEX(O31:O86,MATCH(Table2[[#This Row],[Alternative Module Code]],A31:A86,0))</f>
        <v>2</v>
      </c>
      <c r="P87">
        <v>0</v>
      </c>
      <c r="Q87">
        <f>100-Table2[[#This Row],[Exam Weight (%)]]</f>
        <v>100</v>
      </c>
      <c r="R8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8" spans="1:18">
      <c r="A88" s="3" t="s">
        <v>260</v>
      </c>
      <c r="B88" s="3" t="s">
        <v>250</v>
      </c>
      <c r="C88" s="3" t="s">
        <v>249</v>
      </c>
      <c r="D88" s="28" t="s">
        <v>178</v>
      </c>
      <c r="E88" s="3" t="s">
        <v>148</v>
      </c>
      <c r="F88" s="4">
        <v>7</v>
      </c>
      <c r="G88" s="28">
        <v>10</v>
      </c>
      <c r="L88" t="s">
        <v>144</v>
      </c>
      <c r="M88" t="s">
        <v>144</v>
      </c>
      <c r="O88">
        <f>INDEX(O32:O87,MATCH(Table2[[#This Row],[Alternative Module Code]],A32:A87,0))</f>
        <v>2</v>
      </c>
      <c r="P88">
        <v>50</v>
      </c>
      <c r="Q88">
        <f>100-Table2[[#This Row],[Exam Weight (%)]]</f>
        <v>50</v>
      </c>
      <c r="R8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9" spans="1:18">
      <c r="A89" s="3" t="s">
        <v>252</v>
      </c>
      <c r="B89" s="3" t="s">
        <v>253</v>
      </c>
      <c r="C89" s="3"/>
      <c r="D89" s="28" t="s">
        <v>178</v>
      </c>
      <c r="E89" s="3" t="s">
        <v>147</v>
      </c>
      <c r="F89" s="4">
        <v>7</v>
      </c>
      <c r="G89" s="28">
        <v>10</v>
      </c>
      <c r="N89" t="s">
        <v>144</v>
      </c>
      <c r="O89">
        <v>2</v>
      </c>
      <c r="P89">
        <v>0</v>
      </c>
      <c r="Q89">
        <f>100-Table2[[#This Row],[Exam Weight (%)]]</f>
        <v>100</v>
      </c>
      <c r="R8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90" spans="1:18">
      <c r="A90" s="3" t="s">
        <v>254</v>
      </c>
      <c r="B90" s="3" t="s">
        <v>255</v>
      </c>
      <c r="C90" s="3"/>
      <c r="D90" s="28" t="s">
        <v>178</v>
      </c>
      <c r="E90" s="3" t="s">
        <v>147</v>
      </c>
      <c r="F90" s="4">
        <v>7</v>
      </c>
      <c r="G90" s="28">
        <v>10</v>
      </c>
      <c r="L90" t="s">
        <v>144</v>
      </c>
      <c r="N90" t="s">
        <v>144</v>
      </c>
      <c r="O90">
        <v>2</v>
      </c>
      <c r="P90">
        <v>0</v>
      </c>
      <c r="Q90">
        <f>100-Table2[[#This Row],[Exam Weight (%)]]</f>
        <v>100</v>
      </c>
      <c r="R9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1" spans="1:18">
      <c r="A91" s="3" t="s">
        <v>256</v>
      </c>
      <c r="B91" s="3" t="s">
        <v>257</v>
      </c>
      <c r="C91" s="3"/>
      <c r="D91" s="28" t="s">
        <v>178</v>
      </c>
      <c r="E91" s="3" t="s">
        <v>148</v>
      </c>
      <c r="F91" s="4">
        <v>7</v>
      </c>
      <c r="G91" s="28">
        <v>10</v>
      </c>
      <c r="N91" t="s">
        <v>144</v>
      </c>
      <c r="O91">
        <v>2</v>
      </c>
      <c r="P91">
        <v>0</v>
      </c>
      <c r="Q91">
        <f>100-Table2[[#This Row],[Exam Weight (%)]]</f>
        <v>100</v>
      </c>
      <c r="R9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2" spans="1:18">
      <c r="A92" s="3" t="s">
        <v>181</v>
      </c>
      <c r="B92" s="3" t="s">
        <v>184</v>
      </c>
      <c r="C92" s="3"/>
      <c r="D92" s="28" t="s">
        <v>178</v>
      </c>
      <c r="E92" s="3" t="s">
        <v>147</v>
      </c>
      <c r="F92" s="4">
        <v>7</v>
      </c>
      <c r="G92" s="2">
        <v>20</v>
      </c>
      <c r="L92" t="s">
        <v>143</v>
      </c>
      <c r="M92" t="s">
        <v>143</v>
      </c>
      <c r="N92" t="s">
        <v>143</v>
      </c>
      <c r="O92">
        <v>3</v>
      </c>
      <c r="P92">
        <v>0</v>
      </c>
      <c r="Q92">
        <f>100-Table2[[#This Row],[Exam Weight (%)]]</f>
        <v>100</v>
      </c>
      <c r="R9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3" spans="1:18">
      <c r="A93" s="3" t="s">
        <v>182</v>
      </c>
      <c r="B93" s="3" t="s">
        <v>185</v>
      </c>
      <c r="C93" s="3"/>
      <c r="D93" s="28" t="s">
        <v>178</v>
      </c>
      <c r="E93" s="3" t="s">
        <v>148</v>
      </c>
      <c r="F93" s="4">
        <v>7</v>
      </c>
      <c r="G93" s="2">
        <v>20</v>
      </c>
      <c r="L93" t="s">
        <v>143</v>
      </c>
      <c r="M93" t="s">
        <v>143</v>
      </c>
      <c r="N93" t="s">
        <v>143</v>
      </c>
      <c r="O93">
        <v>4</v>
      </c>
      <c r="P93">
        <v>0</v>
      </c>
      <c r="Q93">
        <f>100-Table2[[#This Row],[Exam Weight (%)]]</f>
        <v>100</v>
      </c>
      <c r="R9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4" spans="1:18">
      <c r="A94"/>
      <c r="B94"/>
      <c r="C94"/>
      <c r="D94"/>
      <c r="E94"/>
      <c r="F94"/>
      <c r="G94"/>
    </row>
    <row r="95" spans="1:18">
      <c r="A95"/>
      <c r="B95"/>
      <c r="C95"/>
      <c r="D95"/>
      <c r="E95"/>
      <c r="F95"/>
      <c r="G95"/>
    </row>
    <row r="96" spans="1:18">
      <c r="A96"/>
      <c r="B96"/>
      <c r="C96"/>
      <c r="D96"/>
      <c r="E96"/>
      <c r="F96"/>
      <c r="G96"/>
    </row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spans="1:7">
      <c r="A113"/>
      <c r="B113"/>
      <c r="C113"/>
      <c r="D113"/>
      <c r="E113"/>
      <c r="F113"/>
      <c r="G113"/>
    </row>
    <row r="114" spans="1:7">
      <c r="A114"/>
      <c r="B114"/>
      <c r="C114"/>
      <c r="D114"/>
      <c r="E114"/>
      <c r="F114"/>
      <c r="G114"/>
    </row>
    <row r="115" spans="1:7">
      <c r="A115"/>
      <c r="B115"/>
      <c r="C115"/>
      <c r="D115"/>
      <c r="E115"/>
      <c r="F115"/>
      <c r="G115"/>
    </row>
    <row r="116" spans="1:7">
      <c r="A116"/>
      <c r="B116"/>
      <c r="C116"/>
      <c r="D116"/>
      <c r="E116"/>
      <c r="F116"/>
      <c r="G116"/>
    </row>
    <row r="117" spans="1:7">
      <c r="A117"/>
      <c r="B117"/>
      <c r="C117"/>
      <c r="D117"/>
      <c r="E117"/>
      <c r="F117"/>
      <c r="G117"/>
    </row>
    <row r="118" spans="1:7">
      <c r="A118"/>
      <c r="B118"/>
      <c r="C118"/>
      <c r="D118"/>
      <c r="E118"/>
      <c r="F118"/>
      <c r="G118"/>
    </row>
    <row r="119" spans="1:7">
      <c r="A119"/>
      <c r="B119"/>
      <c r="C119"/>
      <c r="D119"/>
      <c r="E119"/>
      <c r="F119"/>
      <c r="G119"/>
    </row>
    <row r="120" spans="1:7">
      <c r="A120"/>
      <c r="B120"/>
      <c r="C120"/>
      <c r="D120"/>
      <c r="E120"/>
      <c r="F120"/>
      <c r="G120"/>
    </row>
    <row r="121" spans="1:7">
      <c r="A121"/>
      <c r="B121"/>
      <c r="C121"/>
      <c r="D121"/>
      <c r="E121"/>
      <c r="F121"/>
      <c r="G121"/>
    </row>
    <row r="122" spans="1:7">
      <c r="A122"/>
      <c r="B122"/>
      <c r="C122"/>
      <c r="D122"/>
      <c r="E122"/>
      <c r="F122"/>
      <c r="G122"/>
    </row>
    <row r="123" spans="1:7">
      <c r="A123"/>
      <c r="B123"/>
      <c r="C123"/>
      <c r="D123"/>
      <c r="E123"/>
      <c r="F123"/>
      <c r="G123"/>
    </row>
    <row r="124" spans="1:7">
      <c r="A124"/>
      <c r="B124"/>
      <c r="C124"/>
      <c r="D124"/>
      <c r="E124"/>
      <c r="F124"/>
      <c r="G124"/>
    </row>
    <row r="125" spans="1:7">
      <c r="A125"/>
      <c r="B125"/>
      <c r="C125"/>
      <c r="D125"/>
      <c r="E125"/>
      <c r="F125"/>
      <c r="G125"/>
    </row>
    <row r="126" spans="1:7">
      <c r="A126"/>
      <c r="B126"/>
      <c r="C126"/>
      <c r="D126"/>
      <c r="E126"/>
      <c r="F126"/>
      <c r="G126"/>
    </row>
    <row r="127" spans="1:7">
      <c r="A127" s="3"/>
      <c r="B127" s="3"/>
      <c r="C127" s="3"/>
      <c r="D127" s="3"/>
      <c r="E127" s="3"/>
      <c r="F127" s="3"/>
      <c r="G127" s="3"/>
    </row>
  </sheetData>
  <phoneticPr fontId="1" type="noConversion"/>
  <conditionalFormatting sqref="E2:E93">
    <cfRule type="containsText" dxfId="5" priority="3" operator="containsText" text="SEMD">
      <formula>NOT(ISERROR(SEARCH("SEMD",E2)))</formula>
    </cfRule>
    <cfRule type="containsText" dxfId="4" priority="4" operator="containsText" text="SEM2">
      <formula>NOT(ISERROR(SEARCH("SEM2",E2)))</formula>
    </cfRule>
    <cfRule type="containsText" dxfId="3" priority="5" operator="containsText" text="SEM1">
      <formula>NOT(ISERROR(SEARCH("SEM1",E2)))</formula>
    </cfRule>
  </conditionalFormatting>
  <conditionalFormatting sqref="F2:F93">
    <cfRule type="colorScale" priority="152">
      <colorScale>
        <cfvo type="min"/>
        <cfvo type="max"/>
        <color rgb="FFFFEF9C"/>
        <color rgb="FF63BE7B"/>
      </colorScale>
    </cfRule>
  </conditionalFormatting>
  <conditionalFormatting sqref="G2:G93">
    <cfRule type="colorScale" priority="154">
      <colorScale>
        <cfvo type="num" val="10"/>
        <cfvo type="percentile" val="50"/>
        <cfvo type="max"/>
        <color rgb="FF63BE7B"/>
        <color rgb="FFFFEB84"/>
        <color rgb="FFF8696B"/>
      </colorScale>
    </cfRule>
  </conditionalFormatting>
  <conditionalFormatting sqref="H2:O93">
    <cfRule type="containsText" dxfId="1" priority="7" operator="containsText" text="O">
      <formula>NOT(ISERROR(SEARCH("O",H2)))</formula>
    </cfRule>
    <cfRule type="containsText" dxfId="0" priority="8" operator="containsText" text="C">
      <formula>NOT(ISERROR(SEARCH("C",H2)))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B48118A-1CFE-488B-B12E-453EA0CADD16}">
            <xm:f>NOT(ISERROR(SEARCH("-",H2)))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m:sqref>H2:O93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541C-C22C-46EF-BD21-4F8C93ABA5A9}">
  <dimension ref="A3:F70"/>
  <sheetViews>
    <sheetView workbookViewId="0">
      <selection activeCell="E20" sqref="E20"/>
    </sheetView>
  </sheetViews>
  <sheetFormatPr defaultRowHeight="14.25"/>
  <cols>
    <col min="1" max="1" width="12.3984375" bestFit="1" customWidth="1"/>
    <col min="2" max="2" width="9.1328125" bestFit="1" customWidth="1"/>
    <col min="3" max="4" width="19.59765625" customWidth="1"/>
  </cols>
  <sheetData>
    <row r="3" spans="1:6">
      <c r="A3" s="36" t="s">
        <v>0</v>
      </c>
      <c r="B3" s="36" t="s">
        <v>140</v>
      </c>
      <c r="C3" t="s">
        <v>236</v>
      </c>
      <c r="D3" t="s">
        <v>222</v>
      </c>
      <c r="E3" t="s">
        <v>233</v>
      </c>
      <c r="F3" t="s">
        <v>237</v>
      </c>
    </row>
    <row r="4" spans="1:6">
      <c r="A4" t="s">
        <v>55</v>
      </c>
      <c r="B4" s="38">
        <v>20</v>
      </c>
      <c r="C4">
        <f>SUMIF(Table1[Module Code],Sheet2!A4,Table1[Total Hours])</f>
        <v>20</v>
      </c>
      <c r="D4">
        <f>INDEX(Table14[Total],MATCH(Sheet2!A4,Table14[Module Code],0))</f>
        <v>44</v>
      </c>
      <c r="E4">
        <f>SUM(C4:D4)</f>
        <v>64</v>
      </c>
      <c r="F4">
        <f>E4/B4</f>
        <v>3.2</v>
      </c>
    </row>
    <row r="5" spans="1:6">
      <c r="A5" t="s">
        <v>56</v>
      </c>
      <c r="B5" s="38">
        <v>20</v>
      </c>
      <c r="C5">
        <f>SUMIF(Table1[Module Code],Sheet2!A5,Table1[Total Hours])</f>
        <v>0</v>
      </c>
      <c r="D5" t="e">
        <f>INDEX(Table14[Total],MATCH(Sheet2!A5,Table14[Module Code],0))</f>
        <v>#N/A</v>
      </c>
      <c r="E5" t="e">
        <f t="shared" ref="E5:E68" si="0">SUM(C5:D5)</f>
        <v>#N/A</v>
      </c>
      <c r="F5" t="e">
        <f t="shared" ref="F5:F68" si="1">E5/B5</f>
        <v>#N/A</v>
      </c>
    </row>
    <row r="6" spans="1:6">
      <c r="A6" t="s">
        <v>57</v>
      </c>
      <c r="B6" s="38">
        <v>10</v>
      </c>
      <c r="C6">
        <f>SUMIF(Table1[Module Code],Sheet2!A6,Table1[Total Hours])</f>
        <v>0</v>
      </c>
      <c r="D6" t="e">
        <f>INDEX(Table14[Total],MATCH(Sheet2!A6,Table14[Module Code],0))</f>
        <v>#N/A</v>
      </c>
      <c r="E6" t="e">
        <f t="shared" si="0"/>
        <v>#N/A</v>
      </c>
      <c r="F6" t="e">
        <f t="shared" si="1"/>
        <v>#N/A</v>
      </c>
    </row>
    <row r="7" spans="1:6">
      <c r="A7" t="s">
        <v>59</v>
      </c>
      <c r="B7" s="38">
        <v>20</v>
      </c>
      <c r="C7">
        <f>SUMIF(Table1[Module Code],Sheet2!A7,Table1[Total Hours])</f>
        <v>72.800000000000011</v>
      </c>
      <c r="D7">
        <f>INDEX(Table14[Total],MATCH(Sheet2!A7,Table14[Module Code],0))</f>
        <v>84</v>
      </c>
      <c r="E7">
        <f t="shared" si="0"/>
        <v>156.80000000000001</v>
      </c>
      <c r="F7">
        <f t="shared" si="1"/>
        <v>7.8400000000000007</v>
      </c>
    </row>
    <row r="8" spans="1:6">
      <c r="A8" t="s">
        <v>81</v>
      </c>
      <c r="B8" s="38">
        <v>20</v>
      </c>
      <c r="C8">
        <f>SUMIF(Table1[Module Code],Sheet2!A8,Table1[Total Hours])</f>
        <v>20</v>
      </c>
      <c r="D8">
        <f>INDEX(Table14[Total],MATCH(Sheet2!A8,Table14[Module Code],0))</f>
        <v>44</v>
      </c>
      <c r="E8">
        <f t="shared" si="0"/>
        <v>64</v>
      </c>
      <c r="F8">
        <f t="shared" si="1"/>
        <v>3.2</v>
      </c>
    </row>
    <row r="9" spans="1:6">
      <c r="A9" t="s">
        <v>187</v>
      </c>
      <c r="B9" s="38">
        <v>10</v>
      </c>
      <c r="C9">
        <f>SUMIF(Table1[Module Code],Sheet2!A9,Table1[Total Hours])</f>
        <v>29.999999999999996</v>
      </c>
      <c r="D9">
        <f>INDEX(Table14[Total],MATCH(Sheet2!A9,Table14[Module Code],0))</f>
        <v>33</v>
      </c>
      <c r="E9">
        <f t="shared" si="0"/>
        <v>63</v>
      </c>
      <c r="F9">
        <f t="shared" si="1"/>
        <v>6.3</v>
      </c>
    </row>
    <row r="10" spans="1:6">
      <c r="A10" t="s">
        <v>83</v>
      </c>
      <c r="B10" s="38">
        <v>10</v>
      </c>
      <c r="C10">
        <f>SUMIF(Table1[Module Code],Sheet2!A10,Table1[Total Hours])</f>
        <v>10.5</v>
      </c>
      <c r="D10">
        <f>INDEX(Table14[Total],MATCH(Sheet2!A10,Table14[Module Code],0))</f>
        <v>22</v>
      </c>
      <c r="E10">
        <f t="shared" si="0"/>
        <v>32.5</v>
      </c>
      <c r="F10">
        <f t="shared" si="1"/>
        <v>3.25</v>
      </c>
    </row>
    <row r="11" spans="1:6">
      <c r="A11" t="s">
        <v>84</v>
      </c>
      <c r="B11" s="38">
        <v>10</v>
      </c>
      <c r="C11">
        <f>SUMIF(Table1[Module Code],Sheet2!A11,Table1[Total Hours])</f>
        <v>16</v>
      </c>
      <c r="D11">
        <f>INDEX(Table14[Total],MATCH(Sheet2!A11,Table14[Module Code],0))</f>
        <v>22</v>
      </c>
      <c r="E11">
        <f t="shared" si="0"/>
        <v>38</v>
      </c>
      <c r="F11">
        <f t="shared" si="1"/>
        <v>3.8</v>
      </c>
    </row>
    <row r="12" spans="1:6">
      <c r="A12" t="s">
        <v>82</v>
      </c>
      <c r="B12" s="38">
        <v>10</v>
      </c>
      <c r="C12">
        <f>SUMIF(Table1[Module Code],Sheet2!A12,Table1[Total Hours])</f>
        <v>10</v>
      </c>
      <c r="D12">
        <f>INDEX(Table14[Total],MATCH(Sheet2!A12,Table14[Module Code],0))</f>
        <v>22</v>
      </c>
      <c r="E12">
        <f t="shared" si="0"/>
        <v>32</v>
      </c>
      <c r="F12">
        <f t="shared" si="1"/>
        <v>3.2</v>
      </c>
    </row>
    <row r="13" spans="1:6">
      <c r="A13" t="s">
        <v>37</v>
      </c>
      <c r="B13" s="38">
        <v>20</v>
      </c>
      <c r="C13">
        <f>SUMIF(Table1[Module Code],Sheet2!A13,Table1[Total Hours])</f>
        <v>35</v>
      </c>
      <c r="D13">
        <f>INDEX(Table14[Total],MATCH(Sheet2!A13,Table14[Module Code],0))</f>
        <v>44</v>
      </c>
      <c r="E13">
        <f t="shared" si="0"/>
        <v>79</v>
      </c>
      <c r="F13">
        <f t="shared" si="1"/>
        <v>3.95</v>
      </c>
    </row>
    <row r="14" spans="1:6">
      <c r="A14" t="s">
        <v>46</v>
      </c>
      <c r="B14" s="38">
        <v>10</v>
      </c>
      <c r="C14">
        <f>SUMIF(Table1[Module Code],Sheet2!A14,Table1[Total Hours])</f>
        <v>0</v>
      </c>
      <c r="D14" t="e">
        <f>INDEX(Table14[Total],MATCH(Sheet2!A14,Table14[Module Code],0))</f>
        <v>#N/A</v>
      </c>
      <c r="E14" t="e">
        <f t="shared" si="0"/>
        <v>#N/A</v>
      </c>
      <c r="F14" t="e">
        <f t="shared" si="1"/>
        <v>#N/A</v>
      </c>
    </row>
    <row r="15" spans="1:6">
      <c r="A15" t="s">
        <v>49</v>
      </c>
      <c r="B15" s="38">
        <v>10</v>
      </c>
      <c r="C15">
        <f>SUMIF(Table1[Module Code],Sheet2!A15,Table1[Total Hours])</f>
        <v>28</v>
      </c>
      <c r="D15">
        <f>INDEX(Table14[Total],MATCH(Sheet2!A15,Table14[Module Code],0))</f>
        <v>44</v>
      </c>
      <c r="E15">
        <f t="shared" si="0"/>
        <v>72</v>
      </c>
      <c r="F15">
        <f t="shared" si="1"/>
        <v>7.2</v>
      </c>
    </row>
    <row r="16" spans="1:6">
      <c r="A16" t="s">
        <v>39</v>
      </c>
      <c r="B16" s="38">
        <v>10</v>
      </c>
      <c r="C16">
        <f>SUMIF(Table1[Module Code],Sheet2!A16,Table1[Total Hours])</f>
        <v>0</v>
      </c>
      <c r="D16" t="e">
        <f>INDEX(Table14[Total],MATCH(Sheet2!A16,Table14[Module Code],0))</f>
        <v>#N/A</v>
      </c>
      <c r="E16" t="e">
        <f t="shared" si="0"/>
        <v>#N/A</v>
      </c>
      <c r="F16" t="e">
        <f t="shared" si="1"/>
        <v>#N/A</v>
      </c>
    </row>
    <row r="17" spans="1:6">
      <c r="A17" t="s">
        <v>40</v>
      </c>
      <c r="B17" s="38">
        <v>10</v>
      </c>
      <c r="C17">
        <f>SUMIF(Table1[Module Code],Sheet2!A17,Table1[Total Hours])</f>
        <v>12</v>
      </c>
      <c r="D17">
        <f>INDEX(Table14[Total],MATCH(Sheet2!A17,Table14[Module Code],0))</f>
        <v>22</v>
      </c>
      <c r="E17">
        <f t="shared" si="0"/>
        <v>34</v>
      </c>
      <c r="F17">
        <f t="shared" si="1"/>
        <v>3.4</v>
      </c>
    </row>
    <row r="18" spans="1:6">
      <c r="A18" t="s">
        <v>44</v>
      </c>
      <c r="B18" s="38">
        <v>10</v>
      </c>
      <c r="C18">
        <f>SUMIF(Table1[Module Code],Sheet2!A18,Table1[Total Hours])</f>
        <v>28</v>
      </c>
      <c r="D18">
        <f>INDEX(Table14[Total],MATCH(Sheet2!A18,Table14[Module Code],0))</f>
        <v>22</v>
      </c>
      <c r="E18">
        <f t="shared" si="0"/>
        <v>50</v>
      </c>
      <c r="F18">
        <f t="shared" si="1"/>
        <v>5</v>
      </c>
    </row>
    <row r="19" spans="1:6">
      <c r="A19" t="s">
        <v>45</v>
      </c>
      <c r="B19" s="38">
        <v>10</v>
      </c>
      <c r="C19">
        <f>SUMIF(Table1[Module Code],Sheet2!A19,Table1[Total Hours])</f>
        <v>21</v>
      </c>
      <c r="D19">
        <f>INDEX(Table14[Total],MATCH(Sheet2!A19,Table14[Module Code],0))</f>
        <v>22</v>
      </c>
      <c r="E19">
        <f t="shared" si="0"/>
        <v>43</v>
      </c>
      <c r="F19">
        <f t="shared" si="1"/>
        <v>4.3</v>
      </c>
    </row>
    <row r="20" spans="1:6">
      <c r="A20" t="s">
        <v>51</v>
      </c>
      <c r="B20" s="38">
        <v>20</v>
      </c>
      <c r="C20">
        <f>SUMIF(Table1[Module Code],Sheet2!A20,Table1[Total Hours])</f>
        <v>52.5</v>
      </c>
      <c r="D20">
        <f>INDEX(Table14[Total],MATCH(Sheet2!A20,Table14[Module Code],0))</f>
        <v>88</v>
      </c>
      <c r="E20">
        <f t="shared" si="0"/>
        <v>140.5</v>
      </c>
      <c r="F20">
        <f t="shared" si="1"/>
        <v>7.0250000000000004</v>
      </c>
    </row>
    <row r="21" spans="1:6">
      <c r="A21" t="s">
        <v>53</v>
      </c>
      <c r="B21" s="38">
        <v>20</v>
      </c>
      <c r="C21">
        <f>SUMIF(Table1[Module Code],Sheet2!A21,Table1[Total Hours])</f>
        <v>66</v>
      </c>
      <c r="D21">
        <f>INDEX(Table14[Total],MATCH(Sheet2!A21,Table14[Module Code],0))</f>
        <v>66</v>
      </c>
      <c r="E21">
        <f t="shared" si="0"/>
        <v>132</v>
      </c>
      <c r="F21">
        <f t="shared" si="1"/>
        <v>6.6</v>
      </c>
    </row>
    <row r="22" spans="1:6">
      <c r="A22" t="s">
        <v>93</v>
      </c>
      <c r="B22" s="38">
        <v>20</v>
      </c>
      <c r="C22">
        <f>SUMIF(Table1[Module Code],Sheet2!A22,Table1[Total Hours])</f>
        <v>35</v>
      </c>
      <c r="D22">
        <f>INDEX(Table14[Total],MATCH(Sheet2!A22,Table14[Module Code],0))</f>
        <v>44</v>
      </c>
      <c r="E22">
        <f t="shared" si="0"/>
        <v>79</v>
      </c>
      <c r="F22">
        <f t="shared" si="1"/>
        <v>3.95</v>
      </c>
    </row>
    <row r="23" spans="1:6">
      <c r="A23" t="s">
        <v>94</v>
      </c>
      <c r="B23" s="38">
        <v>10</v>
      </c>
      <c r="C23">
        <f>SUMIF(Table1[Module Code],Sheet2!A23,Table1[Total Hours])</f>
        <v>12.000000000000004</v>
      </c>
      <c r="D23">
        <f>INDEX(Table14[Total],MATCH(Sheet2!A23,Table14[Module Code],0))</f>
        <v>22</v>
      </c>
      <c r="E23">
        <f t="shared" si="0"/>
        <v>34</v>
      </c>
      <c r="F23">
        <f t="shared" si="1"/>
        <v>3.4</v>
      </c>
    </row>
    <row r="24" spans="1:6">
      <c r="A24" t="s">
        <v>186</v>
      </c>
      <c r="B24" s="38">
        <v>10</v>
      </c>
      <c r="C24">
        <f>SUMIF(Table1[Module Code],Sheet2!A24,Table1[Total Hours])</f>
        <v>5</v>
      </c>
      <c r="D24">
        <f>INDEX(Table14[Total],MATCH(Sheet2!A24,Table14[Module Code],0))</f>
        <v>33</v>
      </c>
      <c r="E24">
        <f t="shared" si="0"/>
        <v>38</v>
      </c>
      <c r="F24">
        <f t="shared" si="1"/>
        <v>3.8</v>
      </c>
    </row>
    <row r="25" spans="1:6">
      <c r="A25" t="s">
        <v>89</v>
      </c>
      <c r="B25" s="38">
        <v>10</v>
      </c>
      <c r="C25">
        <f>SUMIF(Table1[Module Code],Sheet2!A25,Table1[Total Hours])</f>
        <v>8</v>
      </c>
      <c r="D25">
        <f>INDEX(Table14[Total],MATCH(Sheet2!A25,Table14[Module Code],0))</f>
        <v>22</v>
      </c>
      <c r="E25">
        <f t="shared" si="0"/>
        <v>30</v>
      </c>
      <c r="F25">
        <f t="shared" si="1"/>
        <v>3</v>
      </c>
    </row>
    <row r="26" spans="1:6">
      <c r="A26" t="s">
        <v>91</v>
      </c>
      <c r="B26" s="38">
        <v>10</v>
      </c>
      <c r="C26">
        <f>SUMIF(Table1[Module Code],Sheet2!A26,Table1[Total Hours])</f>
        <v>14.5</v>
      </c>
      <c r="D26">
        <f>INDEX(Table14[Total],MATCH(Sheet2!A26,Table14[Module Code],0))</f>
        <v>30</v>
      </c>
      <c r="E26">
        <f t="shared" si="0"/>
        <v>44.5</v>
      </c>
      <c r="F26">
        <f t="shared" si="1"/>
        <v>4.45</v>
      </c>
    </row>
    <row r="27" spans="1:6">
      <c r="A27" t="s">
        <v>95</v>
      </c>
      <c r="B27" s="38">
        <v>10</v>
      </c>
      <c r="C27">
        <f>SUMIF(Table1[Module Code],Sheet2!A27,Table1[Total Hours])</f>
        <v>14.5</v>
      </c>
      <c r="D27">
        <f>INDEX(Table14[Total],MATCH(Sheet2!A27,Table14[Module Code],0))</f>
        <v>30</v>
      </c>
      <c r="E27">
        <f t="shared" si="0"/>
        <v>44.5</v>
      </c>
      <c r="F27">
        <f t="shared" si="1"/>
        <v>4.45</v>
      </c>
    </row>
    <row r="28" spans="1:6">
      <c r="A28" t="s">
        <v>1</v>
      </c>
      <c r="B28" s="38">
        <v>20</v>
      </c>
      <c r="C28">
        <f>SUMIF(Table1[Module Code],Sheet2!A28,Table1[Total Hours])</f>
        <v>13</v>
      </c>
      <c r="D28">
        <f>INDEX(Table14[Total],MATCH(Sheet2!A28,Table14[Module Code],0))</f>
        <v>44</v>
      </c>
      <c r="E28">
        <f t="shared" si="0"/>
        <v>57</v>
      </c>
      <c r="F28">
        <f t="shared" si="1"/>
        <v>2.85</v>
      </c>
    </row>
    <row r="29" spans="1:6">
      <c r="A29" t="s">
        <v>7</v>
      </c>
      <c r="B29" s="38">
        <v>10</v>
      </c>
      <c r="C29">
        <f>SUMIF(Table1[Module Code],Sheet2!A29,Table1[Total Hours])</f>
        <v>0</v>
      </c>
      <c r="D29" t="e">
        <f>INDEX(Table14[Total],MATCH(Sheet2!A29,Table14[Module Code],0))</f>
        <v>#N/A</v>
      </c>
      <c r="E29" t="e">
        <f t="shared" si="0"/>
        <v>#N/A</v>
      </c>
      <c r="F29" t="e">
        <f t="shared" si="1"/>
        <v>#N/A</v>
      </c>
    </row>
    <row r="30" spans="1:6">
      <c r="A30" t="s">
        <v>8</v>
      </c>
      <c r="B30" s="38">
        <v>10</v>
      </c>
      <c r="C30">
        <f>SUMIF(Table1[Module Code],Sheet2!A30,Table1[Total Hours])</f>
        <v>45</v>
      </c>
      <c r="D30">
        <f>INDEX(Table14[Total],MATCH(Sheet2!A30,Table14[Module Code],0))</f>
        <v>22</v>
      </c>
      <c r="E30">
        <f t="shared" si="0"/>
        <v>67</v>
      </c>
      <c r="F30">
        <f t="shared" si="1"/>
        <v>6.7</v>
      </c>
    </row>
    <row r="31" spans="1:6">
      <c r="A31" t="s">
        <v>10</v>
      </c>
      <c r="B31" s="38">
        <v>10</v>
      </c>
      <c r="C31">
        <f>SUMIF(Table1[Module Code],Sheet2!A31,Table1[Total Hours])</f>
        <v>8</v>
      </c>
      <c r="D31">
        <f>INDEX(Table14[Total],MATCH(Sheet2!A31,Table14[Module Code],0))</f>
        <v>22</v>
      </c>
      <c r="E31">
        <f t="shared" si="0"/>
        <v>30</v>
      </c>
      <c r="F31">
        <f t="shared" si="1"/>
        <v>3</v>
      </c>
    </row>
    <row r="32" spans="1:6">
      <c r="A32" t="s">
        <v>12</v>
      </c>
      <c r="B32" s="38">
        <v>10</v>
      </c>
      <c r="C32">
        <f>SUMIF(Table1[Module Code],Sheet2!A32,Table1[Total Hours])</f>
        <v>0</v>
      </c>
      <c r="D32" t="e">
        <f>INDEX(Table14[Total],MATCH(Sheet2!A32,Table14[Module Code],0))</f>
        <v>#N/A</v>
      </c>
      <c r="E32" t="e">
        <f t="shared" si="0"/>
        <v>#N/A</v>
      </c>
      <c r="F32" t="e">
        <f t="shared" si="1"/>
        <v>#N/A</v>
      </c>
    </row>
    <row r="33" spans="1:6">
      <c r="A33" t="s">
        <v>14</v>
      </c>
      <c r="B33" s="38">
        <v>10</v>
      </c>
      <c r="C33">
        <f>SUMIF(Table1[Module Code],Sheet2!A33,Table1[Total Hours])</f>
        <v>42.5</v>
      </c>
      <c r="D33">
        <f>INDEX(Table14[Total],MATCH(Sheet2!A33,Table14[Module Code],0))</f>
        <v>22</v>
      </c>
      <c r="E33">
        <f t="shared" si="0"/>
        <v>64.5</v>
      </c>
      <c r="F33">
        <f t="shared" si="1"/>
        <v>6.45</v>
      </c>
    </row>
    <row r="34" spans="1:6">
      <c r="A34" t="s">
        <v>15</v>
      </c>
      <c r="B34" s="38">
        <v>10</v>
      </c>
      <c r="C34">
        <f>SUMIF(Table1[Module Code],Sheet2!A34,Table1[Total Hours])</f>
        <v>45</v>
      </c>
      <c r="D34">
        <f>INDEX(Table14[Total],MATCH(Sheet2!A34,Table14[Module Code],0))</f>
        <v>22</v>
      </c>
      <c r="E34">
        <f t="shared" si="0"/>
        <v>67</v>
      </c>
      <c r="F34">
        <f t="shared" si="1"/>
        <v>6.7</v>
      </c>
    </row>
    <row r="35" spans="1:6">
      <c r="A35" t="s">
        <v>16</v>
      </c>
      <c r="B35" s="38">
        <v>10</v>
      </c>
      <c r="C35">
        <f>SUMIF(Table1[Module Code],Sheet2!A35,Table1[Total Hours])</f>
        <v>10.5</v>
      </c>
      <c r="D35">
        <f>INDEX(Table14[Total],MATCH(Sheet2!A35,Table14[Module Code],0))</f>
        <v>22</v>
      </c>
      <c r="E35">
        <f t="shared" si="0"/>
        <v>32.5</v>
      </c>
      <c r="F35">
        <f t="shared" si="1"/>
        <v>3.25</v>
      </c>
    </row>
    <row r="36" spans="1:6">
      <c r="A36" t="s">
        <v>18</v>
      </c>
      <c r="B36" s="38">
        <v>10</v>
      </c>
      <c r="C36">
        <f>SUMIF(Table1[Module Code],Sheet2!A36,Table1[Total Hours])</f>
        <v>5</v>
      </c>
      <c r="D36">
        <f>INDEX(Table14[Total],MATCH(Sheet2!A36,Table14[Module Code],0))</f>
        <v>22</v>
      </c>
      <c r="E36">
        <f t="shared" si="0"/>
        <v>27</v>
      </c>
      <c r="F36">
        <f t="shared" si="1"/>
        <v>2.7</v>
      </c>
    </row>
    <row r="37" spans="1:6">
      <c r="A37" t="s">
        <v>24</v>
      </c>
      <c r="B37" s="38">
        <v>10</v>
      </c>
      <c r="C37">
        <f>SUMIF(Table1[Module Code],Sheet2!A37,Table1[Total Hours])</f>
        <v>55</v>
      </c>
      <c r="D37">
        <f>INDEX(Table14[Total],MATCH(Sheet2!A37,Table14[Module Code],0))</f>
        <v>33</v>
      </c>
      <c r="E37">
        <f t="shared" si="0"/>
        <v>88</v>
      </c>
      <c r="F37">
        <f t="shared" si="1"/>
        <v>8.8000000000000007</v>
      </c>
    </row>
    <row r="38" spans="1:6">
      <c r="A38" t="s">
        <v>21</v>
      </c>
      <c r="B38" s="38">
        <v>10</v>
      </c>
      <c r="C38">
        <f>SUMIF(Table1[Module Code],Sheet2!A38,Table1[Total Hours])</f>
        <v>8</v>
      </c>
      <c r="D38">
        <f>INDEX(Table14[Total],MATCH(Sheet2!A38,Table14[Module Code],0))</f>
        <v>22</v>
      </c>
      <c r="E38">
        <f t="shared" si="0"/>
        <v>30</v>
      </c>
      <c r="F38">
        <f t="shared" si="1"/>
        <v>3</v>
      </c>
    </row>
    <row r="39" spans="1:6">
      <c r="A39" t="s">
        <v>106</v>
      </c>
      <c r="B39" s="38">
        <v>20</v>
      </c>
      <c r="C39">
        <f>SUMIF(Table1[Module Code],Sheet2!A39,Table1[Total Hours])</f>
        <v>23.400000000000002</v>
      </c>
      <c r="D39">
        <f>INDEX(Table14[Total],MATCH(Sheet2!A39,Table14[Module Code],0))</f>
        <v>44</v>
      </c>
      <c r="E39">
        <f t="shared" si="0"/>
        <v>67.400000000000006</v>
      </c>
      <c r="F39">
        <f t="shared" si="1"/>
        <v>3.37</v>
      </c>
    </row>
    <row r="40" spans="1:6">
      <c r="A40" t="s">
        <v>188</v>
      </c>
      <c r="B40" s="38">
        <v>10</v>
      </c>
      <c r="C40">
        <f>SUMIF(Table1[Module Code],Sheet2!A40,Table1[Total Hours])</f>
        <v>8</v>
      </c>
      <c r="D40">
        <f>INDEX(Table14[Total],MATCH(Sheet2!A40,Table14[Module Code],0))</f>
        <v>22</v>
      </c>
      <c r="E40">
        <f t="shared" si="0"/>
        <v>30</v>
      </c>
      <c r="F40">
        <f t="shared" si="1"/>
        <v>3</v>
      </c>
    </row>
    <row r="41" spans="1:6">
      <c r="A41" t="s">
        <v>108</v>
      </c>
      <c r="B41" s="38">
        <v>10</v>
      </c>
      <c r="C41">
        <f>SUMIF(Table1[Module Code],Sheet2!A41,Table1[Total Hours])</f>
        <v>0</v>
      </c>
      <c r="D41" t="e">
        <f>INDEX(Table14[Total],MATCH(Sheet2!A41,Table14[Module Code],0))</f>
        <v>#N/A</v>
      </c>
      <c r="E41" t="e">
        <f t="shared" si="0"/>
        <v>#N/A</v>
      </c>
      <c r="F41" t="e">
        <f t="shared" si="1"/>
        <v>#N/A</v>
      </c>
    </row>
    <row r="42" spans="1:6">
      <c r="A42" t="s">
        <v>189</v>
      </c>
      <c r="B42" s="38">
        <v>10</v>
      </c>
      <c r="C42">
        <f>SUMIF(Table1[Module Code],Sheet2!A42,Table1[Total Hours])</f>
        <v>30</v>
      </c>
      <c r="D42">
        <f>INDEX(Table14[Total],MATCH(Sheet2!A42,Table14[Module Code],0))</f>
        <v>22</v>
      </c>
      <c r="E42">
        <f t="shared" si="0"/>
        <v>52</v>
      </c>
      <c r="F42">
        <f t="shared" si="1"/>
        <v>5.2</v>
      </c>
    </row>
    <row r="43" spans="1:6">
      <c r="A43" t="s">
        <v>107</v>
      </c>
      <c r="B43" s="38">
        <v>10</v>
      </c>
      <c r="C43">
        <f>SUMIF(Table1[Module Code],Sheet2!A43,Table1[Total Hours])</f>
        <v>0</v>
      </c>
      <c r="D43" t="e">
        <f>INDEX(Table14[Total],MATCH(Sheet2!A43,Table14[Module Code],0))</f>
        <v>#N/A</v>
      </c>
      <c r="E43" t="e">
        <f t="shared" si="0"/>
        <v>#N/A</v>
      </c>
      <c r="F43" t="e">
        <f t="shared" si="1"/>
        <v>#N/A</v>
      </c>
    </row>
    <row r="44" spans="1:6">
      <c r="A44" t="s">
        <v>109</v>
      </c>
      <c r="B44" s="38">
        <v>10</v>
      </c>
      <c r="C44">
        <f>SUMIF(Table1[Module Code],Sheet2!A44,Table1[Total Hours])</f>
        <v>55</v>
      </c>
      <c r="D44">
        <f>INDEX(Table14[Total],MATCH(Sheet2!A44,Table14[Module Code],0))</f>
        <v>22</v>
      </c>
      <c r="E44">
        <f t="shared" si="0"/>
        <v>77</v>
      </c>
      <c r="F44">
        <f t="shared" si="1"/>
        <v>7.7</v>
      </c>
    </row>
    <row r="45" spans="1:6">
      <c r="A45" t="s">
        <v>100</v>
      </c>
      <c r="B45" s="38">
        <v>10</v>
      </c>
      <c r="C45">
        <f>SUMIF(Table1[Module Code],Sheet2!A45,Table1[Total Hours])</f>
        <v>8</v>
      </c>
      <c r="D45">
        <f>INDEX(Table14[Total],MATCH(Sheet2!A45,Table14[Module Code],0))</f>
        <v>22</v>
      </c>
      <c r="E45">
        <f t="shared" si="0"/>
        <v>30</v>
      </c>
      <c r="F45">
        <f t="shared" si="1"/>
        <v>3</v>
      </c>
    </row>
    <row r="46" spans="1:6">
      <c r="A46" t="s">
        <v>102</v>
      </c>
      <c r="B46" s="38">
        <v>10</v>
      </c>
      <c r="C46">
        <f>SUMIF(Table1[Module Code],Sheet2!A46,Table1[Total Hours])</f>
        <v>8</v>
      </c>
      <c r="D46">
        <f>INDEX(Table14[Total],MATCH(Sheet2!A46,Table14[Module Code],0))</f>
        <v>22</v>
      </c>
      <c r="E46">
        <f t="shared" si="0"/>
        <v>30</v>
      </c>
      <c r="F46">
        <f t="shared" si="1"/>
        <v>3</v>
      </c>
    </row>
    <row r="47" spans="1:6">
      <c r="A47" t="s">
        <v>104</v>
      </c>
      <c r="B47" s="38">
        <v>10</v>
      </c>
      <c r="C47">
        <f>SUMIF(Table1[Module Code],Sheet2!A47,Table1[Total Hours])</f>
        <v>15</v>
      </c>
      <c r="D47">
        <f>INDEX(Table14[Total],MATCH(Sheet2!A47,Table14[Module Code],0))</f>
        <v>22</v>
      </c>
      <c r="E47">
        <f t="shared" si="0"/>
        <v>37</v>
      </c>
      <c r="F47">
        <f t="shared" si="1"/>
        <v>3.7</v>
      </c>
    </row>
    <row r="48" spans="1:6">
      <c r="A48" t="s">
        <v>47</v>
      </c>
      <c r="B48" s="38">
        <v>30</v>
      </c>
      <c r="C48">
        <f>SUMIF(Table1[Module Code],Sheet2!A48,Table1[Total Hours])</f>
        <v>275.2</v>
      </c>
      <c r="D48">
        <f>INDEX(Table14[Total],MATCH(Sheet2!A48,Table14[Module Code],0))</f>
        <v>14</v>
      </c>
      <c r="E48">
        <f t="shared" si="0"/>
        <v>289.2</v>
      </c>
      <c r="F48">
        <f t="shared" si="1"/>
        <v>9.6399999999999988</v>
      </c>
    </row>
    <row r="49" spans="1:6">
      <c r="A49" t="s">
        <v>60</v>
      </c>
      <c r="B49" s="38">
        <v>10</v>
      </c>
      <c r="C49">
        <f>SUMIF(Table1[Module Code],Sheet2!A49,Table1[Total Hours])</f>
        <v>0</v>
      </c>
      <c r="D49" t="e">
        <f>INDEX(Table14[Total],MATCH(Sheet2!A49,Table14[Module Code],0))</f>
        <v>#N/A</v>
      </c>
      <c r="E49" t="e">
        <f t="shared" si="0"/>
        <v>#N/A</v>
      </c>
      <c r="F49" t="e">
        <f t="shared" si="1"/>
        <v>#N/A</v>
      </c>
    </row>
    <row r="50" spans="1:6">
      <c r="A50" t="s">
        <v>61</v>
      </c>
      <c r="B50" s="38">
        <v>10</v>
      </c>
      <c r="C50">
        <f>SUMIF(Table1[Module Code],Sheet2!A50,Table1[Total Hours])</f>
        <v>13.5</v>
      </c>
      <c r="D50">
        <f>INDEX(Table14[Total],MATCH(Sheet2!A50,Table14[Module Code],0))</f>
        <v>22</v>
      </c>
      <c r="E50">
        <f t="shared" si="0"/>
        <v>35.5</v>
      </c>
      <c r="F50">
        <f t="shared" si="1"/>
        <v>3.55</v>
      </c>
    </row>
    <row r="51" spans="1:6">
      <c r="A51" t="s">
        <v>73</v>
      </c>
      <c r="B51" s="38">
        <v>10</v>
      </c>
      <c r="C51">
        <f>SUMIF(Table1[Module Code],Sheet2!A51,Table1[Total Hours])</f>
        <v>0</v>
      </c>
      <c r="D51" t="e">
        <f>INDEX(Table14[Total],MATCH(Sheet2!A51,Table14[Module Code],0))</f>
        <v>#N/A</v>
      </c>
      <c r="E51" t="e">
        <f t="shared" si="0"/>
        <v>#N/A</v>
      </c>
      <c r="F51" t="e">
        <f t="shared" si="1"/>
        <v>#N/A</v>
      </c>
    </row>
    <row r="52" spans="1:6">
      <c r="A52" t="s">
        <v>63</v>
      </c>
      <c r="B52" s="38">
        <v>10</v>
      </c>
      <c r="C52">
        <f>SUMIF(Table1[Module Code],Sheet2!A52,Table1[Total Hours])</f>
        <v>19</v>
      </c>
      <c r="D52">
        <f>INDEX(Table14[Total],MATCH(Sheet2!A52,Table14[Module Code],0))</f>
        <v>22</v>
      </c>
      <c r="E52">
        <f t="shared" si="0"/>
        <v>41</v>
      </c>
      <c r="F52">
        <f t="shared" si="1"/>
        <v>4.0999999999999996</v>
      </c>
    </row>
    <row r="53" spans="1:6">
      <c r="A53" t="s">
        <v>65</v>
      </c>
      <c r="B53" s="38">
        <v>10</v>
      </c>
      <c r="C53">
        <f>SUMIF(Table1[Module Code],Sheet2!A53,Table1[Total Hours])</f>
        <v>0</v>
      </c>
      <c r="D53" t="e">
        <f>INDEX(Table14[Total],MATCH(Sheet2!A53,Table14[Module Code],0))</f>
        <v>#N/A</v>
      </c>
      <c r="E53" t="e">
        <f t="shared" si="0"/>
        <v>#N/A</v>
      </c>
      <c r="F53" t="e">
        <f t="shared" si="1"/>
        <v>#N/A</v>
      </c>
    </row>
    <row r="54" spans="1:6">
      <c r="A54" t="s">
        <v>66</v>
      </c>
      <c r="B54" s="38">
        <v>10</v>
      </c>
      <c r="C54">
        <f>SUMIF(Table1[Module Code],Sheet2!A54,Table1[Total Hours])</f>
        <v>4</v>
      </c>
      <c r="D54">
        <f>INDEX(Table14[Total],MATCH(Sheet2!A54,Table14[Module Code],0))</f>
        <v>33</v>
      </c>
      <c r="E54">
        <f t="shared" si="0"/>
        <v>37</v>
      </c>
      <c r="F54">
        <f t="shared" si="1"/>
        <v>3.7</v>
      </c>
    </row>
    <row r="55" spans="1:6">
      <c r="A55" t="s">
        <v>69</v>
      </c>
      <c r="B55" s="38">
        <v>10</v>
      </c>
      <c r="C55">
        <f>SUMIF(Table1[Module Code],Sheet2!A55,Table1[Total Hours])</f>
        <v>43</v>
      </c>
      <c r="D55">
        <f>INDEX(Table14[Total],MATCH(Sheet2!A55,Table14[Module Code],0))</f>
        <v>22</v>
      </c>
      <c r="E55">
        <f t="shared" si="0"/>
        <v>65</v>
      </c>
      <c r="F55">
        <f t="shared" si="1"/>
        <v>6.5</v>
      </c>
    </row>
    <row r="56" spans="1:6">
      <c r="A56" t="s">
        <v>71</v>
      </c>
      <c r="B56" s="38">
        <v>10</v>
      </c>
      <c r="C56">
        <f>SUMIF(Table1[Module Code],Sheet2!A56,Table1[Total Hours])</f>
        <v>21</v>
      </c>
      <c r="D56">
        <f>INDEX(Table14[Total],MATCH(Sheet2!A56,Table14[Module Code],0))</f>
        <v>22</v>
      </c>
      <c r="E56">
        <f t="shared" si="0"/>
        <v>43</v>
      </c>
      <c r="F56">
        <f t="shared" si="1"/>
        <v>4.3</v>
      </c>
    </row>
    <row r="57" spans="1:6">
      <c r="A57" t="s">
        <v>190</v>
      </c>
      <c r="B57" s="38">
        <v>10</v>
      </c>
      <c r="C57">
        <f>SUMIF(Table1[Module Code],Sheet2!A57,Table1[Total Hours])</f>
        <v>8</v>
      </c>
      <c r="D57">
        <f>INDEX(Table14[Total],MATCH(Sheet2!A57,Table14[Module Code],0))</f>
        <v>22</v>
      </c>
      <c r="E57">
        <f t="shared" si="0"/>
        <v>30</v>
      </c>
      <c r="F57">
        <f t="shared" si="1"/>
        <v>3</v>
      </c>
    </row>
    <row r="58" spans="1:6">
      <c r="A58" t="s">
        <v>191</v>
      </c>
      <c r="B58" s="38">
        <v>10</v>
      </c>
      <c r="C58">
        <f>SUMIF(Table1[Module Code],Sheet2!A58,Table1[Total Hours])</f>
        <v>12</v>
      </c>
      <c r="D58">
        <f>INDEX(Table14[Total],MATCH(Sheet2!A58,Table14[Module Code],0))</f>
        <v>22</v>
      </c>
      <c r="E58">
        <f t="shared" si="0"/>
        <v>34</v>
      </c>
      <c r="F58">
        <f t="shared" si="1"/>
        <v>3.4</v>
      </c>
    </row>
    <row r="59" spans="1:6">
      <c r="A59" t="s">
        <v>192</v>
      </c>
      <c r="B59" s="38">
        <v>10</v>
      </c>
      <c r="C59">
        <f>SUMIF(Table1[Module Code],Sheet2!A59,Table1[Total Hours])</f>
        <v>24</v>
      </c>
      <c r="D59">
        <f>INDEX(Table14[Total],MATCH(Sheet2!A59,Table14[Module Code],0))</f>
        <v>22</v>
      </c>
      <c r="E59">
        <f t="shared" si="0"/>
        <v>46</v>
      </c>
      <c r="F59">
        <f t="shared" si="1"/>
        <v>4.5999999999999996</v>
      </c>
    </row>
    <row r="60" spans="1:6">
      <c r="A60" t="s">
        <v>193</v>
      </c>
      <c r="B60" s="38">
        <v>10</v>
      </c>
      <c r="C60">
        <f>SUMIF(Table1[Module Code],Sheet2!A60,Table1[Total Hours])</f>
        <v>5</v>
      </c>
      <c r="D60">
        <f>INDEX(Table14[Total],MATCH(Sheet2!A60,Table14[Module Code],0))</f>
        <v>22</v>
      </c>
      <c r="E60">
        <f t="shared" si="0"/>
        <v>27</v>
      </c>
      <c r="F60">
        <f t="shared" si="1"/>
        <v>2.7</v>
      </c>
    </row>
    <row r="61" spans="1:6">
      <c r="A61" t="s">
        <v>114</v>
      </c>
      <c r="B61" s="38">
        <v>10</v>
      </c>
      <c r="C61">
        <f>SUMIF(Table1[Module Code],Sheet2!A61,Table1[Total Hours])</f>
        <v>38.5</v>
      </c>
      <c r="D61">
        <f>INDEX(Table14[Total],MATCH(Sheet2!A61,Table14[Module Code],0))</f>
        <v>33</v>
      </c>
      <c r="E61">
        <f t="shared" si="0"/>
        <v>71.5</v>
      </c>
      <c r="F61">
        <f t="shared" si="1"/>
        <v>7.15</v>
      </c>
    </row>
    <row r="62" spans="1:6">
      <c r="A62" t="s">
        <v>116</v>
      </c>
      <c r="B62" s="38">
        <v>10</v>
      </c>
      <c r="C62">
        <f>SUMIF(Table1[Module Code],Sheet2!A62,Table1[Total Hours])</f>
        <v>5</v>
      </c>
      <c r="D62">
        <f>INDEX(Table14[Total],MATCH(Sheet2!A62,Table14[Module Code],0))</f>
        <v>22</v>
      </c>
      <c r="E62">
        <f t="shared" si="0"/>
        <v>27</v>
      </c>
      <c r="F62">
        <f t="shared" si="1"/>
        <v>2.7</v>
      </c>
    </row>
    <row r="63" spans="1:6">
      <c r="A63" t="s">
        <v>68</v>
      </c>
      <c r="B63" s="38">
        <v>10</v>
      </c>
      <c r="C63">
        <f>SUMIF(Table1[Module Code],Sheet2!A63,Table1[Total Hours])</f>
        <v>25</v>
      </c>
      <c r="D63">
        <f>INDEX(Table14[Total],MATCH(Sheet2!A63,Table14[Module Code],0))</f>
        <v>22</v>
      </c>
      <c r="E63">
        <f t="shared" si="0"/>
        <v>47</v>
      </c>
      <c r="F63">
        <f t="shared" si="1"/>
        <v>4.7</v>
      </c>
    </row>
    <row r="64" spans="1:6">
      <c r="A64" t="s">
        <v>194</v>
      </c>
      <c r="B64" s="38">
        <v>10</v>
      </c>
      <c r="C64">
        <f>SUMIF(Table1[Module Code],Sheet2!A64,Table1[Total Hours])</f>
        <v>16</v>
      </c>
      <c r="D64">
        <f>INDEX(Table14[Total],MATCH(Sheet2!A64,Table14[Module Code],0))</f>
        <v>28</v>
      </c>
      <c r="E64">
        <f t="shared" si="0"/>
        <v>44</v>
      </c>
      <c r="F64">
        <f t="shared" si="1"/>
        <v>4.4000000000000004</v>
      </c>
    </row>
    <row r="65" spans="1:6">
      <c r="A65" t="s">
        <v>195</v>
      </c>
      <c r="B65" s="38">
        <v>10</v>
      </c>
      <c r="C65">
        <f>SUMIF(Table1[Module Code],Sheet2!A65,Table1[Total Hours])</f>
        <v>40</v>
      </c>
      <c r="D65">
        <f>INDEX(Table14[Total],MATCH(Sheet2!A65,Table14[Module Code],0))</f>
        <v>22</v>
      </c>
      <c r="E65">
        <f t="shared" si="0"/>
        <v>62</v>
      </c>
      <c r="F65">
        <f t="shared" si="1"/>
        <v>6.2</v>
      </c>
    </row>
    <row r="66" spans="1:6">
      <c r="A66" t="s">
        <v>120</v>
      </c>
      <c r="B66" s="38">
        <v>10</v>
      </c>
      <c r="C66">
        <f>SUMIF(Table1[Module Code],Sheet2!A66,Table1[Total Hours])</f>
        <v>0</v>
      </c>
      <c r="D66" t="e">
        <f>INDEX(Table14[Total],MATCH(Sheet2!A66,Table14[Module Code],0))</f>
        <v>#N/A</v>
      </c>
      <c r="E66" t="e">
        <f t="shared" si="0"/>
        <v>#N/A</v>
      </c>
      <c r="F66" t="e">
        <f t="shared" si="1"/>
        <v>#N/A</v>
      </c>
    </row>
    <row r="67" spans="1:6">
      <c r="A67" t="s">
        <v>74</v>
      </c>
      <c r="B67" s="38">
        <v>60</v>
      </c>
      <c r="C67">
        <f>SUMIF(Table1[Module Code],Sheet2!A67,Table1[Total Hours])</f>
        <v>501.2</v>
      </c>
      <c r="D67">
        <f>INDEX(Table14[Total],MATCH(Sheet2!A67,Table14[Module Code],0))</f>
        <v>29.5</v>
      </c>
      <c r="E67">
        <f t="shared" si="0"/>
        <v>530.70000000000005</v>
      </c>
      <c r="F67">
        <f t="shared" si="1"/>
        <v>8.8450000000000006</v>
      </c>
    </row>
    <row r="68" spans="1:6">
      <c r="A68" t="s">
        <v>181</v>
      </c>
      <c r="B68" s="38">
        <v>20</v>
      </c>
      <c r="C68">
        <f>SUMIF(Table1[Module Code],Sheet2!A68,Table1[Total Hours])</f>
        <v>80</v>
      </c>
      <c r="D68">
        <f>INDEX(Table14[Total],MATCH(Sheet2!A68,Table14[Module Code],0))</f>
        <v>33</v>
      </c>
      <c r="E68">
        <f t="shared" si="0"/>
        <v>113</v>
      </c>
      <c r="F68">
        <f t="shared" si="1"/>
        <v>5.65</v>
      </c>
    </row>
    <row r="69" spans="1:6">
      <c r="A69" t="s">
        <v>182</v>
      </c>
      <c r="B69" s="38">
        <v>20</v>
      </c>
      <c r="C69">
        <f>SUMIF(Table1[Module Code],Sheet2!A69,Table1[Total Hours])</f>
        <v>80</v>
      </c>
      <c r="D69">
        <f>INDEX(Table14[Total],MATCH(Sheet2!A69,Table14[Module Code],0))</f>
        <v>44</v>
      </c>
      <c r="E69">
        <f t="shared" ref="E69" si="2">SUM(C69:D69)</f>
        <v>124</v>
      </c>
      <c r="F69">
        <f t="shared" ref="F69:F70" si="3">E69/B69</f>
        <v>6.2</v>
      </c>
    </row>
    <row r="70" spans="1:6">
      <c r="A70" t="s">
        <v>232</v>
      </c>
      <c r="C70">
        <f>SUMIF(Table1[Module Code],Sheet2!A70,Table1[Total Hours])</f>
        <v>0</v>
      </c>
      <c r="F70" t="e">
        <f t="shared" si="3"/>
        <v>#DIV/0!</v>
      </c>
    </row>
  </sheetData>
  <conditionalFormatting sqref="F4:F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Assessments</vt:lpstr>
      <vt:lpstr>ContactTime</vt:lpstr>
      <vt:lpstr>Modules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North</dc:creator>
  <cp:lastModifiedBy>Christopher North</cp:lastModifiedBy>
  <dcterms:created xsi:type="dcterms:W3CDTF">2025-04-01T11:51:08Z</dcterms:created>
  <dcterms:modified xsi:type="dcterms:W3CDTF">2025-05-07T21:58:32Z</dcterms:modified>
</cp:coreProperties>
</file>