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1607" documentId="8_{10702854-9EE2-4D67-90CE-85FDD07A66EE}" xr6:coauthVersionLast="47" xr6:coauthVersionMax="47" xr10:uidLastSave="{86BB3883-1612-4C30-AB0C-C4914339E050}"/>
  <bookViews>
    <workbookView xWindow="-110" yWindow="-110" windowWidth="38620" windowHeight="21100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J5" i="1" s="1"/>
  <c r="AL5" i="1" s="1"/>
  <c r="AK5" i="1"/>
  <c r="D10" i="1"/>
  <c r="E10" i="1"/>
  <c r="J10" i="1" s="1"/>
  <c r="AL10" i="1" s="1"/>
  <c r="AK10" i="1"/>
  <c r="D42" i="1"/>
  <c r="E42" i="1"/>
  <c r="J42" i="1" s="1"/>
  <c r="AL42" i="1" s="1"/>
  <c r="AK42" i="1"/>
  <c r="D48" i="1"/>
  <c r="E48" i="1"/>
  <c r="J48" i="1" s="1"/>
  <c r="AL48" i="1" s="1"/>
  <c r="AK48" i="1"/>
  <c r="D122" i="1" l="1"/>
  <c r="E122" i="1"/>
  <c r="J122" i="1" s="1"/>
  <c r="AL122" i="1" s="1"/>
  <c r="AK122" i="1"/>
  <c r="D95" i="1"/>
  <c r="E95" i="1"/>
  <c r="J95" i="1" s="1"/>
  <c r="AL95" i="1" s="1"/>
  <c r="AK95" i="1"/>
  <c r="D80" i="1"/>
  <c r="E80" i="1"/>
  <c r="J80" i="1" s="1"/>
  <c r="AL80" i="1" s="1"/>
  <c r="AK80" i="1"/>
  <c r="D71" i="1"/>
  <c r="E71" i="1"/>
  <c r="J71" i="1" s="1"/>
  <c r="AL71" i="1" s="1"/>
  <c r="AK71" i="1"/>
  <c r="D67" i="1"/>
  <c r="E67" i="1"/>
  <c r="J67" i="1" s="1"/>
  <c r="AL67" i="1" s="1"/>
  <c r="AK67" i="1"/>
  <c r="D75" i="1"/>
  <c r="E75" i="1"/>
  <c r="J75" i="1" s="1"/>
  <c r="AL75" i="1" s="1"/>
  <c r="AK75" i="1"/>
  <c r="D83" i="1"/>
  <c r="E83" i="1"/>
  <c r="J83" i="1" s="1"/>
  <c r="AL83" i="1" s="1"/>
  <c r="AK83" i="1"/>
  <c r="D82" i="1"/>
  <c r="E82" i="1"/>
  <c r="J82" i="1" s="1"/>
  <c r="AL82" i="1" s="1"/>
  <c r="AK82" i="1"/>
  <c r="D81" i="1"/>
  <c r="E81" i="1"/>
  <c r="J81" i="1" s="1"/>
  <c r="AL81" i="1" s="1"/>
  <c r="AK81" i="1"/>
  <c r="D166" i="1"/>
  <c r="E166" i="1"/>
  <c r="J166" i="1" s="1"/>
  <c r="AL166" i="1" s="1"/>
  <c r="AK166" i="1"/>
  <c r="D160" i="1"/>
  <c r="D159" i="1"/>
  <c r="E160" i="1"/>
  <c r="J160" i="1" s="1"/>
  <c r="AL160" i="1" s="1"/>
  <c r="E159" i="1"/>
  <c r="J159" i="1" s="1"/>
  <c r="AL159" i="1" s="1"/>
  <c r="AK160" i="1"/>
  <c r="AK159" i="1"/>
  <c r="D158" i="1"/>
  <c r="E158" i="1"/>
  <c r="J158" i="1" s="1"/>
  <c r="AL158" i="1" s="1"/>
  <c r="AK158" i="1"/>
  <c r="E144" i="1"/>
  <c r="J144" i="1" s="1"/>
  <c r="AL144" i="1" s="1"/>
  <c r="E145" i="1"/>
  <c r="J145" i="1" s="1"/>
  <c r="AL145" i="1" s="1"/>
  <c r="AK144" i="1"/>
  <c r="AK145" i="1"/>
  <c r="E133" i="1"/>
  <c r="J133" i="1" s="1"/>
  <c r="AL133" i="1" s="1"/>
  <c r="AK133" i="1"/>
  <c r="E73" i="1"/>
  <c r="J73" i="1" s="1"/>
  <c r="AL73" i="1" s="1"/>
  <c r="AK73" i="1"/>
  <c r="E174" i="1"/>
  <c r="J174" i="1" s="1"/>
  <c r="AL174" i="1" s="1"/>
  <c r="E175" i="1"/>
  <c r="J175" i="1" s="1"/>
  <c r="AL175" i="1" s="1"/>
  <c r="AK174" i="1"/>
  <c r="AK175" i="1"/>
  <c r="AK2" i="1"/>
  <c r="AK3" i="1"/>
  <c r="AK4" i="1"/>
  <c r="AK6" i="1"/>
  <c r="AK7" i="1"/>
  <c r="AK8" i="1"/>
  <c r="AK9" i="1"/>
  <c r="AK12" i="1"/>
  <c r="AK11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32" i="1"/>
  <c r="AK31" i="1"/>
  <c r="AK33" i="1"/>
  <c r="AK34" i="1"/>
  <c r="AK28" i="1"/>
  <c r="AK29" i="1"/>
  <c r="AK30" i="1"/>
  <c r="AK35" i="1"/>
  <c r="AK37" i="1"/>
  <c r="AK38" i="1"/>
  <c r="AK39" i="1"/>
  <c r="AK40" i="1"/>
  <c r="AK41" i="1"/>
  <c r="AK44" i="1"/>
  <c r="AK45" i="1"/>
  <c r="AK43" i="1"/>
  <c r="AK46" i="1"/>
  <c r="AK47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8" i="1"/>
  <c r="AK69" i="1"/>
  <c r="AK72" i="1"/>
  <c r="AK74" i="1"/>
  <c r="AK76" i="1"/>
  <c r="AK77" i="1"/>
  <c r="AK78" i="1"/>
  <c r="AK79" i="1"/>
  <c r="AK84" i="1"/>
  <c r="AK85" i="1"/>
  <c r="AK86" i="1"/>
  <c r="AK87" i="1"/>
  <c r="AK89" i="1"/>
  <c r="AK90" i="1"/>
  <c r="AK88" i="1"/>
  <c r="AK91" i="1"/>
  <c r="AK92" i="1"/>
  <c r="AK93" i="1"/>
  <c r="AK94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5" i="1"/>
  <c r="AK116" i="1"/>
  <c r="AK117" i="1"/>
  <c r="AK118" i="1"/>
  <c r="AK119" i="1"/>
  <c r="AK120" i="1"/>
  <c r="AK121" i="1"/>
  <c r="AK123" i="1"/>
  <c r="AK124" i="1"/>
  <c r="AK125" i="1"/>
  <c r="AK126" i="1"/>
  <c r="AK127" i="1"/>
  <c r="AK128" i="1"/>
  <c r="AK129" i="1"/>
  <c r="AK130" i="1"/>
  <c r="AK131" i="1"/>
  <c r="AK132" i="1"/>
  <c r="AK134" i="1"/>
  <c r="AK135" i="1"/>
  <c r="AK136" i="1"/>
  <c r="AK137" i="1"/>
  <c r="AK138" i="1"/>
  <c r="AK139" i="1"/>
  <c r="AK140" i="1"/>
  <c r="AK141" i="1"/>
  <c r="AK142" i="1"/>
  <c r="AK143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61" i="1"/>
  <c r="AK162" i="1"/>
  <c r="AK163" i="1"/>
  <c r="AK164" i="1"/>
  <c r="AK165" i="1"/>
  <c r="AK167" i="1"/>
  <c r="AK168" i="1"/>
  <c r="AK169" i="1"/>
  <c r="AK170" i="1"/>
  <c r="AK171" i="1"/>
  <c r="AK172" i="1"/>
  <c r="AK173" i="1"/>
  <c r="AK176" i="1"/>
  <c r="AK177" i="1"/>
  <c r="AK178" i="1"/>
  <c r="E152" i="1"/>
  <c r="AL152" i="1" s="1"/>
  <c r="E153" i="1"/>
  <c r="J153" i="1" s="1"/>
  <c r="AL153" i="1"/>
  <c r="E20" i="1"/>
  <c r="E172" i="1"/>
  <c r="J172" i="1" s="1"/>
  <c r="E178" i="1"/>
  <c r="J178" i="1" s="1"/>
  <c r="E177" i="1"/>
  <c r="J177" i="1" s="1"/>
  <c r="E171" i="1"/>
  <c r="J171" i="1" s="1"/>
  <c r="E173" i="1"/>
  <c r="E176" i="1"/>
  <c r="V74" i="2"/>
  <c r="V100" i="2"/>
  <c r="V99" i="2"/>
  <c r="D176" i="1" s="1"/>
  <c r="V98" i="2"/>
  <c r="D173" i="1" s="1"/>
  <c r="V97" i="2"/>
  <c r="W97" i="2"/>
  <c r="V96" i="2"/>
  <c r="D171" i="1" s="1"/>
  <c r="E45" i="1"/>
  <c r="AL45" i="1" s="1"/>
  <c r="E16" i="1"/>
  <c r="AL16" i="1" s="1"/>
  <c r="E147" i="1"/>
  <c r="AL147" i="1" s="1"/>
  <c r="E150" i="1"/>
  <c r="AL150" i="1" s="1"/>
  <c r="E109" i="1"/>
  <c r="AL109" i="1" s="1"/>
  <c r="E112" i="1"/>
  <c r="AL112" i="1" s="1"/>
  <c r="W98" i="2" l="1"/>
  <c r="D175" i="1"/>
  <c r="D174" i="1"/>
  <c r="AK36" i="1"/>
  <c r="J150" i="1"/>
  <c r="J16" i="1"/>
  <c r="AL178" i="1"/>
  <c r="J176" i="1"/>
  <c r="AL176" i="1" s="1"/>
  <c r="J147" i="1"/>
  <c r="J112" i="1"/>
  <c r="J173" i="1"/>
  <c r="AL173" i="1" s="1"/>
  <c r="J20" i="1"/>
  <c r="AL20" i="1" s="1"/>
  <c r="J152" i="1"/>
  <c r="J109" i="1"/>
  <c r="J45" i="1"/>
  <c r="AL171" i="1"/>
  <c r="AL177" i="1"/>
  <c r="W100" i="2"/>
  <c r="W96" i="2"/>
  <c r="W99" i="2"/>
  <c r="D177" i="1"/>
  <c r="AL172" i="1"/>
  <c r="D172" i="1"/>
  <c r="D178" i="1"/>
  <c r="E142" i="1"/>
  <c r="E135" i="1"/>
  <c r="E129" i="1"/>
  <c r="J129" i="1" s="1"/>
  <c r="AL129" i="1"/>
  <c r="E93" i="1"/>
  <c r="U70" i="1"/>
  <c r="T70" i="1"/>
  <c r="S70" i="1"/>
  <c r="R70" i="1"/>
  <c r="Q70" i="1"/>
  <c r="P70" i="1"/>
  <c r="O70" i="1"/>
  <c r="N70" i="1"/>
  <c r="M70" i="1"/>
  <c r="E30" i="1"/>
  <c r="E34" i="1"/>
  <c r="E22" i="1"/>
  <c r="AK70" i="1" l="1"/>
  <c r="AL34" i="1"/>
  <c r="J34" i="1"/>
  <c r="AL30" i="1"/>
  <c r="J30" i="1"/>
  <c r="J93" i="1"/>
  <c r="AL93" i="1" s="1"/>
  <c r="J135" i="1"/>
  <c r="AL135" i="1" s="1"/>
  <c r="J22" i="1"/>
  <c r="AL22" i="1" s="1"/>
  <c r="J142" i="1"/>
  <c r="AL142" i="1" s="1"/>
  <c r="E12" i="1"/>
  <c r="U114" i="1"/>
  <c r="T114" i="1"/>
  <c r="S114" i="1"/>
  <c r="R114" i="1"/>
  <c r="Q114" i="1"/>
  <c r="P114" i="1"/>
  <c r="O114" i="1"/>
  <c r="N114" i="1"/>
  <c r="M114" i="1"/>
  <c r="L114" i="1"/>
  <c r="E98" i="1"/>
  <c r="E99" i="1"/>
  <c r="W74" i="2"/>
  <c r="V39" i="2"/>
  <c r="D98" i="1" s="1"/>
  <c r="W39" i="2"/>
  <c r="AK114" i="1" l="1"/>
  <c r="J99" i="1"/>
  <c r="AL99" i="1" s="1"/>
  <c r="J98" i="1"/>
  <c r="AL98" i="1" s="1"/>
  <c r="J12" i="1"/>
  <c r="AL12" i="1" s="1"/>
  <c r="D99" i="1"/>
  <c r="E157" i="1"/>
  <c r="AK26" i="1" l="1"/>
  <c r="J157" i="1"/>
  <c r="AL157" i="1" s="1"/>
  <c r="D62" i="3"/>
  <c r="E62" i="3"/>
  <c r="F62" i="3"/>
  <c r="AE62" i="3"/>
  <c r="E156" i="1"/>
  <c r="E155" i="1"/>
  <c r="E154" i="1"/>
  <c r="W11" i="2"/>
  <c r="W91" i="2"/>
  <c r="W93" i="2"/>
  <c r="E138" i="1"/>
  <c r="E137" i="1"/>
  <c r="J137" i="1" s="1"/>
  <c r="V93" i="2"/>
  <c r="D157" i="1" s="1"/>
  <c r="V92" i="2"/>
  <c r="D154" i="1" s="1"/>
  <c r="V91" i="2"/>
  <c r="T90" i="2"/>
  <c r="V90" i="2"/>
  <c r="V61" i="2"/>
  <c r="D138" i="1" s="1"/>
  <c r="J156" i="1" l="1"/>
  <c r="AL156" i="1" s="1"/>
  <c r="J155" i="1"/>
  <c r="AL155" i="1" s="1"/>
  <c r="J138" i="1"/>
  <c r="AL138" i="1" s="1"/>
  <c r="J154" i="1"/>
  <c r="AL154" i="1" s="1"/>
  <c r="D155" i="1"/>
  <c r="D137" i="1"/>
  <c r="D156" i="1"/>
  <c r="W92" i="2"/>
  <c r="AL137" i="1"/>
  <c r="L146" i="1"/>
  <c r="E146" i="1"/>
  <c r="L108" i="1"/>
  <c r="E108" i="1"/>
  <c r="F70" i="4"/>
  <c r="C70" i="4"/>
  <c r="AL2" i="1"/>
  <c r="AL6" i="1"/>
  <c r="AL7" i="1"/>
  <c r="AL14" i="1"/>
  <c r="AL17" i="1"/>
  <c r="AL18" i="1"/>
  <c r="AL24" i="1"/>
  <c r="AL25" i="1"/>
  <c r="AL27" i="1"/>
  <c r="AL31" i="1"/>
  <c r="AL28" i="1"/>
  <c r="AL29" i="1"/>
  <c r="AL35" i="1"/>
  <c r="AL37" i="1"/>
  <c r="AL38" i="1"/>
  <c r="AL39" i="1"/>
  <c r="AL40" i="1"/>
  <c r="AL43" i="1"/>
  <c r="AL46" i="1"/>
  <c r="AL47" i="1"/>
  <c r="AL49" i="1"/>
  <c r="AL51" i="1"/>
  <c r="AL53" i="1"/>
  <c r="AL54" i="1"/>
  <c r="AL56" i="1"/>
  <c r="C24" i="4" s="1"/>
  <c r="AL61" i="1"/>
  <c r="AL65" i="1"/>
  <c r="AL70" i="1"/>
  <c r="C29" i="4" s="1"/>
  <c r="AL78" i="1"/>
  <c r="AL79" i="1"/>
  <c r="AL85" i="1"/>
  <c r="AL87" i="1"/>
  <c r="C36" i="4" s="1"/>
  <c r="AL94" i="1"/>
  <c r="AL102" i="1"/>
  <c r="AL103" i="1"/>
  <c r="AL104" i="1"/>
  <c r="AL107" i="1"/>
  <c r="C47" i="4" s="1"/>
  <c r="AL118" i="1"/>
  <c r="AL119" i="1"/>
  <c r="AL124" i="1"/>
  <c r="AL125" i="1"/>
  <c r="AL131" i="1"/>
  <c r="AL132" i="1"/>
  <c r="C60" i="4" s="1"/>
  <c r="AL139" i="1"/>
  <c r="C62" i="4" s="1"/>
  <c r="AL140" i="1"/>
  <c r="C63" i="4" s="1"/>
  <c r="AL149" i="1"/>
  <c r="AL151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J146" i="1" l="1"/>
  <c r="J108" i="1"/>
  <c r="W61" i="2"/>
  <c r="W90" i="2"/>
  <c r="AL146" i="1"/>
  <c r="C16" i="4"/>
  <c r="E16" i="4" s="1"/>
  <c r="F16" i="4" s="1"/>
  <c r="AL108" i="1"/>
  <c r="C22" i="4"/>
  <c r="E22" i="4" s="1"/>
  <c r="F22" i="4" s="1"/>
  <c r="C17" i="4"/>
  <c r="E17" i="4" s="1"/>
  <c r="F17" i="4" s="1"/>
  <c r="C44" i="4"/>
  <c r="E44" i="4" s="1"/>
  <c r="F44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E4" i="1"/>
  <c r="E6" i="1"/>
  <c r="J6" i="1" s="1"/>
  <c r="E7" i="1"/>
  <c r="J7" i="1" s="1"/>
  <c r="E8" i="1"/>
  <c r="E9" i="1"/>
  <c r="E11" i="1"/>
  <c r="J11" i="1" s="1"/>
  <c r="E13" i="1"/>
  <c r="J13" i="1" s="1"/>
  <c r="E14" i="1"/>
  <c r="J14" i="1" s="1"/>
  <c r="C8" i="4"/>
  <c r="E8" i="4" s="1"/>
  <c r="F8" i="4" s="1"/>
  <c r="E15" i="1"/>
  <c r="E17" i="1"/>
  <c r="J17" i="1" s="1"/>
  <c r="E18" i="1"/>
  <c r="J18" i="1" s="1"/>
  <c r="E19" i="1"/>
  <c r="E21" i="1"/>
  <c r="E23" i="1"/>
  <c r="E24" i="1"/>
  <c r="J24" i="1" s="1"/>
  <c r="E25" i="1"/>
  <c r="J25" i="1" s="1"/>
  <c r="E26" i="1"/>
  <c r="J26" i="1" s="1"/>
  <c r="E27" i="1"/>
  <c r="J27" i="1" s="1"/>
  <c r="E32" i="1"/>
  <c r="J32" i="1" s="1"/>
  <c r="E31" i="1"/>
  <c r="J31" i="1" s="1"/>
  <c r="E33" i="1"/>
  <c r="E28" i="1"/>
  <c r="J28" i="1" s="1"/>
  <c r="E29" i="1"/>
  <c r="J29" i="1" s="1"/>
  <c r="E35" i="1"/>
  <c r="J35" i="1" s="1"/>
  <c r="E36" i="1"/>
  <c r="J36" i="1" s="1"/>
  <c r="E37" i="1"/>
  <c r="J37" i="1" s="1"/>
  <c r="E38" i="1"/>
  <c r="J38" i="1" s="1"/>
  <c r="E39" i="1"/>
  <c r="J39" i="1" s="1"/>
  <c r="E40" i="1"/>
  <c r="J40" i="1" s="1"/>
  <c r="E41" i="1"/>
  <c r="E44" i="1"/>
  <c r="J44" i="1" s="1"/>
  <c r="E43" i="1"/>
  <c r="J43" i="1" s="1"/>
  <c r="E46" i="1"/>
  <c r="J46" i="1" s="1"/>
  <c r="E47" i="1"/>
  <c r="J47" i="1" s="1"/>
  <c r="E49" i="1"/>
  <c r="J49" i="1" s="1"/>
  <c r="E50" i="1"/>
  <c r="E51" i="1"/>
  <c r="J51" i="1" s="1"/>
  <c r="E52" i="1"/>
  <c r="E53" i="1"/>
  <c r="J53" i="1" s="1"/>
  <c r="E54" i="1"/>
  <c r="J54" i="1" s="1"/>
  <c r="E55" i="1"/>
  <c r="E56" i="1"/>
  <c r="J56" i="1" s="1"/>
  <c r="E57" i="1"/>
  <c r="E58" i="1"/>
  <c r="E59" i="1"/>
  <c r="J59" i="1" s="1"/>
  <c r="E60" i="1"/>
  <c r="E61" i="1"/>
  <c r="J61" i="1" s="1"/>
  <c r="E62" i="1"/>
  <c r="E63" i="1"/>
  <c r="J63" i="1" s="1"/>
  <c r="E64" i="1"/>
  <c r="E65" i="1"/>
  <c r="J65" i="1" s="1"/>
  <c r="E66" i="1"/>
  <c r="E68" i="1"/>
  <c r="J68" i="1" s="1"/>
  <c r="E69" i="1"/>
  <c r="E70" i="1"/>
  <c r="J70" i="1" s="1"/>
  <c r="E72" i="1"/>
  <c r="J72" i="1" s="1"/>
  <c r="E74" i="1"/>
  <c r="J74" i="1" s="1"/>
  <c r="AL74" i="1" s="1"/>
  <c r="E76" i="1"/>
  <c r="E77" i="1"/>
  <c r="E78" i="1"/>
  <c r="J78" i="1" s="1"/>
  <c r="E79" i="1"/>
  <c r="J79" i="1" s="1"/>
  <c r="E84" i="1"/>
  <c r="J84" i="1" s="1"/>
  <c r="AL84" i="1" s="1"/>
  <c r="C34" i="4" s="1"/>
  <c r="E34" i="4" s="1"/>
  <c r="F34" i="4" s="1"/>
  <c r="E85" i="1"/>
  <c r="J85" i="1" s="1"/>
  <c r="E86" i="1"/>
  <c r="E87" i="1"/>
  <c r="J87" i="1" s="1"/>
  <c r="E89" i="1"/>
  <c r="J89" i="1" s="1"/>
  <c r="AL89" i="1" s="1"/>
  <c r="E90" i="1"/>
  <c r="J90" i="1" s="1"/>
  <c r="AL90" i="1" s="1"/>
  <c r="E88" i="1"/>
  <c r="J88" i="1" s="1"/>
  <c r="AL88" i="1" s="1"/>
  <c r="E91" i="1"/>
  <c r="J91" i="1" s="1"/>
  <c r="AL91" i="1" s="1"/>
  <c r="E92" i="1"/>
  <c r="E94" i="1"/>
  <c r="J94" i="1" s="1"/>
  <c r="E96" i="1"/>
  <c r="E97" i="1"/>
  <c r="C41" i="4"/>
  <c r="E41" i="4" s="1"/>
  <c r="F41" i="4" s="1"/>
  <c r="E100" i="1"/>
  <c r="J100" i="1" s="1"/>
  <c r="AL100" i="1" s="1"/>
  <c r="E101" i="1"/>
  <c r="J101" i="1" s="1"/>
  <c r="AL101" i="1" s="1"/>
  <c r="E102" i="1"/>
  <c r="J102" i="1" s="1"/>
  <c r="E103" i="1"/>
  <c r="J103" i="1" s="1"/>
  <c r="E104" i="1"/>
  <c r="J104" i="1" s="1"/>
  <c r="E105" i="1"/>
  <c r="E106" i="1"/>
  <c r="E107" i="1"/>
  <c r="J107" i="1" s="1"/>
  <c r="E110" i="1"/>
  <c r="E111" i="1"/>
  <c r="E113" i="1"/>
  <c r="E114" i="1"/>
  <c r="J114" i="1" s="1"/>
  <c r="E115" i="1"/>
  <c r="E116" i="1"/>
  <c r="E117" i="1"/>
  <c r="E118" i="1"/>
  <c r="J118" i="1" s="1"/>
  <c r="C53" i="4"/>
  <c r="E53" i="4" s="1"/>
  <c r="F53" i="4" s="1"/>
  <c r="E119" i="1"/>
  <c r="J119" i="1" s="1"/>
  <c r="E120" i="1"/>
  <c r="E121" i="1"/>
  <c r="J121" i="1" s="1"/>
  <c r="E123" i="1"/>
  <c r="E124" i="1"/>
  <c r="J124" i="1" s="1"/>
  <c r="E125" i="1"/>
  <c r="J125" i="1" s="1"/>
  <c r="E126" i="1"/>
  <c r="E127" i="1"/>
  <c r="E128" i="1"/>
  <c r="E130" i="1"/>
  <c r="E131" i="1"/>
  <c r="J131" i="1" s="1"/>
  <c r="E132" i="1"/>
  <c r="J132" i="1" s="1"/>
  <c r="E134" i="1"/>
  <c r="E136" i="1"/>
  <c r="E139" i="1"/>
  <c r="J139" i="1" s="1"/>
  <c r="E140" i="1"/>
  <c r="J140" i="1" s="1"/>
  <c r="E141" i="1"/>
  <c r="E143" i="1"/>
  <c r="E148" i="1"/>
  <c r="E149" i="1"/>
  <c r="J149" i="1" s="1"/>
  <c r="E151" i="1"/>
  <c r="J151" i="1" s="1"/>
  <c r="E161" i="1"/>
  <c r="E162" i="1"/>
  <c r="E163" i="1"/>
  <c r="E164" i="1"/>
  <c r="E165" i="1"/>
  <c r="E167" i="1"/>
  <c r="E168" i="1"/>
  <c r="E169" i="1"/>
  <c r="E170" i="1"/>
  <c r="V94" i="2"/>
  <c r="D163" i="1" s="1"/>
  <c r="V95" i="2"/>
  <c r="D167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C42" i="4" l="1"/>
  <c r="E42" i="4" s="1"/>
  <c r="F42" i="4" s="1"/>
  <c r="C37" i="4"/>
  <c r="E37" i="4" s="1"/>
  <c r="F37" i="4" s="1"/>
  <c r="AL110" i="1"/>
  <c r="J110" i="1"/>
  <c r="J50" i="1"/>
  <c r="AL50" i="1" s="1"/>
  <c r="J170" i="1"/>
  <c r="AL170" i="1" s="1"/>
  <c r="J8" i="1"/>
  <c r="AL8" i="1" s="1"/>
  <c r="AL33" i="1"/>
  <c r="J33" i="1"/>
  <c r="J162" i="1"/>
  <c r="AL162" i="1" s="1"/>
  <c r="J126" i="1"/>
  <c r="AL126" i="1" s="1"/>
  <c r="C56" i="4" s="1"/>
  <c r="E56" i="4" s="1"/>
  <c r="F56" i="4" s="1"/>
  <c r="J66" i="1"/>
  <c r="AL66" i="1" s="1"/>
  <c r="J9" i="1"/>
  <c r="AL9" i="1" s="1"/>
  <c r="J77" i="1"/>
  <c r="AL77" i="1" s="1"/>
  <c r="C33" i="4" s="1"/>
  <c r="E33" i="4" s="1"/>
  <c r="F33" i="4" s="1"/>
  <c r="J57" i="1"/>
  <c r="AL57" i="1" s="1"/>
  <c r="J169" i="1"/>
  <c r="AL169" i="1" s="1"/>
  <c r="J134" i="1"/>
  <c r="AL134" i="1" s="1"/>
  <c r="J117" i="1"/>
  <c r="AL117" i="1" s="1"/>
  <c r="J106" i="1"/>
  <c r="AL106" i="1" s="1"/>
  <c r="C46" i="4" s="1"/>
  <c r="E46" i="4" s="1"/>
  <c r="F46" i="4" s="1"/>
  <c r="J97" i="1"/>
  <c r="AL97" i="1" s="1"/>
  <c r="C40" i="4" s="1"/>
  <c r="E40" i="4" s="1"/>
  <c r="F40" i="4" s="1"/>
  <c r="J76" i="1"/>
  <c r="AL76" i="1" s="1"/>
  <c r="C31" i="4" s="1"/>
  <c r="E31" i="4" s="1"/>
  <c r="F31" i="4" s="1"/>
  <c r="J64" i="1"/>
  <c r="AL64" i="1" s="1"/>
  <c r="J163" i="1"/>
  <c r="AL163" i="1" s="1"/>
  <c r="J127" i="1"/>
  <c r="AL127" i="1" s="1"/>
  <c r="C57" i="4" s="1"/>
  <c r="E57" i="4" s="1"/>
  <c r="F57" i="4" s="1"/>
  <c r="AL111" i="1"/>
  <c r="J111" i="1"/>
  <c r="J21" i="1"/>
  <c r="AL21" i="1" s="1"/>
  <c r="C11" i="4" s="1"/>
  <c r="E11" i="4" s="1"/>
  <c r="F11" i="4" s="1"/>
  <c r="C52" i="4"/>
  <c r="E52" i="4" s="1"/>
  <c r="F52" i="4" s="1"/>
  <c r="J58" i="1"/>
  <c r="AL58" i="1" s="1"/>
  <c r="J19" i="1"/>
  <c r="AL19" i="1" s="1"/>
  <c r="C10" i="4" s="1"/>
  <c r="E10" i="4" s="1"/>
  <c r="F10" i="4" s="1"/>
  <c r="J161" i="1"/>
  <c r="AL161" i="1" s="1"/>
  <c r="J136" i="1"/>
  <c r="AL136" i="1" s="1"/>
  <c r="J168" i="1"/>
  <c r="AL168" i="1" s="1"/>
  <c r="J123" i="1"/>
  <c r="AL123" i="1" s="1"/>
  <c r="J116" i="1"/>
  <c r="AL116" i="1" s="1"/>
  <c r="J105" i="1"/>
  <c r="AL105" i="1" s="1"/>
  <c r="C45" i="4" s="1"/>
  <c r="E45" i="4" s="1"/>
  <c r="F45" i="4" s="1"/>
  <c r="J96" i="1"/>
  <c r="AL96" i="1" s="1"/>
  <c r="C39" i="4" s="1"/>
  <c r="E39" i="4" s="1"/>
  <c r="F39" i="4" s="1"/>
  <c r="J86" i="1"/>
  <c r="AL86" i="1" s="1"/>
  <c r="C35" i="4" s="1"/>
  <c r="E35" i="4" s="1"/>
  <c r="F35" i="4" s="1"/>
  <c r="J55" i="1"/>
  <c r="AL55" i="1" s="1"/>
  <c r="C23" i="4" s="1"/>
  <c r="E23" i="4" s="1"/>
  <c r="F23" i="4" s="1"/>
  <c r="J15" i="1"/>
  <c r="AL15" i="1" s="1"/>
  <c r="C9" i="4" s="1"/>
  <c r="E9" i="4" s="1"/>
  <c r="F9" i="4" s="1"/>
  <c r="J167" i="1"/>
  <c r="AL167" i="1" s="1"/>
  <c r="AL148" i="1"/>
  <c r="C67" i="4" s="1"/>
  <c r="E67" i="4" s="1"/>
  <c r="F67" i="4" s="1"/>
  <c r="J148" i="1"/>
  <c r="J115" i="1"/>
  <c r="AL115" i="1" s="1"/>
  <c r="J62" i="1"/>
  <c r="AL62" i="1" s="1"/>
  <c r="J4" i="1"/>
  <c r="AL4" i="1" s="1"/>
  <c r="C5" i="4" s="1"/>
  <c r="E5" i="4" s="1"/>
  <c r="F5" i="4" s="1"/>
  <c r="J92" i="1"/>
  <c r="AL92" i="1" s="1"/>
  <c r="C38" i="4" s="1"/>
  <c r="E38" i="4" s="1"/>
  <c r="F38" i="4" s="1"/>
  <c r="J3" i="1"/>
  <c r="AL3" i="1" s="1"/>
  <c r="C4" i="4" s="1"/>
  <c r="E4" i="4" s="1"/>
  <c r="F4" i="4" s="1"/>
  <c r="J165" i="1"/>
  <c r="AL165" i="1" s="1"/>
  <c r="J143" i="1"/>
  <c r="AL143" i="1" s="1"/>
  <c r="C65" i="4" s="1"/>
  <c r="E65" i="4" s="1"/>
  <c r="F65" i="4" s="1"/>
  <c r="J130" i="1"/>
  <c r="AL130" i="1" s="1"/>
  <c r="C59" i="4" s="1"/>
  <c r="E59" i="4" s="1"/>
  <c r="F59" i="4" s="1"/>
  <c r="J120" i="1"/>
  <c r="AL120" i="1" s="1"/>
  <c r="C54" i="4" s="1"/>
  <c r="E54" i="4" s="1"/>
  <c r="F54" i="4" s="1"/>
  <c r="J164" i="1"/>
  <c r="AL164" i="1" s="1"/>
  <c r="J141" i="1"/>
  <c r="AL141" i="1" s="1"/>
  <c r="C64" i="4" s="1"/>
  <c r="E64" i="4" s="1"/>
  <c r="F64" i="4" s="1"/>
  <c r="J128" i="1"/>
  <c r="AL128" i="1" s="1"/>
  <c r="C58" i="4" s="1"/>
  <c r="E58" i="4" s="1"/>
  <c r="F58" i="4" s="1"/>
  <c r="AL113" i="1"/>
  <c r="J113" i="1"/>
  <c r="J69" i="1"/>
  <c r="AL69" i="1" s="1"/>
  <c r="J60" i="1"/>
  <c r="AL60" i="1" s="1"/>
  <c r="J52" i="1"/>
  <c r="AL52" i="1" s="1"/>
  <c r="J41" i="1"/>
  <c r="AL41" i="1" s="1"/>
  <c r="C19" i="4" s="1"/>
  <c r="E19" i="4" s="1"/>
  <c r="F19" i="4" s="1"/>
  <c r="J23" i="1"/>
  <c r="AL23" i="1" s="1"/>
  <c r="C12" i="4" s="1"/>
  <c r="E12" i="4" s="1"/>
  <c r="F12" i="4" s="1"/>
  <c r="W94" i="2"/>
  <c r="W95" i="2"/>
  <c r="AL13" i="1"/>
  <c r="C43" i="4"/>
  <c r="E43" i="4" s="1"/>
  <c r="F43" i="4" s="1"/>
  <c r="AL114" i="1"/>
  <c r="C51" i="4"/>
  <c r="E51" i="4" s="1"/>
  <c r="F51" i="4" s="1"/>
  <c r="C49" i="4"/>
  <c r="E49" i="4" s="1"/>
  <c r="F49" i="4" s="1"/>
  <c r="C32" i="4"/>
  <c r="E32" i="4" s="1"/>
  <c r="F32" i="4" s="1"/>
  <c r="AL44" i="1"/>
  <c r="C20" i="4" s="1"/>
  <c r="E20" i="4" s="1"/>
  <c r="F20" i="4" s="1"/>
  <c r="AL11" i="1"/>
  <c r="C66" i="4"/>
  <c r="E66" i="4" s="1"/>
  <c r="F66" i="4" s="1"/>
  <c r="D162" i="1"/>
  <c r="D170" i="1"/>
  <c r="D161" i="1"/>
  <c r="D169" i="1"/>
  <c r="D168" i="1"/>
  <c r="D165" i="1"/>
  <c r="D164" i="1"/>
  <c r="AL36" i="1"/>
  <c r="C18" i="4" s="1"/>
  <c r="E18" i="4" s="1"/>
  <c r="F18" i="4" s="1"/>
  <c r="AL26" i="1"/>
  <c r="C14" i="4" s="1"/>
  <c r="E14" i="4" s="1"/>
  <c r="F14" i="4" s="1"/>
  <c r="V2" i="2"/>
  <c r="V3" i="2"/>
  <c r="V4" i="2"/>
  <c r="V5" i="2"/>
  <c r="D12" i="1" s="1"/>
  <c r="V6" i="2"/>
  <c r="V7" i="2"/>
  <c r="D16" i="1" s="1"/>
  <c r="V8" i="2"/>
  <c r="D20" i="1" s="1"/>
  <c r="V9" i="2"/>
  <c r="D21" i="1" s="1"/>
  <c r="V10" i="2"/>
  <c r="V12" i="2"/>
  <c r="V13" i="2"/>
  <c r="V14" i="2"/>
  <c r="D34" i="1" s="1"/>
  <c r="V15" i="2"/>
  <c r="D30" i="1" s="1"/>
  <c r="V16" i="2"/>
  <c r="V17" i="2"/>
  <c r="V18" i="2"/>
  <c r="V19" i="2"/>
  <c r="D45" i="1" s="1"/>
  <c r="V20" i="2"/>
  <c r="V21" i="2"/>
  <c r="V22" i="2"/>
  <c r="V23" i="2"/>
  <c r="D56" i="1" s="1"/>
  <c r="V24" i="2"/>
  <c r="V25" i="2"/>
  <c r="V26" i="2"/>
  <c r="V27" i="2"/>
  <c r="V28" i="2"/>
  <c r="D70" i="1" s="1"/>
  <c r="V29" i="2"/>
  <c r="D73" i="1" s="1"/>
  <c r="V30" i="2"/>
  <c r="D76" i="1" s="1"/>
  <c r="V31" i="2"/>
  <c r="V32" i="2"/>
  <c r="V33" i="2"/>
  <c r="V34" i="2"/>
  <c r="D87" i="1" s="1"/>
  <c r="V35" i="2"/>
  <c r="V36" i="2"/>
  <c r="V37" i="2"/>
  <c r="V38" i="2"/>
  <c r="D97" i="1" s="1"/>
  <c r="V40" i="2"/>
  <c r="V41" i="2"/>
  <c r="V42" i="2"/>
  <c r="D105" i="1" s="1"/>
  <c r="V43" i="2"/>
  <c r="D106" i="1" s="1"/>
  <c r="V44" i="2"/>
  <c r="D107" i="1" s="1"/>
  <c r="V45" i="2"/>
  <c r="V46" i="2"/>
  <c r="V47" i="2"/>
  <c r="V48" i="2"/>
  <c r="V49" i="2"/>
  <c r="V50" i="2"/>
  <c r="V51" i="2"/>
  <c r="V52" i="2"/>
  <c r="D127" i="1" s="1"/>
  <c r="V53" i="2"/>
  <c r="D128" i="1" s="1"/>
  <c r="V54" i="2"/>
  <c r="D129" i="1" s="1"/>
  <c r="V55" i="2"/>
  <c r="V56" i="2"/>
  <c r="D135" i="1" s="1"/>
  <c r="V57" i="2"/>
  <c r="D139" i="1" s="1"/>
  <c r="V58" i="2"/>
  <c r="D140" i="1" s="1"/>
  <c r="V59" i="2"/>
  <c r="V60" i="2"/>
  <c r="V62" i="2"/>
  <c r="W9" i="2"/>
  <c r="W10" i="2"/>
  <c r="W16" i="2"/>
  <c r="W36" i="2"/>
  <c r="W38" i="2"/>
  <c r="W43" i="2"/>
  <c r="W44" i="2"/>
  <c r="D132" i="1" l="1"/>
  <c r="D133" i="1"/>
  <c r="D143" i="1"/>
  <c r="D144" i="1"/>
  <c r="D145" i="1"/>
  <c r="C6" i="4"/>
  <c r="E6" i="4" s="1"/>
  <c r="F6" i="4" s="1"/>
  <c r="C48" i="4"/>
  <c r="E48" i="4" s="1"/>
  <c r="F48" i="4" s="1"/>
  <c r="C69" i="4"/>
  <c r="E69" i="4" s="1"/>
  <c r="F69" i="4" s="1"/>
  <c r="C50" i="4"/>
  <c r="E50" i="4" s="1"/>
  <c r="F50" i="4" s="1"/>
  <c r="C21" i="4"/>
  <c r="E21" i="4" s="1"/>
  <c r="F21" i="4" s="1"/>
  <c r="C25" i="4"/>
  <c r="E25" i="4" s="1"/>
  <c r="F25" i="4" s="1"/>
  <c r="C68" i="4"/>
  <c r="E68" i="4" s="1"/>
  <c r="F68" i="4" s="1"/>
  <c r="C61" i="4"/>
  <c r="E61" i="4" s="1"/>
  <c r="F61" i="4" s="1"/>
  <c r="D153" i="1"/>
  <c r="D152" i="1"/>
  <c r="D146" i="1"/>
  <c r="D147" i="1"/>
  <c r="D150" i="1"/>
  <c r="D108" i="1"/>
  <c r="D112" i="1"/>
  <c r="D109" i="1"/>
  <c r="D92" i="1"/>
  <c r="D93" i="1"/>
  <c r="D23" i="1"/>
  <c r="D22" i="1"/>
  <c r="D141" i="1"/>
  <c r="D142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48" i="1"/>
  <c r="D149" i="1"/>
  <c r="D151" i="1"/>
  <c r="D131" i="1"/>
  <c r="D130" i="1"/>
  <c r="D117" i="1"/>
  <c r="D116" i="1"/>
  <c r="D86" i="1"/>
  <c r="D85" i="1"/>
  <c r="D65" i="1"/>
  <c r="D66" i="1"/>
  <c r="D64" i="1"/>
  <c r="D63" i="1"/>
  <c r="D40" i="1"/>
  <c r="D41" i="1"/>
  <c r="D114" i="1"/>
  <c r="D115" i="1"/>
  <c r="D100" i="1"/>
  <c r="D101" i="1"/>
  <c r="D84" i="1"/>
  <c r="D59" i="1"/>
  <c r="D60" i="1"/>
  <c r="D61" i="1"/>
  <c r="D62" i="1"/>
  <c r="D39" i="1"/>
  <c r="D36" i="1"/>
  <c r="D37" i="1"/>
  <c r="D38" i="1"/>
  <c r="D18" i="1"/>
  <c r="D19" i="1"/>
  <c r="D77" i="1"/>
  <c r="D78" i="1"/>
  <c r="D79" i="1"/>
  <c r="D57" i="1"/>
  <c r="D58" i="1"/>
  <c r="D35" i="1"/>
  <c r="D125" i="1"/>
  <c r="D126" i="1"/>
  <c r="D113" i="1"/>
  <c r="D111" i="1"/>
  <c r="D110" i="1"/>
  <c r="D28" i="1"/>
  <c r="D29" i="1"/>
  <c r="D14" i="1"/>
  <c r="D15" i="1"/>
  <c r="D17" i="1"/>
  <c r="D96" i="1"/>
  <c r="D94" i="1"/>
  <c r="D11" i="1"/>
  <c r="D13" i="1"/>
  <c r="D72" i="1"/>
  <c r="D74" i="1"/>
  <c r="D53" i="1"/>
  <c r="D54" i="1"/>
  <c r="D26" i="1"/>
  <c r="D27" i="1"/>
  <c r="D9" i="1"/>
  <c r="D7" i="1"/>
  <c r="D8" i="1"/>
  <c r="D124" i="1"/>
  <c r="D123" i="1"/>
  <c r="D121" i="1"/>
  <c r="D55" i="1"/>
  <c r="D33" i="1"/>
  <c r="D31" i="1"/>
  <c r="D32" i="1"/>
  <c r="D119" i="1"/>
  <c r="D120" i="1"/>
  <c r="D134" i="1"/>
  <c r="D136" i="1"/>
  <c r="D89" i="1"/>
  <c r="D90" i="1"/>
  <c r="D88" i="1"/>
  <c r="D91" i="1"/>
  <c r="D50" i="1"/>
  <c r="D51" i="1"/>
  <c r="D52" i="1"/>
  <c r="D49" i="1"/>
  <c r="D24" i="1"/>
  <c r="D25" i="1"/>
  <c r="D4" i="1"/>
  <c r="D6" i="1"/>
  <c r="D118" i="1"/>
  <c r="D102" i="1"/>
  <c r="D103" i="1"/>
  <c r="D104" i="1"/>
  <c r="D68" i="1"/>
  <c r="D69" i="1"/>
  <c r="D44" i="1"/>
  <c r="D43" i="1"/>
  <c r="D46" i="1"/>
  <c r="D47" i="1"/>
  <c r="D2" i="1"/>
  <c r="D3" i="1"/>
  <c r="AL32" i="1" l="1"/>
  <c r="C15" i="4" s="1"/>
  <c r="E15" i="4" s="1"/>
  <c r="F15" i="4" s="1"/>
  <c r="AL68" i="1"/>
  <c r="C28" i="4" s="1"/>
  <c r="E28" i="4" s="1"/>
  <c r="F28" i="4" s="1"/>
  <c r="AL121" i="1"/>
  <c r="C55" i="4" s="1"/>
  <c r="E55" i="4" s="1"/>
  <c r="F55" i="4" s="1"/>
  <c r="AL63" i="1"/>
  <c r="C27" i="4" s="1"/>
  <c r="E27" i="4" s="1"/>
  <c r="F27" i="4" s="1"/>
  <c r="AL59" i="1"/>
  <c r="C26" i="4" s="1"/>
  <c r="E26" i="4" s="1"/>
  <c r="F26" i="4" s="1"/>
  <c r="AL72" i="1"/>
  <c r="C30" i="4" s="1"/>
  <c r="E30" i="4" s="1"/>
  <c r="F30" i="4" s="1"/>
  <c r="W14" i="2"/>
  <c r="W25" i="2"/>
  <c r="W27" i="2"/>
  <c r="W26" i="2"/>
  <c r="W23" i="2"/>
  <c r="W79" i="2" l="1"/>
  <c r="W50" i="2"/>
  <c r="W29" i="2"/>
  <c r="W64" i="2"/>
</calcChain>
</file>

<file path=xl/sharedStrings.xml><?xml version="1.0" encoding="utf-8"?>
<sst xmlns="http://schemas.openxmlformats.org/spreadsheetml/2006/main" count="2886" uniqueCount="381">
  <si>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</si>
  <si>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</si>
  <si>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</si>
  <si>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</si>
  <si>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</si>
  <si>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</si>
  <si>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</si>
  <si>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</si>
  <si>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</si>
  <si>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</si>
  <si>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</si>
  <si>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</si>
  <si>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</si>
  <si>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</si>
  <si>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</si>
  <si>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</si>
  <si>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</si>
  <si>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</si>
  <si>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</si>
  <si>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</si>
  <si>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</si>
  <si>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</si>
  <si>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</si>
  <si>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</si>
  <si>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</si>
  <si>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</si>
  <si>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</si>
  <si>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</si>
  <si>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</si>
  <si>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</si>
  <si>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</si>
  <si>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</si>
  <si>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</si>
  <si>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</si>
  <si>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</si>
  <si>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</si>
  <si>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</si>
  <si>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</si>
  <si>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</si>
  <si>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</si>
  <si>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</si>
  <si>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</si>
  <si>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</si>
  <si>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</si>
  <si>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</si>
  <si>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</si>
  <si>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</si>
  <si>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</si>
  <si>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</si>
  <si>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</si>
  <si>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</si>
  <si>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</si>
  <si>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</si>
  <si>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</si>
  <si>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</si>
  <si>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</si>
  <si>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</si>
  <si>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</si>
  <si>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</si>
  <si>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</si>
  <si>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</si>
  <si>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</si>
  <si>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</si>
  <si>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</si>
  <si>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</si>
  <si>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</si>
  <si>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</si>
  <si>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</si>
  <si>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</si>
  <si>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</si>
  <si>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</si>
  <si>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</si>
  <si>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</si>
  <si>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</si>
  <si>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</si>
  <si>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</si>
  <si>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</si>
  <si>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</si>
  <si>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</si>
  <si>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</si>
  <si>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</si>
  <si>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</si>
  <si>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</si>
  <si>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</si>
  <si>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</si>
  <si>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</si>
  <si>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</si>
  <si>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</si>
  <si>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</si>
  <si>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</si>
  <si>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</si>
  <si>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</si>
  <si>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</si>
  <si>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</si>
  <si>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</si>
  <si>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</si>
  <si>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</si>
  <si>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</si>
  <si>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</si>
  <si>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</si>
  <si>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</si>
  <si>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</si>
  <si>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</si>
  <si>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</si>
  <si>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</si>
  <si>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</si>
  <si>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</si>
  <si>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</si>
  <si>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</si>
  <si>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</si>
  <si>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</si>
  <si>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</si>
  <si>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</si>
  <si>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</si>
  <si>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</si>
  <si>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</si>
  <si>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</si>
  <si>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</si>
  <si>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</si>
  <si>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</si>
  <si>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</si>
  <si>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</si>
  <si>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</si>
  <si>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</si>
  <si>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</si>
  <si>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</si>
  <si>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</si>
  <si>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</si>
  <si>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</si>
  <si>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</si>
  <si>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</si>
  <si>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</si>
  <si>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</si>
  <si>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</si>
  <si>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</si>
  <si>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</si>
  <si>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</si>
  <si>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</si>
  <si>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</si>
  <si>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</si>
  <si>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</si>
  <si>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</si>
  <si>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</si>
  <si>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</si>
  <si>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</si>
  <si>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</si>
  <si>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</si>
  <si>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</si>
  <si>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</si>
  <si>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</si>
  <si>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</si>
  <si>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</si>
  <si>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</si>
  <si>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</si>
  <si>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</si>
  <si>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</si>
  <si>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</si>
  <si>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</si>
  <si>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</si>
  <si>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</si>
  <si>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</si>
  <si>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</si>
  <si>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</si>
  <si>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</si>
  <si>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</si>
  <si>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</si>
  <si>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</si>
  <si>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</si>
  <si>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</si>
  <si>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</si>
  <si>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</si>
  <si>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</si>
  <si>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</si>
  <si>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</si>
  <si>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</si>
  <si>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</si>
  <si>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</si>
  <si>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</si>
  <si>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</si>
  <si>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</si>
  <si>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</si>
  <si>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</si>
  <si>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</si>
  <si>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</si>
  <si>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</si>
  <si>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</si>
  <si>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</si>
  <si>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</si>
  <si>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</si>
  <si>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</si>
  <si>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</si>
  <si>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</si>
  <si>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</si>
  <si>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</si>
  <si>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</si>
  <si>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</si>
  <si>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</si>
  <si>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</si>
  <si>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</si>
  <si>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</si>
  <si>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</si>
  <si>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</si>
  <si>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</si>
  <si>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</si>
  <si>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</si>
  <si>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</si>
  <si>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</si>
  <si>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</si>
  <si>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</si>
  <si>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</si>
  <si>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</si>
  <si>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</si>
  <si>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Reports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</si>
  <si>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</si>
  <si>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</si>
  <si>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</si>
  <si>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</si>
  <si>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</si>
  <si>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</si>
  <si>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</si>
  <si>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</si>
  <si>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</si>
  <si>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</si>
  <si>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</si>
  <si>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</si>
  <si>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</si>
  <si>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</si>
  <si>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</si>
  <si>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</si>
  <si>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</si>
  <si>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</si>
  <si>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</si>
  <si>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</si>
  <si>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</si>
  <si>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</si>
  <si>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</si>
  <si>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</si>
  <si>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</si>
  <si>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</si>
  <si>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</si>
  <si>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</si>
  <si>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</si>
  <si>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</si>
  <si>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</si>
  <si>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</si>
  <si>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</si>
  <si>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</si>
  <si>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</si>
  <si>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</si>
  <si>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</si>
  <si>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</si>
  <si>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</si>
  <si>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</si>
  <si>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Laser Physics and Non-Linear Optics</t>
  </si>
  <si>
    <t>Lab Diary</t>
  </si>
  <si>
    <t>Quiz</t>
  </si>
  <si>
    <t>Online test</t>
  </si>
  <si>
    <t>Assignment</t>
  </si>
  <si>
    <t>Reflection</t>
  </si>
  <si>
    <t>Problem set</t>
  </si>
  <si>
    <t>Article</t>
  </si>
  <si>
    <t>Exercise 1</t>
  </si>
  <si>
    <t>Exercise 2</t>
  </si>
  <si>
    <t>Exercise 3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</si>
  <si>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</si>
  <si>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</si>
  <si>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</si>
  <si>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</si>
  <si>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</si>
  <si>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</si>
  <si>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</si>
  <si>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</si>
  <si>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</si>
  <si>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Lab Diary (*)</t>
  </si>
  <si>
    <t>Presentation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</si>
  <si>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</si>
  <si>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</si>
  <si>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</si>
  <si>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</si>
  <si>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</si>
  <si>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</si>
  <si>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</si>
  <si>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</si>
  <si>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</si>
  <si>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</si>
  <si>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</si>
  <si>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</si>
  <si>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</si>
  <si>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</si>
  <si>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</si>
  <si>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</si>
  <si>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Abstract</t>
  </si>
  <si>
    <t>AllUG</t>
  </si>
  <si>
    <t>AllPG</t>
  </si>
  <si>
    <t>Day of Week</t>
  </si>
  <si>
    <t>Tu</t>
  </si>
  <si>
    <t>Mo</t>
  </si>
  <si>
    <t>Th</t>
  </si>
  <si>
    <t>(*)</t>
  </si>
  <si>
    <t>We</t>
  </si>
  <si>
    <t>Poster</t>
  </si>
  <si>
    <t>OA</t>
  </si>
  <si>
    <t>Spring Exams</t>
  </si>
  <si>
    <t>Fr</t>
  </si>
  <si>
    <t>Lab Report A</t>
  </si>
  <si>
    <t>Lab Report B</t>
  </si>
  <si>
    <t>Lab Report C</t>
  </si>
  <si>
    <t>Pres (Tutorial) (*)</t>
  </si>
  <si>
    <t>Data Analysis (*)</t>
  </si>
  <si>
    <t>Workshop (*)</t>
  </si>
  <si>
    <t>(TBC)</t>
  </si>
  <si>
    <t>AstroPhoto (U/D)</t>
  </si>
  <si>
    <t>CA2 (U/D)</t>
  </si>
  <si>
    <t>Mo/Th</t>
  </si>
  <si>
    <t>Assignment (U/D)</t>
  </si>
  <si>
    <t>CA (U/D)</t>
  </si>
  <si>
    <t>Presentation (U/D)</t>
  </si>
  <si>
    <t>Poster Pres (*)</t>
  </si>
  <si>
    <t>Th/Fr</t>
  </si>
  <si>
    <t>Lab Diary (*) (U/D)</t>
  </si>
  <si>
    <t>Workshops (*)</t>
  </si>
  <si>
    <t>(Lab)</t>
  </si>
  <si>
    <t>3min Pres (*)</t>
  </si>
  <si>
    <t>Group Pres (*)</t>
  </si>
  <si>
    <t>Lab Diary (P)</t>
  </si>
  <si>
    <t>Weekly Tasks (P)</t>
  </si>
  <si>
    <t>Workshop (P)</t>
  </si>
  <si>
    <t>Pres (*) (+/- 1wk)</t>
  </si>
  <si>
    <t>Final Diary (U/D)</t>
  </si>
  <si>
    <t>Final Report (U/D)</t>
  </si>
  <si>
    <t>Quiz (*)</t>
  </si>
  <si>
    <t>Tu/Fr</t>
  </si>
  <si>
    <t>Project Diary (U/D)</t>
  </si>
  <si>
    <t>Project Report (U/D)</t>
  </si>
  <si>
    <t>Viva (*)</t>
  </si>
  <si>
    <t>Su</t>
  </si>
  <si>
    <t>ML Project</t>
  </si>
  <si>
    <t>Class Test (*)</t>
  </si>
  <si>
    <t>ML Methods</t>
  </si>
  <si>
    <t>Wiley Test</t>
  </si>
  <si>
    <t>Portfolio (P)</t>
  </si>
  <si>
    <t>Synoptic Refl. (P)</t>
  </si>
  <si>
    <t>Peer assess. (P)</t>
  </si>
  <si>
    <t>Pres (week TBC) (*)</t>
  </si>
  <si>
    <t>Group Video</t>
  </si>
  <si>
    <t>Group Project</t>
  </si>
  <si>
    <t>Weekly Tests 1</t>
  </si>
  <si>
    <t>Weekly Tests 2</t>
  </si>
  <si>
    <t>Mini Project</t>
  </si>
  <si>
    <t>Modelling CA</t>
  </si>
  <si>
    <t>Numerical CA</t>
  </si>
  <si>
    <t>Gregynog (*)</t>
  </si>
  <si>
    <t>Lab report</t>
  </si>
  <si>
    <t>Online test 1</t>
  </si>
  <si>
    <t>Online test 2</t>
  </si>
  <si>
    <t>Reflective Statement</t>
  </si>
  <si>
    <t>Supervisor Assess.</t>
  </si>
  <si>
    <t>Microproject viva (*)</t>
  </si>
  <si>
    <t>Online Training</t>
  </si>
  <si>
    <t>Research paper</t>
  </si>
  <si>
    <t>Project plan</t>
  </si>
  <si>
    <t>Practical Skills (P)</t>
  </si>
  <si>
    <t>Performance (P)</t>
  </si>
  <si>
    <t>Weekly task</t>
  </si>
  <si>
    <t>Tests Portfolio</t>
  </si>
  <si>
    <t xml:space="preserve"> </t>
  </si>
  <si>
    <t>Tests Portfolio 1</t>
  </si>
  <si>
    <t>Tests Portfolio 2</t>
  </si>
  <si>
    <t>Test Portfolio 1</t>
  </si>
  <si>
    <t>Test Portfolio 2</t>
  </si>
  <si>
    <t>Quiz Deadline</t>
  </si>
  <si>
    <t>Final Report</t>
  </si>
  <si>
    <t>Weekly Quiz (P)</t>
  </si>
  <si>
    <t>Lab Attendance</t>
  </si>
  <si>
    <t>Wiley Quiz</t>
  </si>
  <si>
    <t>Formative Quiz</t>
  </si>
  <si>
    <t>CA1 (*)</t>
  </si>
  <si>
    <t>Weekly Tests (P)</t>
  </si>
  <si>
    <t>Weekly tests (P)</t>
  </si>
  <si>
    <t>Weekly Quizzes (P)</t>
  </si>
  <si>
    <t>Python exercise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</si>
</sst>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L178" totalsRowShown="0" headerRowDxfId="105" dataDxfId="103" headerRowBorderDxfId="104" tableBorderDxfId="102" totalsRowBorderDxfId="101">
  <autoFilter ref="A1:AL178" xr:uid="{FA69A777-C149-48BD-B248-35F32F0AC920}"/>
  <sortState xmlns:xlrd2="http://schemas.microsoft.com/office/spreadsheetml/2017/richdata2" ref="A2:AI151">
    <sortCondition ref="A1:A151"/>
  </sortState>
  <tableColumns count="38">
    <tableColumn id="1" xr3:uid="{7078548A-F011-4851-AB36-1F04238FA2FE}" name="Module Code" dataDxfId="100"/>
    <tableColumn id="2" xr3:uid="{D2290F36-B8B3-427A-AEFE-45FD22901411}" name="Module Title" dataDxfId="99"/>
    <tableColumn id="3" xr3:uid="{31165455-2AA3-4532-A0A0-C942837C0F79}" name="CA type" dataDxfId="98"/>
    <tableColumn id="33" xr3:uid="{B83E0E3E-2B28-42F1-BC64-5D7177EC4229}" name="CA Weight" dataDxfId="97">
      <calculatedColumnFormula>INDEX(Table2[CA weight],MATCH(Table1[[#This Row],[Module Code]],Table2[Module Code],0))</calculatedColumnFormula>
    </tableColumn>
    <tableColumn id="34" xr3:uid="{AEA2048C-138D-450A-BE52-3FCBDE03C67D}" name="Credits" dataDxfId="96">
      <calculatedColumnFormula>INDEX(Table2[Credits],MATCH(Table1[[#This Row],[Module Code]],Table2[Module Code],0))</calculatedColumnFormula>
    </tableColumn>
    <tableColumn id="30" xr3:uid="{82DD5B5B-C808-4E6E-849C-7A03DC6D0B69}" name="Description" dataDxfId="95"/>
    <tableColumn id="36" xr3:uid="{A7BF30F6-C808-4B8F-B3FF-9FAF20E2145A}" name="Summative" dataDxfId="94"/>
    <tableColumn id="37" xr3:uid="{F2060C32-39B6-4ADB-B712-F0770A906BCC}" name="Day of Week" dataDxfId="93"/>
    <tableColumn id="16" xr3:uid="{E6637FEB-7F23-45F0-99D2-96D20DD2DAEF}" name="Duration" dataDxfId="92"/>
    <tableColumn id="31" xr3:uid="{FD1E9614-3960-4F72-BD42-711A4CC7BBA0}" name="Nominal Hours" dataDxfId="91">
      <calculatedColumnFormula>AVERAGE(Table1[[#This Row],[Autumn Week 1]:[Spring Exams]])*4*Table1[[#This Row],[Credits]]</calculatedColumnFormula>
    </tableColumn>
    <tableColumn id="32" xr3:uid="{E11C773A-511F-4D25-8636-C56C5B61ED90}" name="Hours" dataDxfId="90"/>
    <tableColumn id="4" xr3:uid="{04E38F13-8347-412C-866C-6EFE6796253C}" name="Autumn Week 1" dataDxfId="89"/>
    <tableColumn id="5" xr3:uid="{254D6A24-FC1B-44C7-A3DF-52DA2A250D31}" name="Autumn Week 2" dataDxfId="88"/>
    <tableColumn id="6" xr3:uid="{9EB326C3-772E-4E56-89FB-BA3A00291293}" name="Autumn Week 3" dataDxfId="87"/>
    <tableColumn id="7" xr3:uid="{94BC6C78-5A89-4267-B1C1-BFA70E5A9F34}" name="Autumn Week 4" dataDxfId="86"/>
    <tableColumn id="8" xr3:uid="{CF3B6389-B559-4FE3-8B33-FEDB303382B1}" name="Autumn Week 5" dataDxfId="85"/>
    <tableColumn id="9" xr3:uid="{8DD80B9C-D1B1-4CDE-A624-4CD3A15113DD}" name="Autumn Week 6" dataDxfId="84"/>
    <tableColumn id="10" xr3:uid="{8C4EBEE4-01CB-4AD0-B594-F466CC36D370}" name="Autumn Week 7" dataDxfId="83"/>
    <tableColumn id="11" xr3:uid="{7F8C91DE-BE61-47CF-A916-D06ED7B283E9}" name="Autumn Week 8" dataDxfId="82"/>
    <tableColumn id="12" xr3:uid="{9D58139A-0F96-4203-8D22-58BC34744B87}" name="Autumn Week 9" dataDxfId="81"/>
    <tableColumn id="13" xr3:uid="{43C545DF-9B9E-4080-8012-F9EFA0F01283}" name="Autumn Week 10" dataDxfId="80"/>
    <tableColumn id="14" xr3:uid="{829AB976-2AB2-435C-8F11-DE08DACA4407}" name="Autumn Week 11" dataDxfId="79"/>
    <tableColumn id="15" xr3:uid="{9126A0EA-FC34-4876-9D56-A0AC39C5526C}" name="Autumn Week 12" dataDxfId="78"/>
    <tableColumn id="17" xr3:uid="{15B891EE-FCC8-4E53-A90D-3E10FFC1E9FA}" name="Spring Week 1" dataDxfId="77"/>
    <tableColumn id="18" xr3:uid="{464CA212-3B53-4678-AFE4-8AF8308C1986}" name="Spring Week 2" dataDxfId="76"/>
    <tableColumn id="19" xr3:uid="{B560E823-CC29-418C-B26C-52D9FFC8C72E}" name="Spring Week 3" dataDxfId="75"/>
    <tableColumn id="20" xr3:uid="{D95606F3-E0A0-4907-91E0-4AD09D0C65CB}" name="Spring Week 4" dataDxfId="74"/>
    <tableColumn id="21" xr3:uid="{E71FF892-9A4B-444C-8972-62D92F81B0E7}" name="Spring Week 5" dataDxfId="73"/>
    <tableColumn id="22" xr3:uid="{C7775BA8-178A-4501-A8DE-2B2CF77A2451}" name="Spring Week 6" dataDxfId="72"/>
    <tableColumn id="23" xr3:uid="{51A89A97-F839-4F50-88A9-65049D65C9B0}" name="Spring Week 7" dataDxfId="71"/>
    <tableColumn id="24" xr3:uid="{26EE6D10-4FC4-49AE-8DE6-18AC556C293D}" name="Spring Week 8" dataDxfId="70"/>
    <tableColumn id="25" xr3:uid="{FCB1B9FB-21DA-415A-86E6-C8E14F864E1B}" name="Spring Week 9" dataDxfId="69"/>
    <tableColumn id="26" xr3:uid="{54402AE1-DC77-41BA-BCC7-28BCA7186B44}" name="Spring Week 10" dataDxfId="68"/>
    <tableColumn id="27" xr3:uid="{31C092D1-BD77-4126-8E72-8E74D0D11509}" name="Spring Week 11" dataDxfId="67"/>
    <tableColumn id="28" xr3:uid="{56D67770-E36A-46FE-97FA-76CD24229C51}" name="Spring Week 12" dataDxfId="66"/>
    <tableColumn id="38" xr3:uid="{5C4AEC3F-25E0-4753-84A1-AE07BF1BFF93}" name="Spring Exams" dataDxfId="65"/>
    <tableColumn id="29" xr3:uid="{785AD842-5ED0-4E27-B4B7-26E6FF9AC266}" name="Sub-total" dataDxfId="64">
      <calculatedColumnFormula>IF(Table1[[#This Row],[Summative]]="Y",SUMIF(Table1[[#This Row],[Autumn Week 1]:[Spring Exams]],"&gt;0",Table1[[#This Row],[Autumn Week 1]:[Spring Exams]]),0)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6" dataDxfId="24" headerRowBorderDxfId="25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22" xr3:uid="{FD7ED610-D6EC-4B93-B979-1E6C071D4AB2}" name="AllUG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23" xr3:uid="{AF3E1EB3-2B73-43ED-85E9-1E8314E0F50D}" name="AllPG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L178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M12" sqref="M12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21.7265625" style="10" bestFit="1" customWidth="1"/>
    <col min="7" max="8" width="21.7265625" style="10" customWidth="1"/>
    <col min="9" max="9" width="10.7265625" style="10" bestFit="1" customWidth="1"/>
    <col min="10" max="11" width="10.7265625" style="10" customWidth="1"/>
    <col min="12" max="23" width="9.08984375" style="14" customWidth="1"/>
    <col min="24" max="36" width="9.08984375" style="16"/>
  </cols>
  <sheetData>
    <row r="1" spans="1:38" s="44" customFormat="1" ht="29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230</v>
      </c>
      <c r="H1" s="40" t="s">
        <v>294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2" t="s">
        <v>302</v>
      </c>
      <c r="AK1" s="43" t="s">
        <v>178</v>
      </c>
      <c r="AL1" s="43" t="s">
        <v>227</v>
      </c>
    </row>
    <row r="2" spans="1:38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255</v>
      </c>
      <c r="G2" s="11" t="s">
        <v>231</v>
      </c>
      <c r="H2" s="11" t="s">
        <v>295</v>
      </c>
      <c r="I2" s="11">
        <v>1</v>
      </c>
      <c r="J2" s="11">
        <f>AVERAGE(Table1[[#This Row],[Autumn Week 1]:[Spring Exams]])*4*Table1[[#This Row],[Credits]]</f>
        <v>4</v>
      </c>
      <c r="K2" s="11">
        <v>0.5</v>
      </c>
      <c r="L2" s="18"/>
      <c r="M2" s="18">
        <v>0.05</v>
      </c>
      <c r="N2" s="18"/>
      <c r="O2" s="19">
        <v>0.05</v>
      </c>
      <c r="P2" s="18"/>
      <c r="Q2" s="18"/>
      <c r="R2" s="18"/>
      <c r="S2" s="19">
        <v>0.05</v>
      </c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7">
        <f>IF(Table1[[#This Row],[Summative]]="Y",SUMIF(Table1[[#This Row],[Autumn Week 1]:[Spring Exams]],"&gt;0",Table1[[#This Row],[Autumn Week 1]:[Spring Exams]]),0)</f>
        <v>0.2</v>
      </c>
      <c r="AL2" s="27">
        <f>IF(Table1[[#This Row],[Hours]]&gt;0,Table1[[#This Row],[Hours]],Table1[[#This Row],[Nominal Hours]])*COUNTIF(Table1[[#This Row],[Autumn Week 1]:[Spring Week 12]],"&gt;0")</f>
        <v>2</v>
      </c>
    </row>
    <row r="3" spans="1:38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257</v>
      </c>
      <c r="G3" s="11" t="s">
        <v>231</v>
      </c>
      <c r="H3" s="11" t="s">
        <v>297</v>
      </c>
      <c r="I3" s="11">
        <v>4</v>
      </c>
      <c r="J3" s="11">
        <f>AVERAGE(Table1[[#This Row],[Autumn Week 1]:[Spring Exams]])*4*Table1[[#This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7">
        <f>IF(Table1[[#This Row],[Summative]]="Y",SUMIF(Table1[[#This Row],[Autumn Week 1]:[Spring Exams]],"&gt;0",Table1[[#This Row],[Autumn Week 1]:[Spring Exams]]),0)</f>
        <v>0.2</v>
      </c>
      <c r="AL3" s="27">
        <f>IF(Table1[[#This Row],[Hours]]&gt;0,Table1[[#This Row],[Hours]],Table1[[#This Row],[Nominal Hours]])*COUNTIF(Table1[[#This Row],[Autumn Week 1]:[Spring Week 12]],"&gt;0")</f>
        <v>16</v>
      </c>
    </row>
    <row r="4" spans="1:38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231</v>
      </c>
      <c r="H4" s="11" t="s">
        <v>295</v>
      </c>
      <c r="I4" s="11">
        <v>3</v>
      </c>
      <c r="J4" s="11">
        <f>AVERAGE(Table1[[#This Row],[Autumn Week 1]:[Spring Exams]])*4*Table1[[#This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7">
        <f>IF(Table1[[#This Row],[Summative]]="Y",SUMIF(Table1[[#This Row],[Autumn Week 1]:[Spring Exams]],"&gt;0",Table1[[#This Row],[Autumn Week 1]:[Spring Exams]]),0)</f>
        <v>0.2</v>
      </c>
      <c r="AL4" s="27">
        <f>IF(Table1[[#This Row],[Hours]]&gt;0,Table1[[#This Row],[Hours]],Table1[[#This Row],[Nominal Hours]])*COUNTIF(Table1[[#This Row],[Autumn Week 1]:[Spring Week 12]],"&gt;0")</f>
        <v>16</v>
      </c>
    </row>
    <row r="5" spans="1:38">
      <c r="A5" s="4" t="s">
        <v>58</v>
      </c>
      <c r="B5" s="2" t="s">
        <v>57</v>
      </c>
      <c r="C5" s="11" t="s">
        <v>5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375</v>
      </c>
      <c r="G5" s="11" t="s">
        <v>222</v>
      </c>
      <c r="H5" s="11" t="s">
        <v>297</v>
      </c>
      <c r="I5" s="11">
        <v>1</v>
      </c>
      <c r="J5" s="11">
        <f>AVERAGE(Table1[[#This Row],[Autumn Week 1]:[Spring Exams]])*4*Table1[[#This Row],[Credits]]</f>
        <v>2</v>
      </c>
      <c r="K5" s="11">
        <v>0.5</v>
      </c>
      <c r="L5" s="18"/>
      <c r="M5" s="18">
        <v>2.5000000000000001E-2</v>
      </c>
      <c r="N5" s="18"/>
      <c r="O5" s="19"/>
      <c r="P5" s="18"/>
      <c r="Q5" s="18"/>
      <c r="R5" s="18"/>
      <c r="S5" s="19"/>
      <c r="T5" s="18"/>
      <c r="U5" s="18"/>
      <c r="V5" s="18"/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7">
        <f>IF(Table1[[#This Row],[Summative]]="Y",SUMIF(Table1[[#This Row],[Autumn Week 1]:[Spring Exams]],"&gt;0",Table1[[#This Row],[Autumn Week 1]:[Spring Exams]]),0)</f>
        <v>0</v>
      </c>
      <c r="AL5" s="27">
        <f>IF(Table1[[#This Row],[Hours]]&gt;0,Table1[[#This Row],[Hours]],Table1[[#This Row],[Nominal Hours]])*COUNTIF(Table1[[#This Row],[Autumn Week 1]:[Spring Week 12]],"&gt;0")</f>
        <v>0.5</v>
      </c>
    </row>
    <row r="6" spans="1:38">
      <c r="A6" s="4" t="s">
        <v>58</v>
      </c>
      <c r="B6" s="2" t="s">
        <v>57</v>
      </c>
      <c r="C6" s="11" t="s">
        <v>128</v>
      </c>
      <c r="D6" s="29">
        <f>INDEX(Table2[CA weight],MATCH(Table1[[#This Row],[Module Code]],Table2[Module Code],0))</f>
        <v>40</v>
      </c>
      <c r="E6" s="29">
        <f>INDEX(Table2[Credits],MATCH(Table1[[#This Row],[Module Code]],Table2[Module Code],0))</f>
        <v>20</v>
      </c>
      <c r="F6" s="11" t="s">
        <v>374</v>
      </c>
      <c r="G6" s="11" t="s">
        <v>231</v>
      </c>
      <c r="H6" s="11" t="s">
        <v>297</v>
      </c>
      <c r="I6" s="11">
        <v>1</v>
      </c>
      <c r="J6" s="11">
        <f>AVERAGE(Table1[[#This Row],[Autumn Week 1]:[Spring Exams]])*4*Table1[[#This Row],[Credits]]</f>
        <v>1.9999999999999998</v>
      </c>
      <c r="K6" s="11">
        <v>0.5</v>
      </c>
      <c r="L6" s="18"/>
      <c r="M6" s="18"/>
      <c r="N6" s="18">
        <v>2.5000000000000001E-2</v>
      </c>
      <c r="O6" s="18">
        <v>2.5000000000000001E-2</v>
      </c>
      <c r="P6" s="18">
        <v>2.5000000000000001E-2</v>
      </c>
      <c r="Q6" s="18">
        <v>2.5000000000000001E-2</v>
      </c>
      <c r="R6" s="18">
        <v>2.5000000000000001E-2</v>
      </c>
      <c r="S6" s="18">
        <v>2.5000000000000001E-2</v>
      </c>
      <c r="T6" s="18">
        <v>2.5000000000000001E-2</v>
      </c>
      <c r="U6" s="18">
        <v>2.5000000000000001E-2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7">
        <f>IF(Table1[[#This Row],[Summative]]="Y",SUMIF(Table1[[#This Row],[Autumn Week 1]:[Spring Exams]],"&gt;0",Table1[[#This Row],[Autumn Week 1]:[Spring Exams]]),0)</f>
        <v>0.19999999999999998</v>
      </c>
      <c r="AL6" s="27">
        <f>IF(Table1[[#This Row],[Hours]]&gt;0,Table1[[#This Row],[Hours]],Table1[[#This Row],[Nominal Hours]])*COUNTIF(Table1[[#This Row],[Autumn Week 1]:[Spring Week 12]],"&gt;0")</f>
        <v>4</v>
      </c>
    </row>
    <row r="7" spans="1:38">
      <c r="A7" s="4" t="s">
        <v>60</v>
      </c>
      <c r="B7" s="2" t="s">
        <v>59</v>
      </c>
      <c r="C7" s="11" t="s">
        <v>5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256</v>
      </c>
      <c r="G7" s="11" t="s">
        <v>231</v>
      </c>
      <c r="H7" s="11" t="s">
        <v>297</v>
      </c>
      <c r="I7" s="11">
        <v>2</v>
      </c>
      <c r="J7" s="11">
        <f>AVERAGE(Table1[[#This Row],[Autumn Week 1]:[Spring Exams]])*4*Table1[[#This Row],[Credits]]</f>
        <v>4.0000000000000009</v>
      </c>
      <c r="K7" s="11">
        <v>1</v>
      </c>
      <c r="L7" s="18"/>
      <c r="M7" s="18"/>
      <c r="N7" s="18"/>
      <c r="O7" s="19">
        <v>0.1</v>
      </c>
      <c r="P7" s="18"/>
      <c r="Q7" s="18"/>
      <c r="R7" s="18"/>
      <c r="S7" s="19">
        <v>0.1</v>
      </c>
      <c r="T7" s="18"/>
      <c r="U7" s="18">
        <v>0.1</v>
      </c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7">
        <f>IF(Table1[[#This Row],[Summative]]="Y",SUMIF(Table1[[#This Row],[Autumn Week 1]:[Spring Exams]],"&gt;0",Table1[[#This Row],[Autumn Week 1]:[Spring Exams]]),0)</f>
        <v>0.30000000000000004</v>
      </c>
      <c r="AL7" s="27">
        <f>IF(Table1[[#This Row],[Hours]]&gt;0,Table1[[#This Row],[Hours]],Table1[[#This Row],[Nominal Hours]])*COUNTIF(Table1[[#This Row],[Autumn Week 1]:[Spring Week 12]],"&gt;0")</f>
        <v>3</v>
      </c>
    </row>
    <row r="8" spans="1:38">
      <c r="A8" s="4" t="s">
        <v>60</v>
      </c>
      <c r="B8" s="2" t="s">
        <v>59</v>
      </c>
      <c r="C8" s="11" t="s">
        <v>124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307</v>
      </c>
      <c r="G8" s="11" t="s">
        <v>231</v>
      </c>
      <c r="H8" s="11" t="s">
        <v>310</v>
      </c>
      <c r="I8" s="11">
        <v>3</v>
      </c>
      <c r="J8" s="11">
        <f>AVERAGE(Table1[[#This Row],[Autumn Week 1]:[Spring Exams]])*4*Table1[[#This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7">
        <f>IF(Table1[[#This Row],[Summative]]="Y",SUMIF(Table1[[#This Row],[Autumn Week 1]:[Spring Exams]],"&gt;0",Table1[[#This Row],[Autumn Week 1]:[Spring Exams]]),0)</f>
        <v>0.1</v>
      </c>
      <c r="AL8" s="27">
        <f>IF(Table1[[#This Row],[Hours]]&gt;0,Table1[[#This Row],[Hours]],Table1[[#This Row],[Nominal Hours]])*COUNTIF(Table1[[#This Row],[Autumn Week 1]:[Spring Week 12]],"&gt;0")</f>
        <v>4</v>
      </c>
    </row>
    <row r="9" spans="1:38">
      <c r="A9" s="4" t="s">
        <v>60</v>
      </c>
      <c r="B9" s="2" t="s">
        <v>59</v>
      </c>
      <c r="C9" s="11" t="s">
        <v>5</v>
      </c>
      <c r="D9" s="29">
        <f>INDEX(Table2[CA weight],MATCH(Table1[[#This Row],[Module Code]],Table2[Module Code],0))</f>
        <v>50</v>
      </c>
      <c r="E9" s="29">
        <f>INDEX(Table2[Credits],MATCH(Table1[[#This Row],[Module Code]],Table2[Module Code],0))</f>
        <v>10</v>
      </c>
      <c r="F9" s="11" t="s">
        <v>213</v>
      </c>
      <c r="G9" s="11" t="s">
        <v>231</v>
      </c>
      <c r="H9" s="11" t="s">
        <v>310</v>
      </c>
      <c r="I9" s="11">
        <v>3</v>
      </c>
      <c r="J9" s="11">
        <f>AVERAGE(Table1[[#This Row],[Autumn Week 1]:[Spring Exams]])*4*Table1[[#This Row],[Credits]]</f>
        <v>4</v>
      </c>
      <c r="K9" s="11"/>
      <c r="L9" s="18"/>
      <c r="M9" s="18"/>
      <c r="N9" s="18"/>
      <c r="O9" s="19"/>
      <c r="P9" s="18"/>
      <c r="Q9" s="18"/>
      <c r="R9" s="18"/>
      <c r="S9" s="19">
        <v>0.1</v>
      </c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7">
        <f>IF(Table1[[#This Row],[Summative]]="Y",SUMIF(Table1[[#This Row],[Autumn Week 1]:[Spring Exams]],"&gt;0",Table1[[#This Row],[Autumn Week 1]:[Spring Exams]]),0)</f>
        <v>0.1</v>
      </c>
      <c r="AL9" s="27">
        <f>IF(Table1[[#This Row],[Hours]]&gt;0,Table1[[#This Row],[Hours]],Table1[[#This Row],[Nominal Hours]])*COUNTIF(Table1[[#This Row],[Autumn Week 1]:[Spring Week 12]],"&gt;0")</f>
        <v>4</v>
      </c>
    </row>
    <row r="10" spans="1:38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373</v>
      </c>
      <c r="G10" s="11" t="s">
        <v>222</v>
      </c>
      <c r="H10" s="11" t="s">
        <v>321</v>
      </c>
      <c r="I10" s="11">
        <v>1</v>
      </c>
      <c r="J10" s="11">
        <f>AVERAGE(Table1[[#This Row],[Autumn Week 1]:[Spring Exams]])*4*Table1[[#This Row],[Credits]]</f>
        <v>4.0000000000000009</v>
      </c>
      <c r="K10" s="11">
        <v>0.5</v>
      </c>
      <c r="L10" s="18">
        <v>0.05</v>
      </c>
      <c r="M10" s="18">
        <v>0.05</v>
      </c>
      <c r="N10" s="18">
        <v>0.05</v>
      </c>
      <c r="O10" s="18">
        <v>0.05</v>
      </c>
      <c r="P10" s="18">
        <v>0.05</v>
      </c>
      <c r="Q10" s="18">
        <v>0.05</v>
      </c>
      <c r="R10" s="18">
        <v>0.05</v>
      </c>
      <c r="S10" s="18">
        <v>0.05</v>
      </c>
      <c r="T10" s="18">
        <v>0.05</v>
      </c>
      <c r="U10" s="18">
        <v>0.05</v>
      </c>
      <c r="V10" s="18"/>
      <c r="W10" s="19"/>
      <c r="X10" s="20">
        <v>0.05</v>
      </c>
      <c r="Y10" s="20">
        <v>0.05</v>
      </c>
      <c r="Z10" s="20">
        <v>0.05</v>
      </c>
      <c r="AA10" s="20">
        <v>0.05</v>
      </c>
      <c r="AB10" s="20">
        <v>0.05</v>
      </c>
      <c r="AC10" s="20">
        <v>0.05</v>
      </c>
      <c r="AD10" s="20">
        <v>0.05</v>
      </c>
      <c r="AE10" s="20">
        <v>0.05</v>
      </c>
      <c r="AF10" s="20">
        <v>0.05</v>
      </c>
      <c r="AG10" s="20">
        <v>0.05</v>
      </c>
      <c r="AH10" s="20"/>
      <c r="AI10" s="20"/>
      <c r="AJ10" s="20"/>
      <c r="AK10" s="27">
        <f>IF(Table1[[#This Row],[Summative]]="Y",SUMIF(Table1[[#This Row],[Autumn Week 1]:[Spring Exams]],"&gt;0",Table1[[#This Row],[Autumn Week 1]:[Spring Exams]]),0)</f>
        <v>0</v>
      </c>
      <c r="AL10" s="27">
        <f>IF(Table1[[#This Row],[Hours]]&gt;0,Table1[[#This Row],[Hours]],Table1[[#This Row],[Nominal Hours]])*COUNTIF(Table1[[#This Row],[Autumn Week 1]:[Spring Week 12]],"&gt;0")</f>
        <v>10</v>
      </c>
    </row>
    <row r="11" spans="1:38">
      <c r="A11" s="4" t="s">
        <v>62</v>
      </c>
      <c r="B11" s="2" t="s">
        <v>61</v>
      </c>
      <c r="C11" s="11" t="s">
        <v>127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273</v>
      </c>
      <c r="G11" s="11" t="s">
        <v>231</v>
      </c>
      <c r="H11" s="11" t="s">
        <v>321</v>
      </c>
      <c r="I11" s="11">
        <v>2</v>
      </c>
      <c r="J11" s="11">
        <f>AVERAGE(Table1[[#This Row],[Autumn Week 1]:[Spring Exams]])*4*Table1[[#This Row],[Credits]]</f>
        <v>7.1999999999999984</v>
      </c>
      <c r="K11" s="11">
        <v>6</v>
      </c>
      <c r="L11" s="18"/>
      <c r="M11" s="18"/>
      <c r="N11" s="18"/>
      <c r="O11" s="19"/>
      <c r="P11" s="18">
        <v>0.09</v>
      </c>
      <c r="Q11" s="18"/>
      <c r="R11" s="18">
        <v>0.09</v>
      </c>
      <c r="S11" s="19"/>
      <c r="T11" s="18">
        <v>0.09</v>
      </c>
      <c r="U11" s="18"/>
      <c r="V11" s="18"/>
      <c r="W11" s="19"/>
      <c r="X11" s="21"/>
      <c r="Y11" s="21"/>
      <c r="Z11" s="20">
        <v>0.09</v>
      </c>
      <c r="AA11" s="21"/>
      <c r="AB11" s="20">
        <v>0.09</v>
      </c>
      <c r="AC11" s="21"/>
      <c r="AD11" s="20">
        <v>0.09</v>
      </c>
      <c r="AE11" s="21"/>
      <c r="AF11" s="20"/>
      <c r="AG11" s="21"/>
      <c r="AH11" s="21"/>
      <c r="AI11" s="20"/>
      <c r="AJ11" s="20"/>
      <c r="AK11" s="27">
        <f>IF(Table1[[#This Row],[Summative]]="Y",SUMIF(Table1[[#This Row],[Autumn Week 1]:[Spring Exams]],"&gt;0",Table1[[#This Row],[Autumn Week 1]:[Spring Exams]]),0)</f>
        <v>0.53999999999999992</v>
      </c>
      <c r="AL11" s="27">
        <f>IF(Table1[[#This Row],[Hours]]&gt;0,Table1[[#This Row],[Hours]],Table1[[#This Row],[Nominal Hours]])*COUNTIF(Table1[[#This Row],[Autumn Week 1]:[Spring Week 12]],"&gt;0")</f>
        <v>36</v>
      </c>
    </row>
    <row r="12" spans="1:38">
      <c r="A12" s="4" t="s">
        <v>62</v>
      </c>
      <c r="B12" s="2" t="s">
        <v>61</v>
      </c>
      <c r="C12" s="11" t="s">
        <v>127</v>
      </c>
      <c r="D12" s="29">
        <f>INDEX(Table2[CA weight],MATCH(Table1[[#This Row],[Module Code]],Table2[Module Code],0))</f>
        <v>100</v>
      </c>
      <c r="E12" s="29">
        <f>INDEX(Table2[Credits],MATCH(Table1[[#This Row],[Module Code]],Table2[Module Code],0))</f>
        <v>20</v>
      </c>
      <c r="F12" s="11" t="s">
        <v>380</v>
      </c>
      <c r="G12" s="11" t="s">
        <v>231</v>
      </c>
      <c r="H12" s="11" t="s">
        <v>321</v>
      </c>
      <c r="I12" s="11">
        <v>1</v>
      </c>
      <c r="J12" s="11">
        <f>AVERAGE(Table1[[#This Row],[Autumn Week 1]:[Spring Exams]])*4*Table1[[#This Row],[Credits]]</f>
        <v>7.1999999999999993</v>
      </c>
      <c r="K12" s="11">
        <v>3</v>
      </c>
      <c r="L12" s="18"/>
      <c r="M12" s="18"/>
      <c r="N12" s="18"/>
      <c r="O12" s="19"/>
      <c r="P12" s="18"/>
      <c r="Q12" s="18"/>
      <c r="R12" s="18"/>
      <c r="S12" s="19"/>
      <c r="T12" s="18"/>
      <c r="U12" s="18"/>
      <c r="V12" s="18"/>
      <c r="W12" s="19"/>
      <c r="X12" s="20"/>
      <c r="Y12" s="20"/>
      <c r="Z12" s="20"/>
      <c r="AA12" s="20"/>
      <c r="AB12" s="20"/>
      <c r="AC12" s="20"/>
      <c r="AD12" s="20"/>
      <c r="AE12" s="20"/>
      <c r="AF12" s="20">
        <v>0.09</v>
      </c>
      <c r="AG12" s="20"/>
      <c r="AH12" s="20"/>
      <c r="AI12" s="20"/>
      <c r="AJ12" s="20"/>
      <c r="AK12" s="27">
        <f>IF(Table1[[#This Row],[Summative]]="Y",SUMIF(Table1[[#This Row],[Autumn Week 1]:[Spring Exams]],"&gt;0",Table1[[#This Row],[Autumn Week 1]:[Spring Exams]]),0)</f>
        <v>0.09</v>
      </c>
      <c r="AL12" s="27">
        <f>IF(Table1[[#This Row],[Hours]]&gt;0,Table1[[#This Row],[Hours]],Table1[[#This Row],[Nominal Hours]])*COUNTIF(Table1[[#This Row],[Autumn Week 1]:[Spring Week 12]],"&gt;0")</f>
        <v>3</v>
      </c>
    </row>
    <row r="13" spans="1:38">
      <c r="A13" s="4" t="s">
        <v>62</v>
      </c>
      <c r="B13" s="2" t="s">
        <v>61</v>
      </c>
      <c r="C13" s="11" t="s">
        <v>5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20</v>
      </c>
      <c r="F13" s="11" t="s">
        <v>208</v>
      </c>
      <c r="G13" s="11" t="s">
        <v>231</v>
      </c>
      <c r="H13" s="11" t="s">
        <v>297</v>
      </c>
      <c r="I13" s="11">
        <v>3</v>
      </c>
      <c r="J13" s="11">
        <f>AVERAGE(Table1[[#This Row],[Autumn Week 1]:[Spring Exams]])*4*Table1[[#This Row],[Credits]]</f>
        <v>14.8</v>
      </c>
      <c r="K13" s="11"/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>
        <v>0.1</v>
      </c>
      <c r="W13" s="19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>
        <v>0.27</v>
      </c>
      <c r="AI13" s="20"/>
      <c r="AJ13" s="20"/>
      <c r="AK13" s="27">
        <f>IF(Table1[[#This Row],[Summative]]="Y",SUMIF(Table1[[#This Row],[Autumn Week 1]:[Spring Exams]],"&gt;0",Table1[[#This Row],[Autumn Week 1]:[Spring Exams]]),0)</f>
        <v>0.37</v>
      </c>
      <c r="AL13" s="27">
        <f>IF(Table1[[#This Row],[Hours]]&gt;0,Table1[[#This Row],[Hours]],Table1[[#This Row],[Nominal Hours]])*COUNTIF(Table1[[#This Row],[Autumn Week 1]:[Spring Week 12]],"&gt;0")</f>
        <v>29.6</v>
      </c>
    </row>
    <row r="14" spans="1:38">
      <c r="A14" s="3" t="s">
        <v>84</v>
      </c>
      <c r="B14" s="3" t="s">
        <v>79</v>
      </c>
      <c r="C14" s="12" t="s">
        <v>128</v>
      </c>
      <c r="D14" s="29">
        <f>INDEX(Table2[CA weight],MATCH(Table1[[#This Row],[Module Code]],Table2[Module Code],0))</f>
        <v>30</v>
      </c>
      <c r="E14" s="29">
        <f>INDEX(Table2[Credits],MATCH(Table1[[#This Row],[Module Code]],Table2[Module Code],0))</f>
        <v>20</v>
      </c>
      <c r="F14" s="12" t="s">
        <v>339</v>
      </c>
      <c r="G14" s="11" t="s">
        <v>231</v>
      </c>
      <c r="H14" s="11" t="s">
        <v>297</v>
      </c>
      <c r="I14" s="11">
        <v>4</v>
      </c>
      <c r="J14" s="11">
        <f>AVERAGE(Table1[[#This Row],[Autumn Week 1]:[Spring Exams]])*4*Table1[[#This Row],[Credits]]</f>
        <v>2.4000000000000004</v>
      </c>
      <c r="K14" s="11">
        <v>1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>
        <v>0.03</v>
      </c>
      <c r="Z14" s="20">
        <v>0.03</v>
      </c>
      <c r="AA14" s="20">
        <v>0.03</v>
      </c>
      <c r="AB14" s="20">
        <v>0.03</v>
      </c>
      <c r="AC14" s="20">
        <v>0.03</v>
      </c>
      <c r="AD14" s="20">
        <v>0.03</v>
      </c>
      <c r="AE14" s="20">
        <v>0.03</v>
      </c>
      <c r="AF14" s="20">
        <v>0.03</v>
      </c>
      <c r="AG14" s="20">
        <v>0.03</v>
      </c>
      <c r="AH14" s="20">
        <v>0.03</v>
      </c>
      <c r="AI14" s="20"/>
      <c r="AJ14" s="20"/>
      <c r="AK14" s="27">
        <f>IF(Table1[[#This Row],[Summative]]="Y",SUMIF(Table1[[#This Row],[Autumn Week 1]:[Spring Exams]],"&gt;0",Table1[[#This Row],[Autumn Week 1]:[Spring Exams]]),0)</f>
        <v>0.30000000000000004</v>
      </c>
      <c r="AL14" s="27">
        <f>IF(Table1[[#This Row],[Hours]]&gt;0,Table1[[#This Row],[Hours]],Table1[[#This Row],[Nominal Hours]])*COUNTIF(Table1[[#This Row],[Autumn Week 1]:[Spring Week 12]],"&gt;0")</f>
        <v>10</v>
      </c>
    </row>
    <row r="15" spans="1:38">
      <c r="A15" s="3" t="s">
        <v>190</v>
      </c>
      <c r="B15" s="3" t="s">
        <v>80</v>
      </c>
      <c r="C15" s="11" t="s">
        <v>127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1" t="s">
        <v>309</v>
      </c>
      <c r="G15" s="11" t="s">
        <v>231</v>
      </c>
      <c r="H15" s="11" t="s">
        <v>331</v>
      </c>
      <c r="I15" s="11">
        <v>1</v>
      </c>
      <c r="J15" s="11">
        <f>AVERAGE(Table1[[#This Row],[Autumn Week 1]:[Spring Exams]])*4*Table1[[#This Row],[Credits]]</f>
        <v>1.9999999999999998</v>
      </c>
      <c r="K15" s="11">
        <v>0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>
        <v>0.05</v>
      </c>
      <c r="Y15" s="20">
        <v>0.05</v>
      </c>
      <c r="Z15" s="20">
        <v>0.05</v>
      </c>
      <c r="AA15" s="20">
        <v>0.05</v>
      </c>
      <c r="AB15" s="20">
        <v>0.05</v>
      </c>
      <c r="AC15" s="20">
        <v>0.05</v>
      </c>
      <c r="AD15" s="20">
        <v>0.05</v>
      </c>
      <c r="AE15" s="20">
        <v>0.05</v>
      </c>
      <c r="AF15" s="20">
        <v>0.05</v>
      </c>
      <c r="AG15" s="20">
        <v>0.05</v>
      </c>
      <c r="AH15" s="20"/>
      <c r="AI15" s="20"/>
      <c r="AJ15" s="20"/>
      <c r="AK15" s="27">
        <f>IF(Table1[[#This Row],[Summative]]="Y",SUMIF(Table1[[#This Row],[Autumn Week 1]:[Spring Exams]],"&gt;0",Table1[[#This Row],[Autumn Week 1]:[Spring Exams]]),0)</f>
        <v>0.49999999999999994</v>
      </c>
      <c r="AL15" s="27">
        <f>IF(Table1[[#This Row],[Hours]]&gt;0,Table1[[#This Row],[Hours]],Table1[[#This Row],[Nominal Hours]])*COUNTIF(Table1[[#This Row],[Autumn Week 1]:[Spring Week 12]],"&gt;0")</f>
        <v>19.999999999999996</v>
      </c>
    </row>
    <row r="16" spans="1:38">
      <c r="A16" s="3" t="s">
        <v>190</v>
      </c>
      <c r="B16" s="3" t="s">
        <v>80</v>
      </c>
      <c r="C16" s="11" t="s">
        <v>5</v>
      </c>
      <c r="D16" s="29">
        <f>INDEX(Table2[CA weight],MATCH(Table1[[#This Row],[Module Code]],Table2[Module Code],0))</f>
        <v>100</v>
      </c>
      <c r="E16" s="29">
        <f>INDEX(Table2[Credits],MATCH(Table1[[#This Row],[Module Code]],Table2[Module Code],0))</f>
        <v>10</v>
      </c>
      <c r="F16" s="11" t="s">
        <v>272</v>
      </c>
      <c r="G16" s="11" t="s">
        <v>231</v>
      </c>
      <c r="H16" s="11" t="s">
        <v>299</v>
      </c>
      <c r="I16" s="11">
        <v>3</v>
      </c>
      <c r="J16" s="11">
        <f>AVERAGE(Table1[[#This Row],[Autumn Week 1]:[Spring Exams]])*4*Table1[[#This Row],[Credits]]</f>
        <v>8</v>
      </c>
      <c r="K16" s="11">
        <v>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/>
      <c r="AB16" s="20"/>
      <c r="AC16" s="20"/>
      <c r="AD16" s="20"/>
      <c r="AE16" s="20">
        <v>0.2</v>
      </c>
      <c r="AF16" s="20"/>
      <c r="AG16" s="20"/>
      <c r="AH16" s="20"/>
      <c r="AI16" s="20"/>
      <c r="AJ16" s="20"/>
      <c r="AK16" s="27">
        <f>IF(Table1[[#This Row],[Summative]]="Y",SUMIF(Table1[[#This Row],[Autumn Week 1]:[Spring Exams]],"&gt;0",Table1[[#This Row],[Autumn Week 1]:[Spring Exams]]),0)</f>
        <v>0.2</v>
      </c>
      <c r="AL16" s="27">
        <f>IF(Table1[[#This Row],[Hours]]&gt;0,Table1[[#This Row],[Hours]],Table1[[#This Row],[Nominal Hours]])*COUNTIF(Table1[[#This Row],[Autumn Week 1]:[Spring Week 12]],"&gt;0")</f>
        <v>5</v>
      </c>
    </row>
    <row r="17" spans="1:38">
      <c r="A17" s="3" t="s">
        <v>190</v>
      </c>
      <c r="B17" s="3" t="s">
        <v>80</v>
      </c>
      <c r="C17" s="12" t="s">
        <v>5</v>
      </c>
      <c r="D17" s="29">
        <f>INDEX(Table2[CA weight],MATCH(Table1[[#This Row],[Module Code]],Table2[Module Code],0))</f>
        <v>100</v>
      </c>
      <c r="E17" s="29">
        <f>INDEX(Table2[Credits],MATCH(Table1[[#This Row],[Module Code]],Table2[Module Code],0))</f>
        <v>10</v>
      </c>
      <c r="F17" s="12" t="s">
        <v>312</v>
      </c>
      <c r="G17" s="11" t="s">
        <v>231</v>
      </c>
      <c r="H17" s="11" t="s">
        <v>296</v>
      </c>
      <c r="I17" s="11">
        <v>2</v>
      </c>
      <c r="J17" s="11">
        <f>AVERAGE(Table1[[#This Row],[Autumn Week 1]:[Spring Exams]])*4*Table1[[#This Row],[Credits]]</f>
        <v>0</v>
      </c>
      <c r="K17" s="11">
        <v>5</v>
      </c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46">
        <v>-0.3</v>
      </c>
      <c r="AI17" s="45">
        <v>0.3</v>
      </c>
      <c r="AJ17" s="20"/>
      <c r="AK17" s="27">
        <f>IF(Table1[[#This Row],[Summative]]="Y",SUMIF(Table1[[#This Row],[Autumn Week 1]:[Spring Exams]],"&gt;0",Table1[[#This Row],[Autumn Week 1]:[Spring Exams]]),0)</f>
        <v>0.3</v>
      </c>
      <c r="AL17" s="27">
        <f>IF(Table1[[#This Row],[Hours]]&gt;0,Table1[[#This Row],[Hours]],Table1[[#This Row],[Nominal Hours]])*COUNTIF(Table1[[#This Row],[Autumn Week 1]:[Spring Week 12]],"&gt;0")</f>
        <v>5</v>
      </c>
    </row>
    <row r="18" spans="1:38">
      <c r="A18" s="3" t="s">
        <v>86</v>
      </c>
      <c r="B18" s="3" t="s">
        <v>82</v>
      </c>
      <c r="C18" s="11" t="s">
        <v>128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1" t="s">
        <v>255</v>
      </c>
      <c r="G18" s="11" t="s">
        <v>231</v>
      </c>
      <c r="H18" s="11" t="s">
        <v>297</v>
      </c>
      <c r="I18" s="11">
        <v>1</v>
      </c>
      <c r="J18" s="11">
        <f>AVERAGE(Table1[[#This Row],[Autumn Week 1]:[Spring Exams]])*4*Table1[[#This Row],[Credits]]</f>
        <v>0.8</v>
      </c>
      <c r="K18" s="11">
        <v>0.5</v>
      </c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>
        <v>0.02</v>
      </c>
      <c r="AB18" s="20"/>
      <c r="AC18" s="20">
        <v>0.02</v>
      </c>
      <c r="AD18" s="20"/>
      <c r="AE18" s="20">
        <v>0.02</v>
      </c>
      <c r="AF18" s="20">
        <v>0.02</v>
      </c>
      <c r="AG18" s="20"/>
      <c r="AH18" s="20">
        <v>0.02</v>
      </c>
      <c r="AI18" s="20"/>
      <c r="AJ18" s="20"/>
      <c r="AK18" s="27">
        <f>IF(Table1[[#This Row],[Summative]]="Y",SUMIF(Table1[[#This Row],[Autumn Week 1]:[Spring Exams]],"&gt;0",Table1[[#This Row],[Autumn Week 1]:[Spring Exams]]),0)</f>
        <v>0.1</v>
      </c>
      <c r="AL18" s="27">
        <f>IF(Table1[[#This Row],[Hours]]&gt;0,Table1[[#This Row],[Hours]],Table1[[#This Row],[Nominal Hours]])*COUNTIF(Table1[[#This Row],[Autumn Week 1]:[Spring Week 12]],"&gt;0")</f>
        <v>2.5</v>
      </c>
    </row>
    <row r="19" spans="1:38">
      <c r="A19" s="3" t="s">
        <v>86</v>
      </c>
      <c r="B19" s="3" t="s">
        <v>82</v>
      </c>
      <c r="C19" s="12" t="s">
        <v>5</v>
      </c>
      <c r="D19" s="29">
        <f>INDEX(Table2[CA weight],MATCH(Table1[[#This Row],[Module Code]],Table2[Module Code],0))</f>
        <v>30</v>
      </c>
      <c r="E19" s="29">
        <f>INDEX(Table2[Credits],MATCH(Table1[[#This Row],[Module Code]],Table2[Module Code],0))</f>
        <v>10</v>
      </c>
      <c r="F19" s="12" t="s">
        <v>289</v>
      </c>
      <c r="G19" s="11" t="s">
        <v>231</v>
      </c>
      <c r="H19" s="11" t="s">
        <v>299</v>
      </c>
      <c r="I19" s="11">
        <v>4</v>
      </c>
      <c r="J19" s="11">
        <f>AVERAGE(Table1[[#This Row],[Autumn Week 1]:[Spring Exams]])*4*Table1[[#This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/>
      <c r="AA19" s="20"/>
      <c r="AB19" s="20">
        <v>0.1</v>
      </c>
      <c r="AC19" s="20"/>
      <c r="AD19" s="20"/>
      <c r="AE19" s="20"/>
      <c r="AF19" s="20"/>
      <c r="AG19" s="20"/>
      <c r="AH19" s="20"/>
      <c r="AI19" s="20"/>
      <c r="AJ19" s="20"/>
      <c r="AK19" s="27">
        <f>IF(Table1[[#This Row],[Summative]]="Y",SUMIF(Table1[[#This Row],[Autumn Week 1]:[Spring Exams]],"&gt;0",Table1[[#This Row],[Autumn Week 1]:[Spring Exams]]),0)</f>
        <v>0.1</v>
      </c>
      <c r="AL19" s="27">
        <f>IF(Table1[[#This Row],[Hours]]&gt;0,Table1[[#This Row],[Hours]],Table1[[#This Row],[Nominal Hours]])*COUNTIF(Table1[[#This Row],[Autumn Week 1]:[Spring Week 12]],"&gt;0")</f>
        <v>4</v>
      </c>
    </row>
    <row r="20" spans="1:38">
      <c r="A20" s="3" t="s">
        <v>86</v>
      </c>
      <c r="B20" s="3" t="s">
        <v>82</v>
      </c>
      <c r="C20" s="12" t="s">
        <v>5</v>
      </c>
      <c r="D20" s="29">
        <f>INDEX(Table2[CA weight],MATCH(Table1[[#This Row],[Module Code]],Table2[Module Code],0))</f>
        <v>30</v>
      </c>
      <c r="E20" s="29">
        <f>INDEX(Table2[Credits],MATCH(Table1[[#This Row],[Module Code]],Table2[Module Code],0))</f>
        <v>10</v>
      </c>
      <c r="F20" s="12" t="s">
        <v>311</v>
      </c>
      <c r="G20" s="11" t="s">
        <v>231</v>
      </c>
      <c r="H20" s="11" t="s">
        <v>299</v>
      </c>
      <c r="I20" s="11">
        <v>4</v>
      </c>
      <c r="J20" s="11">
        <f>AVERAGE(Table1[[#This Row],[Autumn Week 1]:[Spring Exams]])*4*Table1[[#This Row],[Credits]]</f>
        <v>-18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/>
      <c r="AG20" s="45">
        <v>0.1</v>
      </c>
      <c r="AH20" s="46">
        <v>-1</v>
      </c>
      <c r="AI20" s="20"/>
      <c r="AJ20" s="20"/>
      <c r="AK20" s="27">
        <f>IF(Table1[[#This Row],[Summative]]="Y",SUMIF(Table1[[#This Row],[Autumn Week 1]:[Spring Exams]],"&gt;0",Table1[[#This Row],[Autumn Week 1]:[Spring Exams]]),0)</f>
        <v>0.1</v>
      </c>
      <c r="AL20" s="27">
        <f>IF(Table1[[#This Row],[Hours]]&gt;0,Table1[[#This Row],[Hours]],Table1[[#This Row],[Nominal Hours]])*COUNTIF(Table1[[#This Row],[Autumn Week 1]:[Spring Week 12]],"&gt;0")</f>
        <v>-18</v>
      </c>
    </row>
    <row r="21" spans="1:38">
      <c r="A21" s="3" t="s">
        <v>87</v>
      </c>
      <c r="B21" s="3" t="s">
        <v>83</v>
      </c>
      <c r="C21" s="12" t="s">
        <v>5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10</v>
      </c>
      <c r="F21" s="12" t="s">
        <v>209</v>
      </c>
      <c r="G21" s="11" t="s">
        <v>231</v>
      </c>
      <c r="H21" s="11" t="s">
        <v>297</v>
      </c>
      <c r="I21" s="11">
        <v>2</v>
      </c>
      <c r="J21" s="11">
        <f>AVERAGE(Table1[[#This Row],[Autumn Week 1]:[Spring Exams]])*4*Table1[[#This Row],[Credits]]</f>
        <v>4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>
        <v>0.1</v>
      </c>
      <c r="AA21" s="20"/>
      <c r="AB21" s="20">
        <v>0.1</v>
      </c>
      <c r="AC21" s="20"/>
      <c r="AD21" s="20"/>
      <c r="AE21" s="20">
        <v>0.1</v>
      </c>
      <c r="AF21" s="20"/>
      <c r="AG21" s="20">
        <v>0.1</v>
      </c>
      <c r="AH21" s="20"/>
      <c r="AI21" s="20"/>
      <c r="AJ21" s="20"/>
      <c r="AK21" s="27">
        <f>IF(Table1[[#This Row],[Summative]]="Y",SUMIF(Table1[[#This Row],[Autumn Week 1]:[Spring Exams]],"&gt;0",Table1[[#This Row],[Autumn Week 1]:[Spring Exams]]),0)</f>
        <v>0.4</v>
      </c>
      <c r="AL21" s="27">
        <f>IF(Table1[[#This Row],[Hours]]&gt;0,Table1[[#This Row],[Hours]],Table1[[#This Row],[Nominal Hours]])*COUNTIF(Table1[[#This Row],[Autumn Week 1]:[Spring Week 12]],"&gt;0")</f>
        <v>16</v>
      </c>
    </row>
    <row r="22" spans="1:38">
      <c r="A22" s="3" t="s">
        <v>85</v>
      </c>
      <c r="B22" s="3" t="s">
        <v>81</v>
      </c>
      <c r="C22" s="12" t="s">
        <v>124</v>
      </c>
      <c r="D22" s="29">
        <f>INDEX(Table2[CA weight],MATCH(Table1[[#This Row],[Module Code]],Table2[Module Code],0))</f>
        <v>25</v>
      </c>
      <c r="E22" s="29">
        <f>INDEX(Table2[Credits],MATCH(Table1[[#This Row],[Module Code]],Table2[Module Code],0))</f>
        <v>10</v>
      </c>
      <c r="F22" s="12" t="s">
        <v>274</v>
      </c>
      <c r="G22" s="11" t="s">
        <v>231</v>
      </c>
      <c r="H22" s="11" t="s">
        <v>296</v>
      </c>
      <c r="I22" s="11">
        <v>6</v>
      </c>
      <c r="J22" s="11">
        <f>AVERAGE(Table1[[#This Row],[Autumn Week 1]:[Spring Exams]])*4*Table1[[#This Row],[Credits]]</f>
        <v>2</v>
      </c>
      <c r="K22" s="11"/>
      <c r="L22" s="18"/>
      <c r="M22" s="18"/>
      <c r="N22" s="18"/>
      <c r="O22" s="19"/>
      <c r="P22" s="18"/>
      <c r="Q22" s="18"/>
      <c r="R22" s="18"/>
      <c r="S22" s="19"/>
      <c r="T22" s="18"/>
      <c r="U22" s="18"/>
      <c r="V22" s="18"/>
      <c r="W22" s="19"/>
      <c r="X22" s="20"/>
      <c r="Y22" s="20"/>
      <c r="Z22" s="20"/>
      <c r="AA22" s="20"/>
      <c r="AB22" s="20"/>
      <c r="AC22" s="20"/>
      <c r="AD22" s="20"/>
      <c r="AE22" s="20"/>
      <c r="AF22" s="20">
        <v>0.05</v>
      </c>
      <c r="AG22" s="20"/>
      <c r="AH22" s="20"/>
      <c r="AI22" s="20"/>
      <c r="AJ22" s="20"/>
      <c r="AK22" s="27">
        <f>IF(Table1[[#This Row],[Summative]]="Y",SUMIF(Table1[[#This Row],[Autumn Week 1]:[Spring Exams]],"&gt;0",Table1[[#This Row],[Autumn Week 1]:[Spring Exams]]),0)</f>
        <v>0.05</v>
      </c>
      <c r="AL22" s="27">
        <f>IF(Table1[[#This Row],[Hours]]&gt;0,Table1[[#This Row],[Hours]],Table1[[#This Row],[Nominal Hours]])*COUNTIF(Table1[[#This Row],[Autumn Week 1]:[Spring Week 12]],"&gt;0")</f>
        <v>2</v>
      </c>
    </row>
    <row r="23" spans="1:38">
      <c r="A23" s="3" t="s">
        <v>85</v>
      </c>
      <c r="B23" s="3" t="s">
        <v>81</v>
      </c>
      <c r="C23" s="12" t="s">
        <v>5</v>
      </c>
      <c r="D23" s="29">
        <f>INDEX(Table2[CA weight],MATCH(Table1[[#This Row],[Module Code]],Table2[Module Code],0))</f>
        <v>25</v>
      </c>
      <c r="E23" s="29">
        <f>INDEX(Table2[Credits],MATCH(Table1[[#This Row],[Module Code]],Table2[Module Code],0))</f>
        <v>10</v>
      </c>
      <c r="F23" s="12" t="s">
        <v>208</v>
      </c>
      <c r="G23" s="11" t="s">
        <v>231</v>
      </c>
      <c r="H23" s="11" t="s">
        <v>297</v>
      </c>
      <c r="I23" s="11">
        <v>6</v>
      </c>
      <c r="J23" s="11">
        <f>AVERAGE(Table1[[#This Row],[Autumn Week 1]:[Spring Exams]])*4*Table1[[#This Row],[Credits]]</f>
        <v>8</v>
      </c>
      <c r="K23" s="11"/>
      <c r="L23" s="18"/>
      <c r="M23" s="18"/>
      <c r="N23" s="18"/>
      <c r="O23" s="19"/>
      <c r="P23" s="18"/>
      <c r="Q23" s="18"/>
      <c r="R23" s="18"/>
      <c r="S23" s="19"/>
      <c r="T23" s="18"/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>
        <v>0.2</v>
      </c>
      <c r="AI23" s="20"/>
      <c r="AJ23" s="20"/>
      <c r="AK23" s="27">
        <f>IF(Table1[[#This Row],[Summative]]="Y",SUMIF(Table1[[#This Row],[Autumn Week 1]:[Spring Exams]],"&gt;0",Table1[[#This Row],[Autumn Week 1]:[Spring Exams]]),0)</f>
        <v>0.2</v>
      </c>
      <c r="AL23" s="27">
        <f>IF(Table1[[#This Row],[Hours]]&gt;0,Table1[[#This Row],[Hours]],Table1[[#This Row],[Nominal Hours]])*COUNTIF(Table1[[#This Row],[Autumn Week 1]:[Spring Week 12]],"&gt;0")</f>
        <v>8</v>
      </c>
    </row>
    <row r="24" spans="1:38">
      <c r="A24" s="4" t="s">
        <v>37</v>
      </c>
      <c r="B24" s="2" t="s">
        <v>38</v>
      </c>
      <c r="C24" s="11" t="s">
        <v>128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20</v>
      </c>
      <c r="F24" s="11" t="s">
        <v>255</v>
      </c>
      <c r="G24" s="11" t="s">
        <v>231</v>
      </c>
      <c r="H24" s="11" t="s">
        <v>299</v>
      </c>
      <c r="I24" s="11">
        <v>1</v>
      </c>
      <c r="J24" s="11">
        <f>AVERAGE(Table1[[#This Row],[Autumn Week 1]:[Spring Exams]])*4*Table1[[#This Row],[Credits]]</f>
        <v>0.79999999999999982</v>
      </c>
      <c r="K24" s="11">
        <v>0.5</v>
      </c>
      <c r="L24" s="18"/>
      <c r="M24" s="18">
        <v>0.01</v>
      </c>
      <c r="N24" s="18">
        <v>0.01</v>
      </c>
      <c r="O24" s="19">
        <v>0.01</v>
      </c>
      <c r="P24" s="18">
        <v>0.01</v>
      </c>
      <c r="Q24" s="18">
        <v>0.01</v>
      </c>
      <c r="R24" s="18">
        <v>0.01</v>
      </c>
      <c r="S24" s="19">
        <v>0.01</v>
      </c>
      <c r="T24" s="18">
        <v>0.01</v>
      </c>
      <c r="U24" s="18">
        <v>0.01</v>
      </c>
      <c r="V24" s="18">
        <v>0.01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7">
        <f>IF(Table1[[#This Row],[Summative]]="Y",SUMIF(Table1[[#This Row],[Autumn Week 1]:[Spring Exams]],"&gt;0",Table1[[#This Row],[Autumn Week 1]:[Spring Exams]]),0)</f>
        <v>9.9999999999999992E-2</v>
      </c>
      <c r="AL24" s="27">
        <f>IF(Table1[[#This Row],[Hours]]&gt;0,Table1[[#This Row],[Hours]],Table1[[#This Row],[Nominal Hours]])*COUNTIF(Table1[[#This Row],[Autumn Week 1]:[Spring Week 12]],"&gt;0")</f>
        <v>5</v>
      </c>
    </row>
    <row r="25" spans="1:38">
      <c r="A25" s="4" t="s">
        <v>37</v>
      </c>
      <c r="B25" s="2" t="s">
        <v>38</v>
      </c>
      <c r="C25" s="11" t="s">
        <v>5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20</v>
      </c>
      <c r="F25" s="11" t="s">
        <v>209</v>
      </c>
      <c r="G25" s="11" t="s">
        <v>231</v>
      </c>
      <c r="H25" s="11" t="s">
        <v>297</v>
      </c>
      <c r="I25" s="11">
        <v>2</v>
      </c>
      <c r="J25" s="11">
        <f>AVERAGE(Table1[[#This Row],[Autumn Week 1]:[Spring Exams]])*4*Table1[[#This Row],[Credits]]</f>
        <v>12</v>
      </c>
      <c r="K25" s="11">
        <v>15</v>
      </c>
      <c r="L25" s="18"/>
      <c r="M25" s="18"/>
      <c r="N25" s="18"/>
      <c r="O25" s="19">
        <v>0.15</v>
      </c>
      <c r="P25" s="18"/>
      <c r="Q25" s="18"/>
      <c r="R25" s="18"/>
      <c r="S25" s="19">
        <v>0.15</v>
      </c>
      <c r="T25" s="18"/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7">
        <f>IF(Table1[[#This Row],[Summative]]="Y",SUMIF(Table1[[#This Row],[Autumn Week 1]:[Spring Exams]],"&gt;0",Table1[[#This Row],[Autumn Week 1]:[Spring Exams]]),0)</f>
        <v>0.3</v>
      </c>
      <c r="AL25" s="27">
        <f>IF(Table1[[#This Row],[Hours]]&gt;0,Table1[[#This Row],[Hours]],Table1[[#This Row],[Nominal Hours]])*COUNTIF(Table1[[#This Row],[Autumn Week 1]:[Spring Week 12]],"&gt;0")</f>
        <v>30</v>
      </c>
    </row>
    <row r="26" spans="1:38">
      <c r="A26" s="4" t="s">
        <v>47</v>
      </c>
      <c r="B26" s="2" t="s">
        <v>39</v>
      </c>
      <c r="C26" s="11" t="s">
        <v>5</v>
      </c>
      <c r="D26" s="29">
        <f>INDEX(Table2[CA weight],MATCH(Table1[[#This Row],[Module Code]],Table2[Module Code],0))</f>
        <v>40</v>
      </c>
      <c r="E26" s="29">
        <f>INDEX(Table2[Credits],MATCH(Table1[[#This Row],[Module Code]],Table2[Module Code],0))</f>
        <v>10</v>
      </c>
      <c r="F26" s="11" t="s">
        <v>209</v>
      </c>
      <c r="G26" s="11" t="s">
        <v>231</v>
      </c>
      <c r="H26" s="11" t="s">
        <v>297</v>
      </c>
      <c r="I26" s="11">
        <v>1</v>
      </c>
      <c r="J26" s="11">
        <f>AVERAGE(Table1[[#This Row],[Autumn Week 1]:[Spring Exams]])*4*Table1[[#This Row],[Credits]]</f>
        <v>1.142857142857143</v>
      </c>
      <c r="K26" s="11"/>
      <c r="L26" s="18"/>
      <c r="M26" s="18"/>
      <c r="N26" s="18">
        <v>2.5000000000000001E-2</v>
      </c>
      <c r="O26" s="18">
        <v>3.5000000000000003E-2</v>
      </c>
      <c r="P26" s="18">
        <v>0.01</v>
      </c>
      <c r="Q26" s="18">
        <v>0.05</v>
      </c>
      <c r="R26" s="18"/>
      <c r="S26" s="18">
        <v>0.03</v>
      </c>
      <c r="T26" s="18"/>
      <c r="U26" s="18">
        <v>2.5000000000000001E-2</v>
      </c>
      <c r="V26" s="18">
        <v>2.5000000000000001E-2</v>
      </c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7">
        <f>IF(Table1[[#This Row],[Summative]]="Y",SUMIF(Table1[[#This Row],[Autumn Week 1]:[Spring Exams]],"&gt;0",Table1[[#This Row],[Autumn Week 1]:[Spring Exams]]),0)</f>
        <v>0.2</v>
      </c>
      <c r="AL26" s="27">
        <f>IF(Table1[[#This Row],[Hours]]&gt;0,Table1[[#This Row],[Hours]],Table1[[#This Row],[Nominal Hours]])*COUNTIF(Table1[[#This Row],[Autumn Week 1]:[Spring Week 12]],"&gt;0")</f>
        <v>8.0000000000000018</v>
      </c>
    </row>
    <row r="27" spans="1:38">
      <c r="A27" s="4" t="s">
        <v>47</v>
      </c>
      <c r="B27" s="2" t="s">
        <v>39</v>
      </c>
      <c r="C27" s="11" t="s">
        <v>124</v>
      </c>
      <c r="D27" s="29">
        <f>INDEX(Table2[CA weight],MATCH(Table1[[#This Row],[Module Code]],Table2[Module Code],0))</f>
        <v>40</v>
      </c>
      <c r="E27" s="29">
        <f>INDEX(Table2[Credits],MATCH(Table1[[#This Row],[Module Code]],Table2[Module Code],0))</f>
        <v>10</v>
      </c>
      <c r="F27" s="11" t="s">
        <v>317</v>
      </c>
      <c r="G27" s="11" t="s">
        <v>231</v>
      </c>
      <c r="H27" s="11" t="s">
        <v>303</v>
      </c>
      <c r="I27" s="11">
        <v>3</v>
      </c>
      <c r="J27" s="11">
        <f>AVERAGE(Table1[[#This Row],[Autumn Week 1]:[Spring Exams]])*4*Table1[[#This Row],[Credits]]</f>
        <v>8</v>
      </c>
      <c r="K27" s="11">
        <v>0.5</v>
      </c>
      <c r="L27" s="18"/>
      <c r="M27" s="18"/>
      <c r="N27" s="18"/>
      <c r="O27" s="19"/>
      <c r="P27" s="18"/>
      <c r="Q27" s="18"/>
      <c r="R27" s="18"/>
      <c r="S27" s="19"/>
      <c r="T27" s="18">
        <v>0.2</v>
      </c>
      <c r="U27" s="18"/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7">
        <f>IF(Table1[[#This Row],[Summative]]="Y",SUMIF(Table1[[#This Row],[Autumn Week 1]:[Spring Exams]],"&gt;0",Table1[[#This Row],[Autumn Week 1]:[Spring Exams]]),0)</f>
        <v>0.2</v>
      </c>
      <c r="AL27" s="27">
        <f>IF(Table1[[#This Row],[Hours]]&gt;0,Table1[[#This Row],[Hours]],Table1[[#This Row],[Nominal Hours]])*COUNTIF(Table1[[#This Row],[Autumn Week 1]:[Spring Week 12]],"&gt;0")</f>
        <v>0.5</v>
      </c>
    </row>
    <row r="28" spans="1:38">
      <c r="A28" s="4" t="s">
        <v>235</v>
      </c>
      <c r="B28" s="2" t="s">
        <v>236</v>
      </c>
      <c r="C28" s="11" t="s">
        <v>5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326</v>
      </c>
      <c r="G28" s="11" t="s">
        <v>231</v>
      </c>
      <c r="H28" s="11" t="s">
        <v>296</v>
      </c>
      <c r="I28" s="11">
        <v>1</v>
      </c>
      <c r="J28" s="11">
        <f>AVERAGE(Table1[[#This Row],[Autumn Week 1]:[Spring Exams]])*4*Table1[[#This Row],[Credits]]</f>
        <v>0.39999999999999991</v>
      </c>
      <c r="K28" s="11">
        <v>1</v>
      </c>
      <c r="L28" s="18">
        <v>0.01</v>
      </c>
      <c r="M28" s="18">
        <v>0.01</v>
      </c>
      <c r="N28" s="18">
        <v>0.01</v>
      </c>
      <c r="O28" s="18">
        <v>0.01</v>
      </c>
      <c r="P28" s="18">
        <v>0.01</v>
      </c>
      <c r="Q28" s="18">
        <v>0.01</v>
      </c>
      <c r="R28" s="18">
        <v>0.01</v>
      </c>
      <c r="S28" s="18">
        <v>0.01</v>
      </c>
      <c r="T28" s="18">
        <v>0.01</v>
      </c>
      <c r="U28" s="18">
        <v>0.01</v>
      </c>
      <c r="V28" s="18"/>
      <c r="W28" s="19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7">
        <f>IF(Table1[[#This Row],[Summative]]="Y",SUMIF(Table1[[#This Row],[Autumn Week 1]:[Spring Exams]],"&gt;0",Table1[[#This Row],[Autumn Week 1]:[Spring Exams]]),0)</f>
        <v>9.9999999999999992E-2</v>
      </c>
      <c r="AL28" s="27">
        <f>IF(Table1[[#This Row],[Hours]]&gt;0,Table1[[#This Row],[Hours]],Table1[[#This Row],[Nominal Hours]])*COUNTIF(Table1[[#This Row],[Autumn Week 1]:[Spring Week 12]],"&gt;0")</f>
        <v>10</v>
      </c>
    </row>
    <row r="29" spans="1:38">
      <c r="A29" s="4" t="s">
        <v>235</v>
      </c>
      <c r="B29" s="2" t="s">
        <v>236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314</v>
      </c>
      <c r="G29" s="11" t="s">
        <v>231</v>
      </c>
      <c r="H29" s="11" t="s">
        <v>297</v>
      </c>
      <c r="I29" s="11">
        <v>3</v>
      </c>
      <c r="J29" s="11">
        <f>AVERAGE(Table1[[#This Row],[Autumn Week 1]:[Spring Exams]])*4*Table1[[#This Row],[Credits]]</f>
        <v>2.6666666666666665</v>
      </c>
      <c r="K29" s="11">
        <v>15</v>
      </c>
      <c r="L29" s="18"/>
      <c r="M29" s="18"/>
      <c r="N29" s="18"/>
      <c r="O29" s="19"/>
      <c r="P29" s="18"/>
      <c r="Q29" s="45">
        <v>0.2</v>
      </c>
      <c r="R29" s="46">
        <v>-0.2</v>
      </c>
      <c r="S29" s="19"/>
      <c r="T29" s="18"/>
      <c r="U29" s="18">
        <v>0.2</v>
      </c>
      <c r="V29" s="18"/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7">
        <f>IF(Table1[[#This Row],[Summative]]="Y",SUMIF(Table1[[#This Row],[Autumn Week 1]:[Spring Exams]],"&gt;0",Table1[[#This Row],[Autumn Week 1]:[Spring Exams]]),0)</f>
        <v>0.4</v>
      </c>
      <c r="AL29" s="27">
        <f>IF(Table1[[#This Row],[Hours]]&gt;0,Table1[[#This Row],[Hours]],Table1[[#This Row],[Nominal Hours]])*COUNTIF(Table1[[#This Row],[Autumn Week 1]:[Spring Week 12]],"&gt;0")</f>
        <v>30</v>
      </c>
    </row>
    <row r="30" spans="1:38">
      <c r="A30" s="4" t="s">
        <v>235</v>
      </c>
      <c r="B30" s="2" t="s">
        <v>236</v>
      </c>
      <c r="C30" s="11" t="s">
        <v>4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264</v>
      </c>
      <c r="G30" s="11" t="s">
        <v>231</v>
      </c>
      <c r="H30" s="11" t="s">
        <v>310</v>
      </c>
      <c r="I30" s="11">
        <v>1</v>
      </c>
      <c r="J30" s="11">
        <f>AVERAGE(Table1[[#This Row],[Autumn Week 1]:[Spring Exams]])*4*Table1[[#This Row],[Credits]]</f>
        <v>20</v>
      </c>
      <c r="K30" s="11">
        <v>0.5</v>
      </c>
      <c r="L30" s="18"/>
      <c r="M30" s="18"/>
      <c r="N30" s="18"/>
      <c r="O30" s="19"/>
      <c r="P30" s="18"/>
      <c r="Q30" s="18"/>
      <c r="R30" s="18"/>
      <c r="S30" s="19"/>
      <c r="T30" s="18"/>
      <c r="U30" s="18"/>
      <c r="V30" s="18"/>
      <c r="W30" s="19">
        <v>0.5</v>
      </c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7">
        <f>IF(Table1[[#This Row],[Summative]]="Y",SUMIF(Table1[[#This Row],[Autumn Week 1]:[Spring Exams]],"&gt;0",Table1[[#This Row],[Autumn Week 1]:[Spring Exams]]),0)</f>
        <v>0.5</v>
      </c>
      <c r="AL30" s="27">
        <f>IF(Table1[[#This Row],[Hours]]&gt;0,Table1[[#This Row],[Hours]],Table1[[#This Row],[Nominal Hours]])*COUNTIF(Table1[[#This Row],[Autumn Week 1]:[Spring Week 12]],"&gt;0")</f>
        <v>0.5</v>
      </c>
    </row>
    <row r="31" spans="1:38">
      <c r="A31" s="4" t="s">
        <v>50</v>
      </c>
      <c r="B31" s="2" t="s">
        <v>49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308</v>
      </c>
      <c r="G31" s="11" t="s">
        <v>231</v>
      </c>
      <c r="H31" s="11" t="s">
        <v>313</v>
      </c>
      <c r="I31" s="11">
        <v>1</v>
      </c>
      <c r="J31" s="11">
        <f>AVERAGE(Table1[[#This Row],[Autumn Week 1]:[Spring Exams]])*4*Table1[[#This Row],[Credits]]</f>
        <v>4</v>
      </c>
      <c r="K31" s="11">
        <v>1</v>
      </c>
      <c r="L31" s="18"/>
      <c r="M31" s="18">
        <v>0.1</v>
      </c>
      <c r="N31" s="18"/>
      <c r="O31" s="19"/>
      <c r="P31" s="18"/>
      <c r="Q31" s="18"/>
      <c r="R31" s="18"/>
      <c r="S31" s="19"/>
      <c r="T31" s="18"/>
      <c r="U31" s="18"/>
      <c r="V31" s="18"/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7">
        <f>IF(Table1[[#This Row],[Summative]]="Y",SUMIF(Table1[[#This Row],[Autumn Week 1]:[Spring Exams]],"&gt;0",Table1[[#This Row],[Autumn Week 1]:[Spring Exams]]),0)</f>
        <v>0.1</v>
      </c>
      <c r="AL31" s="27">
        <f>IF(Table1[[#This Row],[Hours]]&gt;0,Table1[[#This Row],[Hours]],Table1[[#This Row],[Nominal Hours]])*COUNTIF(Table1[[#This Row],[Autumn Week 1]:[Spring Week 12]],"&gt;0")</f>
        <v>1</v>
      </c>
    </row>
    <row r="32" spans="1:38">
      <c r="A32" s="4" t="s">
        <v>50</v>
      </c>
      <c r="B32" s="2" t="s">
        <v>49</v>
      </c>
      <c r="C32" s="11" t="s">
        <v>127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273</v>
      </c>
      <c r="G32" s="11" t="s">
        <v>231</v>
      </c>
      <c r="H32" s="11" t="s">
        <v>313</v>
      </c>
      <c r="I32" s="11">
        <v>3</v>
      </c>
      <c r="J32" s="11">
        <f>AVERAGE(Table1[[#This Row],[Autumn Week 1]:[Spring Exams]])*4*Table1[[#This Row],[Credits]]</f>
        <v>10.8</v>
      </c>
      <c r="K32" s="11">
        <v>6</v>
      </c>
      <c r="L32" s="18"/>
      <c r="M32" s="18"/>
      <c r="N32" s="18"/>
      <c r="O32" s="18"/>
      <c r="P32" s="18">
        <v>0.27</v>
      </c>
      <c r="Q32" s="18"/>
      <c r="R32" s="18"/>
      <c r="S32" s="18">
        <v>0.27</v>
      </c>
      <c r="T32" s="18"/>
      <c r="U32" s="18"/>
      <c r="V32" s="18"/>
      <c r="W32" s="19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7">
        <f>IF(Table1[[#This Row],[Summative]]="Y",SUMIF(Table1[[#This Row],[Autumn Week 1]:[Spring Exams]],"&gt;0",Table1[[#This Row],[Autumn Week 1]:[Spring Exams]]),0)</f>
        <v>0.54</v>
      </c>
      <c r="AL32" s="27">
        <f>IF(Table1[[#This Row],[Hours]]&gt;0,Table1[[#This Row],[Hours]],Table1[[#This Row],[Nominal Hours]])*COUNTIF(Table1[[#This Row],[Autumn Week 1]:[Spring Week 12]],"&gt;0")</f>
        <v>12</v>
      </c>
    </row>
    <row r="33" spans="1:38">
      <c r="A33" s="4" t="s">
        <v>50</v>
      </c>
      <c r="B33" s="2" t="s">
        <v>49</v>
      </c>
      <c r="C33" s="11" t="s">
        <v>5</v>
      </c>
      <c r="D33" s="29">
        <f>INDEX(Table2[CA weight],MATCH(Table1[[#This Row],[Module Code]],Table2[Module Code],0))</f>
        <v>100</v>
      </c>
      <c r="E33" s="29">
        <f>INDEX(Table2[Credits],MATCH(Table1[[#This Row],[Module Code]],Table2[Module Code],0))</f>
        <v>10</v>
      </c>
      <c r="F33" s="11" t="s">
        <v>208</v>
      </c>
      <c r="G33" s="11" t="s">
        <v>231</v>
      </c>
      <c r="H33" s="11" t="s">
        <v>297</v>
      </c>
      <c r="I33" s="11">
        <v>3</v>
      </c>
      <c r="J33" s="11">
        <f>AVERAGE(Table1[[#This Row],[Autumn Week 1]:[Spring Exams]])*4*Table1[[#This Row],[Credits]]</f>
        <v>12</v>
      </c>
      <c r="K33" s="11">
        <v>15</v>
      </c>
      <c r="L33" s="18"/>
      <c r="M33" s="18"/>
      <c r="N33" s="18"/>
      <c r="O33" s="19"/>
      <c r="P33" s="18"/>
      <c r="Q33" s="18"/>
      <c r="R33" s="18"/>
      <c r="S33" s="19"/>
      <c r="T33" s="18"/>
      <c r="U33" s="18"/>
      <c r="V33" s="18">
        <v>0.3</v>
      </c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7">
        <f>IF(Table1[[#This Row],[Summative]]="Y",SUMIF(Table1[[#This Row],[Autumn Week 1]:[Spring Exams]],"&gt;0",Table1[[#This Row],[Autumn Week 1]:[Spring Exams]]),0)</f>
        <v>0.3</v>
      </c>
      <c r="AL33" s="27">
        <f>IF(Table1[[#This Row],[Hours]]&gt;0,Table1[[#This Row],[Hours]],Table1[[#This Row],[Nominal Hours]])*COUNTIF(Table1[[#This Row],[Autumn Week 1]:[Spring Week 12]],"&gt;0")</f>
        <v>15</v>
      </c>
    </row>
    <row r="34" spans="1:38">
      <c r="A34" s="4" t="s">
        <v>50</v>
      </c>
      <c r="B34" s="2" t="s">
        <v>49</v>
      </c>
      <c r="C34" s="11" t="s">
        <v>5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258</v>
      </c>
      <c r="G34" s="11" t="s">
        <v>231</v>
      </c>
      <c r="H34" s="11" t="s">
        <v>297</v>
      </c>
      <c r="I34" s="11">
        <v>11</v>
      </c>
      <c r="J34" s="11">
        <f>AVERAGE(Table1[[#This Row],[Autumn Week 1]:[Spring Exams]])*4*Table1[[#This Row],[Credits]]</f>
        <v>2.4</v>
      </c>
      <c r="K34" s="11">
        <v>0.5</v>
      </c>
      <c r="L34" s="18"/>
      <c r="M34" s="18"/>
      <c r="N34" s="18"/>
      <c r="O34" s="19"/>
      <c r="P34" s="18"/>
      <c r="Q34" s="18"/>
      <c r="R34" s="18"/>
      <c r="S34" s="19"/>
      <c r="T34" s="18"/>
      <c r="U34" s="18"/>
      <c r="V34" s="18">
        <v>0.06</v>
      </c>
      <c r="W34" s="19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7">
        <f>IF(Table1[[#This Row],[Summative]]="Y",SUMIF(Table1[[#This Row],[Autumn Week 1]:[Spring Exams]],"&gt;0",Table1[[#This Row],[Autumn Week 1]:[Spring Exams]]),0)</f>
        <v>0.06</v>
      </c>
      <c r="AL34" s="27">
        <f>IF(Table1[[#This Row],[Hours]]&gt;0,Table1[[#This Row],[Hours]],Table1[[#This Row],[Nominal Hours]])*COUNTIF(Table1[[#This Row],[Autumn Week 1]:[Spring Week 12]],"&gt;0")</f>
        <v>0.5</v>
      </c>
    </row>
    <row r="35" spans="1:38">
      <c r="A35" s="4" t="s">
        <v>41</v>
      </c>
      <c r="B35" s="2" t="s">
        <v>42</v>
      </c>
      <c r="C35" s="11" t="s">
        <v>5</v>
      </c>
      <c r="D35" s="29">
        <f>INDEX(Table2[CA weight],MATCH(Table1[[#This Row],[Module Code]],Table2[Module Code],0))</f>
        <v>40</v>
      </c>
      <c r="E35" s="29">
        <f>INDEX(Table2[Credits],MATCH(Table1[[#This Row],[Module Code]],Table2[Module Code],0))</f>
        <v>10</v>
      </c>
      <c r="F35" s="11" t="s">
        <v>315</v>
      </c>
      <c r="G35" s="11" t="s">
        <v>231</v>
      </c>
      <c r="H35" s="11" t="s">
        <v>296</v>
      </c>
      <c r="I35" s="11">
        <v>3</v>
      </c>
      <c r="J35" s="11">
        <f>AVERAGE(Table1[[#This Row],[Autumn Week 1]:[Spring Exams]])*4*Table1[[#This Row],[Credits]]</f>
        <v>0</v>
      </c>
      <c r="K35" s="11">
        <v>6</v>
      </c>
      <c r="L35" s="18"/>
      <c r="M35" s="18"/>
      <c r="N35" s="18"/>
      <c r="O35" s="19"/>
      <c r="P35" s="45">
        <v>0.2</v>
      </c>
      <c r="Q35" s="46">
        <v>-0.2</v>
      </c>
      <c r="R35" s="19"/>
      <c r="S35" s="45">
        <v>0.2</v>
      </c>
      <c r="T35" s="46">
        <v>-0.2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7">
        <f>IF(Table1[[#This Row],[Summative]]="Y",SUMIF(Table1[[#This Row],[Autumn Week 1]:[Spring Exams]],"&gt;0",Table1[[#This Row],[Autumn Week 1]:[Spring Exams]]),0)</f>
        <v>0.4</v>
      </c>
      <c r="AL35" s="27">
        <f>IF(Table1[[#This Row],[Hours]]&gt;0,Table1[[#This Row],[Hours]],Table1[[#This Row],[Nominal Hours]])*COUNTIF(Table1[[#This Row],[Autumn Week 1]:[Spring Week 12]],"&gt;0")</f>
        <v>12</v>
      </c>
    </row>
    <row r="36" spans="1:38">
      <c r="A36" s="4" t="s">
        <v>45</v>
      </c>
      <c r="B36" s="2" t="s">
        <v>43</v>
      </c>
      <c r="C36" s="11" t="s">
        <v>125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325</v>
      </c>
      <c r="G36" s="11" t="s">
        <v>231</v>
      </c>
      <c r="H36" s="11" t="s">
        <v>295</v>
      </c>
      <c r="I36" s="11">
        <v>1</v>
      </c>
      <c r="J36" s="11">
        <f>AVERAGE(Table1[[#This Row],[Autumn Week 1]:[Spring Exams]])*4*Table1[[#This Row],[Credits]]</f>
        <v>0.18181818181818185</v>
      </c>
      <c r="K36" s="11"/>
      <c r="L36" s="18">
        <v>1E-3</v>
      </c>
      <c r="M36" s="18">
        <v>1E-3</v>
      </c>
      <c r="N36" s="18">
        <v>1E-3</v>
      </c>
      <c r="O36" s="18">
        <v>1E-3</v>
      </c>
      <c r="P36" s="18">
        <v>1E-3</v>
      </c>
      <c r="Q36" s="18">
        <v>1E-3</v>
      </c>
      <c r="R36" s="18">
        <v>1E-3</v>
      </c>
      <c r="S36" s="18">
        <v>1E-3</v>
      </c>
      <c r="T36" s="18">
        <v>1E-3</v>
      </c>
      <c r="U36" s="18">
        <v>1E-3</v>
      </c>
      <c r="V36" s="18"/>
      <c r="W36" s="19">
        <v>0.04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7">
        <f>IF(Table1[[#This Row],[Summative]]="Y",SUMIF(Table1[[#This Row],[Autumn Week 1]:[Spring Exams]],"&gt;0",Table1[[#This Row],[Autumn Week 1]:[Spring Exams]]),0)</f>
        <v>0.05</v>
      </c>
      <c r="AL36" s="27">
        <f>IF(Table1[[#This Row],[Hours]]&gt;0,Table1[[#This Row],[Hours]],Table1[[#This Row],[Nominal Hours]])*COUNTIF(Table1[[#This Row],[Autumn Week 1]:[Spring Week 12]],"&gt;0")</f>
        <v>2.0000000000000004</v>
      </c>
    </row>
    <row r="37" spans="1:38">
      <c r="A37" s="4" t="s">
        <v>45</v>
      </c>
      <c r="B37" s="2" t="s">
        <v>43</v>
      </c>
      <c r="C37" s="11" t="s">
        <v>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342</v>
      </c>
      <c r="G37" s="11" t="s">
        <v>231</v>
      </c>
      <c r="H37" s="11" t="s">
        <v>297</v>
      </c>
      <c r="I37" s="11">
        <v>2</v>
      </c>
      <c r="J37" s="11">
        <f>AVERAGE(Table1[[#This Row],[Autumn Week 1]:[Spring Exams]])*4*Table1[[#This Row],[Credits]]</f>
        <v>0.99999999999999989</v>
      </c>
      <c r="K37" s="11">
        <v>2</v>
      </c>
      <c r="L37" s="18"/>
      <c r="M37" s="18"/>
      <c r="N37" s="18"/>
      <c r="O37" s="19">
        <v>7.4999999999999997E-2</v>
      </c>
      <c r="P37" s="19"/>
      <c r="Q37" s="18"/>
      <c r="R37" s="18"/>
      <c r="S37" s="45">
        <v>7.4999999999999997E-2</v>
      </c>
      <c r="T37" s="46">
        <v>-7.4999999999999997E-2</v>
      </c>
      <c r="U37" s="18"/>
      <c r="V37" s="18"/>
      <c r="W37" s="19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7">
        <f>IF(Table1[[#This Row],[Summative]]="Y",SUMIF(Table1[[#This Row],[Autumn Week 1]:[Spring Exams]],"&gt;0",Table1[[#This Row],[Autumn Week 1]:[Spring Exams]]),0)</f>
        <v>0.15</v>
      </c>
      <c r="AL37" s="27">
        <f>IF(Table1[[#This Row],[Hours]]&gt;0,Table1[[#This Row],[Hours]],Table1[[#This Row],[Nominal Hours]])*COUNTIF(Table1[[#This Row],[Autumn Week 1]:[Spring Week 12]],"&gt;0")</f>
        <v>4</v>
      </c>
    </row>
    <row r="38" spans="1:38">
      <c r="A38" s="4" t="s">
        <v>45</v>
      </c>
      <c r="B38" s="2" t="s">
        <v>43</v>
      </c>
      <c r="C38" s="11" t="s">
        <v>124</v>
      </c>
      <c r="D38" s="29">
        <f>INDEX(Table2[CA weight],MATCH(Table1[[#This Row],[Module Code]],Table2[Module Code],0))</f>
        <v>100</v>
      </c>
      <c r="E38" s="29">
        <f>INDEX(Table2[Credits],MATCH(Table1[[#This Row],[Module Code]],Table2[Module Code],0))</f>
        <v>10</v>
      </c>
      <c r="F38" s="11" t="s">
        <v>316</v>
      </c>
      <c r="G38" s="11" t="s">
        <v>231</v>
      </c>
      <c r="H38" s="11" t="s">
        <v>297</v>
      </c>
      <c r="I38" s="11">
        <v>3</v>
      </c>
      <c r="J38" s="11">
        <f>AVERAGE(Table1[[#This Row],[Autumn Week 1]:[Spring Exams]])*4*Table1[[#This Row],[Credits]]</f>
        <v>0</v>
      </c>
      <c r="K38" s="11">
        <v>10</v>
      </c>
      <c r="L38" s="18"/>
      <c r="M38" s="18"/>
      <c r="N38" s="18"/>
      <c r="O38" s="19"/>
      <c r="P38" s="18"/>
      <c r="Q38" s="18"/>
      <c r="R38" s="45">
        <v>0.2</v>
      </c>
      <c r="S38" s="49">
        <v>-0.2</v>
      </c>
      <c r="T38" s="18"/>
      <c r="U38" s="18"/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7">
        <f>IF(Table1[[#This Row],[Summative]]="Y",SUMIF(Table1[[#This Row],[Autumn Week 1]:[Spring Exams]],"&gt;0",Table1[[#This Row],[Autumn Week 1]:[Spring Exams]]),0)</f>
        <v>0.2</v>
      </c>
      <c r="AL38" s="27">
        <f>IF(Table1[[#This Row],[Hours]]&gt;0,Table1[[#This Row],[Hours]],Table1[[#This Row],[Nominal Hours]])*COUNTIF(Table1[[#This Row],[Autumn Week 1]:[Spring Week 12]],"&gt;0")</f>
        <v>10</v>
      </c>
    </row>
    <row r="39" spans="1:38">
      <c r="A39" s="4" t="s">
        <v>45</v>
      </c>
      <c r="B39" s="2" t="s">
        <v>43</v>
      </c>
      <c r="C39" s="11" t="s">
        <v>125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10</v>
      </c>
      <c r="F39" s="11" t="s">
        <v>341</v>
      </c>
      <c r="G39" s="11" t="s">
        <v>231</v>
      </c>
      <c r="H39" s="11" t="s">
        <v>297</v>
      </c>
      <c r="I39" s="11">
        <v>9</v>
      </c>
      <c r="J39" s="11">
        <f>AVERAGE(Table1[[#This Row],[Autumn Week 1]:[Spring Exams]])*4*Table1[[#This Row],[Credits]]</f>
        <v>24</v>
      </c>
      <c r="K39" s="11">
        <v>10</v>
      </c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0.6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7">
        <f>IF(Table1[[#This Row],[Summative]]="Y",SUMIF(Table1[[#This Row],[Autumn Week 1]:[Spring Exams]],"&gt;0",Table1[[#This Row],[Autumn Week 1]:[Spring Exams]]),0)</f>
        <v>0.6</v>
      </c>
      <c r="AL39" s="27">
        <f>IF(Table1[[#This Row],[Hours]]&gt;0,Table1[[#This Row],[Hours]],Table1[[#This Row],[Nominal Hours]])*COUNTIF(Table1[[#This Row],[Autumn Week 1]:[Spring Week 12]],"&gt;0")</f>
        <v>10</v>
      </c>
    </row>
    <row r="40" spans="1:38" ht="14.65" customHeight="1">
      <c r="A40" s="4" t="s">
        <v>46</v>
      </c>
      <c r="B40" s="2" t="s">
        <v>44</v>
      </c>
      <c r="C40" s="11" t="s">
        <v>127</v>
      </c>
      <c r="D40" s="29">
        <f>INDEX(Table2[CA weight],MATCH(Table1[[#This Row],[Module Code]],Table2[Module Code],0))</f>
        <v>50</v>
      </c>
      <c r="E40" s="29">
        <f>INDEX(Table2[Credits],MATCH(Table1[[#This Row],[Module Code]],Table2[Module Code],0))</f>
        <v>10</v>
      </c>
      <c r="F40" s="11" t="s">
        <v>324</v>
      </c>
      <c r="G40" s="11" t="s">
        <v>231</v>
      </c>
      <c r="H40" s="11" t="s">
        <v>295</v>
      </c>
      <c r="I40" s="11">
        <v>1</v>
      </c>
      <c r="J40" s="11">
        <f>AVERAGE(Table1[[#This Row],[Autumn Week 1]:[Spring Exams]])*4*Table1[[#This Row],[Credits]]</f>
        <v>2</v>
      </c>
      <c r="K40" s="11">
        <v>3</v>
      </c>
      <c r="L40" s="18"/>
      <c r="M40" s="18"/>
      <c r="N40" s="18"/>
      <c r="O40" s="19"/>
      <c r="P40" s="18"/>
      <c r="Q40" s="18">
        <v>0.05</v>
      </c>
      <c r="R40" s="18">
        <v>0.05</v>
      </c>
      <c r="S40" s="19">
        <v>0.05</v>
      </c>
      <c r="T40" s="18">
        <v>0.05</v>
      </c>
      <c r="U40" s="18">
        <v>0.05</v>
      </c>
      <c r="V40" s="18"/>
      <c r="W40" s="19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7">
        <f>IF(Table1[[#This Row],[Summative]]="Y",SUMIF(Table1[[#This Row],[Autumn Week 1]:[Spring Exams]],"&gt;0",Table1[[#This Row],[Autumn Week 1]:[Spring Exams]]),0)</f>
        <v>0.25</v>
      </c>
      <c r="AL40" s="27">
        <f>IF(Table1[[#This Row],[Hours]]&gt;0,Table1[[#This Row],[Hours]],Table1[[#This Row],[Nominal Hours]])*COUNTIF(Table1[[#This Row],[Autumn Week 1]:[Spring Week 12]],"&gt;0")</f>
        <v>15</v>
      </c>
    </row>
    <row r="41" spans="1:38">
      <c r="A41" s="4" t="s">
        <v>46</v>
      </c>
      <c r="B41" s="2" t="s">
        <v>44</v>
      </c>
      <c r="C41" s="11" t="s">
        <v>5</v>
      </c>
      <c r="D41" s="29">
        <f>INDEX(Table2[CA weight],MATCH(Table1[[#This Row],[Module Code]],Table2[Module Code],0))</f>
        <v>50</v>
      </c>
      <c r="E41" s="29">
        <f>INDEX(Table2[Credits],MATCH(Table1[[#This Row],[Module Code]],Table2[Module Code],0))</f>
        <v>10</v>
      </c>
      <c r="F41" s="11" t="s">
        <v>208</v>
      </c>
      <c r="G41" s="11" t="s">
        <v>231</v>
      </c>
      <c r="H41" s="11" t="s">
        <v>296</v>
      </c>
      <c r="I41" s="11">
        <v>5</v>
      </c>
      <c r="J41" s="11">
        <f>AVERAGE(Table1[[#This Row],[Autumn Week 1]:[Spring Exams]])*4*Table1[[#This Row],[Credits]]</f>
        <v>10</v>
      </c>
      <c r="K41" s="11"/>
      <c r="L41" s="18"/>
      <c r="M41" s="18"/>
      <c r="N41" s="18"/>
      <c r="O41" s="19"/>
      <c r="P41" s="18"/>
      <c r="Q41" s="18"/>
      <c r="R41" s="18"/>
      <c r="S41" s="19"/>
      <c r="T41" s="18"/>
      <c r="U41" s="18"/>
      <c r="V41" s="18"/>
      <c r="W41" s="19">
        <v>0.25</v>
      </c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7">
        <f>IF(Table1[[#This Row],[Summative]]="Y",SUMIF(Table1[[#This Row],[Autumn Week 1]:[Spring Exams]],"&gt;0",Table1[[#This Row],[Autumn Week 1]:[Spring Exams]]),0)</f>
        <v>0.25</v>
      </c>
      <c r="AL41" s="27">
        <f>IF(Table1[[#This Row],[Hours]]&gt;0,Table1[[#This Row],[Hours]],Table1[[#This Row],[Nominal Hours]])*COUNTIF(Table1[[#This Row],[Autumn Week 1]:[Spring Week 12]],"&gt;0")</f>
        <v>10</v>
      </c>
    </row>
    <row r="42" spans="1:38">
      <c r="A42" s="4" t="s">
        <v>52</v>
      </c>
      <c r="B42" s="2" t="s">
        <v>51</v>
      </c>
      <c r="C42" s="11" t="s">
        <v>127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373</v>
      </c>
      <c r="G42" s="11" t="s">
        <v>222</v>
      </c>
      <c r="H42" s="11" t="s">
        <v>313</v>
      </c>
      <c r="I42" s="11">
        <v>1</v>
      </c>
      <c r="J42" s="11">
        <f>AVERAGE(Table1[[#This Row],[Autumn Week 1]:[Spring Exams]])*4*Table1[[#This Row],[Credits]]</f>
        <v>4.0000000000000018</v>
      </c>
      <c r="K42" s="11">
        <v>0.5</v>
      </c>
      <c r="L42" s="18">
        <v>0.05</v>
      </c>
      <c r="M42" s="18">
        <v>0.05</v>
      </c>
      <c r="N42" s="18">
        <v>0.05</v>
      </c>
      <c r="O42" s="18">
        <v>0.05</v>
      </c>
      <c r="P42" s="18">
        <v>0.05</v>
      </c>
      <c r="Q42" s="18">
        <v>0.05</v>
      </c>
      <c r="R42" s="18">
        <v>0.05</v>
      </c>
      <c r="S42" s="18">
        <v>0.05</v>
      </c>
      <c r="T42" s="18">
        <v>0.05</v>
      </c>
      <c r="U42" s="18">
        <v>0.05</v>
      </c>
      <c r="V42" s="18"/>
      <c r="W42" s="19"/>
      <c r="X42" s="20">
        <v>0.05</v>
      </c>
      <c r="Y42" s="20">
        <v>0.05</v>
      </c>
      <c r="Z42" s="20">
        <v>0.05</v>
      </c>
      <c r="AA42" s="20">
        <v>0.05</v>
      </c>
      <c r="AB42" s="20">
        <v>0.05</v>
      </c>
      <c r="AC42" s="20">
        <v>0.05</v>
      </c>
      <c r="AD42" s="20">
        <v>0.05</v>
      </c>
      <c r="AE42" s="20">
        <v>0.05</v>
      </c>
      <c r="AF42" s="20">
        <v>0.05</v>
      </c>
      <c r="AG42" s="20"/>
      <c r="AH42" s="20"/>
      <c r="AI42" s="20"/>
      <c r="AJ42" s="20"/>
      <c r="AK42" s="27">
        <f>IF(Table1[[#This Row],[Summative]]="Y",SUMIF(Table1[[#This Row],[Autumn Week 1]:[Spring Exams]],"&gt;0",Table1[[#This Row],[Autumn Week 1]:[Spring Exams]]),0)</f>
        <v>0</v>
      </c>
      <c r="AL42" s="27">
        <f>IF(Table1[[#This Row],[Hours]]&gt;0,Table1[[#This Row],[Hours]],Table1[[#This Row],[Nominal Hours]])*COUNTIF(Table1[[#This Row],[Autumn Week 1]:[Spring Week 12]],"&gt;0")</f>
        <v>9.5</v>
      </c>
    </row>
    <row r="43" spans="1:38">
      <c r="A43" s="4" t="s">
        <v>52</v>
      </c>
      <c r="B43" s="2" t="s">
        <v>51</v>
      </c>
      <c r="C43" s="11" t="s">
        <v>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308</v>
      </c>
      <c r="G43" s="11" t="s">
        <v>231</v>
      </c>
      <c r="H43" s="11" t="s">
        <v>313</v>
      </c>
      <c r="I43" s="11">
        <v>1</v>
      </c>
      <c r="J43" s="11">
        <f>AVERAGE(Table1[[#This Row],[Autumn Week 1]:[Spring Exams]])*4*Table1[[#This Row],[Credits]]</f>
        <v>4</v>
      </c>
      <c r="K43" s="11">
        <v>1</v>
      </c>
      <c r="L43" s="18"/>
      <c r="M43" s="18">
        <v>0.05</v>
      </c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7">
        <f>IF(Table1[[#This Row],[Summative]]="Y",SUMIF(Table1[[#This Row],[Autumn Week 1]:[Spring Exams]],"&gt;0",Table1[[#This Row],[Autumn Week 1]:[Spring Exams]]),0)</f>
        <v>0.05</v>
      </c>
      <c r="AL43" s="27">
        <f>IF(Table1[[#This Row],[Hours]]&gt;0,Table1[[#This Row],[Hours]],Table1[[#This Row],[Nominal Hours]])*COUNTIF(Table1[[#This Row],[Autumn Week 1]:[Spring Week 12]],"&gt;0")</f>
        <v>1</v>
      </c>
    </row>
    <row r="44" spans="1:38">
      <c r="A44" s="4" t="s">
        <v>52</v>
      </c>
      <c r="B44" s="2" t="s">
        <v>51</v>
      </c>
      <c r="C44" s="11" t="s">
        <v>127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273</v>
      </c>
      <c r="G44" s="11" t="s">
        <v>231</v>
      </c>
      <c r="H44" s="11" t="s">
        <v>313</v>
      </c>
      <c r="I44" s="11">
        <v>3</v>
      </c>
      <c r="J44" s="11">
        <f>AVERAGE(Table1[[#This Row],[Autumn Week 1]:[Spring Exams]])*4*Table1[[#This Row],[Credits]]</f>
        <v>8.0000000000000018</v>
      </c>
      <c r="K44" s="11">
        <v>6</v>
      </c>
      <c r="L44" s="18"/>
      <c r="M44" s="18"/>
      <c r="N44" s="18"/>
      <c r="O44" s="19"/>
      <c r="P44" s="18">
        <v>0.1</v>
      </c>
      <c r="Q44" s="18"/>
      <c r="R44" s="18"/>
      <c r="S44" s="19">
        <v>0.1</v>
      </c>
      <c r="T44" s="18"/>
      <c r="U44" s="18"/>
      <c r="V44" s="18">
        <v>0.1</v>
      </c>
      <c r="W44" s="19"/>
      <c r="X44" s="22"/>
      <c r="Y44" s="22"/>
      <c r="Z44" s="22"/>
      <c r="AA44" s="20"/>
      <c r="AB44" s="22"/>
      <c r="AC44" s="20"/>
      <c r="AD44" s="22"/>
      <c r="AE44" s="20"/>
      <c r="AF44" s="22"/>
      <c r="AG44" s="22"/>
      <c r="AH44" s="22"/>
      <c r="AI44" s="20"/>
      <c r="AJ44" s="20"/>
      <c r="AK44" s="27">
        <f>IF(Table1[[#This Row],[Summative]]="Y",SUMIF(Table1[[#This Row],[Autumn Week 1]:[Spring Exams]],"&gt;0",Table1[[#This Row],[Autumn Week 1]:[Spring Exams]]),0)</f>
        <v>0.30000000000000004</v>
      </c>
      <c r="AL44" s="27">
        <f>IF(Table1[[#This Row],[Hours]]&gt;0,Table1[[#This Row],[Hours]],Table1[[#This Row],[Nominal Hours]])*COUNTIF(Table1[[#This Row],[Autumn Week 1]:[Spring Week 12]],"&gt;0")</f>
        <v>18</v>
      </c>
    </row>
    <row r="45" spans="1:38">
      <c r="A45" s="4" t="s">
        <v>52</v>
      </c>
      <c r="B45" s="2" t="s">
        <v>51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319</v>
      </c>
      <c r="G45" s="11" t="s">
        <v>231</v>
      </c>
      <c r="H45" s="11" t="s">
        <v>313</v>
      </c>
      <c r="I45" s="11">
        <v>3</v>
      </c>
      <c r="J45" s="11">
        <f>AVERAGE(Table1[[#This Row],[Autumn Week 1]:[Spring Exams]])*4*Table1[[#This Row],[Credits]]</f>
        <v>0</v>
      </c>
      <c r="K45" s="11">
        <v>6</v>
      </c>
      <c r="L45" s="18"/>
      <c r="M45" s="18"/>
      <c r="N45" s="18"/>
      <c r="O45" s="19"/>
      <c r="P45" s="18"/>
      <c r="Q45" s="18"/>
      <c r="R45" s="18"/>
      <c r="S45" s="19"/>
      <c r="T45" s="18"/>
      <c r="U45" s="18"/>
      <c r="V45" s="18"/>
      <c r="W45" s="19"/>
      <c r="X45" s="20"/>
      <c r="Y45" s="20"/>
      <c r="Z45" s="48">
        <v>0.1</v>
      </c>
      <c r="AA45" s="46">
        <v>-0.1</v>
      </c>
      <c r="AB45" s="22"/>
      <c r="AC45" s="45">
        <v>0.1</v>
      </c>
      <c r="AD45" s="47">
        <v>-0.1</v>
      </c>
      <c r="AE45" s="20"/>
      <c r="AF45" s="48">
        <v>0.1</v>
      </c>
      <c r="AG45" s="46">
        <v>-0.1</v>
      </c>
      <c r="AH45" s="20"/>
      <c r="AI45" s="20"/>
      <c r="AJ45" s="20"/>
      <c r="AK45" s="27">
        <f>IF(Table1[[#This Row],[Summative]]="Y",SUMIF(Table1[[#This Row],[Autumn Week 1]:[Spring Exams]],"&gt;0",Table1[[#This Row],[Autumn Week 1]:[Spring Exams]]),0)</f>
        <v>0.30000000000000004</v>
      </c>
      <c r="AL45" s="27">
        <f>IF(Table1[[#This Row],[Hours]]&gt;0,Table1[[#This Row],[Hours]],Table1[[#This Row],[Nominal Hours]])*COUNTIF(Table1[[#This Row],[Autumn Week 1]:[Spring Week 12]],"&gt;0")</f>
        <v>18</v>
      </c>
    </row>
    <row r="46" spans="1:38">
      <c r="A46" s="4" t="s">
        <v>52</v>
      </c>
      <c r="B46" s="2" t="s">
        <v>51</v>
      </c>
      <c r="C46" s="11" t="s">
        <v>125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258</v>
      </c>
      <c r="G46" s="11" t="s">
        <v>231</v>
      </c>
      <c r="H46" s="11" t="s">
        <v>297</v>
      </c>
      <c r="I46" s="11">
        <v>11</v>
      </c>
      <c r="J46" s="11">
        <f>AVERAGE(Table1[[#This Row],[Autumn Week 1]:[Spring Exams]])*4*Table1[[#This Row],[Credits]]</f>
        <v>4</v>
      </c>
      <c r="K46" s="11">
        <v>0.5</v>
      </c>
      <c r="L46" s="18"/>
      <c r="M46" s="18"/>
      <c r="N46" s="18"/>
      <c r="O46" s="19"/>
      <c r="P46" s="18"/>
      <c r="Q46" s="18"/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>
        <v>0.05</v>
      </c>
      <c r="AI46" s="20"/>
      <c r="AJ46" s="20"/>
      <c r="AK46" s="27">
        <f>IF(Table1[[#This Row],[Summative]]="Y",SUMIF(Table1[[#This Row],[Autumn Week 1]:[Spring Exams]],"&gt;0",Table1[[#This Row],[Autumn Week 1]:[Spring Exams]]),0)</f>
        <v>0.05</v>
      </c>
      <c r="AL46" s="27">
        <f>IF(Table1[[#This Row],[Hours]]&gt;0,Table1[[#This Row],[Hours]],Table1[[#This Row],[Nominal Hours]])*COUNTIF(Table1[[#This Row],[Autumn Week 1]:[Spring Week 12]],"&gt;0")</f>
        <v>0.5</v>
      </c>
    </row>
    <row r="47" spans="1:38">
      <c r="A47" s="4" t="s">
        <v>52</v>
      </c>
      <c r="B47" s="2" t="s">
        <v>51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208</v>
      </c>
      <c r="G47" s="11" t="s">
        <v>231</v>
      </c>
      <c r="H47" s="11" t="s">
        <v>297</v>
      </c>
      <c r="I47" s="11">
        <v>4</v>
      </c>
      <c r="J47" s="11">
        <f>AVERAGE(Table1[[#This Row],[Autumn Week 1]:[Spring Exams]])*4*Table1[[#This Row],[Credits]]</f>
        <v>24</v>
      </c>
      <c r="K47" s="11">
        <v>15</v>
      </c>
      <c r="L47" s="18"/>
      <c r="M47" s="18"/>
      <c r="N47" s="18"/>
      <c r="O47" s="19"/>
      <c r="P47" s="18"/>
      <c r="Q47" s="18"/>
      <c r="R47" s="18"/>
      <c r="S47" s="19"/>
      <c r="T47" s="18"/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>
        <v>0.3</v>
      </c>
      <c r="AI47" s="20"/>
      <c r="AJ47" s="20"/>
      <c r="AK47" s="27">
        <f>IF(Table1[[#This Row],[Summative]]="Y",SUMIF(Table1[[#This Row],[Autumn Week 1]:[Spring Exams]],"&gt;0",Table1[[#This Row],[Autumn Week 1]:[Spring Exams]]),0)</f>
        <v>0.3</v>
      </c>
      <c r="AL47" s="27">
        <f>IF(Table1[[#This Row],[Hours]]&gt;0,Table1[[#This Row],[Hours]],Table1[[#This Row],[Nominal Hours]])*COUNTIF(Table1[[#This Row],[Autumn Week 1]:[Spring Week 12]],"&gt;0")</f>
        <v>15</v>
      </c>
    </row>
    <row r="48" spans="1:38">
      <c r="A48" s="4" t="s">
        <v>54</v>
      </c>
      <c r="B48" s="2" t="s">
        <v>53</v>
      </c>
      <c r="C48" s="11" t="s">
        <v>127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373</v>
      </c>
      <c r="G48" s="11" t="s">
        <v>222</v>
      </c>
      <c r="H48" s="11" t="s">
        <v>318</v>
      </c>
      <c r="I48" s="11">
        <v>1</v>
      </c>
      <c r="J48" s="11">
        <f>AVERAGE(Table1[[#This Row],[Autumn Week 1]:[Spring Exams]])*4*Table1[[#This Row],[Credits]]</f>
        <v>4.0000000000000009</v>
      </c>
      <c r="K48" s="11">
        <v>0.5</v>
      </c>
      <c r="L48" s="18">
        <v>0.05</v>
      </c>
      <c r="M48" s="18">
        <v>0.05</v>
      </c>
      <c r="N48" s="18">
        <v>0.05</v>
      </c>
      <c r="O48" s="18">
        <v>0.05</v>
      </c>
      <c r="P48" s="18">
        <v>0.05</v>
      </c>
      <c r="Q48" s="18">
        <v>0.05</v>
      </c>
      <c r="R48" s="18">
        <v>0.05</v>
      </c>
      <c r="S48" s="18">
        <v>0.05</v>
      </c>
      <c r="T48" s="18">
        <v>0.05</v>
      </c>
      <c r="U48" s="18">
        <v>0.05</v>
      </c>
      <c r="V48" s="18"/>
      <c r="W48" s="19"/>
      <c r="X48" s="20">
        <v>0.05</v>
      </c>
      <c r="Y48" s="20">
        <v>0.05</v>
      </c>
      <c r="Z48" s="20">
        <v>0.05</v>
      </c>
      <c r="AA48" s="20">
        <v>0.05</v>
      </c>
      <c r="AB48" s="20">
        <v>0.05</v>
      </c>
      <c r="AC48" s="20">
        <v>0.05</v>
      </c>
      <c r="AD48" s="20">
        <v>0.05</v>
      </c>
      <c r="AE48" s="20">
        <v>0.05</v>
      </c>
      <c r="AF48" s="20">
        <v>0.05</v>
      </c>
      <c r="AG48" s="20">
        <v>0.05</v>
      </c>
      <c r="AH48" s="20"/>
      <c r="AI48" s="20"/>
      <c r="AJ48" s="20"/>
      <c r="AK48" s="27">
        <f>IF(Table1[[#This Row],[Summative]]="Y",SUMIF(Table1[[#This Row],[Autumn Week 1]:[Spring Exams]],"&gt;0",Table1[[#This Row],[Autumn Week 1]:[Spring Exams]]),0)</f>
        <v>0</v>
      </c>
      <c r="AL48" s="27">
        <f>IF(Table1[[#This Row],[Hours]]&gt;0,Table1[[#This Row],[Hours]],Table1[[#This Row],[Nominal Hours]])*COUNTIF(Table1[[#This Row],[Autumn Week 1]:[Spring Week 12]],"&gt;0")</f>
        <v>10</v>
      </c>
    </row>
    <row r="49" spans="1:38">
      <c r="A49" s="4" t="s">
        <v>54</v>
      </c>
      <c r="B49" s="2" t="s">
        <v>53</v>
      </c>
      <c r="C49" s="11" t="s">
        <v>127</v>
      </c>
      <c r="D49" s="29">
        <f>INDEX(Table2[CA weight],MATCH(Table1[[#This Row],[Module Code]],Table2[Module Code],0))</f>
        <v>100</v>
      </c>
      <c r="E49" s="29">
        <f>INDEX(Table2[Credits],MATCH(Table1[[#This Row],[Module Code]],Table2[Module Code],0))</f>
        <v>20</v>
      </c>
      <c r="F49" s="11" t="s">
        <v>254</v>
      </c>
      <c r="G49" s="11" t="s">
        <v>231</v>
      </c>
      <c r="H49" s="11" t="s">
        <v>318</v>
      </c>
      <c r="I49" s="11">
        <v>2</v>
      </c>
      <c r="J49" s="11">
        <f>AVERAGE(Table1[[#This Row],[Autumn Week 1]:[Spring Exams]])*4*Table1[[#This Row],[Credits]]</f>
        <v>8</v>
      </c>
      <c r="K49" s="11">
        <v>6</v>
      </c>
      <c r="L49" s="18"/>
      <c r="M49" s="18"/>
      <c r="N49" s="18"/>
      <c r="O49" s="19">
        <v>0.1</v>
      </c>
      <c r="P49" s="18"/>
      <c r="Q49" s="18"/>
      <c r="R49" s="18"/>
      <c r="S49" s="19"/>
      <c r="T49" s="18"/>
      <c r="U49" s="18"/>
      <c r="V49" s="18">
        <v>0.1</v>
      </c>
      <c r="W49" s="19"/>
      <c r="X49" s="22"/>
      <c r="Y49" s="22"/>
      <c r="Z49" s="22">
        <v>0.1</v>
      </c>
      <c r="AA49" s="22"/>
      <c r="AB49" s="22">
        <v>0.1</v>
      </c>
      <c r="AC49" s="22"/>
      <c r="AD49" s="22"/>
      <c r="AE49" s="22"/>
      <c r="AF49" s="22"/>
      <c r="AG49" s="22"/>
      <c r="AH49" s="22"/>
      <c r="AI49" s="22"/>
      <c r="AJ49" s="22"/>
      <c r="AK49" s="27">
        <f>IF(Table1[[#This Row],[Summative]]="Y",SUMIF(Table1[[#This Row],[Autumn Week 1]:[Spring Exams]],"&gt;0",Table1[[#This Row],[Autumn Week 1]:[Spring Exams]]),0)</f>
        <v>0.4</v>
      </c>
      <c r="AL49" s="27">
        <f>IF(Table1[[#This Row],[Hours]]&gt;0,Table1[[#This Row],[Hours]],Table1[[#This Row],[Nominal Hours]])*COUNTIF(Table1[[#This Row],[Autumn Week 1]:[Spring Week 12]],"&gt;0")</f>
        <v>24</v>
      </c>
    </row>
    <row r="50" spans="1:38">
      <c r="A50" s="4" t="s">
        <v>54</v>
      </c>
      <c r="B50" s="2" t="s">
        <v>53</v>
      </c>
      <c r="C50" s="11" t="s">
        <v>5</v>
      </c>
      <c r="D50" s="29">
        <f>INDEX(Table2[CA weight],MATCH(Table1[[#This Row],[Module Code]],Table2[Module Code],0))</f>
        <v>100</v>
      </c>
      <c r="E50" s="29">
        <f>INDEX(Table2[Credits],MATCH(Table1[[#This Row],[Module Code]],Table2[Module Code],0))</f>
        <v>20</v>
      </c>
      <c r="F50" s="11" t="s">
        <v>207</v>
      </c>
      <c r="G50" s="11" t="s">
        <v>231</v>
      </c>
      <c r="H50" s="11" t="s">
        <v>318</v>
      </c>
      <c r="I50" s="11">
        <v>2</v>
      </c>
      <c r="J50" s="11">
        <f>AVERAGE(Table1[[#This Row],[Autumn Week 1]:[Spring Exams]])*4*Table1[[#This Row],[Credits]]</f>
        <v>8</v>
      </c>
      <c r="K50" s="11"/>
      <c r="L50" s="18"/>
      <c r="M50" s="18"/>
      <c r="N50" s="18"/>
      <c r="O50" s="19"/>
      <c r="P50" s="18"/>
      <c r="Q50" s="18">
        <v>0.1</v>
      </c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7">
        <f>IF(Table1[[#This Row],[Summative]]="Y",SUMIF(Table1[[#This Row],[Autumn Week 1]:[Spring Exams]],"&gt;0",Table1[[#This Row],[Autumn Week 1]:[Spring Exams]]),0)</f>
        <v>0.1</v>
      </c>
      <c r="AL50" s="27">
        <f>IF(Table1[[#This Row],[Hours]]&gt;0,Table1[[#This Row],[Hours]],Table1[[#This Row],[Nominal Hours]])*COUNTIF(Table1[[#This Row],[Autumn Week 1]:[Spring Week 12]],"&gt;0")</f>
        <v>8</v>
      </c>
    </row>
    <row r="51" spans="1:38">
      <c r="A51" s="4" t="s">
        <v>54</v>
      </c>
      <c r="B51" s="2" t="s">
        <v>53</v>
      </c>
      <c r="C51" s="11" t="s">
        <v>5</v>
      </c>
      <c r="D51" s="29">
        <f>INDEX(Table2[CA weight],MATCH(Table1[[#This Row],[Module Code]],Table2[Module Code],0))</f>
        <v>100</v>
      </c>
      <c r="E51" s="29">
        <f>INDEX(Table2[Credits],MATCH(Table1[[#This Row],[Module Code]],Table2[Module Code],0))</f>
        <v>20</v>
      </c>
      <c r="F51" s="11" t="s">
        <v>206</v>
      </c>
      <c r="G51" s="11" t="s">
        <v>231</v>
      </c>
      <c r="H51" s="11" t="s">
        <v>297</v>
      </c>
      <c r="I51" s="11">
        <v>3</v>
      </c>
      <c r="J51" s="11">
        <f>AVERAGE(Table1[[#This Row],[Autumn Week 1]:[Spring Exams]])*4*Table1[[#This Row],[Credits]]</f>
        <v>16</v>
      </c>
      <c r="K51" s="11">
        <v>10</v>
      </c>
      <c r="L51" s="18"/>
      <c r="M51" s="18"/>
      <c r="N51" s="18"/>
      <c r="O51" s="19"/>
      <c r="P51" s="18"/>
      <c r="Q51" s="18"/>
      <c r="R51" s="18"/>
      <c r="S51" s="19"/>
      <c r="T51" s="18">
        <v>0.2</v>
      </c>
      <c r="U51" s="18"/>
      <c r="V51" s="18"/>
      <c r="W51" s="19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7">
        <f>IF(Table1[[#This Row],[Summative]]="Y",SUMIF(Table1[[#This Row],[Autumn Week 1]:[Spring Exams]],"&gt;0",Table1[[#This Row],[Autumn Week 1]:[Spring Exams]]),0)</f>
        <v>0.2</v>
      </c>
      <c r="AL51" s="27">
        <f>IF(Table1[[#This Row],[Hours]]&gt;0,Table1[[#This Row],[Hours]],Table1[[#This Row],[Nominal Hours]])*COUNTIF(Table1[[#This Row],[Autumn Week 1]:[Spring Week 12]],"&gt;0")</f>
        <v>10</v>
      </c>
    </row>
    <row r="52" spans="1:38">
      <c r="A52" s="4" t="s">
        <v>54</v>
      </c>
      <c r="B52" s="2" t="s">
        <v>53</v>
      </c>
      <c r="C52" s="11" t="s">
        <v>124</v>
      </c>
      <c r="D52" s="29">
        <f>INDEX(Table2[CA weight],MATCH(Table1[[#This Row],[Module Code]],Table2[Module Code],0))</f>
        <v>100</v>
      </c>
      <c r="E52" s="29">
        <f>INDEX(Table2[Credits],MATCH(Table1[[#This Row],[Module Code]],Table2[Module Code],0))</f>
        <v>20</v>
      </c>
      <c r="F52" s="11" t="s">
        <v>371</v>
      </c>
      <c r="G52" s="11" t="s">
        <v>231</v>
      </c>
      <c r="H52" s="11" t="s">
        <v>297</v>
      </c>
      <c r="I52" s="11">
        <v>6</v>
      </c>
      <c r="J52" s="11">
        <f>AVERAGE(Table1[[#This Row],[Autumn Week 1]:[Spring Exams]])*4*Table1[[#This Row],[Credits]]</f>
        <v>24</v>
      </c>
      <c r="K52" s="11"/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>
        <v>0.3</v>
      </c>
      <c r="AI52" s="20"/>
      <c r="AJ52" s="20"/>
      <c r="AK52" s="27">
        <f>IF(Table1[[#This Row],[Summative]]="Y",SUMIF(Table1[[#This Row],[Autumn Week 1]:[Spring Exams]],"&gt;0",Table1[[#This Row],[Autumn Week 1]:[Spring Exams]]),0)</f>
        <v>0.3</v>
      </c>
      <c r="AL52" s="27">
        <f>IF(Table1[[#This Row],[Hours]]&gt;0,Table1[[#This Row],[Hours]],Table1[[#This Row],[Nominal Hours]])*COUNTIF(Table1[[#This Row],[Autumn Week 1]:[Spring Week 12]],"&gt;0")</f>
        <v>24</v>
      </c>
    </row>
    <row r="53" spans="1:38">
      <c r="A53" s="3" t="s">
        <v>96</v>
      </c>
      <c r="B53" s="3" t="s">
        <v>88</v>
      </c>
      <c r="C53" s="11" t="s">
        <v>128</v>
      </c>
      <c r="D53" s="29">
        <f>INDEX(Table2[CA weight],MATCH(Table1[[#This Row],[Module Code]],Table2[Module Code],0))</f>
        <v>30</v>
      </c>
      <c r="E53" s="29">
        <f>INDEX(Table2[Credits],MATCH(Table1[[#This Row],[Module Code]],Table2[Module Code],0))</f>
        <v>20</v>
      </c>
      <c r="F53" s="11" t="s">
        <v>255</v>
      </c>
      <c r="G53" s="11" t="s">
        <v>231</v>
      </c>
      <c r="H53" s="11" t="s">
        <v>297</v>
      </c>
      <c r="I53" s="11">
        <v>1</v>
      </c>
      <c r="J53" s="11">
        <f>AVERAGE(Table1[[#This Row],[Autumn Week 1]:[Spring Exams]])*4*Table1[[#This Row],[Credits]]</f>
        <v>0.79999999999999982</v>
      </c>
      <c r="K53" s="11">
        <v>0.5</v>
      </c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>
        <v>0.01</v>
      </c>
      <c r="Y53" s="20">
        <v>0.01</v>
      </c>
      <c r="Z53" s="20">
        <v>0.01</v>
      </c>
      <c r="AA53" s="20">
        <v>0.01</v>
      </c>
      <c r="AB53" s="20">
        <v>0.01</v>
      </c>
      <c r="AC53" s="20">
        <v>0.01</v>
      </c>
      <c r="AD53" s="20">
        <v>0.01</v>
      </c>
      <c r="AE53" s="20">
        <v>0.01</v>
      </c>
      <c r="AF53" s="20">
        <v>0.01</v>
      </c>
      <c r="AG53" s="20">
        <v>0.01</v>
      </c>
      <c r="AH53" s="20"/>
      <c r="AI53" s="20"/>
      <c r="AJ53" s="20"/>
      <c r="AK53" s="27">
        <f>IF(Table1[[#This Row],[Summative]]="Y",SUMIF(Table1[[#This Row],[Autumn Week 1]:[Spring Exams]],"&gt;0",Table1[[#This Row],[Autumn Week 1]:[Spring Exams]]),0)</f>
        <v>9.9999999999999992E-2</v>
      </c>
      <c r="AL53" s="27">
        <f>IF(Table1[[#This Row],[Hours]]&gt;0,Table1[[#This Row],[Hours]],Table1[[#This Row],[Nominal Hours]])*COUNTIF(Table1[[#This Row],[Autumn Week 1]:[Spring Week 12]],"&gt;0")</f>
        <v>5</v>
      </c>
    </row>
    <row r="54" spans="1:38">
      <c r="A54" s="3" t="s">
        <v>96</v>
      </c>
      <c r="B54" s="3" t="s">
        <v>88</v>
      </c>
      <c r="C54" s="12" t="s">
        <v>5</v>
      </c>
      <c r="D54" s="29">
        <f>INDEX(Table2[CA weight],MATCH(Table1[[#This Row],[Module Code]],Table2[Module Code],0))</f>
        <v>30</v>
      </c>
      <c r="E54" s="29">
        <f>INDEX(Table2[Credits],MATCH(Table1[[#This Row],[Module Code]],Table2[Module Code],0))</f>
        <v>20</v>
      </c>
      <c r="F54" s="12" t="s">
        <v>209</v>
      </c>
      <c r="G54" s="11" t="s">
        <v>231</v>
      </c>
      <c r="H54" s="11" t="s">
        <v>297</v>
      </c>
      <c r="I54" s="11">
        <v>3</v>
      </c>
      <c r="J54" s="11">
        <f>AVERAGE(Table1[[#This Row],[Autumn Week 1]:[Spring Exams]])*4*Table1[[#This Row],[Credits]]</f>
        <v>8</v>
      </c>
      <c r="K54" s="11">
        <v>15</v>
      </c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>
        <v>0.1</v>
      </c>
      <c r="AC54" s="20"/>
      <c r="AD54" s="20"/>
      <c r="AE54" s="20">
        <v>0.1</v>
      </c>
      <c r="AF54" s="20"/>
      <c r="AG54" s="20"/>
      <c r="AH54" s="20"/>
      <c r="AI54" s="20"/>
      <c r="AJ54" s="20"/>
      <c r="AK54" s="27">
        <f>IF(Table1[[#This Row],[Summative]]="Y",SUMIF(Table1[[#This Row],[Autumn Week 1]:[Spring Exams]],"&gt;0",Table1[[#This Row],[Autumn Week 1]:[Spring Exams]]),0)</f>
        <v>0.2</v>
      </c>
      <c r="AL54" s="27">
        <f>IF(Table1[[#This Row],[Hours]]&gt;0,Table1[[#This Row],[Hours]],Table1[[#This Row],[Nominal Hours]])*COUNTIF(Table1[[#This Row],[Autumn Week 1]:[Spring Week 12]],"&gt;0")</f>
        <v>30</v>
      </c>
    </row>
    <row r="55" spans="1:38">
      <c r="A55" s="3" t="s">
        <v>97</v>
      </c>
      <c r="B55" s="3" t="s">
        <v>89</v>
      </c>
      <c r="C55" s="11" t="s">
        <v>5</v>
      </c>
      <c r="D55" s="29">
        <f>INDEX(Table2[CA weight],MATCH(Table1[[#This Row],[Module Code]],Table2[Module Code],0))</f>
        <v>30</v>
      </c>
      <c r="E55" s="29">
        <f>INDEX(Table2[Credits],MATCH(Table1[[#This Row],[Module Code]],Table2[Module Code],0))</f>
        <v>10</v>
      </c>
      <c r="F55" s="11" t="s">
        <v>259</v>
      </c>
      <c r="G55" s="11" t="s">
        <v>231</v>
      </c>
      <c r="H55" s="11" t="s">
        <v>297</v>
      </c>
      <c r="I55" s="11">
        <v>1</v>
      </c>
      <c r="J55" s="11">
        <f>AVERAGE(Table1[[#This Row],[Autumn Week 1]:[Spring Exams]])*4*Table1[[#This Row],[Credits]]</f>
        <v>4.0000000000000009</v>
      </c>
      <c r="K55" s="11"/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/>
      <c r="Z55" s="20"/>
      <c r="AA55" s="20">
        <v>0.1</v>
      </c>
      <c r="AB55" s="20"/>
      <c r="AC55" s="20">
        <v>0.1</v>
      </c>
      <c r="AD55" s="20"/>
      <c r="AE55" s="20"/>
      <c r="AF55" s="20">
        <v>0.1</v>
      </c>
      <c r="AG55" s="20"/>
      <c r="AH55" s="20"/>
      <c r="AI55" s="20"/>
      <c r="AJ55" s="20"/>
      <c r="AK55" s="27">
        <f>IF(Table1[[#This Row],[Summative]]="Y",SUMIF(Table1[[#This Row],[Autumn Week 1]:[Spring Exams]],"&gt;0",Table1[[#This Row],[Autumn Week 1]:[Spring Exams]]),0)</f>
        <v>0.30000000000000004</v>
      </c>
      <c r="AL55" s="27">
        <f>IF(Table1[[#This Row],[Hours]]&gt;0,Table1[[#This Row],[Hours]],Table1[[#This Row],[Nominal Hours]])*COUNTIF(Table1[[#This Row],[Autumn Week 1]:[Spring Week 12]],"&gt;0")</f>
        <v>12.000000000000004</v>
      </c>
    </row>
    <row r="56" spans="1:38">
      <c r="A56" s="3" t="s">
        <v>189</v>
      </c>
      <c r="B56" s="3" t="s">
        <v>91</v>
      </c>
      <c r="C56" s="11" t="s">
        <v>128</v>
      </c>
      <c r="D56" s="29">
        <f>INDEX(Table2[CA weight],MATCH(Table1[[#This Row],[Module Code]],Table2[Module Code],0))</f>
        <v>30</v>
      </c>
      <c r="E56" s="29">
        <f>INDEX(Table2[Credits],MATCH(Table1[[#This Row],[Module Code]],Table2[Module Code],0))</f>
        <v>10</v>
      </c>
      <c r="F56" s="11" t="s">
        <v>255</v>
      </c>
      <c r="G56" s="11" t="s">
        <v>231</v>
      </c>
      <c r="H56" s="11" t="s">
        <v>297</v>
      </c>
      <c r="I56" s="11">
        <v>1</v>
      </c>
      <c r="J56" s="11">
        <f>AVERAGE(Table1[[#This Row],[Autumn Week 1]:[Spring Exams]])*4*Table1[[#This Row],[Credits]]</f>
        <v>1.2000000000000002</v>
      </c>
      <c r="K56" s="11">
        <v>0.5</v>
      </c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>
        <v>0.03</v>
      </c>
      <c r="Z56" s="20">
        <v>0.03</v>
      </c>
      <c r="AA56" s="20">
        <v>0.03</v>
      </c>
      <c r="AB56" s="20">
        <v>0.03</v>
      </c>
      <c r="AC56" s="20">
        <v>0.03</v>
      </c>
      <c r="AD56" s="20">
        <v>0.03</v>
      </c>
      <c r="AE56" s="20">
        <v>0.03</v>
      </c>
      <c r="AF56" s="20">
        <v>0.03</v>
      </c>
      <c r="AG56" s="20">
        <v>0.03</v>
      </c>
      <c r="AH56" s="20">
        <v>0.03</v>
      </c>
      <c r="AI56" s="20"/>
      <c r="AJ56" s="20"/>
      <c r="AK56" s="27">
        <f>IF(Table1[[#This Row],[Summative]]="Y",SUMIF(Table1[[#This Row],[Autumn Week 1]:[Spring Exams]],"&gt;0",Table1[[#This Row],[Autumn Week 1]:[Spring Exams]]),0)</f>
        <v>0.30000000000000004</v>
      </c>
      <c r="AL56" s="27">
        <f>IF(Table1[[#This Row],[Hours]]&gt;0,Table1[[#This Row],[Hours]],Table1[[#This Row],[Nominal Hours]])*COUNTIF(Table1[[#This Row],[Autumn Week 1]:[Spring Week 12]],"&gt;0")</f>
        <v>5</v>
      </c>
    </row>
    <row r="57" spans="1:38">
      <c r="A57" s="3" t="s">
        <v>92</v>
      </c>
      <c r="B57" s="3" t="s">
        <v>93</v>
      </c>
      <c r="C57" s="12" t="s">
        <v>5</v>
      </c>
      <c r="D57" s="29">
        <f>INDEX(Table2[CA weight],MATCH(Table1[[#This Row],[Module Code]],Table2[Module Code],0))</f>
        <v>20</v>
      </c>
      <c r="E57" s="29">
        <f>INDEX(Table2[Credits],MATCH(Table1[[#This Row],[Module Code]],Table2[Module Code],0))</f>
        <v>10</v>
      </c>
      <c r="F57" s="12" t="s">
        <v>209</v>
      </c>
      <c r="G57" s="11" t="s">
        <v>231</v>
      </c>
      <c r="H57" s="11" t="s">
        <v>297</v>
      </c>
      <c r="I57" s="11">
        <v>4</v>
      </c>
      <c r="J57" s="11">
        <f>AVERAGE(Table1[[#This Row],[Autumn Week 1]:[Spring Exams]])*4*Table1[[#This Row],[Credits]]</f>
        <v>4</v>
      </c>
      <c r="K57" s="11"/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>
        <v>0.1</v>
      </c>
      <c r="AD57" s="20"/>
      <c r="AE57" s="20"/>
      <c r="AF57" s="20"/>
      <c r="AG57" s="20"/>
      <c r="AH57" s="20"/>
      <c r="AI57" s="20"/>
      <c r="AJ57" s="20"/>
      <c r="AK57" s="27">
        <f>IF(Table1[[#This Row],[Summative]]="Y",SUMIF(Table1[[#This Row],[Autumn Week 1]:[Spring Exams]],"&gt;0",Table1[[#This Row],[Autumn Week 1]:[Spring Exams]]),0)</f>
        <v>0.1</v>
      </c>
      <c r="AL57" s="27">
        <f>IF(Table1[[#This Row],[Hours]]&gt;0,Table1[[#This Row],[Hours]],Table1[[#This Row],[Nominal Hours]])*COUNTIF(Table1[[#This Row],[Autumn Week 1]:[Spring Week 12]],"&gt;0")</f>
        <v>4</v>
      </c>
    </row>
    <row r="58" spans="1:38">
      <c r="A58" s="3" t="s">
        <v>92</v>
      </c>
      <c r="B58" s="3" t="s">
        <v>93</v>
      </c>
      <c r="C58" s="12" t="s">
        <v>124</v>
      </c>
      <c r="D58" s="29">
        <f>INDEX(Table2[CA weight],MATCH(Table1[[#This Row],[Module Code]],Table2[Module Code],0))</f>
        <v>20</v>
      </c>
      <c r="E58" s="29">
        <f>INDEX(Table2[Credits],MATCH(Table1[[#This Row],[Module Code]],Table2[Module Code],0))</f>
        <v>10</v>
      </c>
      <c r="F58" s="12" t="s">
        <v>274</v>
      </c>
      <c r="G58" s="11" t="s">
        <v>231</v>
      </c>
      <c r="H58" s="11" t="s">
        <v>310</v>
      </c>
      <c r="I58" s="11">
        <v>4</v>
      </c>
      <c r="J58" s="11">
        <f>AVERAGE(Table1[[#This Row],[Autumn Week 1]:[Spring Exams]])*4*Table1[[#This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>
        <v>0.1</v>
      </c>
      <c r="AJ58" s="20"/>
      <c r="AK58" s="27">
        <f>IF(Table1[[#This Row],[Summative]]="Y",SUMIF(Table1[[#This Row],[Autumn Week 1]:[Spring Exams]],"&gt;0",Table1[[#This Row],[Autumn Week 1]:[Spring Exams]]),0)</f>
        <v>0.1</v>
      </c>
      <c r="AL58" s="27">
        <f>IF(Table1[[#This Row],[Hours]]&gt;0,Table1[[#This Row],[Hours]],Table1[[#This Row],[Nominal Hours]])*COUNTIF(Table1[[#This Row],[Autumn Week 1]:[Spring Week 12]],"&gt;0")</f>
        <v>4</v>
      </c>
    </row>
    <row r="59" spans="1:38">
      <c r="A59" s="3" t="s">
        <v>94</v>
      </c>
      <c r="B59" s="3" t="s">
        <v>95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320</v>
      </c>
      <c r="G59" s="11" t="s">
        <v>231</v>
      </c>
      <c r="H59" s="11" t="s">
        <v>303</v>
      </c>
      <c r="I59" s="11">
        <v>1</v>
      </c>
      <c r="J59" s="11">
        <f>AVERAGE(Table1[[#This Row],[Autumn Week 1]:[Spring Exams]])*4*Table1[[#This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0"/>
      <c r="AK59" s="27">
        <f>IF(Table1[[#This Row],[Summative]]="Y",SUMIF(Table1[[#This Row],[Autumn Week 1]:[Spring Exams]],"&gt;0",Table1[[#This Row],[Autumn Week 1]:[Spring Exams]]),0)</f>
        <v>0.71999999999999986</v>
      </c>
      <c r="AL59" s="27">
        <f>IF(Table1[[#This Row],[Hours]]&gt;0,Table1[[#This Row],[Hours]],Table1[[#This Row],[Nominal Hours]])*COUNTIF(Table1[[#This Row],[Autumn Week 1]:[Spring Week 12]],"&gt;0")</f>
        <v>4</v>
      </c>
    </row>
    <row r="60" spans="1:38">
      <c r="A60" s="3" t="s">
        <v>94</v>
      </c>
      <c r="B60" s="3" t="s">
        <v>95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231</v>
      </c>
      <c r="H60" s="11" t="s">
        <v>297</v>
      </c>
      <c r="I60" s="11">
        <v>6</v>
      </c>
      <c r="J60" s="11">
        <f>AVERAGE(Table1[[#This Row],[Autumn Week 1]:[Spring Exams]])*4*Table1[[#This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0"/>
      <c r="AK60" s="27">
        <f>IF(Table1[[#This Row],[Summative]]="Y",SUMIF(Table1[[#This Row],[Autumn Week 1]:[Spring Exams]],"&gt;0",Table1[[#This Row],[Autumn Week 1]:[Spring Exams]]),0)</f>
        <v>0.13</v>
      </c>
      <c r="AL60" s="27">
        <f>IF(Table1[[#This Row],[Hours]]&gt;0,Table1[[#This Row],[Hours]],Table1[[#This Row],[Nominal Hours]])*COUNTIF(Table1[[#This Row],[Autumn Week 1]:[Spring Week 12]],"&gt;0")</f>
        <v>5.2</v>
      </c>
    </row>
    <row r="61" spans="1:38" ht="14.65" customHeight="1">
      <c r="A61" s="3" t="s">
        <v>94</v>
      </c>
      <c r="B61" s="3" t="s">
        <v>95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258</v>
      </c>
      <c r="G61" s="11" t="s">
        <v>231</v>
      </c>
      <c r="H61" s="11" t="s">
        <v>297</v>
      </c>
      <c r="I61" s="11">
        <v>1</v>
      </c>
      <c r="J61" s="11">
        <f>AVERAGE(Table1[[#This Row],[Autumn Week 1]:[Spring Exams]])*4*Table1[[#This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0"/>
      <c r="AK61" s="27">
        <f>IF(Table1[[#This Row],[Summative]]="Y",SUMIF(Table1[[#This Row],[Autumn Week 1]:[Spring Exams]],"&gt;0",Table1[[#This Row],[Autumn Week 1]:[Spring Exams]]),0)</f>
        <v>0.05</v>
      </c>
      <c r="AL61" s="27">
        <f>IF(Table1[[#This Row],[Hours]]&gt;0,Table1[[#This Row],[Hours]],Table1[[#This Row],[Nominal Hours]])*COUNTIF(Table1[[#This Row],[Autumn Week 1]:[Spring Week 12]],"&gt;0")</f>
        <v>1</v>
      </c>
    </row>
    <row r="62" spans="1:38">
      <c r="A62" s="3" t="s">
        <v>94</v>
      </c>
      <c r="B62" s="3" t="s">
        <v>95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343</v>
      </c>
      <c r="G62" s="11" t="s">
        <v>231</v>
      </c>
      <c r="H62" s="11" t="s">
        <v>303</v>
      </c>
      <c r="I62" s="11">
        <v>9</v>
      </c>
      <c r="J62" s="11">
        <f>AVERAGE(Table1[[#This Row],[Autumn Week 1]:[Spring Exams]])*4*Table1[[#This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0"/>
      <c r="AK62" s="27">
        <f>IF(Table1[[#This Row],[Summative]]="Y",SUMIF(Table1[[#This Row],[Autumn Week 1]:[Spring Exams]],"&gt;0",Table1[[#This Row],[Autumn Week 1]:[Spring Exams]]),0)</f>
        <v>0.1</v>
      </c>
      <c r="AL62" s="27">
        <f>IF(Table1[[#This Row],[Hours]]&gt;0,Table1[[#This Row],[Hours]],Table1[[#This Row],[Nominal Hours]])*COUNTIF(Table1[[#This Row],[Autumn Week 1]:[Spring Week 12]],"&gt;0")</f>
        <v>4</v>
      </c>
    </row>
    <row r="63" spans="1:38" ht="14.65" customHeight="1">
      <c r="A63" s="3" t="s">
        <v>98</v>
      </c>
      <c r="B63" s="3" t="s">
        <v>90</v>
      </c>
      <c r="C63" s="11" t="s">
        <v>127</v>
      </c>
      <c r="D63" s="29">
        <f>INDEX(Table2[CA weight],MATCH(Table1[[#This Row],[Module Code]],Table2[Module Code],0))</f>
        <v>100</v>
      </c>
      <c r="E63" s="29">
        <f>INDEX(Table2[Credits],MATCH(Table1[[#This Row],[Module Code]],Table2[Module Code],0))</f>
        <v>10</v>
      </c>
      <c r="F63" s="11" t="s">
        <v>320</v>
      </c>
      <c r="G63" s="11" t="s">
        <v>231</v>
      </c>
      <c r="H63" s="11" t="s">
        <v>296</v>
      </c>
      <c r="I63" s="11">
        <v>1</v>
      </c>
      <c r="J63" s="11">
        <f>AVERAGE(Table1[[#This Row],[Autumn Week 1]:[Spring Exams]])*4*Table1[[#This Row],[Credits]]</f>
        <v>3.5999999999999992</v>
      </c>
      <c r="K63" s="11">
        <v>0.5</v>
      </c>
      <c r="L63" s="18"/>
      <c r="M63" s="18"/>
      <c r="N63" s="18"/>
      <c r="O63" s="19"/>
      <c r="P63" s="18"/>
      <c r="Q63" s="18"/>
      <c r="R63" s="18"/>
      <c r="S63" s="19"/>
      <c r="T63" s="18"/>
      <c r="U63" s="18"/>
      <c r="V63" s="18"/>
      <c r="W63" s="19"/>
      <c r="X63" s="20"/>
      <c r="Y63" s="20">
        <v>0.09</v>
      </c>
      <c r="Z63" s="20">
        <v>0.09</v>
      </c>
      <c r="AA63" s="20">
        <v>0.09</v>
      </c>
      <c r="AB63" s="20">
        <v>0.09</v>
      </c>
      <c r="AC63" s="20"/>
      <c r="AD63" s="20">
        <v>0.09</v>
      </c>
      <c r="AE63" s="20">
        <v>0.09</v>
      </c>
      <c r="AF63" s="20">
        <v>0.09</v>
      </c>
      <c r="AG63" s="20">
        <v>0.09</v>
      </c>
      <c r="AH63" s="20"/>
      <c r="AI63" s="20"/>
      <c r="AJ63" s="20"/>
      <c r="AK63" s="27">
        <f>IF(Table1[[#This Row],[Summative]]="Y",SUMIF(Table1[[#This Row],[Autumn Week 1]:[Spring Exams]],"&gt;0",Table1[[#This Row],[Autumn Week 1]:[Spring Exams]]),0)</f>
        <v>0.71999999999999986</v>
      </c>
      <c r="AL63" s="27">
        <f>IF(Table1[[#This Row],[Hours]]&gt;0,Table1[[#This Row],[Hours]],Table1[[#This Row],[Nominal Hours]])*COUNTIF(Table1[[#This Row],[Autumn Week 1]:[Spring Week 12]],"&gt;0")</f>
        <v>4</v>
      </c>
    </row>
    <row r="64" spans="1:38">
      <c r="A64" s="3" t="s">
        <v>98</v>
      </c>
      <c r="B64" s="3" t="s">
        <v>90</v>
      </c>
      <c r="C64" s="12" t="s">
        <v>124</v>
      </c>
      <c r="D64" s="29">
        <f>INDEX(Table2[CA weight],MATCH(Table1[[#This Row],[Module Code]],Table2[Module Code],0))</f>
        <v>100</v>
      </c>
      <c r="E64" s="29">
        <f>INDEX(Table2[Credits],MATCH(Table1[[#This Row],[Module Code]],Table2[Module Code],0))</f>
        <v>10</v>
      </c>
      <c r="F64" s="12" t="s">
        <v>211</v>
      </c>
      <c r="G64" s="11" t="s">
        <v>231</v>
      </c>
      <c r="H64" s="11" t="s">
        <v>297</v>
      </c>
      <c r="I64" s="11">
        <v>6</v>
      </c>
      <c r="J64" s="11">
        <f>AVERAGE(Table1[[#This Row],[Autumn Week 1]:[Spring Exams]])*4*Table1[[#This Row],[Credits]]</f>
        <v>5.2</v>
      </c>
      <c r="K64" s="11"/>
      <c r="L64" s="18"/>
      <c r="M64" s="18"/>
      <c r="N64" s="18"/>
      <c r="O64" s="19"/>
      <c r="P64" s="18"/>
      <c r="Q64" s="18"/>
      <c r="R64" s="18"/>
      <c r="S64" s="19"/>
      <c r="T64" s="18"/>
      <c r="U64" s="18"/>
      <c r="V64" s="18"/>
      <c r="W64" s="19"/>
      <c r="X64" s="20"/>
      <c r="Y64" s="20"/>
      <c r="Z64" s="20"/>
      <c r="AA64" s="20"/>
      <c r="AB64" s="20"/>
      <c r="AC64" s="20"/>
      <c r="AD64" s="20"/>
      <c r="AE64" s="20"/>
      <c r="AF64" s="20"/>
      <c r="AG64" s="20">
        <v>0.13</v>
      </c>
      <c r="AH64" s="20"/>
      <c r="AI64" s="20"/>
      <c r="AJ64" s="20"/>
      <c r="AK64" s="27">
        <f>IF(Table1[[#This Row],[Summative]]="Y",SUMIF(Table1[[#This Row],[Autumn Week 1]:[Spring Exams]],"&gt;0",Table1[[#This Row],[Autumn Week 1]:[Spring Exams]]),0)</f>
        <v>0.13</v>
      </c>
      <c r="AL64" s="27">
        <f>IF(Table1[[#This Row],[Hours]]&gt;0,Table1[[#This Row],[Hours]],Table1[[#This Row],[Nominal Hours]])*COUNTIF(Table1[[#This Row],[Autumn Week 1]:[Spring Week 12]],"&gt;0")</f>
        <v>5.2</v>
      </c>
    </row>
    <row r="65" spans="1:38">
      <c r="A65" s="3" t="s">
        <v>98</v>
      </c>
      <c r="B65" s="3" t="s">
        <v>90</v>
      </c>
      <c r="C65" s="12" t="s">
        <v>5</v>
      </c>
      <c r="D65" s="29">
        <f>INDEX(Table2[CA weight],MATCH(Table1[[#This Row],[Module Code]],Table2[Module Code],0))</f>
        <v>100</v>
      </c>
      <c r="E65" s="29">
        <f>INDEX(Table2[Credits],MATCH(Table1[[#This Row],[Module Code]],Table2[Module Code],0))</f>
        <v>10</v>
      </c>
      <c r="F65" s="12" t="s">
        <v>258</v>
      </c>
      <c r="G65" s="11" t="s">
        <v>231</v>
      </c>
      <c r="H65" s="11" t="s">
        <v>297</v>
      </c>
      <c r="I65" s="11">
        <v>1</v>
      </c>
      <c r="J65" s="11">
        <f>AVERAGE(Table1[[#This Row],[Autumn Week 1]:[Spring Exams]])*4*Table1[[#This Row],[Credits]]</f>
        <v>2</v>
      </c>
      <c r="K65" s="11">
        <v>1</v>
      </c>
      <c r="L65" s="18"/>
      <c r="M65" s="18"/>
      <c r="N65" s="18"/>
      <c r="O65" s="19"/>
      <c r="P65" s="18"/>
      <c r="Q65" s="18"/>
      <c r="R65" s="18"/>
      <c r="S65" s="19"/>
      <c r="T65" s="18"/>
      <c r="U65" s="18"/>
      <c r="V65" s="18"/>
      <c r="W65" s="19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>
        <v>0.05</v>
      </c>
      <c r="AI65" s="20"/>
      <c r="AJ65" s="20"/>
      <c r="AK65" s="27">
        <f>IF(Table1[[#This Row],[Summative]]="Y",SUMIF(Table1[[#This Row],[Autumn Week 1]:[Spring Exams]],"&gt;0",Table1[[#This Row],[Autumn Week 1]:[Spring Exams]]),0)</f>
        <v>0.05</v>
      </c>
      <c r="AL65" s="27">
        <f>IF(Table1[[#This Row],[Hours]]&gt;0,Table1[[#This Row],[Hours]],Table1[[#This Row],[Nominal Hours]])*COUNTIF(Table1[[#This Row],[Autumn Week 1]:[Spring Week 12]],"&gt;0")</f>
        <v>1</v>
      </c>
    </row>
    <row r="66" spans="1:38">
      <c r="A66" s="3" t="s">
        <v>98</v>
      </c>
      <c r="B66" s="3" t="s">
        <v>90</v>
      </c>
      <c r="C66" s="12" t="s">
        <v>124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2" t="s">
        <v>274</v>
      </c>
      <c r="G66" s="11" t="s">
        <v>231</v>
      </c>
      <c r="H66" s="11" t="s">
        <v>296</v>
      </c>
      <c r="I66" s="11">
        <v>1</v>
      </c>
      <c r="J66" s="11">
        <f>AVERAGE(Table1[[#This Row],[Autumn Week 1]:[Spring Exams]])*4*Table1[[#This Row],[Credits]]</f>
        <v>4</v>
      </c>
      <c r="K66" s="11"/>
      <c r="L66" s="18"/>
      <c r="M66" s="18"/>
      <c r="N66" s="18"/>
      <c r="O66" s="19"/>
      <c r="P66" s="18"/>
      <c r="Q66" s="18"/>
      <c r="R66" s="18"/>
      <c r="S66" s="19"/>
      <c r="T66" s="18"/>
      <c r="U66" s="18"/>
      <c r="V66" s="18"/>
      <c r="W66" s="19"/>
      <c r="X66" s="20"/>
      <c r="Y66" s="20"/>
      <c r="Z66" s="20"/>
      <c r="AA66" s="20"/>
      <c r="AB66" s="20"/>
      <c r="AC66" s="20"/>
      <c r="AD66" s="20"/>
      <c r="AE66" s="20"/>
      <c r="AF66" s="20"/>
      <c r="AG66" s="20">
        <v>0.1</v>
      </c>
      <c r="AH66" s="20"/>
      <c r="AI66" s="20"/>
      <c r="AJ66" s="20"/>
      <c r="AK66" s="27">
        <f>IF(Table1[[#This Row],[Summative]]="Y",SUMIF(Table1[[#This Row],[Autumn Week 1]:[Spring Exams]],"&gt;0",Table1[[#This Row],[Autumn Week 1]:[Spring Exams]]),0)</f>
        <v>0.1</v>
      </c>
      <c r="AL66" s="27">
        <f>IF(Table1[[#This Row],[Hours]]&gt;0,Table1[[#This Row],[Hours]],Table1[[#This Row],[Nominal Hours]])*COUNTIF(Table1[[#This Row],[Autumn Week 1]:[Spring Week 12]],"&gt;0")</f>
        <v>4</v>
      </c>
    </row>
    <row r="67" spans="1:38">
      <c r="A67" s="3" t="s">
        <v>1</v>
      </c>
      <c r="B67" s="2" t="s">
        <v>2</v>
      </c>
      <c r="C67" s="12" t="s">
        <v>128</v>
      </c>
      <c r="D67" s="29">
        <f>INDEX(Table2[CA weight],MATCH(Table1[[#This Row],[Module Code]],Table2[Module Code],0))</f>
        <v>20</v>
      </c>
      <c r="E67" s="29">
        <f>INDEX(Table2[Credits],MATCH(Table1[[#This Row],[Module Code]],Table2[Module Code],0))</f>
        <v>20</v>
      </c>
      <c r="F67" s="12" t="s">
        <v>377</v>
      </c>
      <c r="G67" s="11" t="s">
        <v>222</v>
      </c>
      <c r="H67" s="11" t="s">
        <v>365</v>
      </c>
      <c r="I67" s="11">
        <v>1</v>
      </c>
      <c r="J67" s="11">
        <f>AVERAGE(Table1[[#This Row],[Autumn Week 1]:[Spring Exams]])*4*Table1[[#This Row],[Credits]]</f>
        <v>0.79999999999999982</v>
      </c>
      <c r="K67" s="11">
        <v>0.5</v>
      </c>
      <c r="L67" s="18">
        <v>0.01</v>
      </c>
      <c r="M67" s="18">
        <v>0.01</v>
      </c>
      <c r="N67" s="18">
        <v>0.01</v>
      </c>
      <c r="O67" s="18">
        <v>0.01</v>
      </c>
      <c r="P67" s="18">
        <v>0.01</v>
      </c>
      <c r="Q67" s="18">
        <v>0.01</v>
      </c>
      <c r="R67" s="18">
        <v>0.01</v>
      </c>
      <c r="S67" s="18">
        <v>0.01</v>
      </c>
      <c r="T67" s="18">
        <v>0.01</v>
      </c>
      <c r="U67" s="18">
        <v>0.01</v>
      </c>
      <c r="V67" s="18"/>
      <c r="W67" s="19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7">
        <f>IF(Table1[[#This Row],[Summative]]="Y",SUMIF(Table1[[#This Row],[Autumn Week 1]:[Spring Exams]],"&gt;0",Table1[[#This Row],[Autumn Week 1]:[Spring Exams]]),0)</f>
        <v>0</v>
      </c>
      <c r="AL67" s="27">
        <f>IF(Table1[[#This Row],[Hours]]&gt;0,Table1[[#This Row],[Hours]],Table1[[#This Row],[Nominal Hours]])*COUNTIF(Table1[[#This Row],[Autumn Week 1]:[Spring Week 12]],"&gt;0")</f>
        <v>5</v>
      </c>
    </row>
    <row r="68" spans="1:38">
      <c r="A68" s="4" t="s">
        <v>1</v>
      </c>
      <c r="B68" s="2" t="s">
        <v>2</v>
      </c>
      <c r="C68" s="11" t="s">
        <v>125</v>
      </c>
      <c r="D68" s="29">
        <f>INDEX(Table2[CA weight],MATCH(Table1[[#This Row],[Module Code]],Table2[Module Code],0))</f>
        <v>20</v>
      </c>
      <c r="E68" s="29">
        <f>INDEX(Table2[Credits],MATCH(Table1[[#This Row],[Module Code]],Table2[Module Code],0))</f>
        <v>20</v>
      </c>
      <c r="F68" s="11" t="s">
        <v>364</v>
      </c>
      <c r="G68" s="11" t="s">
        <v>231</v>
      </c>
      <c r="H68" s="11" t="s">
        <v>297</v>
      </c>
      <c r="I68" s="11">
        <v>11</v>
      </c>
      <c r="J68" s="11">
        <f>AVERAGE(Table1[[#This Row],[Autumn Week 1]:[Spring Exams]])*4*Table1[[#This Row],[Credits]]</f>
        <v>8</v>
      </c>
      <c r="K68" s="11">
        <v>5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8">
        <v>0.1</v>
      </c>
      <c r="W68" s="18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7">
        <f>IF(Table1[[#This Row],[Summative]]="Y",SUMIF(Table1[[#This Row],[Autumn Week 1]:[Spring Exams]],"&gt;0",Table1[[#This Row],[Autumn Week 1]:[Spring Exams]]),0)</f>
        <v>0.1</v>
      </c>
      <c r="AL68" s="27">
        <f>IF(Table1[[#This Row],[Hours]]&gt;0,Table1[[#This Row],[Hours]],Table1[[#This Row],[Nominal Hours]])*COUNTIF(Table1[[#This Row],[Autumn Week 1]:[Spring Week 12]],"&gt;0")</f>
        <v>5</v>
      </c>
    </row>
    <row r="69" spans="1:38">
      <c r="A69" s="4" t="s">
        <v>1</v>
      </c>
      <c r="B69" s="2" t="s">
        <v>2</v>
      </c>
      <c r="C69" s="11" t="s">
        <v>5</v>
      </c>
      <c r="D69" s="29">
        <f>INDEX(Table2[CA weight],MATCH(Table1[[#This Row],[Module Code]],Table2[Module Code],0))</f>
        <v>20</v>
      </c>
      <c r="E69" s="29">
        <f>INDEX(Table2[Credits],MATCH(Table1[[#This Row],[Module Code]],Table2[Module Code],0))</f>
        <v>20</v>
      </c>
      <c r="F69" s="11" t="s">
        <v>209</v>
      </c>
      <c r="G69" s="11" t="s">
        <v>231</v>
      </c>
      <c r="H69" s="11" t="s">
        <v>297</v>
      </c>
      <c r="I69" s="11">
        <v>4</v>
      </c>
      <c r="J69" s="11">
        <f>AVERAGE(Table1[[#This Row],[Autumn Week 1]:[Spring Exams]])*4*Table1[[#This Row],[Credits]]</f>
        <v>8</v>
      </c>
      <c r="K69" s="11"/>
      <c r="L69" s="19"/>
      <c r="M69" s="19"/>
      <c r="N69" s="19"/>
      <c r="O69" s="19"/>
      <c r="P69" s="19"/>
      <c r="Q69" s="19">
        <v>0.1</v>
      </c>
      <c r="R69" s="19"/>
      <c r="S69" s="19"/>
      <c r="T69" s="19"/>
      <c r="U69" s="18"/>
      <c r="V69" s="18"/>
      <c r="W69" s="18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7">
        <f>IF(Table1[[#This Row],[Summative]]="Y",SUMIF(Table1[[#This Row],[Autumn Week 1]:[Spring Exams]],"&gt;0",Table1[[#This Row],[Autumn Week 1]:[Spring Exams]]),0)</f>
        <v>0.1</v>
      </c>
      <c r="AL69" s="27">
        <f>IF(Table1[[#This Row],[Hours]]&gt;0,Table1[[#This Row],[Hours]],Table1[[#This Row],[Nominal Hours]])*COUNTIF(Table1[[#This Row],[Autumn Week 1]:[Spring Week 12]],"&gt;0")</f>
        <v>8</v>
      </c>
    </row>
    <row r="70" spans="1:38">
      <c r="A70" s="4" t="s">
        <v>249</v>
      </c>
      <c r="B70" s="2" t="s">
        <v>237</v>
      </c>
      <c r="C70" s="11" t="s">
        <v>128</v>
      </c>
      <c r="D70" s="29">
        <f>INDEX(Table2[CA weight],MATCH(Table1[[#This Row],[Module Code]],Table2[Module Code],0))</f>
        <v>30</v>
      </c>
      <c r="E70" s="29">
        <f>INDEX(Table2[Credits],MATCH(Table1[[#This Row],[Module Code]],Table2[Module Code],0))</f>
        <v>10</v>
      </c>
      <c r="F70" s="11" t="s">
        <v>363</v>
      </c>
      <c r="G70" s="11" t="s">
        <v>231</v>
      </c>
      <c r="H70" s="11" t="s">
        <v>296</v>
      </c>
      <c r="I70" s="13">
        <v>1</v>
      </c>
      <c r="J70" s="11">
        <f>AVERAGE(Table1[[#This Row],[Autumn Week 1]:[Spring Exams]])*4*Table1[[#This Row],[Credits]]</f>
        <v>1.3333333333333333</v>
      </c>
      <c r="K70" s="11">
        <v>0.5</v>
      </c>
      <c r="L70" s="18"/>
      <c r="M70" s="18">
        <f>0.3/9</f>
        <v>3.3333333333333333E-2</v>
      </c>
      <c r="N70" s="18">
        <f t="shared" ref="N70:U70" si="0">0.3/9</f>
        <v>3.3333333333333333E-2</v>
      </c>
      <c r="O70" s="18">
        <f t="shared" si="0"/>
        <v>3.3333333333333333E-2</v>
      </c>
      <c r="P70" s="18">
        <f t="shared" si="0"/>
        <v>3.3333333333333333E-2</v>
      </c>
      <c r="Q70" s="18">
        <f t="shared" si="0"/>
        <v>3.3333333333333333E-2</v>
      </c>
      <c r="R70" s="18">
        <f t="shared" si="0"/>
        <v>3.3333333333333333E-2</v>
      </c>
      <c r="S70" s="18">
        <f t="shared" si="0"/>
        <v>3.3333333333333333E-2</v>
      </c>
      <c r="T70" s="18">
        <f t="shared" si="0"/>
        <v>3.3333333333333333E-2</v>
      </c>
      <c r="U70" s="18">
        <f t="shared" si="0"/>
        <v>3.3333333333333333E-2</v>
      </c>
      <c r="V70" s="18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7">
        <f>IF(Table1[[#This Row],[Summative]]="Y",SUMIF(Table1[[#This Row],[Autumn Week 1]:[Spring Exams]],"&gt;0",Table1[[#This Row],[Autumn Week 1]:[Spring Exams]]),0)</f>
        <v>0.3</v>
      </c>
      <c r="AL70" s="27">
        <f>IF(Table1[[#This Row],[Hours]]&gt;0,Table1[[#This Row],[Hours]],Table1[[#This Row],[Nominal Hours]])*COUNTIF(Table1[[#This Row],[Autumn Week 1]:[Spring Week 12]],"&gt;0")</f>
        <v>4.5</v>
      </c>
    </row>
    <row r="71" spans="1:38">
      <c r="A71" s="4" t="s">
        <v>8</v>
      </c>
      <c r="B71" s="2" t="s">
        <v>9</v>
      </c>
      <c r="C71" s="11" t="s">
        <v>128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378</v>
      </c>
      <c r="G71" s="11" t="s">
        <v>222</v>
      </c>
      <c r="H71" s="11" t="s">
        <v>365</v>
      </c>
      <c r="I71" s="11">
        <v>1</v>
      </c>
      <c r="J71" s="11">
        <f>AVERAGE(Table1[[#This Row],[Autumn Week 1]:[Spring Exams]])*4*Table1[[#This Row],[Credits]]</f>
        <v>2.2000000000000002</v>
      </c>
      <c r="K71" s="11">
        <v>0.5</v>
      </c>
      <c r="L71" s="18"/>
      <c r="M71" s="18">
        <v>0.01</v>
      </c>
      <c r="N71" s="18">
        <v>0.01</v>
      </c>
      <c r="O71" s="18">
        <v>0.01</v>
      </c>
      <c r="P71" s="18">
        <v>0.01</v>
      </c>
      <c r="Q71" s="18"/>
      <c r="R71" s="18">
        <v>0.1</v>
      </c>
      <c r="S71" s="19">
        <v>0.1</v>
      </c>
      <c r="T71" s="18">
        <v>0.1</v>
      </c>
      <c r="U71" s="18">
        <v>0.1</v>
      </c>
      <c r="V71" s="18"/>
      <c r="W71" s="19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7">
        <f>IF(Table1[[#This Row],[Summative]]="Y",SUMIF(Table1[[#This Row],[Autumn Week 1]:[Spring Exams]],"&gt;0",Table1[[#This Row],[Autumn Week 1]:[Spring Exams]]),0)</f>
        <v>0</v>
      </c>
      <c r="AL71" s="27">
        <f>IF(Table1[[#This Row],[Hours]]&gt;0,Table1[[#This Row],[Hours]],Table1[[#This Row],[Nominal Hours]])*COUNTIF(Table1[[#This Row],[Autumn Week 1]:[Spring Week 12]],"&gt;0")</f>
        <v>4</v>
      </c>
    </row>
    <row r="72" spans="1:38">
      <c r="A72" s="4" t="s">
        <v>8</v>
      </c>
      <c r="B72" s="2" t="s">
        <v>9</v>
      </c>
      <c r="C72" s="11" t="s">
        <v>125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366</v>
      </c>
      <c r="G72" s="11" t="s">
        <v>231</v>
      </c>
      <c r="H72" s="11" t="s">
        <v>295</v>
      </c>
      <c r="I72" s="11">
        <v>5</v>
      </c>
      <c r="J72" s="11">
        <f>AVERAGE(Table1[[#This Row],[Autumn Week 1]:[Spring Exams]])*4*Table1[[#This Row],[Credits]]</f>
        <v>4</v>
      </c>
      <c r="K72" s="11">
        <v>0.5</v>
      </c>
      <c r="L72" s="18"/>
      <c r="M72" s="18"/>
      <c r="N72" s="18"/>
      <c r="O72" s="18"/>
      <c r="P72" s="18"/>
      <c r="Q72" s="18">
        <v>0.1</v>
      </c>
      <c r="R72" s="18"/>
      <c r="S72" s="18"/>
      <c r="T72" s="18"/>
      <c r="U72" s="19"/>
      <c r="V72" s="18"/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7">
        <f>IF(Table1[[#This Row],[Summative]]="Y",SUMIF(Table1[[#This Row],[Autumn Week 1]:[Spring Exams]],"&gt;0",Table1[[#This Row],[Autumn Week 1]:[Spring Exams]]),0)</f>
        <v>0.1</v>
      </c>
      <c r="AL72" s="27">
        <f>IF(Table1[[#This Row],[Hours]]&gt;0,Table1[[#This Row],[Hours]],Table1[[#This Row],[Nominal Hours]])*COUNTIF(Table1[[#This Row],[Autumn Week 1]:[Spring Week 12]],"&gt;0")</f>
        <v>0.5</v>
      </c>
    </row>
    <row r="73" spans="1:38">
      <c r="A73" s="4" t="s">
        <v>8</v>
      </c>
      <c r="B73" s="2" t="s">
        <v>9</v>
      </c>
      <c r="C73" s="11" t="s">
        <v>125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367</v>
      </c>
      <c r="G73" s="11" t="s">
        <v>231</v>
      </c>
      <c r="H73" s="11" t="s">
        <v>295</v>
      </c>
      <c r="I73" s="11">
        <v>5</v>
      </c>
      <c r="J73" s="11">
        <f>AVERAGE(Table1[[#This Row],[Autumn Week 1]:[Spring Exams]])*4*Table1[[#This Row],[Credits]]</f>
        <v>4</v>
      </c>
      <c r="K73" s="11">
        <v>0.5</v>
      </c>
      <c r="L73" s="18"/>
      <c r="M73" s="18"/>
      <c r="N73" s="18"/>
      <c r="O73" s="19"/>
      <c r="P73" s="18"/>
      <c r="Q73" s="18"/>
      <c r="R73" s="18"/>
      <c r="S73" s="18"/>
      <c r="T73" s="18"/>
      <c r="U73" s="18"/>
      <c r="V73" s="18">
        <v>0.1</v>
      </c>
      <c r="W73" s="19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7">
        <f>IF(Table1[[#This Row],[Summative]]="Y",SUMIF(Table1[[#This Row],[Autumn Week 1]:[Spring Exams]],"&gt;0",Table1[[#This Row],[Autumn Week 1]:[Spring Exams]]),0)</f>
        <v>0.1</v>
      </c>
      <c r="AL73" s="27">
        <f>IF(Table1[[#This Row],[Hours]]&gt;0,Table1[[#This Row],[Hours]],Table1[[#This Row],[Nominal Hours]])*COUNTIF(Table1[[#This Row],[Autumn Week 1]:[Spring Week 12]],"&gt;0")</f>
        <v>0.5</v>
      </c>
    </row>
    <row r="74" spans="1:38">
      <c r="A74" s="4" t="s">
        <v>8</v>
      </c>
      <c r="B74" s="2" t="s">
        <v>9</v>
      </c>
      <c r="C74" s="11" t="s">
        <v>5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289</v>
      </c>
      <c r="G74" s="11" t="s">
        <v>231</v>
      </c>
      <c r="H74" s="11" t="s">
        <v>295</v>
      </c>
      <c r="I74" s="11">
        <v>4</v>
      </c>
      <c r="J74" s="11">
        <f>AVERAGE(Table1[[#This Row],[Autumn Week 1]:[Spring Exams]])*4*Table1[[#This Row],[Credits]]</f>
        <v>14</v>
      </c>
      <c r="K74" s="11"/>
      <c r="L74" s="23"/>
      <c r="M74" s="23"/>
      <c r="N74" s="23"/>
      <c r="O74" s="23"/>
      <c r="P74" s="23"/>
      <c r="Q74" s="23"/>
      <c r="R74" s="23">
        <v>0.35</v>
      </c>
      <c r="S74" s="23"/>
      <c r="T74" s="23"/>
      <c r="U74" s="23"/>
      <c r="V74" s="23"/>
      <c r="W74" s="2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7">
        <f>IF(Table1[[#This Row],[Summative]]="Y",SUMIF(Table1[[#This Row],[Autumn Week 1]:[Spring Exams]],"&gt;0",Table1[[#This Row],[Autumn Week 1]:[Spring Exams]]),0)</f>
        <v>0.35</v>
      </c>
      <c r="AL74" s="27">
        <f>IF(Table1[[#This Row],[Hours]]&gt;0,Table1[[#This Row],[Hours]],Table1[[#This Row],[Nominal Hours]])*COUNTIF(Table1[[#This Row],[Autumn Week 1]:[Spring Week 12]],"&gt;0")</f>
        <v>14</v>
      </c>
    </row>
    <row r="75" spans="1:38">
      <c r="A75" s="4" t="s">
        <v>8</v>
      </c>
      <c r="B75" s="2" t="s">
        <v>9</v>
      </c>
      <c r="C75" s="11" t="s">
        <v>5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290</v>
      </c>
      <c r="G75" s="11" t="s">
        <v>231</v>
      </c>
      <c r="H75" s="11" t="s">
        <v>295</v>
      </c>
      <c r="I75" s="11">
        <v>4</v>
      </c>
      <c r="J75" s="11">
        <f>AVERAGE(Table1[[#This Row],[Autumn Week 1]:[Spring Exams]])*4*Table1[[#This Row],[Credits]]</f>
        <v>18</v>
      </c>
      <c r="K75" s="11"/>
      <c r="L75" s="18"/>
      <c r="M75" s="18"/>
      <c r="N75" s="18"/>
      <c r="O75" s="19"/>
      <c r="P75" s="18"/>
      <c r="Q75" s="18"/>
      <c r="R75" s="18"/>
      <c r="S75" s="19"/>
      <c r="T75" s="18"/>
      <c r="U75" s="18"/>
      <c r="V75" s="18">
        <v>0.45</v>
      </c>
      <c r="W75" s="19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7">
        <f>IF(Table1[[#This Row],[Summative]]="Y",SUMIF(Table1[[#This Row],[Autumn Week 1]:[Spring Exams]],"&gt;0",Table1[[#This Row],[Autumn Week 1]:[Spring Exams]]),0)</f>
        <v>0.45</v>
      </c>
      <c r="AL75" s="27">
        <f>IF(Table1[[#This Row],[Hours]]&gt;0,Table1[[#This Row],[Hours]],Table1[[#This Row],[Nominal Hours]])*COUNTIF(Table1[[#This Row],[Autumn Week 1]:[Spring Week 12]],"&gt;0")</f>
        <v>18</v>
      </c>
    </row>
    <row r="76" spans="1:38">
      <c r="A76" s="4" t="s">
        <v>10</v>
      </c>
      <c r="B76" s="2" t="s">
        <v>11</v>
      </c>
      <c r="C76" s="11" t="s">
        <v>5</v>
      </c>
      <c r="D76" s="29">
        <f>INDEX(Table2[CA weight],MATCH(Table1[[#This Row],[Module Code]],Table2[Module Code],0))</f>
        <v>20</v>
      </c>
      <c r="E76" s="29">
        <f>INDEX(Table2[Credits],MATCH(Table1[[#This Row],[Module Code]],Table2[Module Code],0))</f>
        <v>10</v>
      </c>
      <c r="F76" s="11" t="s">
        <v>209</v>
      </c>
      <c r="G76" s="11" t="s">
        <v>231</v>
      </c>
      <c r="H76" s="11" t="s">
        <v>297</v>
      </c>
      <c r="I76" s="11">
        <v>4</v>
      </c>
      <c r="J76" s="11">
        <f>AVERAGE(Table1[[#This Row],[Autumn Week 1]:[Spring Exams]])*4*Table1[[#This Row],[Credits]]</f>
        <v>4</v>
      </c>
      <c r="K76" s="11"/>
      <c r="L76" s="18"/>
      <c r="M76" s="18"/>
      <c r="N76" s="18"/>
      <c r="O76" s="18"/>
      <c r="P76" s="18"/>
      <c r="Q76" s="19">
        <v>0.1</v>
      </c>
      <c r="R76" s="23"/>
      <c r="S76" s="23"/>
      <c r="T76" s="23">
        <v>0.1</v>
      </c>
      <c r="U76" s="23"/>
      <c r="V76" s="23"/>
      <c r="W76" s="23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7">
        <f>IF(Table1[[#This Row],[Summative]]="Y",SUMIF(Table1[[#This Row],[Autumn Week 1]:[Spring Exams]],"&gt;0",Table1[[#This Row],[Autumn Week 1]:[Spring Exams]]),0)</f>
        <v>0.2</v>
      </c>
      <c r="AL76" s="27">
        <f>IF(Table1[[#This Row],[Hours]]&gt;0,Table1[[#This Row],[Hours]],Table1[[#This Row],[Nominal Hours]])*COUNTIF(Table1[[#This Row],[Autumn Week 1]:[Spring Week 12]],"&gt;0")</f>
        <v>8</v>
      </c>
    </row>
    <row r="77" spans="1:38">
      <c r="A77" s="4" t="s">
        <v>14</v>
      </c>
      <c r="B77" s="2" t="s">
        <v>13</v>
      </c>
      <c r="C77" s="11" t="s">
        <v>5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212</v>
      </c>
      <c r="G77" s="11" t="s">
        <v>231</v>
      </c>
      <c r="H77" s="11" t="s">
        <v>296</v>
      </c>
      <c r="I77" s="11">
        <v>1</v>
      </c>
      <c r="J77" s="11">
        <f>AVERAGE(Table1[[#This Row],[Autumn Week 1]:[Spring Exams]])*4*Table1[[#This Row],[Credits]]</f>
        <v>10</v>
      </c>
      <c r="K77" s="11">
        <v>5</v>
      </c>
      <c r="L77" s="18"/>
      <c r="M77" s="18"/>
      <c r="N77" s="18">
        <v>0.25</v>
      </c>
      <c r="O77" s="18">
        <v>0.25</v>
      </c>
      <c r="P77" s="18"/>
      <c r="Q77" s="18">
        <v>0.25</v>
      </c>
      <c r="R77" s="24"/>
      <c r="S77" s="18"/>
      <c r="T77" s="24"/>
      <c r="U77" s="19"/>
      <c r="V77" s="19"/>
      <c r="W77" s="23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7">
        <f>IF(Table1[[#This Row],[Summative]]="Y",SUMIF(Table1[[#This Row],[Autumn Week 1]:[Spring Exams]],"&gt;0",Table1[[#This Row],[Autumn Week 1]:[Spring Exams]]),0)</f>
        <v>0.75</v>
      </c>
      <c r="AL77" s="27">
        <f>IF(Table1[[#This Row],[Hours]]&gt;0,Table1[[#This Row],[Hours]],Table1[[#This Row],[Nominal Hours]])*COUNTIF(Table1[[#This Row],[Autumn Week 1]:[Spring Week 12]],"&gt;0")</f>
        <v>15</v>
      </c>
    </row>
    <row r="78" spans="1:38">
      <c r="A78" s="4" t="s">
        <v>14</v>
      </c>
      <c r="B78" s="2" t="s">
        <v>13</v>
      </c>
      <c r="C78" s="11" t="s">
        <v>128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255</v>
      </c>
      <c r="G78" s="11" t="s">
        <v>231</v>
      </c>
      <c r="H78" s="11" t="s">
        <v>296</v>
      </c>
      <c r="I78" s="11">
        <v>1</v>
      </c>
      <c r="J78" s="11">
        <f>AVERAGE(Table1[[#This Row],[Autumn Week 1]:[Spring Exams]])*4*Table1[[#This Row],[Credits]]</f>
        <v>4</v>
      </c>
      <c r="K78" s="11">
        <v>0.5</v>
      </c>
      <c r="L78" s="18"/>
      <c r="M78" s="18"/>
      <c r="N78" s="18"/>
      <c r="O78" s="18"/>
      <c r="P78" s="18">
        <v>0.1</v>
      </c>
      <c r="Q78" s="18"/>
      <c r="R78" s="24"/>
      <c r="S78" s="18"/>
      <c r="T78" s="24"/>
      <c r="U78" s="19"/>
      <c r="V78" s="19"/>
      <c r="W78" s="23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7">
        <f>IF(Table1[[#This Row],[Summative]]="Y",SUMIF(Table1[[#This Row],[Autumn Week 1]:[Spring Exams]],"&gt;0",Table1[[#This Row],[Autumn Week 1]:[Spring Exams]]),0)</f>
        <v>0.1</v>
      </c>
      <c r="AL78" s="27">
        <f>IF(Table1[[#This Row],[Hours]]&gt;0,Table1[[#This Row],[Hours]],Table1[[#This Row],[Nominal Hours]])*COUNTIF(Table1[[#This Row],[Autumn Week 1]:[Spring Week 12]],"&gt;0")</f>
        <v>0.5</v>
      </c>
    </row>
    <row r="79" spans="1:38">
      <c r="A79" s="4" t="s">
        <v>14</v>
      </c>
      <c r="B79" s="2" t="s">
        <v>13</v>
      </c>
      <c r="C79" s="11" t="s">
        <v>124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274</v>
      </c>
      <c r="G79" s="11" t="s">
        <v>231</v>
      </c>
      <c r="H79" s="11" t="s">
        <v>295</v>
      </c>
      <c r="I79" s="11">
        <v>5</v>
      </c>
      <c r="J79" s="11">
        <f>AVERAGE(Table1[[#This Row],[Autumn Week 1]:[Spring Exams]])*4*Table1[[#This Row],[Credits]]</f>
        <v>6</v>
      </c>
      <c r="K79" s="11">
        <v>15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>
        <v>0.15</v>
      </c>
      <c r="W79" s="23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7">
        <f>IF(Table1[[#This Row],[Summative]]="Y",SUMIF(Table1[[#This Row],[Autumn Week 1]:[Spring Exams]],"&gt;0",Table1[[#This Row],[Autumn Week 1]:[Spring Exams]]),0)</f>
        <v>0.15</v>
      </c>
      <c r="AL79" s="27">
        <f>IF(Table1[[#This Row],[Hours]]&gt;0,Table1[[#This Row],[Hours]],Table1[[#This Row],[Nominal Hours]])*COUNTIF(Table1[[#This Row],[Autumn Week 1]:[Spring Week 12]],"&gt;0")</f>
        <v>15</v>
      </c>
    </row>
    <row r="80" spans="1:38">
      <c r="A80" s="4" t="s">
        <v>15</v>
      </c>
      <c r="B80" s="2" t="s">
        <v>148</v>
      </c>
      <c r="C80" s="11" t="s">
        <v>128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377</v>
      </c>
      <c r="G80" s="11" t="s">
        <v>222</v>
      </c>
      <c r="H80" s="11" t="s">
        <v>365</v>
      </c>
      <c r="I80" s="11">
        <v>1</v>
      </c>
      <c r="J80" s="11">
        <f>AVERAGE(Table1[[#This Row],[Autumn Week 1]:[Spring Exams]])*4*Table1[[#This Row],[Credits]]</f>
        <v>2.125</v>
      </c>
      <c r="K80" s="11">
        <v>0.5</v>
      </c>
      <c r="L80" s="18">
        <v>2.5000000000000001E-2</v>
      </c>
      <c r="M80" s="18">
        <v>2.5000000000000001E-2</v>
      </c>
      <c r="N80" s="18">
        <v>2.5000000000000001E-2</v>
      </c>
      <c r="O80" s="18">
        <v>2.5000000000000001E-2</v>
      </c>
      <c r="P80" s="18"/>
      <c r="Q80" s="18"/>
      <c r="R80" s="18">
        <v>2.5000000000000001E-2</v>
      </c>
      <c r="S80" s="19">
        <v>0.25</v>
      </c>
      <c r="T80" s="18">
        <v>2.5000000000000001E-2</v>
      </c>
      <c r="U80" s="18">
        <v>2.5000000000000001E-2</v>
      </c>
      <c r="V80" s="18"/>
      <c r="W80" s="19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7">
        <f>IF(Table1[[#This Row],[Summative]]="Y",SUMIF(Table1[[#This Row],[Autumn Week 1]:[Spring Exams]],"&gt;0",Table1[[#This Row],[Autumn Week 1]:[Spring Exams]]),0)</f>
        <v>0</v>
      </c>
      <c r="AL80" s="27">
        <f>IF(Table1[[#This Row],[Hours]]&gt;0,Table1[[#This Row],[Hours]],Table1[[#This Row],[Nominal Hours]])*COUNTIF(Table1[[#This Row],[Autumn Week 1]:[Spring Week 12]],"&gt;0")</f>
        <v>4</v>
      </c>
    </row>
    <row r="81" spans="1:38">
      <c r="A81" s="4" t="s">
        <v>15</v>
      </c>
      <c r="B81" s="2" t="s">
        <v>148</v>
      </c>
      <c r="C81" s="11" t="s">
        <v>125</v>
      </c>
      <c r="D81" s="29">
        <f>INDEX(Table2[CA weight],MATCH(Table1[[#This Row],[Module Code]],Table2[Module Code],0))</f>
        <v>100</v>
      </c>
      <c r="E81" s="29">
        <f>INDEX(Table2[Credits],MATCH(Table1[[#This Row],[Module Code]],Table2[Module Code],0))</f>
        <v>10</v>
      </c>
      <c r="F81" s="11" t="s">
        <v>368</v>
      </c>
      <c r="G81" s="11" t="s">
        <v>231</v>
      </c>
      <c r="H81" s="11" t="s">
        <v>299</v>
      </c>
      <c r="I81" s="11">
        <v>5</v>
      </c>
      <c r="J81" s="11">
        <f>AVERAGE(Table1[[#This Row],[Autumn Week 1]:[Spring Exams]])*4*Table1[[#This Row],[Credits]]</f>
        <v>4</v>
      </c>
      <c r="K81" s="11">
        <v>0.5</v>
      </c>
      <c r="L81" s="18"/>
      <c r="M81" s="18"/>
      <c r="N81" s="18"/>
      <c r="O81" s="19"/>
      <c r="P81" s="18">
        <v>0.1</v>
      </c>
      <c r="Q81" s="18"/>
      <c r="R81" s="18"/>
      <c r="S81" s="19"/>
      <c r="T81" s="18"/>
      <c r="U81" s="18"/>
      <c r="V81" s="18"/>
      <c r="W81" s="19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7">
        <f>IF(Table1[[#This Row],[Summative]]="Y",SUMIF(Table1[[#This Row],[Autumn Week 1]:[Spring Exams]],"&gt;0",Table1[[#This Row],[Autumn Week 1]:[Spring Exams]]),0)</f>
        <v>0.1</v>
      </c>
      <c r="AL81" s="27">
        <f>IF(Table1[[#This Row],[Hours]]&gt;0,Table1[[#This Row],[Hours]],Table1[[#This Row],[Nominal Hours]])*COUNTIF(Table1[[#This Row],[Autumn Week 1]:[Spring Week 12]],"&gt;0")</f>
        <v>0.5</v>
      </c>
    </row>
    <row r="82" spans="1:38">
      <c r="A82" s="4" t="s">
        <v>15</v>
      </c>
      <c r="B82" s="2" t="s">
        <v>148</v>
      </c>
      <c r="C82" s="11" t="s">
        <v>125</v>
      </c>
      <c r="D82" s="29">
        <f>INDEX(Table2[CA weight],MATCH(Table1[[#This Row],[Module Code]],Table2[Module Code],0))</f>
        <v>100</v>
      </c>
      <c r="E82" s="29">
        <f>INDEX(Table2[Credits],MATCH(Table1[[#This Row],[Module Code]],Table2[Module Code],0))</f>
        <v>10</v>
      </c>
      <c r="F82" s="11" t="s">
        <v>369</v>
      </c>
      <c r="G82" s="11" t="s">
        <v>231</v>
      </c>
      <c r="H82" s="11" t="s">
        <v>297</v>
      </c>
      <c r="I82" s="11">
        <v>5</v>
      </c>
      <c r="J82" s="11">
        <f>AVERAGE(Table1[[#This Row],[Autumn Week 1]:[Spring Exams]])*4*Table1[[#This Row],[Credits]]</f>
        <v>4</v>
      </c>
      <c r="K82" s="11">
        <v>0.5</v>
      </c>
      <c r="L82" s="18"/>
      <c r="M82" s="18"/>
      <c r="N82" s="18"/>
      <c r="O82" s="19"/>
      <c r="P82" s="18"/>
      <c r="Q82" s="18"/>
      <c r="R82" s="18"/>
      <c r="S82" s="19"/>
      <c r="T82" s="18"/>
      <c r="U82" s="18"/>
      <c r="V82" s="18">
        <v>0.1</v>
      </c>
      <c r="W82" s="19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7">
        <f>IF(Table1[[#This Row],[Summative]]="Y",SUMIF(Table1[[#This Row],[Autumn Week 1]:[Spring Exams]],"&gt;0",Table1[[#This Row],[Autumn Week 1]:[Spring Exams]]),0)</f>
        <v>0.1</v>
      </c>
      <c r="AL82" s="27">
        <f>IF(Table1[[#This Row],[Hours]]&gt;0,Table1[[#This Row],[Hours]],Table1[[#This Row],[Nominal Hours]])*COUNTIF(Table1[[#This Row],[Autumn Week 1]:[Spring Week 12]],"&gt;0")</f>
        <v>0.5</v>
      </c>
    </row>
    <row r="83" spans="1:38">
      <c r="A83" s="4" t="s">
        <v>15</v>
      </c>
      <c r="B83" s="2" t="s">
        <v>148</v>
      </c>
      <c r="C83" s="11" t="s">
        <v>5</v>
      </c>
      <c r="D83" s="29">
        <f>INDEX(Table2[CA weight],MATCH(Table1[[#This Row],[Module Code]],Table2[Module Code],0))</f>
        <v>100</v>
      </c>
      <c r="E83" s="29">
        <f>INDEX(Table2[Credits],MATCH(Table1[[#This Row],[Module Code]],Table2[Module Code],0))</f>
        <v>10</v>
      </c>
      <c r="F83" s="11" t="s">
        <v>289</v>
      </c>
      <c r="G83" s="11" t="s">
        <v>231</v>
      </c>
      <c r="H83" s="11" t="s">
        <v>299</v>
      </c>
      <c r="I83" s="11">
        <v>4</v>
      </c>
      <c r="J83" s="11">
        <f>AVERAGE(Table1[[#This Row],[Autumn Week 1]:[Spring Exams]])*4*Table1[[#This Row],[Credits]]</f>
        <v>14</v>
      </c>
      <c r="K83" s="11"/>
      <c r="L83" s="18"/>
      <c r="M83" s="18"/>
      <c r="N83" s="18"/>
      <c r="O83" s="19"/>
      <c r="P83" s="18"/>
      <c r="Q83" s="18">
        <v>0.35</v>
      </c>
      <c r="R83" s="18"/>
      <c r="S83" s="19"/>
      <c r="T83" s="18"/>
      <c r="U83" s="18"/>
      <c r="V83" s="18"/>
      <c r="W83" s="19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7">
        <f>IF(Table1[[#This Row],[Summative]]="Y",SUMIF(Table1[[#This Row],[Autumn Week 1]:[Spring Exams]],"&gt;0",Table1[[#This Row],[Autumn Week 1]:[Spring Exams]]),0)</f>
        <v>0.35</v>
      </c>
      <c r="AL83" s="27">
        <f>IF(Table1[[#This Row],[Hours]]&gt;0,Table1[[#This Row],[Hours]],Table1[[#This Row],[Nominal Hours]])*COUNTIF(Table1[[#This Row],[Autumn Week 1]:[Spring Week 12]],"&gt;0")</f>
        <v>14</v>
      </c>
    </row>
    <row r="84" spans="1:38">
      <c r="A84" s="4" t="s">
        <v>15</v>
      </c>
      <c r="B84" s="2" t="s">
        <v>148</v>
      </c>
      <c r="C84" s="11" t="s">
        <v>5</v>
      </c>
      <c r="D84" s="29">
        <f>INDEX(Table2[CA weight],MATCH(Table1[[#This Row],[Module Code]],Table2[Module Code],0))</f>
        <v>100</v>
      </c>
      <c r="E84" s="29">
        <f>INDEX(Table2[Credits],MATCH(Table1[[#This Row],[Module Code]],Table2[Module Code],0))</f>
        <v>10</v>
      </c>
      <c r="F84" s="11" t="s">
        <v>290</v>
      </c>
      <c r="G84" s="11" t="s">
        <v>231</v>
      </c>
      <c r="H84" s="11" t="s">
        <v>297</v>
      </c>
      <c r="I84" s="11">
        <v>4</v>
      </c>
      <c r="J84" s="11">
        <f>AVERAGE(Table1[[#This Row],[Autumn Week 1]:[Spring Exams]])*4*Table1[[#This Row],[Credits]]</f>
        <v>18</v>
      </c>
      <c r="K84" s="11"/>
      <c r="L84" s="23"/>
      <c r="M84" s="23"/>
      <c r="N84" s="23"/>
      <c r="O84" s="23"/>
      <c r="P84" s="23"/>
      <c r="Q84" s="23"/>
      <c r="R84" s="23"/>
      <c r="S84" s="23"/>
      <c r="T84" s="23"/>
      <c r="U84" s="23">
        <v>0.45</v>
      </c>
      <c r="V84" s="23"/>
      <c r="W84" s="23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7">
        <f>IF(Table1[[#This Row],[Summative]]="Y",SUMIF(Table1[[#This Row],[Autumn Week 1]:[Spring Exams]],"&gt;0",Table1[[#This Row],[Autumn Week 1]:[Spring Exams]]),0)</f>
        <v>0.45</v>
      </c>
      <c r="AL84" s="27">
        <f>IF(Table1[[#This Row],[Hours]]&gt;0,Table1[[#This Row],[Hours]],Table1[[#This Row],[Nominal Hours]])*COUNTIF(Table1[[#This Row],[Autumn Week 1]:[Spring Week 12]],"&gt;0")</f>
        <v>18</v>
      </c>
    </row>
    <row r="85" spans="1:38">
      <c r="A85" s="4" t="s">
        <v>16</v>
      </c>
      <c r="B85" s="2" t="s">
        <v>17</v>
      </c>
      <c r="C85" s="11" t="s">
        <v>128</v>
      </c>
      <c r="D85" s="29">
        <f>INDEX(Table2[CA weight],MATCH(Table1[[#This Row],[Module Code]],Table2[Module Code],0))</f>
        <v>30</v>
      </c>
      <c r="E85" s="29">
        <f>INDEX(Table2[Credits],MATCH(Table1[[#This Row],[Module Code]],Table2[Module Code],0))</f>
        <v>10</v>
      </c>
      <c r="F85" s="11" t="s">
        <v>255</v>
      </c>
      <c r="G85" s="11" t="s">
        <v>231</v>
      </c>
      <c r="H85" s="11" t="s">
        <v>297</v>
      </c>
      <c r="I85" s="13">
        <v>1</v>
      </c>
      <c r="J85" s="11">
        <f>AVERAGE(Table1[[#This Row],[Autumn Week 1]:[Spring Exams]])*4*Table1[[#This Row],[Credits]]</f>
        <v>0.8</v>
      </c>
      <c r="K85" s="11">
        <v>0.5</v>
      </c>
      <c r="L85" s="25"/>
      <c r="M85" s="26">
        <v>0.02</v>
      </c>
      <c r="N85" s="26"/>
      <c r="O85" s="26">
        <v>0.02</v>
      </c>
      <c r="P85" s="26"/>
      <c r="Q85" s="26">
        <v>0.02</v>
      </c>
      <c r="R85" s="26"/>
      <c r="S85" s="26">
        <v>0.02</v>
      </c>
      <c r="T85" s="26"/>
      <c r="U85" s="26">
        <v>0.02</v>
      </c>
      <c r="V85" s="26"/>
      <c r="W85" s="23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7">
        <f>IF(Table1[[#This Row],[Summative]]="Y",SUMIF(Table1[[#This Row],[Autumn Week 1]:[Spring Exams]],"&gt;0",Table1[[#This Row],[Autumn Week 1]:[Spring Exams]]),0)</f>
        <v>0.1</v>
      </c>
      <c r="AL85" s="27">
        <f>IF(Table1[[#This Row],[Hours]]&gt;0,Table1[[#This Row],[Hours]],Table1[[#This Row],[Nominal Hours]])*COUNTIF(Table1[[#This Row],[Autumn Week 1]:[Spring Week 12]],"&gt;0")</f>
        <v>2.5</v>
      </c>
    </row>
    <row r="86" spans="1:38">
      <c r="A86" s="4" t="s">
        <v>16</v>
      </c>
      <c r="B86" s="2" t="s">
        <v>17</v>
      </c>
      <c r="C86" s="13" t="s">
        <v>5</v>
      </c>
      <c r="D86" s="30">
        <f>INDEX(Table2[CA weight],MATCH(Table1[[#This Row],[Module Code]],Table2[Module Code],0))</f>
        <v>30</v>
      </c>
      <c r="E86" s="30">
        <f>INDEX(Table2[Credits],MATCH(Table1[[#This Row],[Module Code]],Table2[Module Code],0))</f>
        <v>10</v>
      </c>
      <c r="F86" s="13" t="s">
        <v>209</v>
      </c>
      <c r="G86" s="11" t="s">
        <v>231</v>
      </c>
      <c r="H86" s="11" t="s">
        <v>297</v>
      </c>
      <c r="I86" s="13">
        <v>4</v>
      </c>
      <c r="J86" s="11">
        <f>AVERAGE(Table1[[#This Row],[Autumn Week 1]:[Spring Exams]])*4*Table1[[#This Row],[Credits]]</f>
        <v>8</v>
      </c>
      <c r="K86" s="13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26">
        <v>0.2</v>
      </c>
      <c r="W86" s="23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7">
        <f>IF(Table1[[#This Row],[Summative]]="Y",SUMIF(Table1[[#This Row],[Autumn Week 1]:[Spring Exams]],"&gt;0",Table1[[#This Row],[Autumn Week 1]:[Spring Exams]]),0)</f>
        <v>0.2</v>
      </c>
      <c r="AL86" s="27">
        <f>IF(Table1[[#This Row],[Hours]]&gt;0,Table1[[#This Row],[Hours]],Table1[[#This Row],[Nominal Hours]])*COUNTIF(Table1[[#This Row],[Autumn Week 1]:[Spring Week 12]],"&gt;0")</f>
        <v>8</v>
      </c>
    </row>
    <row r="87" spans="1:38">
      <c r="A87" s="4" t="s">
        <v>18</v>
      </c>
      <c r="B87" s="2" t="s">
        <v>19</v>
      </c>
      <c r="C87" s="11" t="s">
        <v>128</v>
      </c>
      <c r="D87" s="29">
        <f>INDEX(Table2[CA weight],MATCH(Table1[[#This Row],[Module Code]],Table2[Module Code],0))</f>
        <v>40</v>
      </c>
      <c r="E87" s="29">
        <f>INDEX(Table2[Credits],MATCH(Table1[[#This Row],[Module Code]],Table2[Module Code],0))</f>
        <v>10</v>
      </c>
      <c r="F87" s="11" t="s">
        <v>255</v>
      </c>
      <c r="G87" s="11" t="s">
        <v>231</v>
      </c>
      <c r="H87" s="11" t="s">
        <v>296</v>
      </c>
      <c r="I87" s="11">
        <v>1</v>
      </c>
      <c r="J87" s="11">
        <f>AVERAGE(Table1[[#This Row],[Autumn Week 1]:[Spring Exams]])*4*Table1[[#This Row],[Credits]]</f>
        <v>1.2000000000000002</v>
      </c>
      <c r="K87" s="11">
        <v>0.5</v>
      </c>
      <c r="L87" s="18">
        <v>0.03</v>
      </c>
      <c r="M87" s="18"/>
      <c r="N87" s="18">
        <v>0.03</v>
      </c>
      <c r="O87" s="18">
        <v>0.03</v>
      </c>
      <c r="P87" s="18">
        <v>0.03</v>
      </c>
      <c r="Q87" s="18">
        <v>0.03</v>
      </c>
      <c r="R87" s="18">
        <v>0.03</v>
      </c>
      <c r="S87" s="18">
        <v>0.03</v>
      </c>
      <c r="T87" s="18">
        <v>0.03</v>
      </c>
      <c r="U87" s="18">
        <v>0.03</v>
      </c>
      <c r="V87" s="18">
        <v>0.03</v>
      </c>
      <c r="W87" s="23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7">
        <f>IF(Table1[[#This Row],[Summative]]="Y",SUMIF(Table1[[#This Row],[Autumn Week 1]:[Spring Exams]],"&gt;0",Table1[[#This Row],[Autumn Week 1]:[Spring Exams]]),0)</f>
        <v>0.30000000000000004</v>
      </c>
      <c r="AL87" s="27">
        <f>IF(Table1[[#This Row],[Hours]]&gt;0,Table1[[#This Row],[Hours]],Table1[[#This Row],[Nominal Hours]])*COUNTIF(Table1[[#This Row],[Autumn Week 1]:[Spring Week 12]],"&gt;0")</f>
        <v>5</v>
      </c>
    </row>
    <row r="88" spans="1:38">
      <c r="A88" s="4" t="s">
        <v>24</v>
      </c>
      <c r="B88" s="2" t="s">
        <v>20</v>
      </c>
      <c r="C88" s="11" t="s">
        <v>5</v>
      </c>
      <c r="D88" s="29">
        <f>INDEX(Table2[CA weight],MATCH(Table1[[#This Row],[Module Code]],Table2[Module Code],0))</f>
        <v>100</v>
      </c>
      <c r="E88" s="29">
        <f>INDEX(Table2[Credits],MATCH(Table1[[#This Row],[Module Code]],Table2[Module Code],0))</f>
        <v>10</v>
      </c>
      <c r="F88" s="11" t="s">
        <v>260</v>
      </c>
      <c r="G88" s="11" t="s">
        <v>231</v>
      </c>
      <c r="H88" s="11" t="s">
        <v>297</v>
      </c>
      <c r="I88" s="11">
        <v>3</v>
      </c>
      <c r="J88" s="11">
        <f>AVERAGE(Table1[[#This Row],[Autumn Week 1]:[Spring Exams]])*4*Table1[[#This Row],[Credits]]</f>
        <v>8</v>
      </c>
      <c r="K88" s="11"/>
      <c r="L88" s="18"/>
      <c r="M88" s="18"/>
      <c r="N88" s="18"/>
      <c r="O88" s="19">
        <v>0.2</v>
      </c>
      <c r="P88" s="18"/>
      <c r="Q88" s="18"/>
      <c r="R88" s="18"/>
      <c r="S88" s="19"/>
      <c r="T88" s="18"/>
      <c r="U88" s="18"/>
      <c r="V88" s="18"/>
      <c r="W88" s="19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7">
        <f>IF(Table1[[#This Row],[Summative]]="Y",SUMIF(Table1[[#This Row],[Autumn Week 1]:[Spring Exams]],"&gt;0",Table1[[#This Row],[Autumn Week 1]:[Spring Exams]]),0)</f>
        <v>0.2</v>
      </c>
      <c r="AL88" s="27">
        <f>IF(Table1[[#This Row],[Hours]]&gt;0,Table1[[#This Row],[Hours]],Table1[[#This Row],[Nominal Hours]])*COUNTIF(Table1[[#This Row],[Autumn Week 1]:[Spring Week 12]],"&gt;0")</f>
        <v>8</v>
      </c>
    </row>
    <row r="89" spans="1:38">
      <c r="A89" s="4" t="s">
        <v>24</v>
      </c>
      <c r="B89" s="2" t="s">
        <v>20</v>
      </c>
      <c r="C89" s="11" t="s">
        <v>124</v>
      </c>
      <c r="D89" s="29">
        <f>INDEX(Table2[CA weight],MATCH(Table1[[#This Row],[Module Code]],Table2[Module Code],0))</f>
        <v>100</v>
      </c>
      <c r="E89" s="29">
        <f>INDEX(Table2[Credits],MATCH(Table1[[#This Row],[Module Code]],Table2[Module Code],0))</f>
        <v>10</v>
      </c>
      <c r="F89" s="11" t="s">
        <v>322</v>
      </c>
      <c r="G89" s="11" t="s">
        <v>231</v>
      </c>
      <c r="H89" s="11" t="s">
        <v>303</v>
      </c>
      <c r="I89" s="11">
        <v>2</v>
      </c>
      <c r="J89" s="11">
        <f>AVERAGE(Table1[[#This Row],[Autumn Week 1]:[Spring Exams]])*4*Table1[[#This Row],[Credits]]</f>
        <v>8</v>
      </c>
      <c r="K89" s="11"/>
      <c r="L89" s="18"/>
      <c r="M89" s="18"/>
      <c r="N89" s="18"/>
      <c r="O89" s="19"/>
      <c r="P89" s="18"/>
      <c r="Q89" s="18"/>
      <c r="R89" s="18">
        <v>0.2</v>
      </c>
      <c r="S89" s="19"/>
      <c r="T89" s="18"/>
      <c r="U89" s="18"/>
      <c r="V89" s="18"/>
      <c r="W89" s="19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7">
        <f>IF(Table1[[#This Row],[Summative]]="Y",SUMIF(Table1[[#This Row],[Autumn Week 1]:[Spring Exams]],"&gt;0",Table1[[#This Row],[Autumn Week 1]:[Spring Exams]]),0)</f>
        <v>0.2</v>
      </c>
      <c r="AL89" s="27">
        <f>IF(Table1[[#This Row],[Hours]]&gt;0,Table1[[#This Row],[Hours]],Table1[[#This Row],[Nominal Hours]])*COUNTIF(Table1[[#This Row],[Autumn Week 1]:[Spring Week 12]],"&gt;0")</f>
        <v>8</v>
      </c>
    </row>
    <row r="90" spans="1:38">
      <c r="A90" s="4" t="s">
        <v>24</v>
      </c>
      <c r="B90" s="2" t="s">
        <v>20</v>
      </c>
      <c r="C90" s="11" t="s">
        <v>124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10</v>
      </c>
      <c r="F90" s="11" t="s">
        <v>323</v>
      </c>
      <c r="G90" s="11" t="s">
        <v>231</v>
      </c>
      <c r="H90" s="11" t="s">
        <v>303</v>
      </c>
      <c r="I90" s="11">
        <v>4</v>
      </c>
      <c r="J90" s="11">
        <f>AVERAGE(Table1[[#This Row],[Autumn Week 1]:[Spring Exams]])*4*Table1[[#This Row],[Credits]]</f>
        <v>8</v>
      </c>
      <c r="K90" s="11"/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>
        <v>0.2</v>
      </c>
      <c r="W90" s="19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7">
        <f>IF(Table1[[#This Row],[Summative]]="Y",SUMIF(Table1[[#This Row],[Autumn Week 1]:[Spring Exams]],"&gt;0",Table1[[#This Row],[Autumn Week 1]:[Spring Exams]]),0)</f>
        <v>0.2</v>
      </c>
      <c r="AL90" s="27">
        <f>IF(Table1[[#This Row],[Hours]]&gt;0,Table1[[#This Row],[Hours]],Table1[[#This Row],[Nominal Hours]])*COUNTIF(Table1[[#This Row],[Autumn Week 1]:[Spring Week 12]],"&gt;0")</f>
        <v>8</v>
      </c>
    </row>
    <row r="91" spans="1:38">
      <c r="A91" s="4" t="s">
        <v>24</v>
      </c>
      <c r="B91" s="2" t="s">
        <v>20</v>
      </c>
      <c r="C91" s="11" t="s">
        <v>125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10</v>
      </c>
      <c r="F91" s="11" t="s">
        <v>340</v>
      </c>
      <c r="G91" s="11" t="s">
        <v>231</v>
      </c>
      <c r="H91" s="11" t="s">
        <v>297</v>
      </c>
      <c r="I91" s="11">
        <v>11</v>
      </c>
      <c r="J91" s="11">
        <f>AVERAGE(Table1[[#This Row],[Autumn Week 1]:[Spring Exams]])*4*Table1[[#This Row],[Credits]]</f>
        <v>16</v>
      </c>
      <c r="K91" s="11"/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>
        <v>0.4</v>
      </c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7">
        <f>IF(Table1[[#This Row],[Summative]]="Y",SUMIF(Table1[[#This Row],[Autumn Week 1]:[Spring Exams]],"&gt;0",Table1[[#This Row],[Autumn Week 1]:[Spring Exams]]),0)</f>
        <v>0.4</v>
      </c>
      <c r="AL91" s="27">
        <f>IF(Table1[[#This Row],[Hours]]&gt;0,Table1[[#This Row],[Hours]],Table1[[#This Row],[Nominal Hours]])*COUNTIF(Table1[[#This Row],[Autumn Week 1]:[Spring Week 12]],"&gt;0")</f>
        <v>16</v>
      </c>
    </row>
    <row r="92" spans="1:38">
      <c r="A92" s="8" t="s">
        <v>21</v>
      </c>
      <c r="B92" s="2" t="s">
        <v>22</v>
      </c>
      <c r="C92" s="11" t="s">
        <v>124</v>
      </c>
      <c r="D92" s="29">
        <f>INDEX(Table2[CA weight],MATCH(Table1[[#This Row],[Module Code]],Table2[Module Code],0))</f>
        <v>20</v>
      </c>
      <c r="E92" s="29">
        <f>INDEX(Table2[Credits],MATCH(Table1[[#This Row],[Module Code]],Table2[Module Code],0))</f>
        <v>10</v>
      </c>
      <c r="F92" s="11" t="s">
        <v>210</v>
      </c>
      <c r="G92" s="11" t="s">
        <v>231</v>
      </c>
      <c r="H92" s="11" t="s">
        <v>297</v>
      </c>
      <c r="I92" s="11">
        <v>4</v>
      </c>
      <c r="J92" s="11">
        <f>AVERAGE(Table1[[#This Row],[Autumn Week 1]:[Spring Exams]])*4*Table1[[#This Row],[Credits]]</f>
        <v>4</v>
      </c>
      <c r="K92" s="11"/>
      <c r="L92" s="18"/>
      <c r="M92" s="18"/>
      <c r="N92" s="18"/>
      <c r="O92" s="18"/>
      <c r="P92" s="18"/>
      <c r="Q92" s="18"/>
      <c r="R92" s="18">
        <v>0.1</v>
      </c>
      <c r="S92" s="18"/>
      <c r="T92" s="18"/>
      <c r="U92" s="18"/>
      <c r="V92" s="18"/>
      <c r="W92" s="23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7">
        <f>IF(Table1[[#This Row],[Summative]]="Y",SUMIF(Table1[[#This Row],[Autumn Week 1]:[Spring Exams]],"&gt;0",Table1[[#This Row],[Autumn Week 1]:[Spring Exams]]),0)</f>
        <v>0.1</v>
      </c>
      <c r="AL92" s="27">
        <f>IF(Table1[[#This Row],[Hours]]&gt;0,Table1[[#This Row],[Hours]],Table1[[#This Row],[Nominal Hours]])*COUNTIF(Table1[[#This Row],[Autumn Week 1]:[Spring Week 12]],"&gt;0")</f>
        <v>4</v>
      </c>
    </row>
    <row r="93" spans="1:38">
      <c r="A93" s="8" t="s">
        <v>21</v>
      </c>
      <c r="B93" s="2" t="s">
        <v>22</v>
      </c>
      <c r="C93" s="11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1" t="s">
        <v>209</v>
      </c>
      <c r="G93" s="11" t="s">
        <v>231</v>
      </c>
      <c r="H93" s="11" t="s">
        <v>297</v>
      </c>
      <c r="I93" s="11">
        <v>4</v>
      </c>
      <c r="J93" s="11">
        <f>AVERAGE(Table1[[#This Row],[Autumn Week 1]:[Spring Exams]])*4*Table1[[#This Row],[Credits]]</f>
        <v>4</v>
      </c>
      <c r="K93" s="11"/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>
        <v>0.1</v>
      </c>
      <c r="W93" s="19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7">
        <f>IF(Table1[[#This Row],[Summative]]="Y",SUMIF(Table1[[#This Row],[Autumn Week 1]:[Spring Exams]],"&gt;0",Table1[[#This Row],[Autumn Week 1]:[Spring Exams]]),0)</f>
        <v>0.1</v>
      </c>
      <c r="AL93" s="27">
        <f>IF(Table1[[#This Row],[Hours]]&gt;0,Table1[[#This Row],[Hours]],Table1[[#This Row],[Nominal Hours]])*COUNTIF(Table1[[#This Row],[Autumn Week 1]:[Spring Week 12]],"&gt;0")</f>
        <v>4</v>
      </c>
    </row>
    <row r="94" spans="1:38">
      <c r="A94" s="3" t="s">
        <v>109</v>
      </c>
      <c r="B94" s="3" t="s">
        <v>99</v>
      </c>
      <c r="C94" s="11" t="s">
        <v>128</v>
      </c>
      <c r="D94" s="29">
        <f>INDEX(Table2[CA weight],MATCH(Table1[[#This Row],[Module Code]],Table2[Module Code],0))</f>
        <v>30</v>
      </c>
      <c r="E94" s="29">
        <f>INDEX(Table2[Credits],MATCH(Table1[[#This Row],[Module Code]],Table2[Module Code],0))</f>
        <v>20</v>
      </c>
      <c r="F94" s="11" t="s">
        <v>379</v>
      </c>
      <c r="G94" s="11" t="s">
        <v>222</v>
      </c>
      <c r="H94" s="11" t="s">
        <v>365</v>
      </c>
      <c r="I94" s="11">
        <v>1</v>
      </c>
      <c r="J94" s="11">
        <f>AVERAGE(Table1[[#This Row],[Autumn Week 1]:[Spring Exams]])*4*Table1[[#This Row],[Credits]]</f>
        <v>0.56000000000000005</v>
      </c>
      <c r="K94" s="11">
        <v>0.5</v>
      </c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>
        <v>7.0000000000000001E-3</v>
      </c>
      <c r="Y94" s="20">
        <v>7.0000000000000001E-3</v>
      </c>
      <c r="Z94" s="20">
        <v>7.0000000000000001E-3</v>
      </c>
      <c r="AA94" s="20">
        <v>7.0000000000000001E-3</v>
      </c>
      <c r="AB94" s="20">
        <v>7.0000000000000001E-3</v>
      </c>
      <c r="AC94" s="20">
        <v>7.0000000000000001E-3</v>
      </c>
      <c r="AD94" s="20">
        <v>7.0000000000000001E-3</v>
      </c>
      <c r="AE94" s="20">
        <v>7.0000000000000001E-3</v>
      </c>
      <c r="AF94" s="20">
        <v>7.0000000000000001E-3</v>
      </c>
      <c r="AG94" s="20">
        <v>7.0000000000000001E-3</v>
      </c>
      <c r="AH94" s="20"/>
      <c r="AI94" s="20"/>
      <c r="AJ94" s="20"/>
      <c r="AK94" s="27">
        <f>IF(Table1[[#This Row],[Summative]]="Y",SUMIF(Table1[[#This Row],[Autumn Week 1]:[Spring Exams]],"&gt;0",Table1[[#This Row],[Autumn Week 1]:[Spring Exams]]),0)</f>
        <v>0</v>
      </c>
      <c r="AL94" s="27">
        <f>IF(Table1[[#This Row],[Hours]]&gt;0,Table1[[#This Row],[Hours]],Table1[[#This Row],[Nominal Hours]])*COUNTIF(Table1[[#This Row],[Autumn Week 1]:[Spring Week 12]],"&gt;0")</f>
        <v>5</v>
      </c>
    </row>
    <row r="95" spans="1:38">
      <c r="A95" s="3" t="s">
        <v>109</v>
      </c>
      <c r="B95" s="3" t="s">
        <v>99</v>
      </c>
      <c r="C95" s="11" t="s">
        <v>128</v>
      </c>
      <c r="D95" s="29">
        <f>INDEX(Table2[CA weight],MATCH(Table1[[#This Row],[Module Code]],Table2[Module Code],0))</f>
        <v>30</v>
      </c>
      <c r="E95" s="29">
        <f>INDEX(Table2[Credits],MATCH(Table1[[#This Row],[Module Code]],Table2[Module Code],0))</f>
        <v>20</v>
      </c>
      <c r="F95" s="11" t="s">
        <v>370</v>
      </c>
      <c r="G95" s="11" t="s">
        <v>231</v>
      </c>
      <c r="H95" s="11" t="s">
        <v>297</v>
      </c>
      <c r="I95" s="11">
        <v>11</v>
      </c>
      <c r="J95" s="11">
        <f>AVERAGE(Table1[[#This Row],[Autumn Week 1]:[Spring Exams]])*4*Table1[[#This Row],[Credits]]</f>
        <v>5.6000000000000005</v>
      </c>
      <c r="K95" s="11"/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>
        <v>7.0000000000000007E-2</v>
      </c>
      <c r="AI95" s="20"/>
      <c r="AJ95" s="20"/>
      <c r="AK95" s="27">
        <f>IF(Table1[[#This Row],[Summative]]="Y",SUMIF(Table1[[#This Row],[Autumn Week 1]:[Spring Exams]],"&gt;0",Table1[[#This Row],[Autumn Week 1]:[Spring Exams]]),0)</f>
        <v>7.0000000000000007E-2</v>
      </c>
      <c r="AL95" s="27">
        <f>IF(Table1[[#This Row],[Hours]]&gt;0,Table1[[#This Row],[Hours]],Table1[[#This Row],[Nominal Hours]])*COUNTIF(Table1[[#This Row],[Autumn Week 1]:[Spring Week 12]],"&gt;0")</f>
        <v>5.6000000000000005</v>
      </c>
    </row>
    <row r="96" spans="1:38">
      <c r="A96" s="3" t="s">
        <v>109</v>
      </c>
      <c r="B96" s="3" t="s">
        <v>99</v>
      </c>
      <c r="C96" s="12" t="s">
        <v>5</v>
      </c>
      <c r="D96" s="29">
        <f>INDEX(Table2[CA weight],MATCH(Table1[[#This Row],[Module Code]],Table2[Module Code],0))</f>
        <v>30</v>
      </c>
      <c r="E96" s="29">
        <f>INDEX(Table2[Credits],MATCH(Table1[[#This Row],[Module Code]],Table2[Module Code],0))</f>
        <v>20</v>
      </c>
      <c r="F96" s="12" t="s">
        <v>209</v>
      </c>
      <c r="G96" s="11" t="s">
        <v>231</v>
      </c>
      <c r="H96" s="11" t="s">
        <v>295</v>
      </c>
      <c r="I96" s="11">
        <v>3</v>
      </c>
      <c r="J96" s="11">
        <f>AVERAGE(Table1[[#This Row],[Autumn Week 1]:[Spring Exams]])*4*Table1[[#This Row],[Credits]]</f>
        <v>6.1333333333333337</v>
      </c>
      <c r="K96" s="11"/>
      <c r="L96" s="18"/>
      <c r="M96" s="18"/>
      <c r="N96" s="18"/>
      <c r="O96" s="19"/>
      <c r="P96" s="18"/>
      <c r="Q96" s="18"/>
      <c r="R96" s="18"/>
      <c r="S96" s="19"/>
      <c r="T96" s="18"/>
      <c r="U96" s="18"/>
      <c r="V96" s="18"/>
      <c r="W96" s="19"/>
      <c r="X96" s="20"/>
      <c r="Y96" s="20"/>
      <c r="Z96" s="20"/>
      <c r="AA96" s="20"/>
      <c r="AB96" s="20">
        <v>0.09</v>
      </c>
      <c r="AC96" s="20"/>
      <c r="AD96" s="20"/>
      <c r="AE96" s="20">
        <v>7.0000000000000007E-2</v>
      </c>
      <c r="AF96" s="20"/>
      <c r="AG96" s="20"/>
      <c r="AH96" s="20">
        <v>7.0000000000000007E-2</v>
      </c>
      <c r="AI96" s="20"/>
      <c r="AJ96" s="20"/>
      <c r="AK96" s="27">
        <f>IF(Table1[[#This Row],[Summative]]="Y",SUMIF(Table1[[#This Row],[Autumn Week 1]:[Spring Exams]],"&gt;0",Table1[[#This Row],[Autumn Week 1]:[Spring Exams]]),0)</f>
        <v>0.23</v>
      </c>
      <c r="AL96" s="27">
        <f>IF(Table1[[#This Row],[Hours]]&gt;0,Table1[[#This Row],[Hours]],Table1[[#This Row],[Nominal Hours]])*COUNTIF(Table1[[#This Row],[Autumn Week 1]:[Spring Week 12]],"&gt;0")</f>
        <v>18.400000000000002</v>
      </c>
    </row>
    <row r="97" spans="1:38">
      <c r="A97" s="3" t="s">
        <v>191</v>
      </c>
      <c r="B97" s="3" t="s">
        <v>100</v>
      </c>
      <c r="C97" s="12" t="s">
        <v>5</v>
      </c>
      <c r="D97" s="29">
        <f>INDEX(Table2[CA weight],MATCH(Table1[[#This Row],[Module Code]],Table2[Module Code],0))</f>
        <v>20</v>
      </c>
      <c r="E97" s="29">
        <f>INDEX(Table2[Credits],MATCH(Table1[[#This Row],[Module Code]],Table2[Module Code],0))</f>
        <v>10</v>
      </c>
      <c r="F97" s="12" t="s">
        <v>209</v>
      </c>
      <c r="G97" s="11" t="s">
        <v>231</v>
      </c>
      <c r="H97" s="11" t="s">
        <v>295</v>
      </c>
      <c r="I97" s="11">
        <v>6</v>
      </c>
      <c r="J97" s="11">
        <f>AVERAGE(Table1[[#This Row],[Autumn Week 1]:[Spring Exams]])*4*Table1[[#This Row],[Credits]]</f>
        <v>8</v>
      </c>
      <c r="K97" s="11"/>
      <c r="L97" s="18"/>
      <c r="M97" s="18"/>
      <c r="N97" s="18"/>
      <c r="O97" s="19"/>
      <c r="P97" s="18"/>
      <c r="Q97" s="18"/>
      <c r="R97" s="18"/>
      <c r="S97" s="19"/>
      <c r="T97" s="18"/>
      <c r="U97" s="18"/>
      <c r="V97" s="18"/>
      <c r="W97" s="19"/>
      <c r="X97" s="20"/>
      <c r="Y97" s="20"/>
      <c r="Z97" s="20"/>
      <c r="AA97" s="20"/>
      <c r="AB97" s="20"/>
      <c r="AC97" s="20"/>
      <c r="AD97" s="20"/>
      <c r="AE97" s="20"/>
      <c r="AF97" s="20"/>
      <c r="AG97" s="20">
        <v>0.2</v>
      </c>
      <c r="AH97" s="20"/>
      <c r="AI97" s="20"/>
      <c r="AJ97" s="20"/>
      <c r="AK97" s="27">
        <f>IF(Table1[[#This Row],[Summative]]="Y",SUMIF(Table1[[#This Row],[Autumn Week 1]:[Spring Exams]],"&gt;0",Table1[[#This Row],[Autumn Week 1]:[Spring Exams]]),0)</f>
        <v>0.2</v>
      </c>
      <c r="AL97" s="27">
        <f>IF(Table1[[#This Row],[Hours]]&gt;0,Table1[[#This Row],[Hours]],Table1[[#This Row],[Nominal Hours]])*COUNTIF(Table1[[#This Row],[Autumn Week 1]:[Spring Week 12]],"&gt;0")</f>
        <v>8</v>
      </c>
    </row>
    <row r="98" spans="1:38">
      <c r="A98" s="3" t="s">
        <v>111</v>
      </c>
      <c r="B98" s="3" t="s">
        <v>253</v>
      </c>
      <c r="C98" s="12" t="s">
        <v>5</v>
      </c>
      <c r="D98" s="29">
        <f>INDEX(Table2[CA weight],MATCH(Table1[[#This Row],[Module Code]],Table2[Module Code],0))</f>
        <v>20</v>
      </c>
      <c r="E98" s="29">
        <f>INDEX(Table2[Credits],MATCH(Table1[[#This Row],[Module Code]],Table2[Module Code],0))</f>
        <v>10</v>
      </c>
      <c r="F98" s="12" t="s">
        <v>291</v>
      </c>
      <c r="G98" s="11" t="s">
        <v>231</v>
      </c>
      <c r="H98" s="11" t="s">
        <v>297</v>
      </c>
      <c r="I98" s="11">
        <v>4</v>
      </c>
      <c r="J98" s="11">
        <f>AVERAGE(Table1[[#This Row],[Autumn Week 1]:[Spring Exams]])*4*Table1[[#This Row],[Credits]]</f>
        <v>1.6</v>
      </c>
      <c r="K98" s="11"/>
      <c r="L98" s="18"/>
      <c r="M98" s="18"/>
      <c r="N98" s="18"/>
      <c r="O98" s="19"/>
      <c r="P98" s="18"/>
      <c r="Q98" s="18"/>
      <c r="R98" s="18"/>
      <c r="S98" s="19"/>
      <c r="T98" s="18"/>
      <c r="U98" s="18"/>
      <c r="V98" s="18"/>
      <c r="W98" s="19"/>
      <c r="X98" s="20"/>
      <c r="Y98" s="20"/>
      <c r="Z98" s="20"/>
      <c r="AA98" s="20"/>
      <c r="AB98" s="20">
        <v>0.04</v>
      </c>
      <c r="AC98" s="20"/>
      <c r="AD98" s="20"/>
      <c r="AE98" s="20"/>
      <c r="AF98" s="20"/>
      <c r="AG98" s="20"/>
      <c r="AH98" s="20"/>
      <c r="AI98" s="20"/>
      <c r="AJ98" s="20"/>
      <c r="AK98" s="27">
        <f>IF(Table1[[#This Row],[Summative]]="Y",SUMIF(Table1[[#This Row],[Autumn Week 1]:[Spring Exams]],"&gt;0",Table1[[#This Row],[Autumn Week 1]:[Spring Exams]]),0)</f>
        <v>0.04</v>
      </c>
      <c r="AL98" s="27">
        <f>IF(Table1[[#This Row],[Hours]]&gt;0,Table1[[#This Row],[Hours]],Table1[[#This Row],[Nominal Hours]])*COUNTIF(Table1[[#This Row],[Autumn Week 1]:[Spring Week 12]],"&gt;0")</f>
        <v>1.6</v>
      </c>
    </row>
    <row r="99" spans="1:38">
      <c r="A99" s="3" t="s">
        <v>111</v>
      </c>
      <c r="B99" s="3" t="s">
        <v>253</v>
      </c>
      <c r="C99" s="12" t="s">
        <v>124</v>
      </c>
      <c r="D99" s="29">
        <f>INDEX(Table2[CA weight],MATCH(Table1[[#This Row],[Module Code]],Table2[Module Code],0))</f>
        <v>20</v>
      </c>
      <c r="E99" s="29">
        <f>INDEX(Table2[Credits],MATCH(Table1[[#This Row],[Module Code]],Table2[Module Code],0))</f>
        <v>10</v>
      </c>
      <c r="F99" s="12" t="s">
        <v>327</v>
      </c>
      <c r="G99" s="11" t="s">
        <v>231</v>
      </c>
      <c r="H99" s="11" t="s">
        <v>296</v>
      </c>
      <c r="I99" s="11">
        <v>2</v>
      </c>
      <c r="J99" s="11">
        <f>AVERAGE(Table1[[#This Row],[Autumn Week 1]:[Spring Exams]])*4*Table1[[#This Row],[Credits]]</f>
        <v>6.4</v>
      </c>
      <c r="K99" s="11"/>
      <c r="L99" s="18"/>
      <c r="M99" s="18"/>
      <c r="N99" s="18"/>
      <c r="O99" s="19"/>
      <c r="P99" s="18"/>
      <c r="Q99" s="18"/>
      <c r="R99" s="18"/>
      <c r="S99" s="19"/>
      <c r="T99" s="18"/>
      <c r="U99" s="18"/>
      <c r="V99" s="18"/>
      <c r="W99" s="19"/>
      <c r="X99" s="20"/>
      <c r="Y99" s="20"/>
      <c r="Z99" s="20"/>
      <c r="AA99" s="20"/>
      <c r="AB99" s="20"/>
      <c r="AC99" s="20"/>
      <c r="AD99" s="20">
        <v>0.16</v>
      </c>
      <c r="AE99" s="20"/>
      <c r="AF99" s="20"/>
      <c r="AG99" s="20"/>
      <c r="AH99" s="20"/>
      <c r="AI99" s="20"/>
      <c r="AJ99" s="20"/>
      <c r="AK99" s="27">
        <f>IF(Table1[[#This Row],[Summative]]="Y",SUMIF(Table1[[#This Row],[Autumn Week 1]:[Spring Exams]],"&gt;0",Table1[[#This Row],[Autumn Week 1]:[Spring Exams]]),0)</f>
        <v>0.16</v>
      </c>
      <c r="AL99" s="27">
        <f>IF(Table1[[#This Row],[Hours]]&gt;0,Table1[[#This Row],[Hours]],Table1[[#This Row],[Nominal Hours]])*COUNTIF(Table1[[#This Row],[Autumn Week 1]:[Spring Week 12]],"&gt;0")</f>
        <v>6.4</v>
      </c>
    </row>
    <row r="100" spans="1:38">
      <c r="A100" s="3" t="s">
        <v>192</v>
      </c>
      <c r="B100" s="3" t="s">
        <v>101</v>
      </c>
      <c r="C100" s="12" t="s">
        <v>5</v>
      </c>
      <c r="D100" s="29">
        <f>INDEX(Table2[CA weight],MATCH(Table1[[#This Row],[Module Code]],Table2[Module Code],0))</f>
        <v>40</v>
      </c>
      <c r="E100" s="29">
        <f>INDEX(Table2[Credits],MATCH(Table1[[#This Row],[Module Code]],Table2[Module Code],0))</f>
        <v>10</v>
      </c>
      <c r="F100" s="12" t="s">
        <v>209</v>
      </c>
      <c r="G100" s="11" t="s">
        <v>231</v>
      </c>
      <c r="H100" s="11" t="s">
        <v>295</v>
      </c>
      <c r="I100" s="11">
        <v>6</v>
      </c>
      <c r="J100" s="11">
        <f>AVERAGE(Table1[[#This Row],[Autumn Week 1]:[Spring Exams]])*4*Table1[[#This Row],[Credits]]</f>
        <v>8</v>
      </c>
      <c r="K100" s="11"/>
      <c r="L100" s="18"/>
      <c r="M100" s="18"/>
      <c r="N100" s="18"/>
      <c r="O100" s="19"/>
      <c r="P100" s="18"/>
      <c r="Q100" s="18"/>
      <c r="R100" s="18"/>
      <c r="S100" s="19"/>
      <c r="T100" s="18"/>
      <c r="U100" s="18"/>
      <c r="V100" s="18"/>
      <c r="W100" s="19"/>
      <c r="X100" s="20"/>
      <c r="Y100" s="20"/>
      <c r="Z100" s="20"/>
      <c r="AA100" s="20"/>
      <c r="AB100" s="20"/>
      <c r="AC100" s="20"/>
      <c r="AD100" s="20"/>
      <c r="AE100" s="20"/>
      <c r="AF100" s="20">
        <v>0.2</v>
      </c>
      <c r="AG100" s="20"/>
      <c r="AH100" s="20"/>
      <c r="AI100" s="20"/>
      <c r="AJ100" s="20"/>
      <c r="AK100" s="27">
        <f>IF(Table1[[#This Row],[Summative]]="Y",SUMIF(Table1[[#This Row],[Autumn Week 1]:[Spring Exams]],"&gt;0",Table1[[#This Row],[Autumn Week 1]:[Spring Exams]]),0)</f>
        <v>0.2</v>
      </c>
      <c r="AL100" s="27">
        <f>IF(Table1[[#This Row],[Hours]]&gt;0,Table1[[#This Row],[Hours]],Table1[[#This Row],[Nominal Hours]])*COUNTIF(Table1[[#This Row],[Autumn Week 1]:[Spring Week 12]],"&gt;0")</f>
        <v>8</v>
      </c>
    </row>
    <row r="101" spans="1:38">
      <c r="A101" s="3" t="s">
        <v>192</v>
      </c>
      <c r="B101" s="3" t="s">
        <v>101</v>
      </c>
      <c r="C101" s="12" t="s">
        <v>124</v>
      </c>
      <c r="D101" s="29">
        <f>INDEX(Table2[CA weight],MATCH(Table1[[#This Row],[Module Code]],Table2[Module Code],0))</f>
        <v>40</v>
      </c>
      <c r="E101" s="29">
        <f>INDEX(Table2[Credits],MATCH(Table1[[#This Row],[Module Code]],Table2[Module Code],0))</f>
        <v>10</v>
      </c>
      <c r="F101" s="12" t="s">
        <v>344</v>
      </c>
      <c r="G101" s="11" t="s">
        <v>231</v>
      </c>
      <c r="H101" s="11" t="s">
        <v>297</v>
      </c>
      <c r="I101" s="11">
        <v>2</v>
      </c>
      <c r="J101" s="11">
        <f>AVERAGE(Table1[[#This Row],[Autumn Week 1]:[Spring Exams]])*4*Table1[[#This Row],[Credits]]</f>
        <v>8</v>
      </c>
      <c r="K101" s="11"/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/>
      <c r="W101" s="19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>
        <v>0.2</v>
      </c>
      <c r="AI101" s="20"/>
      <c r="AJ101" s="20"/>
      <c r="AK101" s="27">
        <f>IF(Table1[[#This Row],[Summative]]="Y",SUMIF(Table1[[#This Row],[Autumn Week 1]:[Spring Exams]],"&gt;0",Table1[[#This Row],[Autumn Week 1]:[Spring Exams]]),0)</f>
        <v>0.2</v>
      </c>
      <c r="AL101" s="27">
        <f>IF(Table1[[#This Row],[Hours]]&gt;0,Table1[[#This Row],[Hours]],Table1[[#This Row],[Nominal Hours]])*COUNTIF(Table1[[#This Row],[Autumn Week 1]:[Spring Week 12]],"&gt;0")</f>
        <v>8</v>
      </c>
    </row>
    <row r="102" spans="1:38">
      <c r="A102" s="3" t="s">
        <v>112</v>
      </c>
      <c r="B102" s="3" t="s">
        <v>102</v>
      </c>
      <c r="C102" s="12" t="s">
        <v>5</v>
      </c>
      <c r="D102" s="29">
        <f>INDEX(Table2[CA weight],MATCH(Table1[[#This Row],[Module Code]],Table2[Module Code],0))</f>
        <v>100</v>
      </c>
      <c r="E102" s="29">
        <f>INDEX(Table2[Credits],MATCH(Table1[[#This Row],[Module Code]],Table2[Module Code],0))</f>
        <v>10</v>
      </c>
      <c r="F102" s="12" t="s">
        <v>345</v>
      </c>
      <c r="G102" s="11" t="s">
        <v>231</v>
      </c>
      <c r="H102" s="11" t="s">
        <v>297</v>
      </c>
      <c r="I102" s="11">
        <v>11</v>
      </c>
      <c r="J102" s="11">
        <f>AVERAGE(Table1[[#This Row],[Autumn Week 1]:[Spring Exams]])*4*Table1[[#This Row],[Credits]]</f>
        <v>25.6</v>
      </c>
      <c r="K102" s="11">
        <v>30</v>
      </c>
      <c r="L102" s="18"/>
      <c r="M102" s="18"/>
      <c r="N102" s="18"/>
      <c r="O102" s="19"/>
      <c r="P102" s="18"/>
      <c r="Q102" s="18"/>
      <c r="R102" s="18"/>
      <c r="S102" s="19"/>
      <c r="T102" s="18"/>
      <c r="U102" s="18"/>
      <c r="V102" s="18"/>
      <c r="W102" s="19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>
        <v>0.64</v>
      </c>
      <c r="AJ102" s="20"/>
      <c r="AK102" s="27">
        <f>IF(Table1[[#This Row],[Summative]]="Y",SUMIF(Table1[[#This Row],[Autumn Week 1]:[Spring Exams]],"&gt;0",Table1[[#This Row],[Autumn Week 1]:[Spring Exams]]),0)</f>
        <v>0.64</v>
      </c>
      <c r="AL102" s="27">
        <f>IF(Table1[[#This Row],[Hours]]&gt;0,Table1[[#This Row],[Hours]],Table1[[#This Row],[Nominal Hours]])*COUNTIF(Table1[[#This Row],[Autumn Week 1]:[Spring Week 12]],"&gt;0")</f>
        <v>30</v>
      </c>
    </row>
    <row r="103" spans="1:38">
      <c r="A103" s="3" t="s">
        <v>112</v>
      </c>
      <c r="B103" s="3" t="s">
        <v>102</v>
      </c>
      <c r="C103" s="12" t="s">
        <v>124</v>
      </c>
      <c r="D103" s="29">
        <f>INDEX(Table2[CA weight],MATCH(Table1[[#This Row],[Module Code]],Table2[Module Code],0))</f>
        <v>100</v>
      </c>
      <c r="E103" s="29">
        <f>INDEX(Table2[Credits],MATCH(Table1[[#This Row],[Module Code]],Table2[Module Code],0))</f>
        <v>10</v>
      </c>
      <c r="F103" s="12" t="s">
        <v>323</v>
      </c>
      <c r="G103" s="11" t="s">
        <v>231</v>
      </c>
      <c r="H103" s="11" t="s">
        <v>310</v>
      </c>
      <c r="I103" s="11">
        <v>11</v>
      </c>
      <c r="J103" s="11">
        <f>AVERAGE(Table1[[#This Row],[Autumn Week 1]:[Spring Exams]])*4*Table1[[#This Row],[Credits]]</f>
        <v>4</v>
      </c>
      <c r="K103" s="11">
        <v>15</v>
      </c>
      <c r="L103" s="18"/>
      <c r="M103" s="18"/>
      <c r="N103" s="18"/>
      <c r="O103" s="19"/>
      <c r="P103" s="18"/>
      <c r="Q103" s="18"/>
      <c r="R103" s="18"/>
      <c r="S103" s="19"/>
      <c r="T103" s="18"/>
      <c r="U103" s="18"/>
      <c r="V103" s="18"/>
      <c r="W103" s="19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>
        <v>0.1</v>
      </c>
      <c r="AJ103" s="20"/>
      <c r="AK103" s="27">
        <f>IF(Table1[[#This Row],[Summative]]="Y",SUMIF(Table1[[#This Row],[Autumn Week 1]:[Spring Exams]],"&gt;0",Table1[[#This Row],[Autumn Week 1]:[Spring Exams]]),0)</f>
        <v>0.1</v>
      </c>
      <c r="AL103" s="27">
        <f>IF(Table1[[#This Row],[Hours]]&gt;0,Table1[[#This Row],[Hours]],Table1[[#This Row],[Nominal Hours]])*COUNTIF(Table1[[#This Row],[Autumn Week 1]:[Spring Week 12]],"&gt;0")</f>
        <v>15</v>
      </c>
    </row>
    <row r="104" spans="1:38">
      <c r="A104" s="3" t="s">
        <v>112</v>
      </c>
      <c r="B104" s="3" t="s">
        <v>102</v>
      </c>
      <c r="C104" s="12" t="s">
        <v>5</v>
      </c>
      <c r="D104" s="29">
        <f>INDEX(Table2[CA weight],MATCH(Table1[[#This Row],[Module Code]],Table2[Module Code],0))</f>
        <v>100</v>
      </c>
      <c r="E104" s="29">
        <f>INDEX(Table2[Credits],MATCH(Table1[[#This Row],[Module Code]],Table2[Module Code],0))</f>
        <v>10</v>
      </c>
      <c r="F104" s="12" t="s">
        <v>258</v>
      </c>
      <c r="G104" s="11" t="s">
        <v>231</v>
      </c>
      <c r="H104" s="11" t="s">
        <v>297</v>
      </c>
      <c r="I104" s="11">
        <v>11</v>
      </c>
      <c r="J104" s="11">
        <f>AVERAGE(Table1[[#This Row],[Autumn Week 1]:[Spring Exams]])*4*Table1[[#This Row],[Credits]]</f>
        <v>4</v>
      </c>
      <c r="K104" s="11">
        <v>10</v>
      </c>
      <c r="L104" s="18"/>
      <c r="M104" s="18"/>
      <c r="N104" s="18"/>
      <c r="O104" s="19"/>
      <c r="P104" s="18"/>
      <c r="Q104" s="18"/>
      <c r="R104" s="18"/>
      <c r="S104" s="19"/>
      <c r="T104" s="18"/>
      <c r="U104" s="18"/>
      <c r="V104" s="18"/>
      <c r="W104" s="19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>
        <v>0.1</v>
      </c>
      <c r="AJ104" s="20"/>
      <c r="AK104" s="27">
        <f>IF(Table1[[#This Row],[Summative]]="Y",SUMIF(Table1[[#This Row],[Autumn Week 1]:[Spring Exams]],"&gt;0",Table1[[#This Row],[Autumn Week 1]:[Spring Exams]]),0)</f>
        <v>0.1</v>
      </c>
      <c r="AL104" s="27">
        <f>IF(Table1[[#This Row],[Hours]]&gt;0,Table1[[#This Row],[Hours]],Table1[[#This Row],[Nominal Hours]])*COUNTIF(Table1[[#This Row],[Autumn Week 1]:[Spring Week 12]],"&gt;0")</f>
        <v>10</v>
      </c>
    </row>
    <row r="105" spans="1:38">
      <c r="A105" s="3" t="s">
        <v>103</v>
      </c>
      <c r="B105" s="3" t="s">
        <v>104</v>
      </c>
      <c r="C105" s="12" t="s">
        <v>5</v>
      </c>
      <c r="D105" s="29">
        <f>INDEX(Table2[CA weight],MATCH(Table1[[#This Row],[Module Code]],Table2[Module Code],0))</f>
        <v>20</v>
      </c>
      <c r="E105" s="29">
        <f>INDEX(Table2[Credits],MATCH(Table1[[#This Row],[Module Code]],Table2[Module Code],0))</f>
        <v>10</v>
      </c>
      <c r="F105" s="12" t="s">
        <v>209</v>
      </c>
      <c r="G105" s="11" t="s">
        <v>231</v>
      </c>
      <c r="H105" s="11" t="s">
        <v>295</v>
      </c>
      <c r="I105" s="11">
        <v>6</v>
      </c>
      <c r="J105" s="11">
        <f>AVERAGE(Table1[[#This Row],[Autumn Week 1]:[Spring Exams]])*4*Table1[[#This Row],[Credits]]</f>
        <v>8</v>
      </c>
      <c r="K105" s="11"/>
      <c r="L105" s="18"/>
      <c r="M105" s="18"/>
      <c r="N105" s="18"/>
      <c r="O105" s="19"/>
      <c r="P105" s="18"/>
      <c r="Q105" s="18"/>
      <c r="R105" s="18"/>
      <c r="S105" s="19"/>
      <c r="T105" s="18"/>
      <c r="U105" s="18"/>
      <c r="V105" s="18"/>
      <c r="W105" s="19"/>
      <c r="X105" s="20"/>
      <c r="Y105" s="20"/>
      <c r="Z105" s="20"/>
      <c r="AA105" s="20"/>
      <c r="AB105" s="20"/>
      <c r="AC105" s="20"/>
      <c r="AD105" s="20"/>
      <c r="AE105" s="20">
        <v>0.2</v>
      </c>
      <c r="AF105" s="20"/>
      <c r="AG105" s="20"/>
      <c r="AH105" s="20"/>
      <c r="AI105" s="20"/>
      <c r="AJ105" s="20"/>
      <c r="AK105" s="27">
        <f>IF(Table1[[#This Row],[Summative]]="Y",SUMIF(Table1[[#This Row],[Autumn Week 1]:[Spring Exams]],"&gt;0",Table1[[#This Row],[Autumn Week 1]:[Spring Exams]]),0)</f>
        <v>0.2</v>
      </c>
      <c r="AL105" s="27">
        <f>IF(Table1[[#This Row],[Hours]]&gt;0,Table1[[#This Row],[Hours]],Table1[[#This Row],[Nominal Hours]])*COUNTIF(Table1[[#This Row],[Autumn Week 1]:[Spring Week 12]],"&gt;0")</f>
        <v>8</v>
      </c>
    </row>
    <row r="106" spans="1:38">
      <c r="A106" s="3" t="s">
        <v>105</v>
      </c>
      <c r="B106" s="3" t="s">
        <v>106</v>
      </c>
      <c r="C106" s="12" t="s">
        <v>5</v>
      </c>
      <c r="D106" s="29">
        <f>INDEX(Table2[CA weight],MATCH(Table1[[#This Row],[Module Code]],Table2[Module Code],0))</f>
        <v>20</v>
      </c>
      <c r="E106" s="29">
        <f>INDEX(Table2[Credits],MATCH(Table1[[#This Row],[Module Code]],Table2[Module Code],0))</f>
        <v>10</v>
      </c>
      <c r="F106" s="12" t="s">
        <v>300</v>
      </c>
      <c r="G106" s="11" t="s">
        <v>231</v>
      </c>
      <c r="H106" s="11" t="s">
        <v>297</v>
      </c>
      <c r="I106" s="11">
        <v>2</v>
      </c>
      <c r="J106" s="11">
        <f>AVERAGE(Table1[[#This Row],[Autumn Week 1]:[Spring Exams]])*4*Table1[[#This Row],[Credits]]</f>
        <v>8</v>
      </c>
      <c r="K106" s="11"/>
      <c r="L106" s="18"/>
      <c r="M106" s="18"/>
      <c r="N106" s="18"/>
      <c r="O106" s="19"/>
      <c r="P106" s="18"/>
      <c r="Q106" s="18"/>
      <c r="R106" s="18"/>
      <c r="S106" s="19"/>
      <c r="T106" s="18"/>
      <c r="U106" s="18"/>
      <c r="V106" s="18"/>
      <c r="W106" s="19"/>
      <c r="X106" s="20"/>
      <c r="Y106" s="20"/>
      <c r="Z106" s="20">
        <v>0.2</v>
      </c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7">
        <f>IF(Table1[[#This Row],[Summative]]="Y",SUMIF(Table1[[#This Row],[Autumn Week 1]:[Spring Exams]],"&gt;0",Table1[[#This Row],[Autumn Week 1]:[Spring Exams]]),0)</f>
        <v>0.2</v>
      </c>
      <c r="AL106" s="27">
        <f>IF(Table1[[#This Row],[Hours]]&gt;0,Table1[[#This Row],[Hours]],Table1[[#This Row],[Nominal Hours]])*COUNTIF(Table1[[#This Row],[Autumn Week 1]:[Spring Week 12]],"&gt;0")</f>
        <v>8</v>
      </c>
    </row>
    <row r="107" spans="1:38">
      <c r="A107" s="3" t="s">
        <v>107</v>
      </c>
      <c r="B107" s="3" t="s">
        <v>108</v>
      </c>
      <c r="C107" s="12" t="s">
        <v>124</v>
      </c>
      <c r="D107" s="29">
        <f>INDEX(Table2[CA weight],MATCH(Table1[[#This Row],[Module Code]],Table2[Module Code],0))</f>
        <v>20</v>
      </c>
      <c r="E107" s="29">
        <f>INDEX(Table2[Credits],MATCH(Table1[[#This Row],[Module Code]],Table2[Module Code],0))</f>
        <v>10</v>
      </c>
      <c r="F107" s="12" t="s">
        <v>274</v>
      </c>
      <c r="G107" s="11" t="s">
        <v>231</v>
      </c>
      <c r="H107" s="11" t="s">
        <v>310</v>
      </c>
      <c r="I107" s="11">
        <v>4</v>
      </c>
      <c r="J107" s="11">
        <f>AVERAGE(Table1[[#This Row],[Autumn Week 1]:[Spring Exams]])*4*Table1[[#This Row],[Credits]]</f>
        <v>8</v>
      </c>
      <c r="K107" s="11">
        <v>15</v>
      </c>
      <c r="L107" s="18"/>
      <c r="M107" s="18"/>
      <c r="N107" s="18"/>
      <c r="O107" s="19"/>
      <c r="P107" s="18"/>
      <c r="Q107" s="18"/>
      <c r="R107" s="18"/>
      <c r="S107" s="19"/>
      <c r="T107" s="18"/>
      <c r="U107" s="18"/>
      <c r="V107" s="18"/>
      <c r="W107" s="19"/>
      <c r="X107" s="20"/>
      <c r="Y107" s="20"/>
      <c r="Z107" s="20"/>
      <c r="AA107" s="20"/>
      <c r="AB107" s="20">
        <v>0.2</v>
      </c>
      <c r="AC107" s="20"/>
      <c r="AD107" s="20"/>
      <c r="AE107" s="20"/>
      <c r="AF107" s="20"/>
      <c r="AG107" s="20"/>
      <c r="AH107" s="20"/>
      <c r="AI107" s="20"/>
      <c r="AJ107" s="20"/>
      <c r="AK107" s="27">
        <f>IF(Table1[[#This Row],[Summative]]="Y",SUMIF(Table1[[#This Row],[Autumn Week 1]:[Spring Exams]],"&gt;0",Table1[[#This Row],[Autumn Week 1]:[Spring Exams]]),0)</f>
        <v>0.2</v>
      </c>
      <c r="AL107" s="27">
        <f>IF(Table1[[#This Row],[Hours]]&gt;0,Table1[[#This Row],[Hours]],Table1[[#This Row],[Nominal Hours]])*COUNTIF(Table1[[#This Row],[Autumn Week 1]:[Spring Week 12]],"&gt;0")</f>
        <v>15</v>
      </c>
    </row>
    <row r="108" spans="1:38">
      <c r="A108" s="3" t="s">
        <v>48</v>
      </c>
      <c r="B108" s="2" t="s">
        <v>23</v>
      </c>
      <c r="C108" s="12" t="s">
        <v>126</v>
      </c>
      <c r="D108" s="29">
        <f>INDEX(Table2[CA weight],MATCH(Table1[[#This Row],[Module Code]],Table2[Module Code],0))</f>
        <v>100</v>
      </c>
      <c r="E108" s="29">
        <f>INDEX(Table2[Credits],MATCH(Table1[[#This Row],[Module Code]],Table2[Module Code],0))</f>
        <v>30</v>
      </c>
      <c r="F108" s="12" t="s">
        <v>232</v>
      </c>
      <c r="G108" s="11" t="s">
        <v>271</v>
      </c>
      <c r="H108" s="11" t="s">
        <v>298</v>
      </c>
      <c r="I108" s="11">
        <v>1</v>
      </c>
      <c r="J108" s="11">
        <f>AVERAGE(Table1[[#This Row],[Autumn Week 1]:[Spring Exams]])*4*Table1[[#This Row],[Credits]]</f>
        <v>4.9999999999999982</v>
      </c>
      <c r="K108" s="11">
        <v>10</v>
      </c>
      <c r="L108" s="18">
        <f>1/24</f>
        <v>4.1666666666666664E-2</v>
      </c>
      <c r="M108" s="18">
        <v>4.1666666666666664E-2</v>
      </c>
      <c r="N108" s="18">
        <v>4.1666666666666664E-2</v>
      </c>
      <c r="O108" s="18">
        <v>4.1666666666666664E-2</v>
      </c>
      <c r="P108" s="18">
        <v>4.1666666666666664E-2</v>
      </c>
      <c r="Q108" s="18">
        <v>4.1666666666666664E-2</v>
      </c>
      <c r="R108" s="18">
        <v>4.1666666666666664E-2</v>
      </c>
      <c r="S108" s="18">
        <v>4.1666666666666664E-2</v>
      </c>
      <c r="T108" s="18">
        <v>4.1666666666666664E-2</v>
      </c>
      <c r="U108" s="18">
        <v>4.1666666666666664E-2</v>
      </c>
      <c r="V108" s="18">
        <v>4.1666666666666664E-2</v>
      </c>
      <c r="W108" s="19">
        <v>4.1666666666666664E-2</v>
      </c>
      <c r="X108" s="20">
        <v>4.1666666666666664E-2</v>
      </c>
      <c r="Y108" s="20">
        <v>4.1666666666666664E-2</v>
      </c>
      <c r="Z108" s="20">
        <v>4.1666666666666664E-2</v>
      </c>
      <c r="AA108" s="20">
        <v>4.1666666666666664E-2</v>
      </c>
      <c r="AB108" s="20">
        <v>4.1666666666666664E-2</v>
      </c>
      <c r="AC108" s="20">
        <v>4.1666666666666664E-2</v>
      </c>
      <c r="AD108" s="20">
        <v>4.1666666666666664E-2</v>
      </c>
      <c r="AE108" s="20">
        <v>4.1666666666666664E-2</v>
      </c>
      <c r="AF108" s="20">
        <v>4.1666666666666664E-2</v>
      </c>
      <c r="AG108" s="20">
        <v>4.1666666666666664E-2</v>
      </c>
      <c r="AH108" s="20">
        <v>4.1666666666666664E-2</v>
      </c>
      <c r="AI108" s="20">
        <v>4.1666666666666664E-2</v>
      </c>
      <c r="AJ108" s="20"/>
      <c r="AK108" s="27">
        <f>IF(Table1[[#This Row],[Summative]]="Y",SUMIF(Table1[[#This Row],[Autumn Week 1]:[Spring Exams]],"&gt;0",Table1[[#This Row],[Autumn Week 1]:[Spring Exams]]),0)</f>
        <v>0</v>
      </c>
      <c r="AL108" s="27">
        <f>IF(Table1[[#This Row],[Hours]]&gt;0,Table1[[#This Row],[Hours]],Table1[[#This Row],[Nominal Hours]])*COUNTIF(Table1[[#This Row],[Autumn Week 1]:[Spring Week 12]],"&gt;0")</f>
        <v>240</v>
      </c>
    </row>
    <row r="109" spans="1:38">
      <c r="A109" s="9" t="s">
        <v>48</v>
      </c>
      <c r="B109" s="2" t="s">
        <v>23</v>
      </c>
      <c r="C109" s="12" t="s">
        <v>125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30</v>
      </c>
      <c r="F109" s="12" t="s">
        <v>270</v>
      </c>
      <c r="G109" s="11" t="s">
        <v>222</v>
      </c>
      <c r="H109" s="11" t="s">
        <v>297</v>
      </c>
      <c r="I109" s="11">
        <v>1</v>
      </c>
      <c r="J109" s="11">
        <f>AVERAGE(Table1[[#This Row],[Autumn Week 1]:[Spring Exams]])*4*Table1[[#This Row],[Credits]]</f>
        <v>8</v>
      </c>
      <c r="K109" s="11">
        <v>0.1</v>
      </c>
      <c r="L109" s="18"/>
      <c r="M109" s="18"/>
      <c r="N109" s="18"/>
      <c r="O109" s="19"/>
      <c r="P109" s="18"/>
      <c r="Q109" s="18">
        <v>0.05</v>
      </c>
      <c r="R109" s="18"/>
      <c r="S109" s="19"/>
      <c r="T109" s="18"/>
      <c r="U109" s="18"/>
      <c r="V109" s="18">
        <v>0.05</v>
      </c>
      <c r="W109" s="19"/>
      <c r="X109" s="20"/>
      <c r="Y109" s="20"/>
      <c r="Z109" s="20"/>
      <c r="AA109" s="20"/>
      <c r="AB109" s="20"/>
      <c r="AC109" s="20">
        <v>0.1</v>
      </c>
      <c r="AD109" s="20"/>
      <c r="AE109" s="20"/>
      <c r="AF109" s="20"/>
      <c r="AG109" s="20"/>
      <c r="AH109" s="20"/>
      <c r="AI109" s="20"/>
      <c r="AJ109" s="20"/>
      <c r="AK109" s="27">
        <f>IF(Table1[[#This Row],[Summative]]="Y",SUMIF(Table1[[#This Row],[Autumn Week 1]:[Spring Exams]],"&gt;0",Table1[[#This Row],[Autumn Week 1]:[Spring Exams]]),0)</f>
        <v>0</v>
      </c>
      <c r="AL109" s="27">
        <f>IF(Table1[[#This Row],[Hours]]&gt;0,Table1[[#This Row],[Hours]],Table1[[#This Row],[Nominal Hours]])*COUNTIF(Table1[[#This Row],[Autumn Week 1]:[Spring Week 12]],"&gt;0")</f>
        <v>0.30000000000000004</v>
      </c>
    </row>
    <row r="110" spans="1:38">
      <c r="A110" s="9" t="s">
        <v>48</v>
      </c>
      <c r="B110" s="2" t="s">
        <v>23</v>
      </c>
      <c r="C110" s="13" t="s">
        <v>125</v>
      </c>
      <c r="D110" s="30">
        <f>INDEX(Table2[CA weight],MATCH(Table1[[#This Row],[Module Code]],Table2[Module Code],0))</f>
        <v>100</v>
      </c>
      <c r="E110" s="30">
        <f>INDEX(Table2[Credits],MATCH(Table1[[#This Row],[Module Code]],Table2[Module Code],0))</f>
        <v>30</v>
      </c>
      <c r="F110" s="13" t="s">
        <v>328</v>
      </c>
      <c r="G110" s="11" t="s">
        <v>231</v>
      </c>
      <c r="H110" s="11" t="s">
        <v>297</v>
      </c>
      <c r="I110" s="13">
        <v>1</v>
      </c>
      <c r="J110" s="11">
        <f>AVERAGE(Table1[[#This Row],[Autumn Week 1]:[Spring Exams]])*4*Table1[[#This Row],[Credits]]</f>
        <v>0</v>
      </c>
      <c r="K110" s="13">
        <v>0.1</v>
      </c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45">
        <v>0.4</v>
      </c>
      <c r="AI110" s="46">
        <v>-0.4</v>
      </c>
      <c r="AJ110" s="20"/>
      <c r="AK110" s="27">
        <f>IF(Table1[[#This Row],[Summative]]="Y",SUMIF(Table1[[#This Row],[Autumn Week 1]:[Spring Exams]],"&gt;0",Table1[[#This Row],[Autumn Week 1]:[Spring Exams]]),0)</f>
        <v>0.4</v>
      </c>
      <c r="AL110" s="27">
        <f>IF(Table1[[#This Row],[Hours]]&gt;0,Table1[[#This Row],[Hours]],Table1[[#This Row],[Nominal Hours]])*COUNTIF(Table1[[#This Row],[Autumn Week 1]:[Spring Week 12]],"&gt;0")</f>
        <v>0.1</v>
      </c>
    </row>
    <row r="111" spans="1:38">
      <c r="A111" s="9" t="s">
        <v>48</v>
      </c>
      <c r="B111" s="2" t="s">
        <v>23</v>
      </c>
      <c r="C111" s="11" t="s">
        <v>126</v>
      </c>
      <c r="D111" s="29">
        <f>INDEX(Table2[CA weight],MATCH(Table1[[#This Row],[Module Code]],Table2[Module Code],0))</f>
        <v>100</v>
      </c>
      <c r="E111" s="29">
        <f>INDEX(Table2[Credits],MATCH(Table1[[#This Row],[Module Code]],Table2[Module Code],0))</f>
        <v>30</v>
      </c>
      <c r="F111" s="11" t="s">
        <v>269</v>
      </c>
      <c r="G111" s="11" t="s">
        <v>222</v>
      </c>
      <c r="H111" s="11" t="s">
        <v>297</v>
      </c>
      <c r="I111" s="11">
        <v>11</v>
      </c>
      <c r="J111" s="11">
        <f>AVERAGE(Table1[[#This Row],[Autumn Week 1]:[Spring Exams]])*4*Table1[[#This Row],[Credits]]</f>
        <v>24</v>
      </c>
      <c r="K111" s="11">
        <v>10</v>
      </c>
      <c r="L111" s="18"/>
      <c r="M111" s="18"/>
      <c r="N111" s="18"/>
      <c r="O111" s="19"/>
      <c r="P111" s="18"/>
      <c r="Q111" s="18"/>
      <c r="R111" s="18"/>
      <c r="S111" s="19"/>
      <c r="T111" s="18"/>
      <c r="U111" s="18"/>
      <c r="V111" s="18">
        <v>0.2</v>
      </c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7">
        <f>IF(Table1[[#This Row],[Summative]]="Y",SUMIF(Table1[[#This Row],[Autumn Week 1]:[Spring Exams]],"&gt;0",Table1[[#This Row],[Autumn Week 1]:[Spring Exams]]),0)</f>
        <v>0</v>
      </c>
      <c r="AL111" s="27">
        <f>IF(Table1[[#This Row],[Hours]]&gt;0,Table1[[#This Row],[Hours]],Table1[[#This Row],[Nominal Hours]])*COUNTIF(Table1[[#This Row],[Autumn Week 1]:[Spring Week 12]],"&gt;0")</f>
        <v>10</v>
      </c>
    </row>
    <row r="112" spans="1:38">
      <c r="A112" s="9" t="s">
        <v>48</v>
      </c>
      <c r="B112" s="2" t="s">
        <v>23</v>
      </c>
      <c r="C112" s="11" t="s">
        <v>126</v>
      </c>
      <c r="D112" s="29">
        <f>INDEX(Table2[CA weight],MATCH(Table1[[#This Row],[Module Code]],Table2[Module Code],0))</f>
        <v>100</v>
      </c>
      <c r="E112" s="29">
        <f>INDEX(Table2[Credits],MATCH(Table1[[#This Row],[Module Code]],Table2[Module Code],0))</f>
        <v>30</v>
      </c>
      <c r="F112" s="11" t="s">
        <v>329</v>
      </c>
      <c r="G112" s="11" t="s">
        <v>231</v>
      </c>
      <c r="H112" s="11" t="s">
        <v>297</v>
      </c>
      <c r="I112" s="11">
        <v>11</v>
      </c>
      <c r="J112" s="11">
        <f>AVERAGE(Table1[[#This Row],[Autumn Week 1]:[Spring Exams]])*4*Table1[[#This Row],[Credits]]</f>
        <v>0</v>
      </c>
      <c r="K112" s="11">
        <v>10</v>
      </c>
      <c r="L112" s="18"/>
      <c r="M112" s="18"/>
      <c r="N112" s="18"/>
      <c r="O112" s="19"/>
      <c r="P112" s="18"/>
      <c r="Q112" s="18"/>
      <c r="R112" s="18"/>
      <c r="S112" s="19"/>
      <c r="T112" s="18"/>
      <c r="U112" s="18"/>
      <c r="V112" s="18"/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45">
        <v>0.4</v>
      </c>
      <c r="AI112" s="46">
        <v>-0.4</v>
      </c>
      <c r="AJ112" s="20"/>
      <c r="AK112" s="27">
        <f>IF(Table1[[#This Row],[Summative]]="Y",SUMIF(Table1[[#This Row],[Autumn Week 1]:[Spring Exams]],"&gt;0",Table1[[#This Row],[Autumn Week 1]:[Spring Exams]]),0)</f>
        <v>0.4</v>
      </c>
      <c r="AL112" s="27">
        <f>IF(Table1[[#This Row],[Hours]]&gt;0,Table1[[#This Row],[Hours]],Table1[[#This Row],[Nominal Hours]])*COUNTIF(Table1[[#This Row],[Autumn Week 1]:[Spring Week 12]],"&gt;0")</f>
        <v>10</v>
      </c>
    </row>
    <row r="113" spans="1:38">
      <c r="A113" s="9" t="s">
        <v>48</v>
      </c>
      <c r="B113" s="2" t="s">
        <v>23</v>
      </c>
      <c r="C113" s="11" t="s">
        <v>124</v>
      </c>
      <c r="D113" s="29">
        <f>INDEX(Table2[CA weight],MATCH(Table1[[#This Row],[Module Code]],Table2[Module Code],0))</f>
        <v>100</v>
      </c>
      <c r="E113" s="29">
        <f>INDEX(Table2[Credits],MATCH(Table1[[#This Row],[Module Code]],Table2[Module Code],0))</f>
        <v>30</v>
      </c>
      <c r="F113" s="11" t="s">
        <v>210</v>
      </c>
      <c r="G113" s="11" t="s">
        <v>231</v>
      </c>
      <c r="H113" s="11" t="s">
        <v>310</v>
      </c>
      <c r="I113" s="11">
        <v>6</v>
      </c>
      <c r="J113" s="11">
        <f>AVERAGE(Table1[[#This Row],[Autumn Week 1]:[Spring Exams]])*4*Table1[[#This Row],[Credits]]</f>
        <v>24</v>
      </c>
      <c r="K113" s="11">
        <v>15</v>
      </c>
      <c r="L113" s="18"/>
      <c r="M113" s="18"/>
      <c r="N113" s="18"/>
      <c r="O113" s="19"/>
      <c r="P113" s="18"/>
      <c r="Q113" s="18"/>
      <c r="R113" s="18"/>
      <c r="S113" s="19"/>
      <c r="T113" s="18"/>
      <c r="U113" s="18"/>
      <c r="V113" s="18"/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>
        <v>0.2</v>
      </c>
      <c r="AH113" s="20"/>
      <c r="AI113" s="20"/>
      <c r="AJ113" s="20"/>
      <c r="AK113" s="27">
        <f>IF(Table1[[#This Row],[Summative]]="Y",SUMIF(Table1[[#This Row],[Autumn Week 1]:[Spring Exams]],"&gt;0",Table1[[#This Row],[Autumn Week 1]:[Spring Exams]]),0)</f>
        <v>0.2</v>
      </c>
      <c r="AL113" s="27">
        <f>IF(Table1[[#This Row],[Hours]]&gt;0,Table1[[#This Row],[Hours]],Table1[[#This Row],[Nominal Hours]])*COUNTIF(Table1[[#This Row],[Autumn Week 1]:[Spring Week 12]],"&gt;0")</f>
        <v>15</v>
      </c>
    </row>
    <row r="114" spans="1:38">
      <c r="A114" s="4" t="s">
        <v>64</v>
      </c>
      <c r="B114" s="2" t="s">
        <v>65</v>
      </c>
      <c r="C114" s="11" t="s">
        <v>128</v>
      </c>
      <c r="D114" s="29">
        <f>INDEX(Table2[CA weight],MATCH(Table1[[#This Row],[Module Code]],Table2[Module Code],0))</f>
        <v>30</v>
      </c>
      <c r="E114" s="29">
        <f>INDEX(Table2[Credits],MATCH(Table1[[#This Row],[Module Code]],Table2[Module Code],0))</f>
        <v>10</v>
      </c>
      <c r="F114" s="11" t="s">
        <v>255</v>
      </c>
      <c r="G114" s="11" t="s">
        <v>231</v>
      </c>
      <c r="H114" s="11" t="s">
        <v>297</v>
      </c>
      <c r="I114" s="11">
        <v>1</v>
      </c>
      <c r="J114" s="11">
        <f>AVERAGE(Table1[[#This Row],[Autumn Week 1]:[Spring Exams]])*4*Table1[[#This Row],[Credits]]</f>
        <v>0.39999999999999991</v>
      </c>
      <c r="K114" s="11">
        <v>0.5</v>
      </c>
      <c r="L114" s="18">
        <f>0.1/10</f>
        <v>0.01</v>
      </c>
      <c r="M114" s="18">
        <f t="shared" ref="M114:U114" si="1">0.1/10</f>
        <v>0.01</v>
      </c>
      <c r="N114" s="18">
        <f t="shared" si="1"/>
        <v>0.01</v>
      </c>
      <c r="O114" s="18">
        <f t="shared" si="1"/>
        <v>0.01</v>
      </c>
      <c r="P114" s="18">
        <f t="shared" si="1"/>
        <v>0.01</v>
      </c>
      <c r="Q114" s="18">
        <f t="shared" si="1"/>
        <v>0.01</v>
      </c>
      <c r="R114" s="18">
        <f t="shared" si="1"/>
        <v>0.01</v>
      </c>
      <c r="S114" s="18">
        <f t="shared" si="1"/>
        <v>0.01</v>
      </c>
      <c r="T114" s="18">
        <f t="shared" si="1"/>
        <v>0.01</v>
      </c>
      <c r="U114" s="18">
        <f t="shared" si="1"/>
        <v>0.01</v>
      </c>
      <c r="V114" s="18"/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7">
        <f>IF(Table1[[#This Row],[Summative]]="Y",SUMIF(Table1[[#This Row],[Autumn Week 1]:[Spring Exams]],"&gt;0",Table1[[#This Row],[Autumn Week 1]:[Spring Exams]]),0)</f>
        <v>9.9999999999999992E-2</v>
      </c>
      <c r="AL114" s="27">
        <f>IF(Table1[[#This Row],[Hours]]&gt;0,Table1[[#This Row],[Hours]],Table1[[#This Row],[Nominal Hours]])*COUNTIF(Table1[[#This Row],[Autumn Week 1]:[Spring Week 12]],"&gt;0")</f>
        <v>5</v>
      </c>
    </row>
    <row r="115" spans="1:38">
      <c r="A115" s="4" t="s">
        <v>64</v>
      </c>
      <c r="B115" s="2" t="s">
        <v>65</v>
      </c>
      <c r="C115" s="11" t="s">
        <v>5</v>
      </c>
      <c r="D115" s="29">
        <f>INDEX(Table2[CA weight],MATCH(Table1[[#This Row],[Module Code]],Table2[Module Code],0))</f>
        <v>30</v>
      </c>
      <c r="E115" s="29">
        <f>INDEX(Table2[Credits],MATCH(Table1[[#This Row],[Module Code]],Table2[Module Code],0))</f>
        <v>10</v>
      </c>
      <c r="F115" s="11" t="s">
        <v>209</v>
      </c>
      <c r="G115" s="11" t="s">
        <v>231</v>
      </c>
      <c r="H115" s="11" t="s">
        <v>297</v>
      </c>
      <c r="I115" s="11">
        <v>4</v>
      </c>
      <c r="J115" s="11">
        <f>AVERAGE(Table1[[#This Row],[Autumn Week 1]:[Spring Exams]])*4*Table1[[#This Row],[Credits]]</f>
        <v>8</v>
      </c>
      <c r="K115" s="11"/>
      <c r="L115" s="18"/>
      <c r="M115" s="18"/>
      <c r="N115" s="18"/>
      <c r="O115" s="19"/>
      <c r="P115" s="18"/>
      <c r="Q115" s="18"/>
      <c r="R115" s="18">
        <v>0.2</v>
      </c>
      <c r="S115" s="19"/>
      <c r="T115" s="18"/>
      <c r="U115" s="18"/>
      <c r="V115" s="18"/>
      <c r="W115" s="19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7">
        <f>IF(Table1[[#This Row],[Summative]]="Y",SUMIF(Table1[[#This Row],[Autumn Week 1]:[Spring Exams]],"&gt;0",Table1[[#This Row],[Autumn Week 1]:[Spring Exams]]),0)</f>
        <v>0.2</v>
      </c>
      <c r="AL115" s="27">
        <f>IF(Table1[[#This Row],[Hours]]&gt;0,Table1[[#This Row],[Hours]],Table1[[#This Row],[Nominal Hours]])*COUNTIF(Table1[[#This Row],[Autumn Week 1]:[Spring Week 12]],"&gt;0")</f>
        <v>8</v>
      </c>
    </row>
    <row r="116" spans="1:38">
      <c r="A116" s="4" t="s">
        <v>239</v>
      </c>
      <c r="B116" s="2" t="s">
        <v>238</v>
      </c>
      <c r="C116" s="11" t="s">
        <v>5</v>
      </c>
      <c r="D116" s="29">
        <f>INDEX(Table2[CA weight],MATCH(Table1[[#This Row],[Module Code]],Table2[Module Code],0))</f>
        <v>40</v>
      </c>
      <c r="E116" s="29">
        <f>INDEX(Table2[Credits],MATCH(Table1[[#This Row],[Module Code]],Table2[Module Code],0))</f>
        <v>10</v>
      </c>
      <c r="F116" s="11" t="s">
        <v>209</v>
      </c>
      <c r="G116" s="11" t="s">
        <v>231</v>
      </c>
      <c r="H116" s="11" t="s">
        <v>297</v>
      </c>
      <c r="I116" s="11">
        <v>3</v>
      </c>
      <c r="J116" s="11">
        <f>AVERAGE(Table1[[#This Row],[Autumn Week 1]:[Spring Exams]])*4*Table1[[#This Row],[Credits]]</f>
        <v>8</v>
      </c>
      <c r="K116" s="11"/>
      <c r="L116" s="18"/>
      <c r="M116" s="18"/>
      <c r="N116" s="18"/>
      <c r="O116" s="19"/>
      <c r="P116" s="18"/>
      <c r="Q116" s="18"/>
      <c r="R116" s="18"/>
      <c r="S116" s="19"/>
      <c r="T116" s="18">
        <v>0.2</v>
      </c>
      <c r="U116" s="18"/>
      <c r="V116" s="18"/>
      <c r="W116" s="19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7">
        <f>IF(Table1[[#This Row],[Summative]]="Y",SUMIF(Table1[[#This Row],[Autumn Week 1]:[Spring Exams]],"&gt;0",Table1[[#This Row],[Autumn Week 1]:[Spring Exams]]),0)</f>
        <v>0.2</v>
      </c>
      <c r="AL116" s="27">
        <f>IF(Table1[[#This Row],[Hours]]&gt;0,Table1[[#This Row],[Hours]],Table1[[#This Row],[Nominal Hours]])*COUNTIF(Table1[[#This Row],[Autumn Week 1]:[Spring Week 12]],"&gt;0")</f>
        <v>8</v>
      </c>
    </row>
    <row r="117" spans="1:38">
      <c r="A117" s="4" t="s">
        <v>239</v>
      </c>
      <c r="B117" s="2" t="s">
        <v>238</v>
      </c>
      <c r="C117" s="11" t="s">
        <v>124</v>
      </c>
      <c r="D117" s="29">
        <f>INDEX(Table2[CA weight],MATCH(Table1[[#This Row],[Module Code]],Table2[Module Code],0))</f>
        <v>40</v>
      </c>
      <c r="E117" s="29">
        <f>INDEX(Table2[Credits],MATCH(Table1[[#This Row],[Module Code]],Table2[Module Code],0))</f>
        <v>10</v>
      </c>
      <c r="F117" s="11" t="s">
        <v>323</v>
      </c>
      <c r="G117" s="11" t="s">
        <v>231</v>
      </c>
      <c r="H117" s="11" t="s">
        <v>303</v>
      </c>
      <c r="I117" s="11">
        <v>3</v>
      </c>
      <c r="J117" s="11">
        <f>AVERAGE(Table1[[#This Row],[Autumn Week 1]:[Spring Exams]])*4*Table1[[#This Row],[Credits]]</f>
        <v>8</v>
      </c>
      <c r="K117" s="11"/>
      <c r="L117" s="18"/>
      <c r="M117" s="18"/>
      <c r="N117" s="18"/>
      <c r="O117" s="19"/>
      <c r="P117" s="18"/>
      <c r="Q117" s="18"/>
      <c r="R117" s="18">
        <v>0.2</v>
      </c>
      <c r="S117" s="19"/>
      <c r="T117" s="18"/>
      <c r="U117" s="18"/>
      <c r="V117" s="18"/>
      <c r="W117" s="19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7">
        <f>IF(Table1[[#This Row],[Summative]]="Y",SUMIF(Table1[[#This Row],[Autumn Week 1]:[Spring Exams]],"&gt;0",Table1[[#This Row],[Autumn Week 1]:[Spring Exams]]),0)</f>
        <v>0.2</v>
      </c>
      <c r="AL117" s="27">
        <f>IF(Table1[[#This Row],[Hours]]&gt;0,Table1[[#This Row],[Hours]],Table1[[#This Row],[Nominal Hours]])*COUNTIF(Table1[[#This Row],[Autumn Week 1]:[Spring Week 12]],"&gt;0")</f>
        <v>8</v>
      </c>
    </row>
    <row r="118" spans="1:38">
      <c r="A118" s="4" t="s">
        <v>66</v>
      </c>
      <c r="B118" s="2" t="s">
        <v>265</v>
      </c>
      <c r="C118" s="11" t="s">
        <v>124</v>
      </c>
      <c r="D118" s="29">
        <f>INDEX(Table2[CA weight],MATCH(Table1[[#This Row],[Module Code]],Table2[Module Code],0))</f>
        <v>25</v>
      </c>
      <c r="E118" s="29">
        <f>INDEX(Table2[Credits],MATCH(Table1[[#This Row],[Module Code]],Table2[Module Code],0))</f>
        <v>10</v>
      </c>
      <c r="F118" s="11" t="s">
        <v>274</v>
      </c>
      <c r="G118" s="11" t="s">
        <v>231</v>
      </c>
      <c r="H118" s="11" t="s">
        <v>310</v>
      </c>
      <c r="I118" s="11">
        <v>2</v>
      </c>
      <c r="J118" s="11">
        <f>AVERAGE(Table1[[#This Row],[Autumn Week 1]:[Spring Exams]])*4*Table1[[#This Row],[Credits]]</f>
        <v>10</v>
      </c>
      <c r="K118" s="11">
        <v>15</v>
      </c>
      <c r="L118" s="18"/>
      <c r="M118" s="18"/>
      <c r="N118" s="18"/>
      <c r="O118" s="19"/>
      <c r="P118" s="18"/>
      <c r="Q118" s="18"/>
      <c r="R118" s="18"/>
      <c r="S118" s="19"/>
      <c r="T118" s="18">
        <v>0.25</v>
      </c>
      <c r="U118" s="18"/>
      <c r="V118" s="18"/>
      <c r="W118" s="19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7">
        <f>IF(Table1[[#This Row],[Summative]]="Y",SUMIF(Table1[[#This Row],[Autumn Week 1]:[Spring Exams]],"&gt;0",Table1[[#This Row],[Autumn Week 1]:[Spring Exams]]),0)</f>
        <v>0.25</v>
      </c>
      <c r="AL118" s="27">
        <f>IF(Table1[[#This Row],[Hours]]&gt;0,Table1[[#This Row],[Hours]],Table1[[#This Row],[Nominal Hours]])*COUNTIF(Table1[[#This Row],[Autumn Week 1]:[Spring Week 12]],"&gt;0")</f>
        <v>15</v>
      </c>
    </row>
    <row r="119" spans="1:38">
      <c r="A119" s="4" t="s">
        <v>69</v>
      </c>
      <c r="B119" s="2" t="s">
        <v>70</v>
      </c>
      <c r="C119" s="11" t="s">
        <v>128</v>
      </c>
      <c r="D119" s="29">
        <f>INDEX(Table2[CA weight],MATCH(Table1[[#This Row],[Module Code]],Table2[Module Code],0))</f>
        <v>30</v>
      </c>
      <c r="E119" s="29">
        <f>INDEX(Table2[Credits],MATCH(Table1[[#This Row],[Module Code]],Table2[Module Code],0))</f>
        <v>10</v>
      </c>
      <c r="F119" s="11" t="s">
        <v>363</v>
      </c>
      <c r="G119" s="11" t="s">
        <v>231</v>
      </c>
      <c r="H119" s="11" t="s">
        <v>297</v>
      </c>
      <c r="I119" s="11">
        <v>1</v>
      </c>
      <c r="J119" s="11">
        <f>AVERAGE(Table1[[#This Row],[Autumn Week 1]:[Spring Exams]])*4*Table1[[#This Row],[Credits]]</f>
        <v>0.4</v>
      </c>
      <c r="K119" s="11">
        <v>0.5</v>
      </c>
      <c r="L119" s="18"/>
      <c r="M119" s="18">
        <v>0.01</v>
      </c>
      <c r="N119" s="18">
        <v>0.01</v>
      </c>
      <c r="O119" s="18">
        <v>0.01</v>
      </c>
      <c r="P119" s="18">
        <v>0.01</v>
      </c>
      <c r="Q119" s="18"/>
      <c r="R119" s="18">
        <v>0.01</v>
      </c>
      <c r="S119" s="18">
        <v>0.01</v>
      </c>
      <c r="T119" s="18">
        <v>0.01</v>
      </c>
      <c r="U119" s="18"/>
      <c r="V119" s="18">
        <v>0.01</v>
      </c>
      <c r="W119" s="19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7">
        <f>IF(Table1[[#This Row],[Summative]]="Y",SUMIF(Table1[[#This Row],[Autumn Week 1]:[Spring Exams]],"&gt;0",Table1[[#This Row],[Autumn Week 1]:[Spring Exams]]),0)</f>
        <v>0.08</v>
      </c>
      <c r="AL119" s="27">
        <f>IF(Table1[[#This Row],[Hours]]&gt;0,Table1[[#This Row],[Hours]],Table1[[#This Row],[Nominal Hours]])*COUNTIF(Table1[[#This Row],[Autumn Week 1]:[Spring Week 12]],"&gt;0")</f>
        <v>4</v>
      </c>
    </row>
    <row r="120" spans="1:38">
      <c r="A120" s="4" t="s">
        <v>69</v>
      </c>
      <c r="B120" s="2" t="s">
        <v>70</v>
      </c>
      <c r="C120" s="11" t="s">
        <v>5</v>
      </c>
      <c r="D120" s="29">
        <f>INDEX(Table2[CA weight],MATCH(Table1[[#This Row],[Module Code]],Table2[Module Code],0))</f>
        <v>30</v>
      </c>
      <c r="E120" s="29">
        <f>INDEX(Table2[Credits],MATCH(Table1[[#This Row],[Module Code]],Table2[Module Code],0))</f>
        <v>10</v>
      </c>
      <c r="F120" s="11" t="s">
        <v>209</v>
      </c>
      <c r="G120" s="11" t="s">
        <v>231</v>
      </c>
      <c r="H120" s="11" t="s">
        <v>297</v>
      </c>
      <c r="I120" s="11">
        <v>6</v>
      </c>
      <c r="J120" s="11">
        <f>AVERAGE(Table1[[#This Row],[Autumn Week 1]:[Spring Exams]])*4*Table1[[#This Row],[Credits]]</f>
        <v>4.4000000000000004</v>
      </c>
      <c r="K120" s="11"/>
      <c r="L120" s="18"/>
      <c r="M120" s="18"/>
      <c r="N120" s="18"/>
      <c r="O120" s="19"/>
      <c r="P120" s="18"/>
      <c r="Q120" s="19">
        <v>0.12</v>
      </c>
      <c r="R120" s="18"/>
      <c r="S120" s="19"/>
      <c r="T120" s="18"/>
      <c r="U120" s="19">
        <v>0.1</v>
      </c>
      <c r="V120" s="18"/>
      <c r="W120" s="19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7">
        <f>IF(Table1[[#This Row],[Summative]]="Y",SUMIF(Table1[[#This Row],[Autumn Week 1]:[Spring Exams]],"&gt;0",Table1[[#This Row],[Autumn Week 1]:[Spring Exams]]),0)</f>
        <v>0.22</v>
      </c>
      <c r="AL120" s="27">
        <f>IF(Table1[[#This Row],[Hours]]&gt;0,Table1[[#This Row],[Hours]],Table1[[#This Row],[Nominal Hours]])*COUNTIF(Table1[[#This Row],[Autumn Week 1]:[Spring Week 12]],"&gt;0")</f>
        <v>8.8000000000000007</v>
      </c>
    </row>
    <row r="121" spans="1:38">
      <c r="A121" s="4" t="s">
        <v>72</v>
      </c>
      <c r="B121" s="2" t="s">
        <v>73</v>
      </c>
      <c r="C121" s="11" t="s">
        <v>128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1" t="s">
        <v>372</v>
      </c>
      <c r="G121" s="11" t="s">
        <v>222</v>
      </c>
      <c r="H121" s="11" t="s">
        <v>297</v>
      </c>
      <c r="I121" s="11">
        <v>1</v>
      </c>
      <c r="J121" s="11">
        <f>AVERAGE(Table1[[#This Row],[Autumn Week 1]:[Spring Exams]])*4*Table1[[#This Row],[Credits]]</f>
        <v>0.49999999999999994</v>
      </c>
      <c r="K121" s="11">
        <v>0.5</v>
      </c>
      <c r="L121" s="18">
        <v>1.2500000000000001E-2</v>
      </c>
      <c r="M121" s="18">
        <v>1.2500000000000001E-2</v>
      </c>
      <c r="N121" s="18">
        <v>1.2500000000000001E-2</v>
      </c>
      <c r="O121" s="18">
        <v>1.2500000000000001E-2</v>
      </c>
      <c r="P121" s="18">
        <v>1.2500000000000001E-2</v>
      </c>
      <c r="Q121" s="18">
        <v>1.2500000000000001E-2</v>
      </c>
      <c r="R121" s="18">
        <v>1.2500000000000001E-2</v>
      </c>
      <c r="S121" s="18"/>
      <c r="T121" s="18">
        <v>1.2500000000000001E-2</v>
      </c>
      <c r="U121" s="18"/>
      <c r="V121" s="18"/>
      <c r="W121" s="19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7">
        <f>IF(Table1[[#This Row],[Summative]]="Y",SUMIF(Table1[[#This Row],[Autumn Week 1]:[Spring Exams]],"&gt;0",Table1[[#This Row],[Autumn Week 1]:[Spring Exams]]),0)</f>
        <v>0</v>
      </c>
      <c r="AL121" s="27">
        <f>IF(Table1[[#This Row],[Hours]]&gt;0,Table1[[#This Row],[Hours]],Table1[[#This Row],[Nominal Hours]])*COUNTIF(Table1[[#This Row],[Autumn Week 1]:[Spring Week 12]],"&gt;0")</f>
        <v>4</v>
      </c>
    </row>
    <row r="122" spans="1:38">
      <c r="A122" s="4" t="s">
        <v>72</v>
      </c>
      <c r="B122" s="2" t="s">
        <v>73</v>
      </c>
      <c r="C122" s="11" t="s">
        <v>128</v>
      </c>
      <c r="D122" s="29">
        <f>INDEX(Table2[CA weight],MATCH(Table1[[#This Row],[Module Code]],Table2[Module Code],0))</f>
        <v>100</v>
      </c>
      <c r="E122" s="29">
        <f>INDEX(Table2[Credits],MATCH(Table1[[#This Row],[Module Code]],Table2[Module Code],0))</f>
        <v>10</v>
      </c>
      <c r="F122" s="11" t="s">
        <v>370</v>
      </c>
      <c r="G122" s="11" t="s">
        <v>231</v>
      </c>
      <c r="H122" s="11" t="s">
        <v>297</v>
      </c>
      <c r="I122" s="11">
        <v>10</v>
      </c>
      <c r="J122" s="11">
        <f>AVERAGE(Table1[[#This Row],[Autumn Week 1]:[Spring Exams]])*4*Table1[[#This Row],[Credits]]</f>
        <v>4</v>
      </c>
      <c r="K122" s="11"/>
      <c r="L122" s="18"/>
      <c r="M122" s="18"/>
      <c r="N122" s="18"/>
      <c r="O122" s="19"/>
      <c r="P122" s="18"/>
      <c r="Q122" s="18"/>
      <c r="R122" s="18"/>
      <c r="S122" s="19"/>
      <c r="T122" s="18"/>
      <c r="U122" s="18"/>
      <c r="V122" s="18">
        <v>0.1</v>
      </c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7">
        <f>IF(Table1[[#This Row],[Summative]]="Y",SUMIF(Table1[[#This Row],[Autumn Week 1]:[Spring Exams]],"&gt;0",Table1[[#This Row],[Autumn Week 1]:[Spring Exams]]),0)</f>
        <v>0.1</v>
      </c>
      <c r="AL122" s="27">
        <f>IF(Table1[[#This Row],[Hours]]&gt;0,Table1[[#This Row],[Hours]],Table1[[#This Row],[Nominal Hours]])*COUNTIF(Table1[[#This Row],[Autumn Week 1]:[Spring Week 12]],"&gt;0")</f>
        <v>4</v>
      </c>
    </row>
    <row r="123" spans="1:38">
      <c r="A123" s="4" t="s">
        <v>72</v>
      </c>
      <c r="B123" s="2" t="s">
        <v>73</v>
      </c>
      <c r="C123" s="11" t="s">
        <v>5</v>
      </c>
      <c r="D123" s="29">
        <f>INDEX(Table2[CA weight],MATCH(Table1[[#This Row],[Module Code]],Table2[Module Code],0))</f>
        <v>100</v>
      </c>
      <c r="E123" s="29">
        <f>INDEX(Table2[Credits],MATCH(Table1[[#This Row],[Module Code]],Table2[Module Code],0))</f>
        <v>10</v>
      </c>
      <c r="F123" s="11" t="s">
        <v>376</v>
      </c>
      <c r="G123" s="11" t="s">
        <v>231</v>
      </c>
      <c r="H123" s="11" t="s">
        <v>295</v>
      </c>
      <c r="I123" s="11">
        <v>4</v>
      </c>
      <c r="J123" s="11">
        <f>AVERAGE(Table1[[#This Row],[Autumn Week 1]:[Spring Exams]])*4*Table1[[#This Row],[Credits]]</f>
        <v>14</v>
      </c>
      <c r="K123" s="11"/>
      <c r="L123" s="18"/>
      <c r="M123" s="18"/>
      <c r="N123" s="18"/>
      <c r="O123" s="19"/>
      <c r="P123" s="18"/>
      <c r="Q123" s="18">
        <v>0.35</v>
      </c>
      <c r="R123" s="18"/>
      <c r="S123" s="19"/>
      <c r="T123" s="18"/>
      <c r="U123" s="18"/>
      <c r="V123" s="18"/>
      <c r="W123" s="19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7">
        <f>IF(Table1[[#This Row],[Summative]]="Y",SUMIF(Table1[[#This Row],[Autumn Week 1]:[Spring Exams]],"&gt;0",Table1[[#This Row],[Autumn Week 1]:[Spring Exams]]),0)</f>
        <v>0.35</v>
      </c>
      <c r="AL123" s="27">
        <f>IF(Table1[[#This Row],[Hours]]&gt;0,Table1[[#This Row],[Hours]],Table1[[#This Row],[Nominal Hours]])*COUNTIF(Table1[[#This Row],[Autumn Week 1]:[Spring Week 12]],"&gt;0")</f>
        <v>14</v>
      </c>
    </row>
    <row r="124" spans="1:38">
      <c r="A124" s="4" t="s">
        <v>72</v>
      </c>
      <c r="B124" s="2" t="s">
        <v>73</v>
      </c>
      <c r="C124" s="11" t="s">
        <v>5</v>
      </c>
      <c r="D124" s="29">
        <f>INDEX(Table2[CA weight],MATCH(Table1[[#This Row],[Module Code]],Table2[Module Code],0))</f>
        <v>100</v>
      </c>
      <c r="E124" s="29">
        <f>INDEX(Table2[Credits],MATCH(Table1[[#This Row],[Module Code]],Table2[Module Code],0))</f>
        <v>10</v>
      </c>
      <c r="F124" s="11" t="s">
        <v>204</v>
      </c>
      <c r="G124" s="11" t="s">
        <v>231</v>
      </c>
      <c r="H124" s="11" t="s">
        <v>297</v>
      </c>
      <c r="I124" s="11">
        <v>4</v>
      </c>
      <c r="J124" s="11">
        <f>AVERAGE(Table1[[#This Row],[Autumn Week 1]:[Spring Exams]])*4*Table1[[#This Row],[Credits]]</f>
        <v>20</v>
      </c>
      <c r="K124" s="11">
        <v>25</v>
      </c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>
        <v>0.5</v>
      </c>
      <c r="W124" s="19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7">
        <f>IF(Table1[[#This Row],[Summative]]="Y",SUMIF(Table1[[#This Row],[Autumn Week 1]:[Spring Exams]],"&gt;0",Table1[[#This Row],[Autumn Week 1]:[Spring Exams]]),0)</f>
        <v>0.5</v>
      </c>
      <c r="AL124" s="27">
        <f>IF(Table1[[#This Row],[Hours]]&gt;0,Table1[[#This Row],[Hours]],Table1[[#This Row],[Nominal Hours]])*COUNTIF(Table1[[#This Row],[Autumn Week 1]:[Spring Week 12]],"&gt;0")</f>
        <v>25</v>
      </c>
    </row>
    <row r="125" spans="1:38">
      <c r="A125" s="4" t="s">
        <v>74</v>
      </c>
      <c r="B125" s="2" t="s">
        <v>75</v>
      </c>
      <c r="C125" s="11" t="s">
        <v>128</v>
      </c>
      <c r="D125" s="29">
        <f>INDEX(Table2[CA weight],MATCH(Table1[[#This Row],[Module Code]],Table2[Module Code],0))</f>
        <v>50</v>
      </c>
      <c r="E125" s="29">
        <f>INDEX(Table2[Credits],MATCH(Table1[[#This Row],[Module Code]],Table2[Module Code],0))</f>
        <v>10</v>
      </c>
      <c r="F125" s="11" t="s">
        <v>330</v>
      </c>
      <c r="G125" s="11" t="s">
        <v>231</v>
      </c>
      <c r="H125" s="11" t="s">
        <v>296</v>
      </c>
      <c r="I125" s="11">
        <v>1</v>
      </c>
      <c r="J125" s="11">
        <f>AVERAGE(Table1[[#This Row],[Autumn Week 1]:[Spring Exams]])*4*Table1[[#This Row],[Credits]]</f>
        <v>0.39999999999999991</v>
      </c>
      <c r="K125" s="11">
        <v>0.5</v>
      </c>
      <c r="L125" s="18"/>
      <c r="M125" s="18">
        <v>0.01</v>
      </c>
      <c r="N125" s="18">
        <v>0.01</v>
      </c>
      <c r="O125" s="19">
        <v>0.01</v>
      </c>
      <c r="P125" s="18">
        <v>0.01</v>
      </c>
      <c r="Q125" s="18">
        <v>0.01</v>
      </c>
      <c r="R125" s="18">
        <v>0.01</v>
      </c>
      <c r="S125" s="19">
        <v>0.01</v>
      </c>
      <c r="T125" s="18">
        <v>0.01</v>
      </c>
      <c r="U125" s="18">
        <v>0.01</v>
      </c>
      <c r="V125" s="18">
        <v>0.01</v>
      </c>
      <c r="W125" s="19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7">
        <f>IF(Table1[[#This Row],[Summative]]="Y",SUMIF(Table1[[#This Row],[Autumn Week 1]:[Spring Exams]],"&gt;0",Table1[[#This Row],[Autumn Week 1]:[Spring Exams]]),0)</f>
        <v>9.9999999999999992E-2</v>
      </c>
      <c r="AL125" s="27">
        <f>IF(Table1[[#This Row],[Hours]]&gt;0,Table1[[#This Row],[Hours]],Table1[[#This Row],[Nominal Hours]])*COUNTIF(Table1[[#This Row],[Autumn Week 1]:[Spring Week 12]],"&gt;0")</f>
        <v>5</v>
      </c>
    </row>
    <row r="126" spans="1:38">
      <c r="A126" s="4" t="s">
        <v>74</v>
      </c>
      <c r="B126" s="2" t="s">
        <v>75</v>
      </c>
      <c r="C126" s="11" t="s">
        <v>5</v>
      </c>
      <c r="D126" s="29">
        <f>INDEX(Table2[CA weight],MATCH(Table1[[#This Row],[Module Code]],Table2[Module Code],0))</f>
        <v>50</v>
      </c>
      <c r="E126" s="29">
        <f>INDEX(Table2[Credits],MATCH(Table1[[#This Row],[Module Code]],Table2[Module Code],0))</f>
        <v>10</v>
      </c>
      <c r="F126" s="11" t="s">
        <v>209</v>
      </c>
      <c r="G126" s="11" t="s">
        <v>231</v>
      </c>
      <c r="H126" s="11" t="s">
        <v>297</v>
      </c>
      <c r="I126" s="11">
        <v>2</v>
      </c>
      <c r="J126" s="11">
        <f>AVERAGE(Table1[[#This Row],[Autumn Week 1]:[Spring Exams]])*4*Table1[[#This Row],[Credits]]</f>
        <v>4</v>
      </c>
      <c r="K126" s="11"/>
      <c r="L126" s="18"/>
      <c r="M126" s="18"/>
      <c r="N126" s="18">
        <v>0.1</v>
      </c>
      <c r="O126" s="19"/>
      <c r="P126" s="18">
        <v>0.1</v>
      </c>
      <c r="Q126" s="18"/>
      <c r="R126" s="18">
        <v>0.1</v>
      </c>
      <c r="S126" s="19"/>
      <c r="T126" s="18"/>
      <c r="U126" s="18">
        <v>0.1</v>
      </c>
      <c r="V126" s="18"/>
      <c r="W126" s="19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7">
        <f>IF(Table1[[#This Row],[Summative]]="Y",SUMIF(Table1[[#This Row],[Autumn Week 1]:[Spring Exams]],"&gt;0",Table1[[#This Row],[Autumn Week 1]:[Spring Exams]]),0)</f>
        <v>0.4</v>
      </c>
      <c r="AL126" s="27">
        <f>IF(Table1[[#This Row],[Hours]]&gt;0,Table1[[#This Row],[Hours]],Table1[[#This Row],[Nominal Hours]])*COUNTIF(Table1[[#This Row],[Autumn Week 1]:[Spring Week 12]],"&gt;0")</f>
        <v>16</v>
      </c>
    </row>
    <row r="127" spans="1:38">
      <c r="A127" s="3" t="s">
        <v>193</v>
      </c>
      <c r="B127" s="3" t="s">
        <v>113</v>
      </c>
      <c r="C127" s="12" t="s">
        <v>5</v>
      </c>
      <c r="D127" s="29">
        <f>INDEX(Table2[CA weight],MATCH(Table1[[#This Row],[Module Code]],Table2[Module Code],0))</f>
        <v>20</v>
      </c>
      <c r="E127" s="29">
        <f>INDEX(Table2[Credits],MATCH(Table1[[#This Row],[Module Code]],Table2[Module Code],0))</f>
        <v>10</v>
      </c>
      <c r="F127" s="12" t="s">
        <v>209</v>
      </c>
      <c r="G127" s="11" t="s">
        <v>231</v>
      </c>
      <c r="H127" s="11" t="s">
        <v>297</v>
      </c>
      <c r="I127" s="11">
        <v>3</v>
      </c>
      <c r="J127" s="11">
        <f>AVERAGE(Table1[[#This Row],[Autumn Week 1]:[Spring Exams]])*4*Table1[[#This Row],[Credits]]</f>
        <v>8</v>
      </c>
      <c r="K127" s="11"/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/>
      <c r="Y127" s="20"/>
      <c r="Z127" s="20"/>
      <c r="AA127" s="20">
        <v>0.2</v>
      </c>
      <c r="AB127" s="20"/>
      <c r="AC127" s="20"/>
      <c r="AD127" s="20"/>
      <c r="AE127" s="20"/>
      <c r="AF127" s="20"/>
      <c r="AG127" s="20"/>
      <c r="AH127" s="20"/>
      <c r="AI127" s="20"/>
      <c r="AJ127" s="20"/>
      <c r="AK127" s="27">
        <f>IF(Table1[[#This Row],[Summative]]="Y",SUMIF(Table1[[#This Row],[Autumn Week 1]:[Spring Exams]],"&gt;0",Table1[[#This Row],[Autumn Week 1]:[Spring Exams]]),0)</f>
        <v>0.2</v>
      </c>
      <c r="AL127" s="27">
        <f>IF(Table1[[#This Row],[Hours]]&gt;0,Table1[[#This Row],[Hours]],Table1[[#This Row],[Nominal Hours]])*COUNTIF(Table1[[#This Row],[Autumn Week 1]:[Spring Week 12]],"&gt;0")</f>
        <v>8</v>
      </c>
    </row>
    <row r="128" spans="1:38">
      <c r="A128" s="3" t="s">
        <v>194</v>
      </c>
      <c r="B128" s="3" t="s">
        <v>114</v>
      </c>
      <c r="C128" s="12" t="s">
        <v>5</v>
      </c>
      <c r="D128" s="29">
        <f>INDEX(Table2[CA weight],MATCH(Table1[[#This Row],[Module Code]],Table2[Module Code],0))</f>
        <v>30</v>
      </c>
      <c r="E128" s="29">
        <f>INDEX(Table2[Credits],MATCH(Table1[[#This Row],[Module Code]],Table2[Module Code],0))</f>
        <v>10</v>
      </c>
      <c r="F128" s="12" t="s">
        <v>209</v>
      </c>
      <c r="G128" s="11" t="s">
        <v>231</v>
      </c>
      <c r="H128" s="11" t="s">
        <v>297</v>
      </c>
      <c r="I128" s="11">
        <v>4</v>
      </c>
      <c r="J128" s="11">
        <f>AVERAGE(Table1[[#This Row],[Autumn Week 1]:[Spring Exams]])*4*Table1[[#This Row],[Credits]]</f>
        <v>6</v>
      </c>
      <c r="K128" s="11"/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/>
      <c r="Z128" s="20"/>
      <c r="AA128" s="20"/>
      <c r="AB128" s="20">
        <v>0.15</v>
      </c>
      <c r="AC128" s="20"/>
      <c r="AD128" s="20">
        <v>0.15</v>
      </c>
      <c r="AE128" s="20"/>
      <c r="AF128" s="20"/>
      <c r="AG128" s="20"/>
      <c r="AH128" s="20"/>
      <c r="AI128" s="20"/>
      <c r="AJ128" s="20"/>
      <c r="AK128" s="27">
        <f>IF(Table1[[#This Row],[Summative]]="Y",SUMIF(Table1[[#This Row],[Autumn Week 1]:[Spring Exams]],"&gt;0",Table1[[#This Row],[Autumn Week 1]:[Spring Exams]]),0)</f>
        <v>0.3</v>
      </c>
      <c r="AL128" s="27">
        <f>IF(Table1[[#This Row],[Hours]]&gt;0,Table1[[#This Row],[Hours]],Table1[[#This Row],[Nominal Hours]])*COUNTIF(Table1[[#This Row],[Autumn Week 1]:[Spring Week 12]],"&gt;0")</f>
        <v>12</v>
      </c>
    </row>
    <row r="129" spans="1:38">
      <c r="A129" s="3" t="s">
        <v>195</v>
      </c>
      <c r="B129" s="3" t="s">
        <v>115</v>
      </c>
      <c r="C129" s="11" t="s">
        <v>128</v>
      </c>
      <c r="D129" s="29">
        <f>INDEX(Table2[CA weight],MATCH(Table1[[#This Row],[Module Code]],Table2[Module Code],0))</f>
        <v>60</v>
      </c>
      <c r="E129" s="29">
        <f>INDEX(Table2[Credits],MATCH(Table1[[#This Row],[Module Code]],Table2[Module Code],0))</f>
        <v>10</v>
      </c>
      <c r="F129" s="11" t="s">
        <v>255</v>
      </c>
      <c r="G129" s="11" t="s">
        <v>231</v>
      </c>
      <c r="H129" s="11" t="s">
        <v>297</v>
      </c>
      <c r="I129" s="11">
        <v>1</v>
      </c>
      <c r="J129" s="11">
        <f>AVERAGE(Table1[[#This Row],[Autumn Week 1]:[Spring Exams]])*4*Table1[[#This Row],[Credits]]</f>
        <v>0.39999999999999991</v>
      </c>
      <c r="K129" s="11">
        <v>0.5</v>
      </c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>
        <v>0.01</v>
      </c>
      <c r="Z129" s="20">
        <v>0.01</v>
      </c>
      <c r="AA129" s="20">
        <v>0.01</v>
      </c>
      <c r="AB129" s="20">
        <v>0.01</v>
      </c>
      <c r="AC129" s="20">
        <v>0.01</v>
      </c>
      <c r="AD129" s="20">
        <v>0.01</v>
      </c>
      <c r="AE129" s="20">
        <v>0.01</v>
      </c>
      <c r="AF129" s="20">
        <v>0.01</v>
      </c>
      <c r="AG129" s="20">
        <v>0.01</v>
      </c>
      <c r="AH129" s="20">
        <v>0.01</v>
      </c>
      <c r="AI129" s="20"/>
      <c r="AJ129" s="20"/>
      <c r="AK129" s="27">
        <f>IF(Table1[[#This Row],[Summative]]="Y",SUMIF(Table1[[#This Row],[Autumn Week 1]:[Spring Exams]],"&gt;0",Table1[[#This Row],[Autumn Week 1]:[Spring Exams]]),0)</f>
        <v>9.9999999999999992E-2</v>
      </c>
      <c r="AL129" s="27">
        <f>IF(Table1[[#This Row],[Hours]]&gt;0,Table1[[#This Row],[Hours]],Table1[[#This Row],[Nominal Hours]])*COUNTIF(Table1[[#This Row],[Autumn Week 1]:[Spring Week 12]],"&gt;0")</f>
        <v>5</v>
      </c>
    </row>
    <row r="130" spans="1:38">
      <c r="A130" s="3" t="s">
        <v>195</v>
      </c>
      <c r="B130" s="3" t="s">
        <v>115</v>
      </c>
      <c r="C130" s="12" t="s">
        <v>5</v>
      </c>
      <c r="D130" s="29">
        <f>INDEX(Table2[CA weight],MATCH(Table1[[#This Row],[Module Code]],Table2[Module Code],0))</f>
        <v>60</v>
      </c>
      <c r="E130" s="29">
        <f>INDEX(Table2[Credits],MATCH(Table1[[#This Row],[Module Code]],Table2[Module Code],0))</f>
        <v>10</v>
      </c>
      <c r="F130" s="12" t="s">
        <v>209</v>
      </c>
      <c r="G130" s="11" t="s">
        <v>231</v>
      </c>
      <c r="H130" s="11" t="s">
        <v>297</v>
      </c>
      <c r="I130" s="11">
        <v>3</v>
      </c>
      <c r="J130" s="11">
        <f>AVERAGE(Table1[[#This Row],[Autumn Week 1]:[Spring Exams]])*4*Table1[[#This Row],[Credits]]</f>
        <v>4</v>
      </c>
      <c r="K130" s="11"/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/>
      <c r="AB130" s="20">
        <v>0.1</v>
      </c>
      <c r="AC130" s="20"/>
      <c r="AD130" s="20"/>
      <c r="AE130" s="20"/>
      <c r="AF130" s="20"/>
      <c r="AG130" s="20"/>
      <c r="AH130" s="20"/>
      <c r="AI130" s="20"/>
      <c r="AJ130" s="20"/>
      <c r="AK130" s="27">
        <f>IF(Table1[[#This Row],[Summative]]="Y",SUMIF(Table1[[#This Row],[Autumn Week 1]:[Spring Exams]],"&gt;0",Table1[[#This Row],[Autumn Week 1]:[Spring Exams]]),0)</f>
        <v>0.1</v>
      </c>
      <c r="AL130" s="27">
        <f>IF(Table1[[#This Row],[Hours]]&gt;0,Table1[[#This Row],[Hours]],Table1[[#This Row],[Nominal Hours]])*COUNTIF(Table1[[#This Row],[Autumn Week 1]:[Spring Week 12]],"&gt;0")</f>
        <v>4</v>
      </c>
    </row>
    <row r="131" spans="1:38">
      <c r="A131" s="3" t="s">
        <v>195</v>
      </c>
      <c r="B131" s="3" t="s">
        <v>115</v>
      </c>
      <c r="C131" s="12" t="s">
        <v>124</v>
      </c>
      <c r="D131" s="29">
        <f>INDEX(Table2[CA weight],MATCH(Table1[[#This Row],[Module Code]],Table2[Module Code],0))</f>
        <v>60</v>
      </c>
      <c r="E131" s="29">
        <f>INDEX(Table2[Credits],MATCH(Table1[[#This Row],[Module Code]],Table2[Module Code],0))</f>
        <v>10</v>
      </c>
      <c r="F131" s="12" t="s">
        <v>274</v>
      </c>
      <c r="G131" s="11" t="s">
        <v>231</v>
      </c>
      <c r="H131" s="11" t="s">
        <v>310</v>
      </c>
      <c r="I131" s="11">
        <v>2</v>
      </c>
      <c r="J131" s="11">
        <f>AVERAGE(Table1[[#This Row],[Autumn Week 1]:[Spring Exams]])*4*Table1[[#This Row],[Credits]]</f>
        <v>12</v>
      </c>
      <c r="K131" s="11">
        <v>15</v>
      </c>
      <c r="L131" s="18"/>
      <c r="M131" s="18"/>
      <c r="N131" s="18"/>
      <c r="O131" s="19"/>
      <c r="P131" s="18"/>
      <c r="Q131" s="18"/>
      <c r="R131" s="18"/>
      <c r="S131" s="19"/>
      <c r="T131" s="18"/>
      <c r="U131" s="18"/>
      <c r="V131" s="18"/>
      <c r="W131" s="19"/>
      <c r="X131" s="20"/>
      <c r="Y131" s="20"/>
      <c r="Z131" s="20"/>
      <c r="AA131" s="20"/>
      <c r="AB131" s="20"/>
      <c r="AC131" s="20"/>
      <c r="AD131" s="20"/>
      <c r="AE131" s="20"/>
      <c r="AF131" s="20">
        <v>0.3</v>
      </c>
      <c r="AG131" s="20"/>
      <c r="AH131" s="20"/>
      <c r="AI131" s="20"/>
      <c r="AJ131" s="20"/>
      <c r="AK131" s="27">
        <f>IF(Table1[[#This Row],[Summative]]="Y",SUMIF(Table1[[#This Row],[Autumn Week 1]:[Spring Exams]],"&gt;0",Table1[[#This Row],[Autumn Week 1]:[Spring Exams]]),0)</f>
        <v>0.3</v>
      </c>
      <c r="AL131" s="27">
        <f>IF(Table1[[#This Row],[Hours]]&gt;0,Table1[[#This Row],[Hours]],Table1[[#This Row],[Nominal Hours]])*COUNTIF(Table1[[#This Row],[Autumn Week 1]:[Spring Week 12]],"&gt;0")</f>
        <v>15</v>
      </c>
    </row>
    <row r="132" spans="1:38">
      <c r="A132" s="3" t="s">
        <v>196</v>
      </c>
      <c r="B132" s="3" t="s">
        <v>116</v>
      </c>
      <c r="C132" s="11" t="s">
        <v>128</v>
      </c>
      <c r="D132" s="29">
        <f>INDEX(Table2[CA weight],MATCH(Table1[[#This Row],[Module Code]],Table2[Module Code],0))</f>
        <v>20</v>
      </c>
      <c r="E132" s="29">
        <f>INDEX(Table2[Credits],MATCH(Table1[[#This Row],[Module Code]],Table2[Module Code],0))</f>
        <v>10</v>
      </c>
      <c r="F132" s="11" t="s">
        <v>346</v>
      </c>
      <c r="G132" s="11" t="s">
        <v>231</v>
      </c>
      <c r="H132" s="11" t="s">
        <v>299</v>
      </c>
      <c r="I132" s="11">
        <v>1</v>
      </c>
      <c r="J132" s="11">
        <f>AVERAGE(Table1[[#This Row],[Autumn Week 1]:[Spring Exams]])*4*Table1[[#This Row],[Credits]]</f>
        <v>0.8</v>
      </c>
      <c r="K132" s="11">
        <v>0.5</v>
      </c>
      <c r="L132" s="18"/>
      <c r="M132" s="18"/>
      <c r="N132" s="18"/>
      <c r="O132" s="19"/>
      <c r="P132" s="18"/>
      <c r="Q132" s="18"/>
      <c r="R132" s="18"/>
      <c r="S132" s="19"/>
      <c r="T132" s="18"/>
      <c r="U132" s="18"/>
      <c r="V132" s="18"/>
      <c r="W132" s="19"/>
      <c r="X132" s="20"/>
      <c r="Y132" s="20">
        <v>0.02</v>
      </c>
      <c r="Z132" s="20">
        <v>0.02</v>
      </c>
      <c r="AA132" s="20">
        <v>0.02</v>
      </c>
      <c r="AB132" s="20">
        <v>0.02</v>
      </c>
      <c r="AC132" s="20">
        <v>0.02</v>
      </c>
      <c r="AD132" s="20"/>
      <c r="AE132" s="20"/>
      <c r="AF132" s="20"/>
      <c r="AG132" s="20"/>
      <c r="AH132" s="20"/>
      <c r="AI132" s="20"/>
      <c r="AJ132" s="20"/>
      <c r="AK132" s="27">
        <f>IF(Table1[[#This Row],[Summative]]="Y",SUMIF(Table1[[#This Row],[Autumn Week 1]:[Spring Exams]],"&gt;0",Table1[[#This Row],[Autumn Week 1]:[Spring Exams]]),0)</f>
        <v>0.1</v>
      </c>
      <c r="AL132" s="27">
        <f>IF(Table1[[#This Row],[Hours]]&gt;0,Table1[[#This Row],[Hours]],Table1[[#This Row],[Nominal Hours]])*COUNTIF(Table1[[#This Row],[Autumn Week 1]:[Spring Week 12]],"&gt;0")</f>
        <v>2.5</v>
      </c>
    </row>
    <row r="133" spans="1:38">
      <c r="A133" s="3" t="s">
        <v>196</v>
      </c>
      <c r="B133" s="3" t="s">
        <v>116</v>
      </c>
      <c r="C133" s="11" t="s">
        <v>128</v>
      </c>
      <c r="D133" s="29">
        <f>INDEX(Table2[CA weight],MATCH(Table1[[#This Row],[Module Code]],Table2[Module Code],0))</f>
        <v>20</v>
      </c>
      <c r="E133" s="29">
        <f>INDEX(Table2[Credits],MATCH(Table1[[#This Row],[Module Code]],Table2[Module Code],0))</f>
        <v>10</v>
      </c>
      <c r="F133" s="11" t="s">
        <v>347</v>
      </c>
      <c r="G133" s="11" t="s">
        <v>231</v>
      </c>
      <c r="H133" s="11" t="s">
        <v>299</v>
      </c>
      <c r="I133" s="11">
        <v>1</v>
      </c>
      <c r="J133" s="11">
        <f>AVERAGE(Table1[[#This Row],[Autumn Week 1]:[Spring Exams]])*4*Table1[[#This Row],[Credits]]</f>
        <v>0.8</v>
      </c>
      <c r="K133" s="11">
        <v>0.5</v>
      </c>
      <c r="L133" s="18"/>
      <c r="M133" s="18"/>
      <c r="N133" s="18"/>
      <c r="O133" s="19"/>
      <c r="P133" s="18"/>
      <c r="Q133" s="18"/>
      <c r="R133" s="18"/>
      <c r="S133" s="19"/>
      <c r="T133" s="18"/>
      <c r="U133" s="18"/>
      <c r="V133" s="18"/>
      <c r="W133" s="19"/>
      <c r="X133" s="20"/>
      <c r="Y133" s="20"/>
      <c r="Z133" s="20"/>
      <c r="AA133" s="20"/>
      <c r="AB133" s="20"/>
      <c r="AC133" s="20"/>
      <c r="AD133" s="20">
        <v>0.02</v>
      </c>
      <c r="AE133" s="20">
        <v>0.02</v>
      </c>
      <c r="AF133" s="20">
        <v>0.02</v>
      </c>
      <c r="AG133" s="20">
        <v>0.02</v>
      </c>
      <c r="AH133" s="20">
        <v>0.02</v>
      </c>
      <c r="AI133" s="20"/>
      <c r="AJ133" s="20"/>
      <c r="AK133" s="27">
        <f>IF(Table1[[#This Row],[Summative]]="Y",SUMIF(Table1[[#This Row],[Autumn Week 1]:[Spring Exams]],"&gt;0",Table1[[#This Row],[Autumn Week 1]:[Spring Exams]]),0)</f>
        <v>0.1</v>
      </c>
      <c r="AL133" s="27">
        <f>IF(Table1[[#This Row],[Hours]]&gt;0,Table1[[#This Row],[Hours]],Table1[[#This Row],[Nominal Hours]])*COUNTIF(Table1[[#This Row],[Autumn Week 1]:[Spring Week 12]],"&gt;0")</f>
        <v>2.5</v>
      </c>
    </row>
    <row r="134" spans="1:38">
      <c r="A134" s="3" t="s">
        <v>117</v>
      </c>
      <c r="B134" s="3" t="s">
        <v>118</v>
      </c>
      <c r="C134" s="12" t="s">
        <v>5</v>
      </c>
      <c r="D134" s="29">
        <f>INDEX(Table2[CA weight],MATCH(Table1[[#This Row],[Module Code]],Table2[Module Code],0))</f>
        <v>100</v>
      </c>
      <c r="E134" s="29">
        <f>INDEX(Table2[Credits],MATCH(Table1[[#This Row],[Module Code]],Table2[Module Code],0))</f>
        <v>10</v>
      </c>
      <c r="F134" s="12" t="s">
        <v>267</v>
      </c>
      <c r="G134" s="11" t="s">
        <v>231</v>
      </c>
      <c r="H134" s="11" t="s">
        <v>297</v>
      </c>
      <c r="I134" s="11">
        <v>3</v>
      </c>
      <c r="J134" s="11">
        <f>AVERAGE(Table1[[#This Row],[Autumn Week 1]:[Spring Exams]])*4*Table1[[#This Row],[Credits]]</f>
        <v>16</v>
      </c>
      <c r="K134" s="11"/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/>
      <c r="Y134" s="20"/>
      <c r="Z134" s="20"/>
      <c r="AA134" s="20"/>
      <c r="AB134" s="20"/>
      <c r="AC134" s="20"/>
      <c r="AD134" s="20">
        <v>0.4</v>
      </c>
      <c r="AE134" s="20"/>
      <c r="AF134" s="20"/>
      <c r="AG134" s="20"/>
      <c r="AH134" s="20"/>
      <c r="AI134" s="20"/>
      <c r="AJ134" s="20"/>
      <c r="AK134" s="27">
        <f>IF(Table1[[#This Row],[Summative]]="Y",SUMIF(Table1[[#This Row],[Autumn Week 1]:[Spring Exams]],"&gt;0",Table1[[#This Row],[Autumn Week 1]:[Spring Exams]]),0)</f>
        <v>0.4</v>
      </c>
      <c r="AL134" s="27">
        <f>IF(Table1[[#This Row],[Hours]]&gt;0,Table1[[#This Row],[Hours]],Table1[[#This Row],[Nominal Hours]])*COUNTIF(Table1[[#This Row],[Autumn Week 1]:[Spring Week 12]],"&gt;0")</f>
        <v>16</v>
      </c>
    </row>
    <row r="135" spans="1:38">
      <c r="A135" s="3" t="s">
        <v>117</v>
      </c>
      <c r="B135" s="3" t="s">
        <v>118</v>
      </c>
      <c r="C135" s="12" t="s">
        <v>5</v>
      </c>
      <c r="D135" s="29">
        <f>INDEX(Table2[CA weight],MATCH(Table1[[#This Row],[Module Code]],Table2[Module Code],0))</f>
        <v>100</v>
      </c>
      <c r="E135" s="29">
        <f>INDEX(Table2[Credits],MATCH(Table1[[#This Row],[Module Code]],Table2[Module Code],0))</f>
        <v>10</v>
      </c>
      <c r="F135" s="12" t="s">
        <v>208</v>
      </c>
      <c r="G135" s="11" t="s">
        <v>231</v>
      </c>
      <c r="H135" s="11" t="s">
        <v>297</v>
      </c>
      <c r="I135" s="11">
        <v>3</v>
      </c>
      <c r="J135" s="11">
        <f>AVERAGE(Table1[[#This Row],[Autumn Week 1]:[Spring Exams]])*4*Table1[[#This Row],[Credits]]</f>
        <v>22</v>
      </c>
      <c r="K135" s="11"/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/>
      <c r="W135" s="19"/>
      <c r="X135" s="20"/>
      <c r="Y135" s="20"/>
      <c r="Z135" s="20"/>
      <c r="AA135" s="20"/>
      <c r="AB135" s="20"/>
      <c r="AC135" s="20"/>
      <c r="AD135" s="20"/>
      <c r="AE135" s="20"/>
      <c r="AF135" s="20"/>
      <c r="AG135" s="20">
        <v>0.55000000000000004</v>
      </c>
      <c r="AH135" s="20"/>
      <c r="AI135" s="20"/>
      <c r="AJ135" s="20"/>
      <c r="AK135" s="27">
        <f>IF(Table1[[#This Row],[Summative]]="Y",SUMIF(Table1[[#This Row],[Autumn Week 1]:[Spring Exams]],"&gt;0",Table1[[#This Row],[Autumn Week 1]:[Spring Exams]]),0)</f>
        <v>0.55000000000000004</v>
      </c>
      <c r="AL135" s="27">
        <f>IF(Table1[[#This Row],[Hours]]&gt;0,Table1[[#This Row],[Hours]],Table1[[#This Row],[Nominal Hours]])*COUNTIF(Table1[[#This Row],[Autumn Week 1]:[Spring Week 12]],"&gt;0")</f>
        <v>22</v>
      </c>
    </row>
    <row r="136" spans="1:38">
      <c r="A136" s="3" t="s">
        <v>117</v>
      </c>
      <c r="B136" s="3" t="s">
        <v>118</v>
      </c>
      <c r="C136" s="12" t="s">
        <v>124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10</v>
      </c>
      <c r="F136" s="12" t="s">
        <v>266</v>
      </c>
      <c r="G136" s="11" t="s">
        <v>231</v>
      </c>
      <c r="H136" s="11" t="s">
        <v>297</v>
      </c>
      <c r="I136" s="11">
        <v>1</v>
      </c>
      <c r="J136" s="11">
        <f>AVERAGE(Table1[[#This Row],[Autumn Week 1]:[Spring Exams]])*4*Table1[[#This Row],[Credits]]</f>
        <v>2</v>
      </c>
      <c r="K136" s="11"/>
      <c r="L136" s="18"/>
      <c r="M136" s="18"/>
      <c r="N136" s="18"/>
      <c r="O136" s="19"/>
      <c r="P136" s="18"/>
      <c r="Q136" s="18"/>
      <c r="R136" s="18"/>
      <c r="S136" s="19"/>
      <c r="T136" s="18"/>
      <c r="U136" s="18"/>
      <c r="V136" s="18"/>
      <c r="W136" s="19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>
        <v>0.05</v>
      </c>
      <c r="AI136" s="20"/>
      <c r="AJ136" s="20"/>
      <c r="AK136" s="27">
        <f>IF(Table1[[#This Row],[Summative]]="Y",SUMIF(Table1[[#This Row],[Autumn Week 1]:[Spring Exams]],"&gt;0",Table1[[#This Row],[Autumn Week 1]:[Spring Exams]]),0)</f>
        <v>0.05</v>
      </c>
      <c r="AL136" s="27">
        <f>IF(Table1[[#This Row],[Hours]]&gt;0,Table1[[#This Row],[Hours]],Table1[[#This Row],[Nominal Hours]])*COUNTIF(Table1[[#This Row],[Autumn Week 1]:[Spring Week 12]],"&gt;0")</f>
        <v>2</v>
      </c>
    </row>
    <row r="137" spans="1:38">
      <c r="A137" s="3" t="s">
        <v>240</v>
      </c>
      <c r="B137" s="28" t="s">
        <v>241</v>
      </c>
      <c r="C137" s="12" t="s">
        <v>4</v>
      </c>
      <c r="D137" s="29">
        <f>INDEX(Table2[CA weight],MATCH(Table1[[#This Row],[Module Code]],Table2[Module Code],0))</f>
        <v>30</v>
      </c>
      <c r="E137" s="29">
        <f>INDEX(Table2[Credits],MATCH(Table1[[#This Row],[Module Code]],Table2[Module Code],0))</f>
        <v>10</v>
      </c>
      <c r="F137" s="12" t="s">
        <v>255</v>
      </c>
      <c r="G137" s="11" t="s">
        <v>231</v>
      </c>
      <c r="H137" s="11" t="s">
        <v>296</v>
      </c>
      <c r="I137" s="11">
        <v>1</v>
      </c>
      <c r="J137" s="11">
        <f>AVERAGE(Table1[[#This Row],[Autumn Week 1]:[Spring Exams]])*4*Table1[[#This Row],[Credits]]</f>
        <v>0.39999999999999991</v>
      </c>
      <c r="K137" s="11">
        <v>0.5</v>
      </c>
      <c r="L137" s="18"/>
      <c r="M137" s="18"/>
      <c r="N137" s="18"/>
      <c r="O137" s="19"/>
      <c r="P137" s="18"/>
      <c r="Q137" s="18"/>
      <c r="R137" s="18"/>
      <c r="S137" s="19"/>
      <c r="T137" s="18"/>
      <c r="U137" s="18"/>
      <c r="V137" s="18"/>
      <c r="W137" s="19"/>
      <c r="X137" s="20">
        <v>0.01</v>
      </c>
      <c r="Y137" s="20">
        <v>0.01</v>
      </c>
      <c r="Z137" s="20">
        <v>0.01</v>
      </c>
      <c r="AA137" s="20">
        <v>0.01</v>
      </c>
      <c r="AB137" s="20">
        <v>0.01</v>
      </c>
      <c r="AC137" s="20">
        <v>0.01</v>
      </c>
      <c r="AD137" s="20">
        <v>0.01</v>
      </c>
      <c r="AE137" s="20">
        <v>0.01</v>
      </c>
      <c r="AF137" s="20">
        <v>0.01</v>
      </c>
      <c r="AG137" s="20">
        <v>0.01</v>
      </c>
      <c r="AH137" s="20"/>
      <c r="AI137" s="20"/>
      <c r="AJ137" s="20"/>
      <c r="AK137" s="27">
        <f>IF(Table1[[#This Row],[Summative]]="Y",SUMIF(Table1[[#This Row],[Autumn Week 1]:[Spring Exams]],"&gt;0",Table1[[#This Row],[Autumn Week 1]:[Spring Exams]]),0)</f>
        <v>9.9999999999999992E-2</v>
      </c>
      <c r="AL137" s="27">
        <f>IF(Table1[[#This Row],[Hours]]&gt;0,Table1[[#This Row],[Hours]],Table1[[#This Row],[Nominal Hours]])*COUNTIF(Table1[[#This Row],[Autumn Week 1]:[Spring Week 12]],"&gt;0")</f>
        <v>5</v>
      </c>
    </row>
    <row r="138" spans="1:38">
      <c r="A138" s="3" t="s">
        <v>240</v>
      </c>
      <c r="B138" s="28" t="s">
        <v>241</v>
      </c>
      <c r="C138" s="12" t="s">
        <v>5</v>
      </c>
      <c r="D138" s="29">
        <f>INDEX(Table2[CA weight],MATCH(Table1[[#This Row],[Module Code]],Table2[Module Code],0))</f>
        <v>30</v>
      </c>
      <c r="E138" s="29">
        <f>INDEX(Table2[Credits],MATCH(Table1[[#This Row],[Module Code]],Table2[Module Code],0))</f>
        <v>10</v>
      </c>
      <c r="F138" s="12" t="s">
        <v>209</v>
      </c>
      <c r="G138" s="11" t="s">
        <v>231</v>
      </c>
      <c r="H138" s="11" t="s">
        <v>295</v>
      </c>
      <c r="I138" s="11">
        <v>4</v>
      </c>
      <c r="J138" s="11">
        <f>AVERAGE(Table1[[#This Row],[Autumn Week 1]:[Spring Exams]])*4*Table1[[#This Row],[Credits]]</f>
        <v>4</v>
      </c>
      <c r="K138" s="11"/>
      <c r="L138" s="18"/>
      <c r="M138" s="18"/>
      <c r="N138" s="18"/>
      <c r="O138" s="19"/>
      <c r="P138" s="18"/>
      <c r="Q138" s="18"/>
      <c r="R138" s="18"/>
      <c r="S138" s="19"/>
      <c r="T138" s="18"/>
      <c r="U138" s="18"/>
      <c r="V138" s="18"/>
      <c r="W138" s="19"/>
      <c r="X138" s="20"/>
      <c r="Y138" s="20"/>
      <c r="Z138" s="20"/>
      <c r="AA138" s="20"/>
      <c r="AB138" s="20"/>
      <c r="AC138" s="20"/>
      <c r="AD138" s="20">
        <v>0.1</v>
      </c>
      <c r="AE138" s="20"/>
      <c r="AF138" s="20"/>
      <c r="AG138" s="20"/>
      <c r="AH138" s="20">
        <v>0.1</v>
      </c>
      <c r="AI138" s="20"/>
      <c r="AJ138" s="20"/>
      <c r="AK138" s="27">
        <f>IF(Table1[[#This Row],[Summative]]="Y",SUMIF(Table1[[#This Row],[Autumn Week 1]:[Spring Exams]],"&gt;0",Table1[[#This Row],[Autumn Week 1]:[Spring Exams]]),0)</f>
        <v>0.2</v>
      </c>
      <c r="AL138" s="27">
        <f>IF(Table1[[#This Row],[Hours]]&gt;0,Table1[[#This Row],[Hours]],Table1[[#This Row],[Nominal Hours]])*COUNTIF(Table1[[#This Row],[Autumn Week 1]:[Spring Week 12]],"&gt;0")</f>
        <v>8</v>
      </c>
    </row>
    <row r="139" spans="1:38">
      <c r="A139" s="3" t="s">
        <v>119</v>
      </c>
      <c r="B139" s="3" t="s">
        <v>120</v>
      </c>
      <c r="C139" s="11" t="s">
        <v>128</v>
      </c>
      <c r="D139" s="29">
        <f>INDEX(Table2[CA weight],MATCH(Table1[[#This Row],[Module Code]],Table2[Module Code],0))</f>
        <v>40</v>
      </c>
      <c r="E139" s="29">
        <f>INDEX(Table2[Credits],MATCH(Table1[[#This Row],[Module Code]],Table2[Module Code],0))</f>
        <v>10</v>
      </c>
      <c r="F139" s="11" t="s">
        <v>255</v>
      </c>
      <c r="G139" s="11" t="s">
        <v>231</v>
      </c>
      <c r="H139" s="11" t="s">
        <v>297</v>
      </c>
      <c r="I139" s="11">
        <v>1</v>
      </c>
      <c r="J139" s="11">
        <f>AVERAGE(Table1[[#This Row],[Autumn Week 1]:[Spring Exams]])*4*Table1[[#This Row],[Credits]]</f>
        <v>1.5999999999999996</v>
      </c>
      <c r="K139" s="11">
        <v>0.5</v>
      </c>
      <c r="L139" s="18"/>
      <c r="M139" s="18"/>
      <c r="N139" s="18"/>
      <c r="O139" s="19"/>
      <c r="P139" s="18"/>
      <c r="Q139" s="18"/>
      <c r="R139" s="18"/>
      <c r="S139" s="19"/>
      <c r="T139" s="18"/>
      <c r="U139" s="18"/>
      <c r="V139" s="18"/>
      <c r="W139" s="19"/>
      <c r="X139" s="20"/>
      <c r="Y139" s="20">
        <v>0.04</v>
      </c>
      <c r="Z139" s="20">
        <v>0.04</v>
      </c>
      <c r="AA139" s="20">
        <v>0.04</v>
      </c>
      <c r="AB139" s="20">
        <v>0.04</v>
      </c>
      <c r="AC139" s="20">
        <v>0.04</v>
      </c>
      <c r="AD139" s="20">
        <v>0.04</v>
      </c>
      <c r="AE139" s="20">
        <v>0.04</v>
      </c>
      <c r="AF139" s="20">
        <v>0.04</v>
      </c>
      <c r="AG139" s="20">
        <v>0.04</v>
      </c>
      <c r="AH139" s="20">
        <v>0.04</v>
      </c>
      <c r="AI139" s="20"/>
      <c r="AJ139" s="20"/>
      <c r="AK139" s="27">
        <f>IF(Table1[[#This Row],[Summative]]="Y",SUMIF(Table1[[#This Row],[Autumn Week 1]:[Spring Exams]],"&gt;0",Table1[[#This Row],[Autumn Week 1]:[Spring Exams]]),0)</f>
        <v>0.39999999999999997</v>
      </c>
      <c r="AL139" s="27">
        <f>IF(Table1[[#This Row],[Hours]]&gt;0,Table1[[#This Row],[Hours]],Table1[[#This Row],[Nominal Hours]])*COUNTIF(Table1[[#This Row],[Autumn Week 1]:[Spring Week 12]],"&gt;0")</f>
        <v>5</v>
      </c>
    </row>
    <row r="140" spans="1:38">
      <c r="A140" s="3" t="s">
        <v>71</v>
      </c>
      <c r="B140" s="3" t="s">
        <v>162</v>
      </c>
      <c r="C140" s="12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2" t="s">
        <v>348</v>
      </c>
      <c r="G140" s="11" t="s">
        <v>231</v>
      </c>
      <c r="H140" s="11" t="s">
        <v>297</v>
      </c>
      <c r="I140" s="11">
        <v>4</v>
      </c>
      <c r="J140" s="11">
        <f>AVERAGE(Table1[[#This Row],[Autumn Week 1]:[Spring Exams]])*4*Table1[[#This Row],[Credits]]</f>
        <v>20</v>
      </c>
      <c r="K140" s="11">
        <v>25</v>
      </c>
      <c r="L140" s="18"/>
      <c r="M140" s="18"/>
      <c r="N140" s="18"/>
      <c r="O140" s="19"/>
      <c r="P140" s="18"/>
      <c r="Q140" s="18"/>
      <c r="R140" s="18"/>
      <c r="S140" s="19"/>
      <c r="T140" s="18"/>
      <c r="U140" s="18"/>
      <c r="V140" s="18"/>
      <c r="W140" s="19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>
        <v>0.5</v>
      </c>
      <c r="AJ140" s="20"/>
      <c r="AK140" s="27">
        <f>IF(Table1[[#This Row],[Summative]]="Y",SUMIF(Table1[[#This Row],[Autumn Week 1]:[Spring Exams]],"&gt;0",Table1[[#This Row],[Autumn Week 1]:[Spring Exams]]),0)</f>
        <v>0.5</v>
      </c>
      <c r="AL140" s="27">
        <f>IF(Table1[[#This Row],[Hours]]&gt;0,Table1[[#This Row],[Hours]],Table1[[#This Row],[Nominal Hours]])*COUNTIF(Table1[[#This Row],[Autumn Week 1]:[Spring Week 12]],"&gt;0")</f>
        <v>25</v>
      </c>
    </row>
    <row r="141" spans="1:38">
      <c r="A141" s="3" t="s">
        <v>197</v>
      </c>
      <c r="B141" s="3" t="s">
        <v>121</v>
      </c>
      <c r="C141" s="12" t="s">
        <v>5</v>
      </c>
      <c r="D141" s="29">
        <f>INDEX(Table2[CA weight],MATCH(Table1[[#This Row],[Module Code]],Table2[Module Code],0))</f>
        <v>50</v>
      </c>
      <c r="E141" s="29">
        <f>INDEX(Table2[Credits],MATCH(Table1[[#This Row],[Module Code]],Table2[Module Code],0))</f>
        <v>10</v>
      </c>
      <c r="F141" s="12" t="s">
        <v>256</v>
      </c>
      <c r="G141" s="11" t="s">
        <v>231</v>
      </c>
      <c r="H141" s="11" t="s">
        <v>297</v>
      </c>
      <c r="I141" s="11">
        <v>3</v>
      </c>
      <c r="J141" s="11">
        <f>AVERAGE(Table1[[#This Row],[Autumn Week 1]:[Spring Exams]])*4*Table1[[#This Row],[Credits]]</f>
        <v>4</v>
      </c>
      <c r="K141" s="11"/>
      <c r="L141" s="18"/>
      <c r="M141" s="18"/>
      <c r="N141" s="18"/>
      <c r="O141" s="19"/>
      <c r="P141" s="18"/>
      <c r="Q141" s="18"/>
      <c r="R141" s="18"/>
      <c r="S141" s="19"/>
      <c r="T141" s="18"/>
      <c r="U141" s="18"/>
      <c r="V141" s="18"/>
      <c r="W141" s="19"/>
      <c r="X141" s="20"/>
      <c r="Y141" s="20"/>
      <c r="Z141" s="20"/>
      <c r="AA141" s="20">
        <v>0.1</v>
      </c>
      <c r="AB141" s="20"/>
      <c r="AC141" s="20"/>
      <c r="AD141" s="20"/>
      <c r="AE141" s="20"/>
      <c r="AF141" s="20"/>
      <c r="AG141" s="20"/>
      <c r="AH141" s="20">
        <v>0.1</v>
      </c>
      <c r="AI141" s="20"/>
      <c r="AJ141" s="20"/>
      <c r="AK141" s="27">
        <f>IF(Table1[[#This Row],[Summative]]="Y",SUMIF(Table1[[#This Row],[Autumn Week 1]:[Spring Exams]],"&gt;0",Table1[[#This Row],[Autumn Week 1]:[Spring Exams]]),0)</f>
        <v>0.2</v>
      </c>
      <c r="AL141" s="27">
        <f>IF(Table1[[#This Row],[Hours]]&gt;0,Table1[[#This Row],[Hours]],Table1[[#This Row],[Nominal Hours]])*COUNTIF(Table1[[#This Row],[Autumn Week 1]:[Spring Week 12]],"&gt;0")</f>
        <v>8</v>
      </c>
    </row>
    <row r="142" spans="1:38">
      <c r="A142" s="3" t="s">
        <v>197</v>
      </c>
      <c r="B142" s="3" t="s">
        <v>121</v>
      </c>
      <c r="C142" s="12" t="s">
        <v>5</v>
      </c>
      <c r="D142" s="29">
        <f>INDEX(Table2[CA weight],MATCH(Table1[[#This Row],[Module Code]],Table2[Module Code],0))</f>
        <v>50</v>
      </c>
      <c r="E142" s="29">
        <f>INDEX(Table2[Credits],MATCH(Table1[[#This Row],[Module Code]],Table2[Module Code],0))</f>
        <v>10</v>
      </c>
      <c r="F142" s="12" t="s">
        <v>268</v>
      </c>
      <c r="G142" s="11" t="s">
        <v>231</v>
      </c>
      <c r="H142" s="11" t="s">
        <v>297</v>
      </c>
      <c r="I142" s="11">
        <v>1</v>
      </c>
      <c r="J142" s="11">
        <f>AVERAGE(Table1[[#This Row],[Autumn Week 1]:[Spring Exams]])*4*Table1[[#This Row],[Credits]]</f>
        <v>8</v>
      </c>
      <c r="K142" s="11"/>
      <c r="L142" s="18"/>
      <c r="M142" s="18"/>
      <c r="N142" s="18"/>
      <c r="O142" s="19"/>
      <c r="P142" s="18"/>
      <c r="Q142" s="18"/>
      <c r="R142" s="18"/>
      <c r="S142" s="19"/>
      <c r="T142" s="18"/>
      <c r="U142" s="18"/>
      <c r="V142" s="18"/>
      <c r="W142" s="19"/>
      <c r="X142" s="20"/>
      <c r="Y142" s="20"/>
      <c r="Z142" s="20"/>
      <c r="AA142" s="20"/>
      <c r="AB142" s="20"/>
      <c r="AC142" s="20"/>
      <c r="AD142" s="20"/>
      <c r="AE142" s="20">
        <v>0.2</v>
      </c>
      <c r="AF142" s="20"/>
      <c r="AG142" s="20"/>
      <c r="AH142" s="20"/>
      <c r="AI142" s="20"/>
      <c r="AJ142" s="20"/>
      <c r="AK142" s="27">
        <f>IF(Table1[[#This Row],[Summative]]="Y",SUMIF(Table1[[#This Row],[Autumn Week 1]:[Spring Exams]],"&gt;0",Table1[[#This Row],[Autumn Week 1]:[Spring Exams]]),0)</f>
        <v>0.2</v>
      </c>
      <c r="AL142" s="27">
        <f>IF(Table1[[#This Row],[Hours]]&gt;0,Table1[[#This Row],[Hours]],Table1[[#This Row],[Nominal Hours]])*COUNTIF(Table1[[#This Row],[Autumn Week 1]:[Spring Week 12]],"&gt;0")</f>
        <v>8</v>
      </c>
    </row>
    <row r="143" spans="1:38">
      <c r="A143" s="3" t="s">
        <v>198</v>
      </c>
      <c r="B143" s="3" t="s">
        <v>122</v>
      </c>
      <c r="C143" s="12" t="s">
        <v>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10</v>
      </c>
      <c r="F143" s="12" t="s">
        <v>259</v>
      </c>
      <c r="G143" s="11" t="s">
        <v>231</v>
      </c>
      <c r="H143" s="11" t="s">
        <v>297</v>
      </c>
      <c r="I143" s="11">
        <v>3</v>
      </c>
      <c r="J143" s="11">
        <f>AVERAGE(Table1[[#This Row],[Autumn Week 1]:[Spring Exams]])*4*Table1[[#This Row],[Credits]]</f>
        <v>8</v>
      </c>
      <c r="K143" s="11"/>
      <c r="L143" s="18"/>
      <c r="M143" s="18"/>
      <c r="N143" s="18"/>
      <c r="O143" s="19"/>
      <c r="P143" s="18"/>
      <c r="Q143" s="18"/>
      <c r="R143" s="18"/>
      <c r="S143" s="19"/>
      <c r="T143" s="18"/>
      <c r="U143" s="18"/>
      <c r="V143" s="18"/>
      <c r="W143" s="19"/>
      <c r="X143" s="20"/>
      <c r="Y143" s="20"/>
      <c r="Z143" s="20"/>
      <c r="AA143" s="20">
        <v>0.2</v>
      </c>
      <c r="AB143" s="20"/>
      <c r="AC143" s="20"/>
      <c r="AD143" s="20"/>
      <c r="AE143" s="20"/>
      <c r="AF143" s="20"/>
      <c r="AG143" s="20"/>
      <c r="AH143" s="20"/>
      <c r="AI143" s="20"/>
      <c r="AJ143" s="20"/>
      <c r="AK143" s="27">
        <f>IF(Table1[[#This Row],[Summative]]="Y",SUMIF(Table1[[#This Row],[Autumn Week 1]:[Spring Exams]],"&gt;0",Table1[[#This Row],[Autumn Week 1]:[Spring Exams]]),0)</f>
        <v>0.2</v>
      </c>
      <c r="AL143" s="27">
        <f>IF(Table1[[#This Row],[Hours]]&gt;0,Table1[[#This Row],[Hours]],Table1[[#This Row],[Nominal Hours]])*COUNTIF(Table1[[#This Row],[Autumn Week 1]:[Spring Week 12]],"&gt;0")</f>
        <v>8</v>
      </c>
    </row>
    <row r="144" spans="1:38">
      <c r="A144" s="3" t="s">
        <v>198</v>
      </c>
      <c r="B144" s="3" t="s">
        <v>122</v>
      </c>
      <c r="C144" s="12" t="s">
        <v>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10</v>
      </c>
      <c r="F144" s="12" t="s">
        <v>350</v>
      </c>
      <c r="G144" s="11" t="s">
        <v>231</v>
      </c>
      <c r="H144" s="11" t="s">
        <v>297</v>
      </c>
      <c r="I144" s="11">
        <v>3</v>
      </c>
      <c r="J144" s="11">
        <f>AVERAGE(Table1[[#This Row],[Autumn Week 1]:[Spring Exams]])*4*Table1[[#This Row],[Credits]]</f>
        <v>16</v>
      </c>
      <c r="K144" s="11"/>
      <c r="L144" s="18"/>
      <c r="M144" s="18"/>
      <c r="N144" s="18"/>
      <c r="O144" s="19"/>
      <c r="P144" s="18"/>
      <c r="Q144" s="18"/>
      <c r="R144" s="18"/>
      <c r="S144" s="19"/>
      <c r="T144" s="18"/>
      <c r="U144" s="18"/>
      <c r="V144" s="18"/>
      <c r="W144" s="19"/>
      <c r="X144" s="20"/>
      <c r="Y144" s="20"/>
      <c r="Z144" s="20"/>
      <c r="AA144" s="20"/>
      <c r="AB144" s="20"/>
      <c r="AC144" s="20"/>
      <c r="AD144" s="20"/>
      <c r="AE144" s="20">
        <v>0.4</v>
      </c>
      <c r="AF144" s="20"/>
      <c r="AG144" s="20"/>
      <c r="AH144" s="20"/>
      <c r="AI144" s="20"/>
      <c r="AJ144" s="20"/>
      <c r="AK144" s="27">
        <f>IF(Table1[[#This Row],[Summative]]="Y",SUMIF(Table1[[#This Row],[Autumn Week 1]:[Spring Exams]],"&gt;0",Table1[[#This Row],[Autumn Week 1]:[Spring Exams]]),0)</f>
        <v>0.4</v>
      </c>
      <c r="AL144" s="27">
        <f>IF(Table1[[#This Row],[Hours]]&gt;0,Table1[[#This Row],[Hours]],Table1[[#This Row],[Nominal Hours]])*COUNTIF(Table1[[#This Row],[Autumn Week 1]:[Spring Week 12]],"&gt;0")</f>
        <v>16</v>
      </c>
    </row>
    <row r="145" spans="1:38">
      <c r="A145" s="3" t="s">
        <v>198</v>
      </c>
      <c r="B145" s="3" t="s">
        <v>122</v>
      </c>
      <c r="C145" s="12" t="s">
        <v>5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10</v>
      </c>
      <c r="F145" s="12" t="s">
        <v>349</v>
      </c>
      <c r="G145" s="11" t="s">
        <v>231</v>
      </c>
      <c r="H145" s="11" t="s">
        <v>297</v>
      </c>
      <c r="I145" s="11">
        <v>3</v>
      </c>
      <c r="J145" s="11">
        <f>AVERAGE(Table1[[#This Row],[Autumn Week 1]:[Spring Exams]])*4*Table1[[#This Row],[Credits]]</f>
        <v>16</v>
      </c>
      <c r="K145" s="11"/>
      <c r="L145" s="18"/>
      <c r="M145" s="18"/>
      <c r="N145" s="18"/>
      <c r="O145" s="19"/>
      <c r="P145" s="18"/>
      <c r="Q145" s="18"/>
      <c r="R145" s="18"/>
      <c r="S145" s="19"/>
      <c r="T145" s="18"/>
      <c r="U145" s="18"/>
      <c r="V145" s="18"/>
      <c r="W145" s="19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>
        <v>0.4</v>
      </c>
      <c r="AI145" s="20"/>
      <c r="AJ145" s="20"/>
      <c r="AK145" s="27">
        <f>IF(Table1[[#This Row],[Summative]]="Y",SUMIF(Table1[[#This Row],[Autumn Week 1]:[Spring Exams]],"&gt;0",Table1[[#This Row],[Autumn Week 1]:[Spring Exams]]),0)</f>
        <v>0.4</v>
      </c>
      <c r="AL145" s="27">
        <f>IF(Table1[[#This Row],[Hours]]&gt;0,Table1[[#This Row],[Hours]],Table1[[#This Row],[Nominal Hours]])*COUNTIF(Table1[[#This Row],[Autumn Week 1]:[Spring Week 12]],"&gt;0")</f>
        <v>16</v>
      </c>
    </row>
    <row r="146" spans="1:38">
      <c r="A146" s="3" t="s">
        <v>77</v>
      </c>
      <c r="B146" s="28" t="s">
        <v>23</v>
      </c>
      <c r="C146" s="11" t="s">
        <v>126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60</v>
      </c>
      <c r="F146" s="11" t="s">
        <v>233</v>
      </c>
      <c r="G146" s="11" t="s">
        <v>271</v>
      </c>
      <c r="H146" s="11" t="s">
        <v>298</v>
      </c>
      <c r="I146" s="11">
        <v>1</v>
      </c>
      <c r="J146" s="11">
        <f>AVERAGE(Table1[[#This Row],[Autumn Week 1]:[Spring Exams]])*4*Table1[[#This Row],[Credits]]</f>
        <v>9.9999999999999964</v>
      </c>
      <c r="K146" s="11">
        <v>20</v>
      </c>
      <c r="L146" s="18">
        <f>1/24</f>
        <v>4.1666666666666664E-2</v>
      </c>
      <c r="M146" s="18">
        <v>4.1666666666666664E-2</v>
      </c>
      <c r="N146" s="18">
        <v>4.1666666666666664E-2</v>
      </c>
      <c r="O146" s="19">
        <v>4.1666666666666664E-2</v>
      </c>
      <c r="P146" s="18">
        <v>4.1666666666666664E-2</v>
      </c>
      <c r="Q146" s="18">
        <v>4.1666666666666664E-2</v>
      </c>
      <c r="R146" s="18">
        <v>4.1666666666666664E-2</v>
      </c>
      <c r="S146" s="19">
        <v>4.1666666666666664E-2</v>
      </c>
      <c r="T146" s="18">
        <v>4.1666666666666664E-2</v>
      </c>
      <c r="U146" s="18">
        <v>4.1666666666666664E-2</v>
      </c>
      <c r="V146" s="18">
        <v>4.1666666666666664E-2</v>
      </c>
      <c r="W146" s="19">
        <v>4.1666666666666664E-2</v>
      </c>
      <c r="X146" s="20">
        <v>4.1666666666666664E-2</v>
      </c>
      <c r="Y146" s="20">
        <v>4.1666666666666664E-2</v>
      </c>
      <c r="Z146" s="20">
        <v>4.1666666666666664E-2</v>
      </c>
      <c r="AA146" s="20">
        <v>4.1666666666666664E-2</v>
      </c>
      <c r="AB146" s="20">
        <v>4.1666666666666664E-2</v>
      </c>
      <c r="AC146" s="20">
        <v>4.1666666666666664E-2</v>
      </c>
      <c r="AD146" s="20">
        <v>4.1666666666666664E-2</v>
      </c>
      <c r="AE146" s="20">
        <v>4.1666666666666664E-2</v>
      </c>
      <c r="AF146" s="20">
        <v>4.1666666666666664E-2</v>
      </c>
      <c r="AG146" s="20">
        <v>4.1666666666666664E-2</v>
      </c>
      <c r="AH146" s="20">
        <v>4.1666666666666664E-2</v>
      </c>
      <c r="AI146" s="20">
        <v>4.1666666666666664E-2</v>
      </c>
      <c r="AJ146" s="20"/>
      <c r="AK146" s="27">
        <f>IF(Table1[[#This Row],[Summative]]="Y",SUMIF(Table1[[#This Row],[Autumn Week 1]:[Spring Exams]],"&gt;0",Table1[[#This Row],[Autumn Week 1]:[Spring Exams]]),0)</f>
        <v>0</v>
      </c>
      <c r="AL146" s="27">
        <f>IF(Table1[[#This Row],[Hours]]&gt;0,Table1[[#This Row],[Hours]],Table1[[#This Row],[Nominal Hours]])*COUNTIF(Table1[[#This Row],[Autumn Week 1]:[Spring Week 12]],"&gt;0")</f>
        <v>480</v>
      </c>
    </row>
    <row r="147" spans="1:38">
      <c r="A147" s="4" t="s">
        <v>77</v>
      </c>
      <c r="B147" s="2" t="s">
        <v>23</v>
      </c>
      <c r="C147" s="11" t="s">
        <v>125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60</v>
      </c>
      <c r="F147" s="11" t="s">
        <v>270</v>
      </c>
      <c r="G147" s="11" t="s">
        <v>222</v>
      </c>
      <c r="H147" s="11" t="s">
        <v>297</v>
      </c>
      <c r="I147" s="11">
        <v>1</v>
      </c>
      <c r="J147" s="11">
        <f>AVERAGE(Table1[[#This Row],[Autumn Week 1]:[Spring Exams]])*4*Table1[[#This Row],[Credits]]</f>
        <v>10</v>
      </c>
      <c r="K147" s="11">
        <v>0.1</v>
      </c>
      <c r="L147" s="18"/>
      <c r="M147" s="18"/>
      <c r="N147" s="18"/>
      <c r="O147" s="19"/>
      <c r="P147" s="18"/>
      <c r="Q147" s="18">
        <v>2.5000000000000001E-2</v>
      </c>
      <c r="R147" s="18"/>
      <c r="S147" s="19"/>
      <c r="T147" s="18"/>
      <c r="U147" s="18"/>
      <c r="V147" s="18">
        <v>2.5000000000000001E-2</v>
      </c>
      <c r="W147" s="19"/>
      <c r="X147" s="20"/>
      <c r="Y147" s="20"/>
      <c r="Z147" s="20"/>
      <c r="AA147" s="20"/>
      <c r="AB147" s="20"/>
      <c r="AC147" s="20">
        <v>7.4999999999999997E-2</v>
      </c>
      <c r="AD147" s="20"/>
      <c r="AE147" s="20"/>
      <c r="AF147" s="20"/>
      <c r="AG147" s="20"/>
      <c r="AH147" s="20"/>
      <c r="AI147" s="20"/>
      <c r="AJ147" s="20"/>
      <c r="AK147" s="27">
        <f>IF(Table1[[#This Row],[Summative]]="Y",SUMIF(Table1[[#This Row],[Autumn Week 1]:[Spring Exams]],"&gt;0",Table1[[#This Row],[Autumn Week 1]:[Spring Exams]]),0)</f>
        <v>0</v>
      </c>
      <c r="AL147" s="27">
        <f>IF(Table1[[#This Row],[Hours]]&gt;0,Table1[[#This Row],[Hours]],Table1[[#This Row],[Nominal Hours]])*COUNTIF(Table1[[#This Row],[Autumn Week 1]:[Spring Week 12]],"&gt;0")</f>
        <v>0.30000000000000004</v>
      </c>
    </row>
    <row r="148" spans="1:38">
      <c r="A148" s="4" t="s">
        <v>77</v>
      </c>
      <c r="B148" s="2" t="s">
        <v>23</v>
      </c>
      <c r="C148" s="11" t="s">
        <v>125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60</v>
      </c>
      <c r="F148" s="11" t="s">
        <v>332</v>
      </c>
      <c r="G148" s="11" t="s">
        <v>231</v>
      </c>
      <c r="H148" s="11" t="s">
        <v>295</v>
      </c>
      <c r="I148" s="11">
        <v>1</v>
      </c>
      <c r="J148" s="11">
        <f>AVERAGE(Table1[[#This Row],[Autumn Week 1]:[Spring Exams]])*4*Table1[[#This Row],[Credits]]</f>
        <v>60</v>
      </c>
      <c r="K148" s="11">
        <v>0.1</v>
      </c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>
        <v>0.25</v>
      </c>
      <c r="AJ148" s="20"/>
      <c r="AK148" s="27">
        <f>IF(Table1[[#This Row],[Summative]]="Y",SUMIF(Table1[[#This Row],[Autumn Week 1]:[Spring Exams]],"&gt;0",Table1[[#This Row],[Autumn Week 1]:[Spring Exams]]),0)</f>
        <v>0.25</v>
      </c>
      <c r="AL148" s="27">
        <f>IF(Table1[[#This Row],[Hours]]&gt;0,Table1[[#This Row],[Hours]],Table1[[#This Row],[Nominal Hours]])*COUNTIF(Table1[[#This Row],[Autumn Week 1]:[Spring Week 12]],"&gt;0")</f>
        <v>0.1</v>
      </c>
    </row>
    <row r="149" spans="1:38">
      <c r="A149" s="4" t="s">
        <v>77</v>
      </c>
      <c r="B149" s="2" t="s">
        <v>23</v>
      </c>
      <c r="C149" s="11" t="s">
        <v>127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60</v>
      </c>
      <c r="F149" s="11" t="s">
        <v>351</v>
      </c>
      <c r="G149" s="11" t="s">
        <v>231</v>
      </c>
      <c r="H149" s="11" t="s">
        <v>303</v>
      </c>
      <c r="I149" s="11">
        <v>1</v>
      </c>
      <c r="J149" s="11">
        <f>AVERAGE(Table1[[#This Row],[Autumn Week 1]:[Spring Exams]])*4*Table1[[#This Row],[Credits]]</f>
        <v>24</v>
      </c>
      <c r="K149" s="11">
        <v>1</v>
      </c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/>
      <c r="W149" s="19"/>
      <c r="X149" s="20">
        <v>0.1</v>
      </c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7">
        <f>IF(Table1[[#This Row],[Summative]]="Y",SUMIF(Table1[[#This Row],[Autumn Week 1]:[Spring Exams]],"&gt;0",Table1[[#This Row],[Autumn Week 1]:[Spring Exams]]),0)</f>
        <v>0.1</v>
      </c>
      <c r="AL149" s="27">
        <f>IF(Table1[[#This Row],[Hours]]&gt;0,Table1[[#This Row],[Hours]],Table1[[#This Row],[Nominal Hours]])*COUNTIF(Table1[[#This Row],[Autumn Week 1]:[Spring Week 12]],"&gt;0")</f>
        <v>1</v>
      </c>
    </row>
    <row r="150" spans="1:38">
      <c r="A150" s="4" t="s">
        <v>77</v>
      </c>
      <c r="B150" s="2" t="s">
        <v>23</v>
      </c>
      <c r="C150" s="11" t="s">
        <v>126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60</v>
      </c>
      <c r="F150" s="11" t="s">
        <v>269</v>
      </c>
      <c r="G150" s="11" t="s">
        <v>222</v>
      </c>
      <c r="H150" s="11" t="s">
        <v>297</v>
      </c>
      <c r="I150" s="11">
        <v>11</v>
      </c>
      <c r="J150" s="11">
        <f>AVERAGE(Table1[[#This Row],[Autumn Week 1]:[Spring Exams]])*4*Table1[[#This Row],[Credits]]</f>
        <v>48</v>
      </c>
      <c r="K150" s="11">
        <v>10</v>
      </c>
      <c r="L150" s="18"/>
      <c r="M150" s="18"/>
      <c r="N150" s="18"/>
      <c r="O150" s="19"/>
      <c r="P150" s="18"/>
      <c r="Q150" s="18"/>
      <c r="R150" s="18"/>
      <c r="S150" s="19"/>
      <c r="T150" s="18"/>
      <c r="U150" s="18"/>
      <c r="V150" s="18">
        <v>0.2</v>
      </c>
      <c r="W150" s="19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7">
        <f>IF(Table1[[#This Row],[Summative]]="Y",SUMIF(Table1[[#This Row],[Autumn Week 1]:[Spring Exams]],"&gt;0",Table1[[#This Row],[Autumn Week 1]:[Spring Exams]]),0)</f>
        <v>0</v>
      </c>
      <c r="AL150" s="27">
        <f>IF(Table1[[#This Row],[Hours]]&gt;0,Table1[[#This Row],[Hours]],Table1[[#This Row],[Nominal Hours]])*COUNTIF(Table1[[#This Row],[Autumn Week 1]:[Spring Week 12]],"&gt;0")</f>
        <v>10</v>
      </c>
    </row>
    <row r="151" spans="1:38">
      <c r="A151" s="4" t="s">
        <v>77</v>
      </c>
      <c r="B151" s="2" t="s">
        <v>23</v>
      </c>
      <c r="C151" s="11" t="s">
        <v>126</v>
      </c>
      <c r="D151" s="29">
        <f>INDEX(Table2[CA weight],MATCH(Table1[[#This Row],[Module Code]],Table2[Module Code],0))</f>
        <v>100</v>
      </c>
      <c r="E151" s="29">
        <f>INDEX(Table2[Credits],MATCH(Table1[[#This Row],[Module Code]],Table2[Module Code],0))</f>
        <v>60</v>
      </c>
      <c r="F151" s="11" t="s">
        <v>333</v>
      </c>
      <c r="G151" s="11" t="s">
        <v>231</v>
      </c>
      <c r="H151" s="11" t="s">
        <v>295</v>
      </c>
      <c r="I151" s="11">
        <v>11</v>
      </c>
      <c r="J151" s="11">
        <f>AVERAGE(Table1[[#This Row],[Autumn Week 1]:[Spring Exams]])*4*Table1[[#This Row],[Credits]]</f>
        <v>96</v>
      </c>
      <c r="K151" s="11">
        <v>10</v>
      </c>
      <c r="L151" s="18"/>
      <c r="M151" s="18"/>
      <c r="N151" s="18"/>
      <c r="O151" s="19"/>
      <c r="P151" s="18"/>
      <c r="Q151" s="18"/>
      <c r="R151" s="18"/>
      <c r="S151" s="19"/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>
        <v>0.4</v>
      </c>
      <c r="AJ151" s="20"/>
      <c r="AK151" s="27">
        <f>IF(Table1[[#This Row],[Summative]]="Y",SUMIF(Table1[[#This Row],[Autumn Week 1]:[Spring Exams]],"&gt;0",Table1[[#This Row],[Autumn Week 1]:[Spring Exams]]),0)</f>
        <v>0.4</v>
      </c>
      <c r="AL151" s="27">
        <f>IF(Table1[[#This Row],[Hours]]&gt;0,Table1[[#This Row],[Hours]],Table1[[#This Row],[Nominal Hours]])*COUNTIF(Table1[[#This Row],[Autumn Week 1]:[Spring Week 12]],"&gt;0")</f>
        <v>10</v>
      </c>
    </row>
    <row r="152" spans="1:38">
      <c r="A152" s="4" t="s">
        <v>77</v>
      </c>
      <c r="B152" s="2" t="s">
        <v>23</v>
      </c>
      <c r="C152" s="11" t="s">
        <v>124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60</v>
      </c>
      <c r="F152" s="11" t="s">
        <v>274</v>
      </c>
      <c r="G152" s="11" t="s">
        <v>231</v>
      </c>
      <c r="H152" s="11" t="s">
        <v>310</v>
      </c>
      <c r="I152" s="11">
        <v>1</v>
      </c>
      <c r="J152" s="11">
        <f>AVERAGE(Table1[[#This Row],[Autumn Week 1]:[Spring Exams]])*4*Table1[[#This Row],[Credits]]</f>
        <v>36</v>
      </c>
      <c r="K152" s="11">
        <v>15</v>
      </c>
      <c r="L152" s="18"/>
      <c r="M152" s="18"/>
      <c r="N152" s="18"/>
      <c r="O152" s="19"/>
      <c r="P152" s="18"/>
      <c r="Q152" s="18"/>
      <c r="R152" s="18"/>
      <c r="S152" s="19"/>
      <c r="T152" s="18"/>
      <c r="U152" s="18"/>
      <c r="V152" s="18"/>
      <c r="W152" s="19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>
        <v>0.15</v>
      </c>
      <c r="AK152" s="27">
        <f>IF(Table1[[#This Row],[Summative]]="Y",SUMIF(Table1[[#This Row],[Autumn Week 1]:[Spring Exams]],"&gt;0",Table1[[#This Row],[Autumn Week 1]:[Spring Exams]]),0)</f>
        <v>0.15</v>
      </c>
      <c r="AL152" s="27">
        <f>IF(Table1[[#This Row],[Hours]]&gt;0,Table1[[#This Row],[Hours]],Table1[[#This Row],[Nominal Hours]])*COUNTIF(Table1[[#This Row],[Autumn Week 1]:[Spring Week 12]],"&gt;0")</f>
        <v>0</v>
      </c>
    </row>
    <row r="153" spans="1:38">
      <c r="A153" s="4" t="s">
        <v>77</v>
      </c>
      <c r="B153" s="2" t="s">
        <v>23</v>
      </c>
      <c r="C153" s="11" t="s">
        <v>301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60</v>
      </c>
      <c r="F153" s="37" t="s">
        <v>334</v>
      </c>
      <c r="G153" s="11" t="s">
        <v>231</v>
      </c>
      <c r="H153" s="11" t="s">
        <v>310</v>
      </c>
      <c r="I153" s="11">
        <v>1</v>
      </c>
      <c r="J153" s="11">
        <f>AVERAGE(Table1[[#This Row],[Autumn Week 1]:[Spring Exams]])*4*Table1[[#This Row],[Credits]]</f>
        <v>24</v>
      </c>
      <c r="K153" s="11">
        <v>2</v>
      </c>
      <c r="L153" s="18"/>
      <c r="M153" s="18"/>
      <c r="N153" s="18"/>
      <c r="O153" s="19"/>
      <c r="P153" s="18"/>
      <c r="Q153" s="18"/>
      <c r="R153" s="18"/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>
        <v>0.1</v>
      </c>
      <c r="AK153" s="27">
        <f>IF(Table1[[#This Row],[Summative]]="Y",SUMIF(Table1[[#This Row],[Autumn Week 1]:[Spring Exams]],"&gt;0",Table1[[#This Row],[Autumn Week 1]:[Spring Exams]]),0)</f>
        <v>0.1</v>
      </c>
      <c r="AL153" s="27">
        <f>IF(Table1[[#This Row],[Hours]]&gt;0,Table1[[#This Row],[Hours]],Table1[[#This Row],[Nominal Hours]])*COUNTIF(Table1[[#This Row],[Autumn Week 1]:[Spring Week 12]],"&gt;0")</f>
        <v>0</v>
      </c>
    </row>
    <row r="154" spans="1:38">
      <c r="A154" s="4" t="s">
        <v>245</v>
      </c>
      <c r="B154" s="2" t="s">
        <v>246</v>
      </c>
      <c r="C154" s="11" t="s">
        <v>5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10</v>
      </c>
      <c r="F154" s="11" t="s">
        <v>261</v>
      </c>
      <c r="G154" s="11" t="s">
        <v>231</v>
      </c>
      <c r="H154" s="11" t="s">
        <v>297</v>
      </c>
      <c r="I154" s="11">
        <v>2</v>
      </c>
      <c r="J154" s="11">
        <f>AVERAGE(Table1[[#This Row],[Autumn Week 1]:[Spring Exams]])*4*Table1[[#This Row],[Credits]]</f>
        <v>16</v>
      </c>
      <c r="K154" s="11"/>
      <c r="L154" s="18"/>
      <c r="M154" s="18"/>
      <c r="N154" s="18"/>
      <c r="O154" s="19">
        <v>0.4</v>
      </c>
      <c r="P154" s="18"/>
      <c r="Q154" s="18"/>
      <c r="R154" s="18"/>
      <c r="S154" s="19"/>
      <c r="T154" s="18"/>
      <c r="U154" s="18"/>
      <c r="V154" s="18"/>
      <c r="W154" s="19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7">
        <f>IF(Table1[[#This Row],[Summative]]="Y",SUMIF(Table1[[#This Row],[Autumn Week 1]:[Spring Exams]],"&gt;0",Table1[[#This Row],[Autumn Week 1]:[Spring Exams]]),0)</f>
        <v>0.4</v>
      </c>
      <c r="AL154" s="27">
        <f>IF(Table1[[#This Row],[Hours]]&gt;0,Table1[[#This Row],[Hours]],Table1[[#This Row],[Nominal Hours]])*COUNTIF(Table1[[#This Row],[Autumn Week 1]:[Spring Week 12]],"&gt;0")</f>
        <v>16</v>
      </c>
    </row>
    <row r="155" spans="1:38">
      <c r="A155" s="4" t="s">
        <v>245</v>
      </c>
      <c r="B155" s="2" t="s">
        <v>246</v>
      </c>
      <c r="C155" s="11" t="s">
        <v>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10</v>
      </c>
      <c r="F155" s="11" t="s">
        <v>262</v>
      </c>
      <c r="G155" s="11" t="s">
        <v>231</v>
      </c>
      <c r="H155" s="11" t="s">
        <v>297</v>
      </c>
      <c r="I155" s="11">
        <v>4</v>
      </c>
      <c r="J155" s="11">
        <f>AVERAGE(Table1[[#This Row],[Autumn Week 1]:[Spring Exams]])*4*Table1[[#This Row],[Credits]]</f>
        <v>16</v>
      </c>
      <c r="K155" s="11"/>
      <c r="L155" s="18"/>
      <c r="M155" s="18"/>
      <c r="N155" s="18"/>
      <c r="O155" s="19"/>
      <c r="P155" s="18"/>
      <c r="Q155" s="18"/>
      <c r="R155" s="18"/>
      <c r="S155" s="19">
        <v>0.4</v>
      </c>
      <c r="T155" s="18"/>
      <c r="U155" s="18"/>
      <c r="V155" s="18"/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7">
        <f>IF(Table1[[#This Row],[Summative]]="Y",SUMIF(Table1[[#This Row],[Autumn Week 1]:[Spring Exams]],"&gt;0",Table1[[#This Row],[Autumn Week 1]:[Spring Exams]]),0)</f>
        <v>0.4</v>
      </c>
      <c r="AL155" s="27">
        <f>IF(Table1[[#This Row],[Hours]]&gt;0,Table1[[#This Row],[Hours]],Table1[[#This Row],[Nominal Hours]])*COUNTIF(Table1[[#This Row],[Autumn Week 1]:[Spring Week 12]],"&gt;0")</f>
        <v>16</v>
      </c>
    </row>
    <row r="156" spans="1:38">
      <c r="A156" s="4" t="s">
        <v>245</v>
      </c>
      <c r="B156" s="2" t="s">
        <v>246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10</v>
      </c>
      <c r="F156" s="11" t="s">
        <v>263</v>
      </c>
      <c r="G156" s="11" t="s">
        <v>231</v>
      </c>
      <c r="H156" s="11" t="s">
        <v>297</v>
      </c>
      <c r="I156" s="11">
        <v>3</v>
      </c>
      <c r="J156" s="11">
        <f>AVERAGE(Table1[[#This Row],[Autumn Week 1]:[Spring Exams]])*4*Table1[[#This Row],[Credits]]</f>
        <v>8</v>
      </c>
      <c r="K156" s="11"/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>
        <v>0.2</v>
      </c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7">
        <f>IF(Table1[[#This Row],[Summative]]="Y",SUMIF(Table1[[#This Row],[Autumn Week 1]:[Spring Exams]],"&gt;0",Table1[[#This Row],[Autumn Week 1]:[Spring Exams]]),0)</f>
        <v>0.2</v>
      </c>
      <c r="AL156" s="27">
        <f>IF(Table1[[#This Row],[Hours]]&gt;0,Table1[[#This Row],[Hours]],Table1[[#This Row],[Nominal Hours]])*COUNTIF(Table1[[#This Row],[Autumn Week 1]:[Spring Week 12]],"&gt;0")</f>
        <v>8</v>
      </c>
    </row>
    <row r="157" spans="1:38">
      <c r="A157" s="4" t="s">
        <v>247</v>
      </c>
      <c r="B157" s="2" t="s">
        <v>248</v>
      </c>
      <c r="C157" s="11" t="s">
        <v>5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10</v>
      </c>
      <c r="F157" s="11" t="s">
        <v>208</v>
      </c>
      <c r="G157" s="11" t="s">
        <v>231</v>
      </c>
      <c r="H157" s="11" t="s">
        <v>297</v>
      </c>
      <c r="I157" s="11">
        <v>5</v>
      </c>
      <c r="J157" s="11">
        <f>AVERAGE(Table1[[#This Row],[Autumn Week 1]:[Spring Exams]])*4*Table1[[#This Row],[Credits]]</f>
        <v>20</v>
      </c>
      <c r="K157" s="11"/>
      <c r="L157" s="18"/>
      <c r="M157" s="18"/>
      <c r="N157" s="18"/>
      <c r="O157" s="19"/>
      <c r="P157" s="18"/>
      <c r="Q157" s="18"/>
      <c r="R157" s="18"/>
      <c r="S157" s="19"/>
      <c r="T157" s="18"/>
      <c r="U157" s="18"/>
      <c r="V157" s="18"/>
      <c r="W157" s="19"/>
      <c r="X157" s="20"/>
      <c r="Y157" s="20"/>
      <c r="Z157" s="20"/>
      <c r="AA157" s="20"/>
      <c r="AB157" s="20"/>
      <c r="AC157" s="20">
        <v>0.5</v>
      </c>
      <c r="AD157" s="20"/>
      <c r="AE157" s="20"/>
      <c r="AF157" s="20"/>
      <c r="AG157" s="20"/>
      <c r="AH157" s="20">
        <v>0.5</v>
      </c>
      <c r="AI157" s="20"/>
      <c r="AJ157" s="20"/>
      <c r="AK157" s="27">
        <f>IF(Table1[[#This Row],[Summative]]="Y",SUMIF(Table1[[#This Row],[Autumn Week 1]:[Spring Exams]],"&gt;0",Table1[[#This Row],[Autumn Week 1]:[Spring Exams]]),0)</f>
        <v>1</v>
      </c>
      <c r="AL157" s="27">
        <f>IF(Table1[[#This Row],[Hours]]&gt;0,Table1[[#This Row],[Hours]],Table1[[#This Row],[Nominal Hours]])*COUNTIF(Table1[[#This Row],[Autumn Week 1]:[Spring Week 12]],"&gt;0")</f>
        <v>40</v>
      </c>
    </row>
    <row r="158" spans="1:38">
      <c r="A158" s="4" t="s">
        <v>243</v>
      </c>
      <c r="B158" s="3" t="s">
        <v>244</v>
      </c>
      <c r="C158" s="11" t="s">
        <v>5</v>
      </c>
      <c r="D158" s="29">
        <f>INDEX(Table2[CA weight],MATCH(Table1[[#This Row],[Module Code]],Table2[Module Code],0))</f>
        <v>100</v>
      </c>
      <c r="E158" s="29">
        <f>INDEX(Table2[Credits],MATCH(Table1[[#This Row],[Module Code]],Table2[Module Code],0))</f>
        <v>10</v>
      </c>
      <c r="F158" s="11" t="s">
        <v>361</v>
      </c>
      <c r="G158" s="11" t="s">
        <v>231</v>
      </c>
      <c r="H158" s="11" t="s">
        <v>297</v>
      </c>
      <c r="I158" s="11">
        <v>1</v>
      </c>
      <c r="J158" s="11">
        <f>AVERAGE(Table1[[#This Row],[Autumn Week 1]:[Spring Exams]])*4*Table1[[#This Row],[Credits]]</f>
        <v>1.9999999999999998</v>
      </c>
      <c r="K158" s="11"/>
      <c r="L158" s="18">
        <v>0.05</v>
      </c>
      <c r="M158" s="18">
        <v>0.05</v>
      </c>
      <c r="N158" s="18">
        <v>0.05</v>
      </c>
      <c r="O158" s="18">
        <v>0.05</v>
      </c>
      <c r="P158" s="18">
        <v>0.05</v>
      </c>
      <c r="Q158" s="18">
        <v>0.05</v>
      </c>
      <c r="R158" s="18">
        <v>0.05</v>
      </c>
      <c r="S158" s="18">
        <v>0.05</v>
      </c>
      <c r="T158" s="18">
        <v>0.05</v>
      </c>
      <c r="U158" s="18">
        <v>0.05</v>
      </c>
      <c r="V158" s="18"/>
      <c r="W158" s="19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7">
        <f>IF(Table1[[#This Row],[Summative]]="Y",SUMIF(Table1[[#This Row],[Autumn Week 1]:[Spring Exams]],"&gt;0",Table1[[#This Row],[Autumn Week 1]:[Spring Exams]]),0)</f>
        <v>0.49999999999999994</v>
      </c>
      <c r="AL158" s="27">
        <f>IF(Table1[[#This Row],[Hours]]&gt;0,Table1[[#This Row],[Hours]],Table1[[#This Row],[Nominal Hours]])*COUNTIF(Table1[[#This Row],[Autumn Week 1]:[Spring Week 12]],"&gt;0")</f>
        <v>19.999999999999996</v>
      </c>
    </row>
    <row r="159" spans="1:38">
      <c r="A159" s="4" t="s">
        <v>243</v>
      </c>
      <c r="B159" s="3" t="s">
        <v>244</v>
      </c>
      <c r="C159" s="11" t="s">
        <v>5</v>
      </c>
      <c r="D159" s="29">
        <f>INDEX(Table2[CA weight],MATCH(Table1[[#This Row],[Module Code]],Table2[Module Code],0))</f>
        <v>100</v>
      </c>
      <c r="E159" s="29">
        <f>INDEX(Table2[Credits],MATCH(Table1[[#This Row],[Module Code]],Table2[Module Code],0))</f>
        <v>10</v>
      </c>
      <c r="F159" s="11" t="s">
        <v>362</v>
      </c>
      <c r="G159" s="11" t="s">
        <v>231</v>
      </c>
      <c r="H159" s="11" t="s">
        <v>297</v>
      </c>
      <c r="I159" s="11">
        <v>1</v>
      </c>
      <c r="J159" s="11">
        <f>AVERAGE(Table1[[#This Row],[Autumn Week 1]:[Spring Exams]])*4*Table1[[#This Row],[Credits]]</f>
        <v>0.79999999999999982</v>
      </c>
      <c r="K159" s="11"/>
      <c r="L159" s="18">
        <v>0.02</v>
      </c>
      <c r="M159" s="18">
        <v>0.02</v>
      </c>
      <c r="N159" s="18">
        <v>0.02</v>
      </c>
      <c r="O159" s="18">
        <v>0.02</v>
      </c>
      <c r="P159" s="18">
        <v>0.02</v>
      </c>
      <c r="Q159" s="18">
        <v>0.02</v>
      </c>
      <c r="R159" s="18">
        <v>0.02</v>
      </c>
      <c r="S159" s="18">
        <v>0.02</v>
      </c>
      <c r="T159" s="18">
        <v>0.02</v>
      </c>
      <c r="U159" s="18">
        <v>0.02</v>
      </c>
      <c r="V159" s="18"/>
      <c r="W159" s="19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7">
        <f>IF(Table1[[#This Row],[Summative]]="Y",SUMIF(Table1[[#This Row],[Autumn Week 1]:[Spring Exams]],"&gt;0",Table1[[#This Row],[Autumn Week 1]:[Spring Exams]]),0)</f>
        <v>0.19999999999999998</v>
      </c>
      <c r="AL159" s="27">
        <f>IF(Table1[[#This Row],[Hours]]&gt;0,Table1[[#This Row],[Hours]],Table1[[#This Row],[Nominal Hours]])*COUNTIF(Table1[[#This Row],[Autumn Week 1]:[Spring Week 12]],"&gt;0")</f>
        <v>7.9999999999999982</v>
      </c>
    </row>
    <row r="160" spans="1:38">
      <c r="A160" s="4" t="s">
        <v>243</v>
      </c>
      <c r="B160" s="3" t="s">
        <v>244</v>
      </c>
      <c r="C160" s="11" t="s">
        <v>5</v>
      </c>
      <c r="D160" s="29">
        <f>INDEX(Table2[CA weight],MATCH(Table1[[#This Row],[Module Code]],Table2[Module Code],0))</f>
        <v>100</v>
      </c>
      <c r="E160" s="29">
        <f>INDEX(Table2[Credits],MATCH(Table1[[#This Row],[Module Code]],Table2[Module Code],0))</f>
        <v>10</v>
      </c>
      <c r="F160" s="11" t="s">
        <v>352</v>
      </c>
      <c r="G160" s="11" t="s">
        <v>231</v>
      </c>
      <c r="H160" s="11" t="s">
        <v>297</v>
      </c>
      <c r="I160" s="11">
        <v>11</v>
      </c>
      <c r="J160" s="11">
        <f>AVERAGE(Table1[[#This Row],[Autumn Week 1]:[Spring Exams]])*4*Table1[[#This Row],[Credits]]</f>
        <v>12</v>
      </c>
      <c r="K160" s="11"/>
      <c r="L160" s="18"/>
      <c r="M160" s="18"/>
      <c r="N160" s="18"/>
      <c r="O160" s="19"/>
      <c r="P160" s="18"/>
      <c r="Q160" s="18"/>
      <c r="R160" s="18"/>
      <c r="S160" s="19"/>
      <c r="T160" s="18"/>
      <c r="U160" s="18"/>
      <c r="V160" s="18">
        <v>0.3</v>
      </c>
      <c r="W160" s="19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7">
        <f>IF(Table1[[#This Row],[Summative]]="Y",SUMIF(Table1[[#This Row],[Autumn Week 1]:[Spring Exams]],"&gt;0",Table1[[#This Row],[Autumn Week 1]:[Spring Exams]]),0)</f>
        <v>0.3</v>
      </c>
      <c r="AL160" s="27">
        <f>IF(Table1[[#This Row],[Hours]]&gt;0,Table1[[#This Row],[Hours]],Table1[[#This Row],[Nominal Hours]])*COUNTIF(Table1[[#This Row],[Autumn Week 1]:[Spring Week 12]],"&gt;0")</f>
        <v>12</v>
      </c>
    </row>
    <row r="161" spans="1:38">
      <c r="A161" s="4" t="s">
        <v>184</v>
      </c>
      <c r="B161" s="2" t="s">
        <v>187</v>
      </c>
      <c r="C161" s="11" t="s">
        <v>5</v>
      </c>
      <c r="D161" s="29">
        <f>INDEX(Table2[CA weight],MATCH(Table1[[#This Row],[Module Code]],Table2[Module Code],0))</f>
        <v>100</v>
      </c>
      <c r="E161" s="29">
        <f>INDEX(Table2[Credits],MATCH(Table1[[#This Row],[Module Code]],Table2[Module Code],0))</f>
        <v>20</v>
      </c>
      <c r="F161" s="11" t="s">
        <v>353</v>
      </c>
      <c r="G161" s="11" t="s">
        <v>231</v>
      </c>
      <c r="H161" s="11" t="s">
        <v>297</v>
      </c>
      <c r="I161" s="11">
        <v>2</v>
      </c>
      <c r="J161" s="11">
        <f>AVERAGE(Table1[[#This Row],[Autumn Week 1]:[Spring Exams]])*4*Table1[[#This Row],[Credits]]</f>
        <v>4</v>
      </c>
      <c r="K161" s="11"/>
      <c r="L161" s="18"/>
      <c r="M161" s="18"/>
      <c r="N161" s="18">
        <v>0.05</v>
      </c>
      <c r="O161" s="19"/>
      <c r="P161" s="18"/>
      <c r="Q161" s="18"/>
      <c r="R161" s="18"/>
      <c r="S161" s="19"/>
      <c r="T161" s="18"/>
      <c r="U161" s="18"/>
      <c r="V161" s="18"/>
      <c r="W161" s="19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7">
        <f>IF(Table1[[#This Row],[Summative]]="Y",SUMIF(Table1[[#This Row],[Autumn Week 1]:[Spring Exams]],"&gt;0",Table1[[#This Row],[Autumn Week 1]:[Spring Exams]]),0)</f>
        <v>0.05</v>
      </c>
      <c r="AL161" s="27">
        <f>IF(Table1[[#This Row],[Hours]]&gt;0,Table1[[#This Row],[Hours]],Table1[[#This Row],[Nominal Hours]])*COUNTIF(Table1[[#This Row],[Autumn Week 1]:[Spring Week 12]],"&gt;0")</f>
        <v>4</v>
      </c>
    </row>
    <row r="162" spans="1:38">
      <c r="A162" s="4" t="s">
        <v>184</v>
      </c>
      <c r="B162" s="2" t="s">
        <v>187</v>
      </c>
      <c r="C162" s="11" t="s">
        <v>5</v>
      </c>
      <c r="D162" s="29">
        <f>INDEX(Table2[CA weight],MATCH(Table1[[#This Row],[Module Code]],Table2[Module Code],0))</f>
        <v>100</v>
      </c>
      <c r="E162" s="29">
        <f>INDEX(Table2[Credits],MATCH(Table1[[#This Row],[Module Code]],Table2[Module Code],0))</f>
        <v>20</v>
      </c>
      <c r="F162" s="11" t="s">
        <v>354</v>
      </c>
      <c r="G162" s="11" t="s">
        <v>231</v>
      </c>
      <c r="H162" s="11" t="s">
        <v>297</v>
      </c>
      <c r="I162" s="11">
        <v>2</v>
      </c>
      <c r="J162" s="11">
        <f>AVERAGE(Table1[[#This Row],[Autumn Week 1]:[Spring Exams]])*4*Table1[[#This Row],[Credits]]</f>
        <v>4</v>
      </c>
      <c r="K162" s="11"/>
      <c r="L162" s="18"/>
      <c r="M162" s="18"/>
      <c r="N162" s="18">
        <v>0.05</v>
      </c>
      <c r="O162" s="19"/>
      <c r="P162" s="18"/>
      <c r="Q162" s="18"/>
      <c r="R162" s="18"/>
      <c r="S162" s="19"/>
      <c r="T162" s="18"/>
      <c r="U162" s="18"/>
      <c r="V162" s="18"/>
      <c r="W162" s="19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7">
        <f>IF(Table1[[#This Row],[Summative]]="Y",SUMIF(Table1[[#This Row],[Autumn Week 1]:[Spring Exams]],"&gt;0",Table1[[#This Row],[Autumn Week 1]:[Spring Exams]]),0)</f>
        <v>0.05</v>
      </c>
      <c r="AL162" s="27">
        <f>IF(Table1[[#This Row],[Hours]]&gt;0,Table1[[#This Row],[Hours]],Table1[[#This Row],[Nominal Hours]])*COUNTIF(Table1[[#This Row],[Autumn Week 1]:[Spring Week 12]],"&gt;0")</f>
        <v>4</v>
      </c>
    </row>
    <row r="163" spans="1:38">
      <c r="A163" s="4" t="s">
        <v>184</v>
      </c>
      <c r="B163" s="2" t="s">
        <v>187</v>
      </c>
      <c r="C163" s="11" t="s">
        <v>5</v>
      </c>
      <c r="D163" s="29">
        <f>INDEX(Table2[CA weight],MATCH(Table1[[#This Row],[Module Code]],Table2[Module Code],0))</f>
        <v>100</v>
      </c>
      <c r="E163" s="29">
        <f>INDEX(Table2[Credits],MATCH(Table1[[#This Row],[Module Code]],Table2[Module Code],0))</f>
        <v>20</v>
      </c>
      <c r="F163" s="11" t="s">
        <v>345</v>
      </c>
      <c r="G163" s="11" t="s">
        <v>231</v>
      </c>
      <c r="H163" s="11" t="s">
        <v>296</v>
      </c>
      <c r="I163" s="11">
        <v>3</v>
      </c>
      <c r="J163" s="11">
        <f>AVERAGE(Table1[[#This Row],[Autumn Week 1]:[Spring Exams]])*4*Table1[[#This Row],[Credits]]</f>
        <v>24</v>
      </c>
      <c r="K163" s="11"/>
      <c r="L163" s="18"/>
      <c r="M163" s="18"/>
      <c r="N163" s="18"/>
      <c r="O163" s="19"/>
      <c r="P163" s="18">
        <v>0.3</v>
      </c>
      <c r="Q163" s="18"/>
      <c r="R163" s="18"/>
      <c r="S163" s="19"/>
      <c r="T163" s="18"/>
      <c r="U163" s="18"/>
      <c r="V163" s="18"/>
      <c r="W163" s="19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7">
        <f>IF(Table1[[#This Row],[Summative]]="Y",SUMIF(Table1[[#This Row],[Autumn Week 1]:[Spring Exams]],"&gt;0",Table1[[#This Row],[Autumn Week 1]:[Spring Exams]]),0)</f>
        <v>0.3</v>
      </c>
      <c r="AL163" s="27">
        <f>IF(Table1[[#This Row],[Hours]]&gt;0,Table1[[#This Row],[Hours]],Table1[[#This Row],[Nominal Hours]])*COUNTIF(Table1[[#This Row],[Autumn Week 1]:[Spring Week 12]],"&gt;0")</f>
        <v>24</v>
      </c>
    </row>
    <row r="164" spans="1:38">
      <c r="A164" s="4" t="s">
        <v>184</v>
      </c>
      <c r="B164" s="2" t="s">
        <v>187</v>
      </c>
      <c r="C164" s="11" t="s">
        <v>126</v>
      </c>
      <c r="D164" s="29">
        <f>INDEX(Table2[CA weight],MATCH(Table1[[#This Row],[Module Code]],Table2[Module Code],0))</f>
        <v>100</v>
      </c>
      <c r="E164" s="29">
        <f>INDEX(Table2[Credits],MATCH(Table1[[#This Row],[Module Code]],Table2[Module Code],0))</f>
        <v>20</v>
      </c>
      <c r="F164" s="11" t="s">
        <v>355</v>
      </c>
      <c r="G164" s="11" t="s">
        <v>231</v>
      </c>
      <c r="H164" s="11" t="s">
        <v>297</v>
      </c>
      <c r="I164" s="11">
        <v>6</v>
      </c>
      <c r="J164" s="11">
        <f>AVERAGE(Table1[[#This Row],[Autumn Week 1]:[Spring Exams]])*4*Table1[[#This Row],[Credits]]</f>
        <v>8</v>
      </c>
      <c r="K164" s="11">
        <v>4</v>
      </c>
      <c r="L164" s="18"/>
      <c r="M164" s="18"/>
      <c r="N164" s="18"/>
      <c r="O164" s="19"/>
      <c r="P164" s="18"/>
      <c r="Q164" s="18">
        <v>0.1</v>
      </c>
      <c r="R164" s="18"/>
      <c r="S164" s="19"/>
      <c r="T164" s="18"/>
      <c r="U164" s="18"/>
      <c r="V164" s="18"/>
      <c r="W164" s="19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7">
        <f>IF(Table1[[#This Row],[Summative]]="Y",SUMIF(Table1[[#This Row],[Autumn Week 1]:[Spring Exams]],"&gt;0",Table1[[#This Row],[Autumn Week 1]:[Spring Exams]]),0)</f>
        <v>0.1</v>
      </c>
      <c r="AL164" s="27">
        <f>IF(Table1[[#This Row],[Hours]]&gt;0,Table1[[#This Row],[Hours]],Table1[[#This Row],[Nominal Hours]])*COUNTIF(Table1[[#This Row],[Autumn Week 1]:[Spring Week 12]],"&gt;0")</f>
        <v>4</v>
      </c>
    </row>
    <row r="165" spans="1:38">
      <c r="A165" s="4" t="s">
        <v>184</v>
      </c>
      <c r="B165" s="2" t="s">
        <v>187</v>
      </c>
      <c r="C165" s="11" t="s">
        <v>125</v>
      </c>
      <c r="D165" s="29">
        <f>INDEX(Table2[CA weight],MATCH(Table1[[#This Row],[Module Code]],Table2[Module Code],0))</f>
        <v>100</v>
      </c>
      <c r="E165" s="29">
        <f>INDEX(Table2[Credits],MATCH(Table1[[#This Row],[Module Code]],Table2[Module Code],0))</f>
        <v>20</v>
      </c>
      <c r="F165" s="11" t="s">
        <v>356</v>
      </c>
      <c r="G165" s="11" t="s">
        <v>231</v>
      </c>
      <c r="H165" s="11" t="s">
        <v>297</v>
      </c>
      <c r="I165" s="11">
        <v>6</v>
      </c>
      <c r="J165" s="11">
        <f>AVERAGE(Table1[[#This Row],[Autumn Week 1]:[Spring Exams]])*4*Table1[[#This Row],[Credits]]</f>
        <v>24</v>
      </c>
      <c r="K165" s="11">
        <v>0.5</v>
      </c>
      <c r="L165" s="18"/>
      <c r="M165" s="18"/>
      <c r="N165" s="18"/>
      <c r="O165" s="19"/>
      <c r="P165" s="18"/>
      <c r="Q165" s="18"/>
      <c r="R165" s="18"/>
      <c r="S165" s="19"/>
      <c r="T165" s="18"/>
      <c r="U165" s="18"/>
      <c r="V165" s="18">
        <v>0.3</v>
      </c>
      <c r="W165" s="19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7">
        <f>IF(Table1[[#This Row],[Summative]]="Y",SUMIF(Table1[[#This Row],[Autumn Week 1]:[Spring Exams]],"&gt;0",Table1[[#This Row],[Autumn Week 1]:[Spring Exams]]),0)</f>
        <v>0.3</v>
      </c>
      <c r="AL165" s="27">
        <f>IF(Table1[[#This Row],[Hours]]&gt;0,Table1[[#This Row],[Hours]],Table1[[#This Row],[Nominal Hours]])*COUNTIF(Table1[[#This Row],[Autumn Week 1]:[Spring Week 12]],"&gt;0")</f>
        <v>0.5</v>
      </c>
    </row>
    <row r="166" spans="1:38">
      <c r="A166" s="4" t="s">
        <v>184</v>
      </c>
      <c r="B166" s="2" t="s">
        <v>187</v>
      </c>
      <c r="C166" s="11" t="s">
        <v>301</v>
      </c>
      <c r="D166" s="29">
        <f>INDEX(Table2[CA weight],MATCH(Table1[[#This Row],[Module Code]],Table2[Module Code],0))</f>
        <v>100</v>
      </c>
      <c r="E166" s="29">
        <f>INDEX(Table2[Credits],MATCH(Table1[[#This Row],[Module Code]],Table2[Module Code],0))</f>
        <v>20</v>
      </c>
      <c r="F166" s="11" t="s">
        <v>357</v>
      </c>
      <c r="G166" s="11" t="s">
        <v>231</v>
      </c>
      <c r="H166" s="11" t="s">
        <v>310</v>
      </c>
      <c r="I166" s="11">
        <v>1</v>
      </c>
      <c r="J166" s="11">
        <f>AVERAGE(Table1[[#This Row],[Autumn Week 1]:[Spring Exams]])*4*Table1[[#This Row],[Credits]]</f>
        <v>16</v>
      </c>
      <c r="K166" s="11">
        <v>1</v>
      </c>
      <c r="L166" s="18"/>
      <c r="M166" s="18"/>
      <c r="N166" s="18"/>
      <c r="O166" s="19"/>
      <c r="P166" s="18"/>
      <c r="Q166" s="18"/>
      <c r="R166" s="18"/>
      <c r="S166" s="19"/>
      <c r="T166" s="18"/>
      <c r="U166" s="18"/>
      <c r="V166" s="18">
        <v>0.2</v>
      </c>
      <c r="W166" s="19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7">
        <f>IF(Table1[[#This Row],[Summative]]="Y",SUMIF(Table1[[#This Row],[Autumn Week 1]:[Spring Exams]],"&gt;0",Table1[[#This Row],[Autumn Week 1]:[Spring Exams]]),0)</f>
        <v>0.2</v>
      </c>
      <c r="AL166" s="27">
        <f>IF(Table1[[#This Row],[Hours]]&gt;0,Table1[[#This Row],[Hours]],Table1[[#This Row],[Nominal Hours]])*COUNTIF(Table1[[#This Row],[Autumn Week 1]:[Spring Week 12]],"&gt;0")</f>
        <v>1</v>
      </c>
    </row>
    <row r="167" spans="1:38">
      <c r="A167" s="4" t="s">
        <v>185</v>
      </c>
      <c r="B167" s="2" t="s">
        <v>188</v>
      </c>
      <c r="C167" s="11" t="s">
        <v>5</v>
      </c>
      <c r="D167" s="29">
        <f>INDEX(Table2[CA weight],MATCH(Table1[[#This Row],[Module Code]],Table2[Module Code],0))</f>
        <v>100</v>
      </c>
      <c r="E167" s="29">
        <f>INDEX(Table2[Credits],MATCH(Table1[[#This Row],[Module Code]],Table2[Module Code],0))</f>
        <v>20</v>
      </c>
      <c r="F167" s="11" t="s">
        <v>358</v>
      </c>
      <c r="G167" s="11" t="s">
        <v>231</v>
      </c>
      <c r="H167" s="11" t="s">
        <v>297</v>
      </c>
      <c r="I167" s="11">
        <v>3</v>
      </c>
      <c r="J167" s="11">
        <f>AVERAGE(Table1[[#This Row],[Autumn Week 1]:[Spring Exams]])*4*Table1[[#This Row],[Credits]]</f>
        <v>4</v>
      </c>
      <c r="K167" s="11"/>
      <c r="L167" s="18"/>
      <c r="M167" s="18"/>
      <c r="N167" s="18"/>
      <c r="O167" s="19"/>
      <c r="P167" s="18"/>
      <c r="Q167" s="18"/>
      <c r="R167" s="18"/>
      <c r="S167" s="19"/>
      <c r="T167" s="18"/>
      <c r="U167" s="18"/>
      <c r="V167" s="18"/>
      <c r="W167" s="19"/>
      <c r="X167" s="20"/>
      <c r="Y167" s="20"/>
      <c r="Z167" s="20">
        <v>0.05</v>
      </c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7">
        <f>IF(Table1[[#This Row],[Summative]]="Y",SUMIF(Table1[[#This Row],[Autumn Week 1]:[Spring Exams]],"&gt;0",Table1[[#This Row],[Autumn Week 1]:[Spring Exams]]),0)</f>
        <v>0.05</v>
      </c>
      <c r="AL167" s="27">
        <f>IF(Table1[[#This Row],[Hours]]&gt;0,Table1[[#This Row],[Hours]],Table1[[#This Row],[Nominal Hours]])*COUNTIF(Table1[[#This Row],[Autumn Week 1]:[Spring Week 12]],"&gt;0")</f>
        <v>4</v>
      </c>
    </row>
    <row r="168" spans="1:38">
      <c r="A168" s="4" t="s">
        <v>185</v>
      </c>
      <c r="B168" s="2" t="s">
        <v>188</v>
      </c>
      <c r="C168" s="11" t="s">
        <v>126</v>
      </c>
      <c r="D168" s="29">
        <f>INDEX(Table2[CA weight],MATCH(Table1[[#This Row],[Module Code]],Table2[Module Code],0))</f>
        <v>100</v>
      </c>
      <c r="E168" s="29">
        <f>INDEX(Table2[Credits],MATCH(Table1[[#This Row],[Module Code]],Table2[Module Code],0))</f>
        <v>20</v>
      </c>
      <c r="F168" s="11" t="s">
        <v>356</v>
      </c>
      <c r="G168" s="11" t="s">
        <v>231</v>
      </c>
      <c r="H168" s="11" t="s">
        <v>297</v>
      </c>
      <c r="I168" s="11">
        <v>7</v>
      </c>
      <c r="J168" s="11">
        <f>AVERAGE(Table1[[#This Row],[Autumn Week 1]:[Spring Exams]])*4*Table1[[#This Row],[Credits]]</f>
        <v>16</v>
      </c>
      <c r="K168" s="11">
        <v>0.5</v>
      </c>
      <c r="L168" s="18"/>
      <c r="M168" s="18"/>
      <c r="N168" s="18"/>
      <c r="O168" s="19"/>
      <c r="P168" s="18"/>
      <c r="Q168" s="18"/>
      <c r="R168" s="18"/>
      <c r="S168" s="19"/>
      <c r="T168" s="18"/>
      <c r="U168" s="18"/>
      <c r="V168" s="18"/>
      <c r="W168" s="19"/>
      <c r="X168" s="20"/>
      <c r="Y168" s="20"/>
      <c r="Z168" s="20"/>
      <c r="AA168" s="20"/>
      <c r="AB168" s="20"/>
      <c r="AC168" s="20"/>
      <c r="AD168" s="20">
        <v>0.2</v>
      </c>
      <c r="AE168" s="20"/>
      <c r="AF168" s="20"/>
      <c r="AG168" s="20"/>
      <c r="AH168" s="20"/>
      <c r="AI168" s="20"/>
      <c r="AJ168" s="20"/>
      <c r="AK168" s="27">
        <f>IF(Table1[[#This Row],[Summative]]="Y",SUMIF(Table1[[#This Row],[Autumn Week 1]:[Spring Exams]],"&gt;0",Table1[[#This Row],[Autumn Week 1]:[Spring Exams]]),0)</f>
        <v>0.2</v>
      </c>
      <c r="AL168" s="27">
        <f>IF(Table1[[#This Row],[Hours]]&gt;0,Table1[[#This Row],[Hours]],Table1[[#This Row],[Nominal Hours]])*COUNTIF(Table1[[#This Row],[Autumn Week 1]:[Spring Week 12]],"&gt;0")</f>
        <v>0.5</v>
      </c>
    </row>
    <row r="169" spans="1:38">
      <c r="A169" s="4" t="s">
        <v>185</v>
      </c>
      <c r="B169" s="2" t="s">
        <v>188</v>
      </c>
      <c r="C169" s="11" t="s">
        <v>125</v>
      </c>
      <c r="D169" s="29">
        <f>INDEX(Table2[CA weight],MATCH(Table1[[#This Row],[Module Code]],Table2[Module Code],0))</f>
        <v>100</v>
      </c>
      <c r="E169" s="29">
        <f>INDEX(Table2[Credits],MATCH(Table1[[#This Row],[Module Code]],Table2[Module Code],0))</f>
        <v>20</v>
      </c>
      <c r="F169" s="11" t="s">
        <v>359</v>
      </c>
      <c r="G169" s="11" t="s">
        <v>231</v>
      </c>
      <c r="H169" s="11" t="s">
        <v>297</v>
      </c>
      <c r="I169" s="11">
        <v>6</v>
      </c>
      <c r="J169" s="11">
        <f>AVERAGE(Table1[[#This Row],[Autumn Week 1]:[Spring Exams]])*4*Table1[[#This Row],[Credits]]</f>
        <v>24</v>
      </c>
      <c r="K169" s="11"/>
      <c r="L169" s="18"/>
      <c r="M169" s="18"/>
      <c r="N169" s="18"/>
      <c r="O169" s="19"/>
      <c r="P169" s="18"/>
      <c r="Q169" s="18"/>
      <c r="R169" s="18"/>
      <c r="S169" s="19"/>
      <c r="T169" s="18"/>
      <c r="U169" s="18"/>
      <c r="V169" s="18"/>
      <c r="W169" s="19"/>
      <c r="X169" s="20"/>
      <c r="Y169" s="20"/>
      <c r="Z169" s="20"/>
      <c r="AA169" s="20"/>
      <c r="AB169" s="20"/>
      <c r="AC169" s="20">
        <v>0.3</v>
      </c>
      <c r="AD169" s="20"/>
      <c r="AE169" s="20"/>
      <c r="AF169" s="20"/>
      <c r="AG169" s="20"/>
      <c r="AH169" s="20"/>
      <c r="AI169" s="20"/>
      <c r="AJ169" s="20"/>
      <c r="AK169" s="27">
        <f>IF(Table1[[#This Row],[Summative]]="Y",SUMIF(Table1[[#This Row],[Autumn Week 1]:[Spring Exams]],"&gt;0",Table1[[#This Row],[Autumn Week 1]:[Spring Exams]]),0)</f>
        <v>0.3</v>
      </c>
      <c r="AL169" s="27">
        <f>IF(Table1[[#This Row],[Hours]]&gt;0,Table1[[#This Row],[Hours]],Table1[[#This Row],[Nominal Hours]])*COUNTIF(Table1[[#This Row],[Autumn Week 1]:[Spring Week 12]],"&gt;0")</f>
        <v>24</v>
      </c>
    </row>
    <row r="170" spans="1:38">
      <c r="A170" s="4" t="s">
        <v>185</v>
      </c>
      <c r="B170" s="2" t="s">
        <v>188</v>
      </c>
      <c r="C170" s="11" t="s">
        <v>126</v>
      </c>
      <c r="D170" s="29">
        <f>INDEX(Table2[CA weight],MATCH(Table1[[#This Row],[Module Code]],Table2[Module Code],0))</f>
        <v>100</v>
      </c>
      <c r="E170" s="29">
        <f>INDEX(Table2[Credits],MATCH(Table1[[#This Row],[Module Code]],Table2[Module Code],0))</f>
        <v>20</v>
      </c>
      <c r="F170" s="11" t="s">
        <v>360</v>
      </c>
      <c r="G170" s="11" t="s">
        <v>231</v>
      </c>
      <c r="H170" s="11" t="s">
        <v>297</v>
      </c>
      <c r="I170" s="11">
        <v>6</v>
      </c>
      <c r="J170" s="11">
        <f>AVERAGE(Table1[[#This Row],[Autumn Week 1]:[Spring Exams]])*4*Table1[[#This Row],[Credits]]</f>
        <v>36</v>
      </c>
      <c r="K170" s="11"/>
      <c r="L170" s="18"/>
      <c r="M170" s="18"/>
      <c r="N170" s="18"/>
      <c r="O170" s="19"/>
      <c r="P170" s="18"/>
      <c r="Q170" s="18"/>
      <c r="R170" s="18"/>
      <c r="S170" s="19"/>
      <c r="T170" s="18"/>
      <c r="U170" s="18"/>
      <c r="V170" s="18"/>
      <c r="W170" s="19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>
        <v>0.45</v>
      </c>
      <c r="AJ170" s="20"/>
      <c r="AK170" s="27">
        <f>IF(Table1[[#This Row],[Summative]]="Y",SUMIF(Table1[[#This Row],[Autumn Week 1]:[Spring Exams]],"&gt;0",Table1[[#This Row],[Autumn Week 1]:[Spring Exams]]),0)</f>
        <v>0.45</v>
      </c>
      <c r="AL170" s="27">
        <f>IF(Table1[[#This Row],[Hours]]&gt;0,Table1[[#This Row],[Hours]],Table1[[#This Row],[Nominal Hours]])*COUNTIF(Table1[[#This Row],[Autumn Week 1]:[Spring Week 12]],"&gt;0")</f>
        <v>36</v>
      </c>
    </row>
    <row r="171" spans="1:38">
      <c r="A171" s="3" t="s">
        <v>275</v>
      </c>
      <c r="B171" s="28" t="s">
        <v>276</v>
      </c>
      <c r="C171" s="11" t="s">
        <v>5</v>
      </c>
      <c r="D171" s="29">
        <f>INDEX(Table2[CA weight],MATCH(Table1[[#This Row],[Module Code]],Table2[Module Code],0))</f>
        <v>30</v>
      </c>
      <c r="E171" s="29">
        <f>INDEX(Table2[Credits],MATCH(Table1[[#This Row],[Module Code]],Table2[Module Code],0))</f>
        <v>10</v>
      </c>
      <c r="F171" s="11" t="s">
        <v>289</v>
      </c>
      <c r="G171" s="11" t="s">
        <v>231</v>
      </c>
      <c r="H171" s="11" t="s">
        <v>335</v>
      </c>
      <c r="I171" s="11">
        <v>4</v>
      </c>
      <c r="J171" s="11">
        <f>AVERAGE(Table1[[#This Row],[Autumn Week 1]:[Spring Exams]])*4*Table1[[#This Row],[Credits]]</f>
        <v>4</v>
      </c>
      <c r="K171" s="11"/>
      <c r="L171" s="18"/>
      <c r="M171" s="18"/>
      <c r="N171" s="18"/>
      <c r="O171" s="19"/>
      <c r="P171" s="18"/>
      <c r="Q171" s="18"/>
      <c r="R171" s="18">
        <v>0.1</v>
      </c>
      <c r="S171" s="19"/>
      <c r="T171" s="18"/>
      <c r="U171" s="18"/>
      <c r="V171" s="18"/>
      <c r="W171" s="19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7">
        <f>IF(Table1[[#This Row],[Summative]]="Y",SUMIF(Table1[[#This Row],[Autumn Week 1]:[Spring Exams]],"&gt;0",Table1[[#This Row],[Autumn Week 1]:[Spring Exams]]),0)</f>
        <v>0.1</v>
      </c>
      <c r="AL171" s="27">
        <f>IF(Table1[[#This Row],[Hours]]&gt;0,Table1[[#This Row],[Hours]],Table1[[#This Row],[Nominal Hours]])*COUNTIF(Table1[[#This Row],[Autumn Week 1]:[Spring Week 12]],"&gt;0")</f>
        <v>4</v>
      </c>
    </row>
    <row r="172" spans="1:38">
      <c r="A172" s="3" t="s">
        <v>275</v>
      </c>
      <c r="B172" s="28" t="s">
        <v>276</v>
      </c>
      <c r="C172" s="11" t="s">
        <v>5</v>
      </c>
      <c r="D172" s="29">
        <f>INDEX(Table2[CA weight],MATCH(Table1[[#This Row],[Module Code]],Table2[Module Code],0))</f>
        <v>30</v>
      </c>
      <c r="E172" s="29">
        <f>INDEX(Table2[Credits],MATCH(Table1[[#This Row],[Module Code]],Table2[Module Code],0))</f>
        <v>10</v>
      </c>
      <c r="F172" s="11" t="s">
        <v>290</v>
      </c>
      <c r="G172" s="11" t="s">
        <v>231</v>
      </c>
      <c r="H172" s="11" t="s">
        <v>335</v>
      </c>
      <c r="I172" s="11">
        <v>6</v>
      </c>
      <c r="J172" s="11">
        <f>AVERAGE(Table1[[#This Row],[Autumn Week 1]:[Spring Exams]])*4*Table1[[#This Row],[Credits]]</f>
        <v>8</v>
      </c>
      <c r="K172" s="11"/>
      <c r="L172" s="18"/>
      <c r="M172" s="18"/>
      <c r="N172" s="18"/>
      <c r="O172" s="19"/>
      <c r="P172" s="18"/>
      <c r="Q172" s="18"/>
      <c r="R172" s="18"/>
      <c r="S172" s="19"/>
      <c r="T172" s="18"/>
      <c r="U172" s="18"/>
      <c r="V172" s="18"/>
      <c r="W172" s="19">
        <v>0.2</v>
      </c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7">
        <f>IF(Table1[[#This Row],[Summative]]="Y",SUMIF(Table1[[#This Row],[Autumn Week 1]:[Spring Exams]],"&gt;0",Table1[[#This Row],[Autumn Week 1]:[Spring Exams]]),0)</f>
        <v>0.2</v>
      </c>
      <c r="AL172" s="27">
        <f>IF(Table1[[#This Row],[Hours]]&gt;0,Table1[[#This Row],[Hours]],Table1[[#This Row],[Nominal Hours]])*COUNTIF(Table1[[#This Row],[Autumn Week 1]:[Spring Week 12]],"&gt;0")</f>
        <v>8</v>
      </c>
    </row>
    <row r="173" spans="1:38">
      <c r="A173" s="3" t="s">
        <v>279</v>
      </c>
      <c r="B173" s="28" t="s">
        <v>280</v>
      </c>
      <c r="C173" s="11" t="s">
        <v>5</v>
      </c>
      <c r="D173" s="29">
        <f>INDEX(Table2[CA weight],MATCH(Table1[[#This Row],[Module Code]],Table2[Module Code],0))</f>
        <v>100</v>
      </c>
      <c r="E173" s="29">
        <f>INDEX(Table2[Credits],MATCH(Table1[[#This Row],[Module Code]],Table2[Module Code],0))</f>
        <v>10</v>
      </c>
      <c r="F173" s="11" t="s">
        <v>304</v>
      </c>
      <c r="G173" s="11" t="s">
        <v>231</v>
      </c>
      <c r="H173" s="11" t="s">
        <v>303</v>
      </c>
      <c r="I173" s="11">
        <v>3</v>
      </c>
      <c r="J173" s="11">
        <f>AVERAGE(Table1[[#This Row],[Autumn Week 1]:[Spring Exams]])*4*Table1[[#This Row],[Credits]]</f>
        <v>8</v>
      </c>
      <c r="K173" s="11"/>
      <c r="L173" s="18"/>
      <c r="M173" s="18"/>
      <c r="N173" s="18"/>
      <c r="O173" s="19"/>
      <c r="P173" s="18"/>
      <c r="Q173" s="18"/>
      <c r="R173" s="18"/>
      <c r="S173" s="19"/>
      <c r="T173" s="18"/>
      <c r="U173" s="18"/>
      <c r="V173" s="18"/>
      <c r="W173" s="19"/>
      <c r="X173" s="20"/>
      <c r="Y173" s="20"/>
      <c r="Z173" s="20"/>
      <c r="AA173" s="20">
        <v>0.2</v>
      </c>
      <c r="AB173" s="20"/>
      <c r="AC173" s="20"/>
      <c r="AD173" s="20"/>
      <c r="AE173" s="20"/>
      <c r="AF173" s="20"/>
      <c r="AG173" s="20"/>
      <c r="AH173" s="20"/>
      <c r="AI173" s="20"/>
      <c r="AJ173" s="20"/>
      <c r="AK173" s="27">
        <f>IF(Table1[[#This Row],[Summative]]="Y",SUMIF(Table1[[#This Row],[Autumn Week 1]:[Spring Exams]],"&gt;0",Table1[[#This Row],[Autumn Week 1]:[Spring Exams]]),0)</f>
        <v>0.2</v>
      </c>
      <c r="AL173" s="27">
        <f>IF(Table1[[#This Row],[Hours]]&gt;0,Table1[[#This Row],[Hours]],Table1[[#This Row],[Nominal Hours]])*COUNTIF(Table1[[#This Row],[Autumn Week 1]:[Spring Week 12]],"&gt;0")</f>
        <v>8</v>
      </c>
    </row>
    <row r="174" spans="1:38">
      <c r="A174" s="3" t="s">
        <v>279</v>
      </c>
      <c r="B174" s="28" t="s">
        <v>280</v>
      </c>
      <c r="C174" s="11" t="s">
        <v>5</v>
      </c>
      <c r="D174" s="29">
        <f>INDEX(Table2[CA weight],MATCH(Table1[[#This Row],[Module Code]],Table2[Module Code],0))</f>
        <v>100</v>
      </c>
      <c r="E174" s="29">
        <f>INDEX(Table2[Credits],MATCH(Table1[[#This Row],[Module Code]],Table2[Module Code],0))</f>
        <v>10</v>
      </c>
      <c r="F174" s="11" t="s">
        <v>305</v>
      </c>
      <c r="G174" s="11" t="s">
        <v>231</v>
      </c>
      <c r="H174" s="11" t="s">
        <v>303</v>
      </c>
      <c r="I174" s="11">
        <v>8</v>
      </c>
      <c r="J174" s="11">
        <f>AVERAGE(Table1[[#This Row],[Autumn Week 1]:[Spring Exams]])*4*Table1[[#This Row],[Credits]]</f>
        <v>20</v>
      </c>
      <c r="K174" s="11"/>
      <c r="L174" s="18"/>
      <c r="M174" s="18"/>
      <c r="N174" s="18"/>
      <c r="O174" s="19"/>
      <c r="P174" s="18"/>
      <c r="Q174" s="18"/>
      <c r="R174" s="18"/>
      <c r="S174" s="19"/>
      <c r="T174" s="18"/>
      <c r="U174" s="18"/>
      <c r="V174" s="18"/>
      <c r="W174" s="19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>
        <v>0.5</v>
      </c>
      <c r="AJ174" s="20"/>
      <c r="AK174" s="27">
        <f>IF(Table1[[#This Row],[Summative]]="Y",SUMIF(Table1[[#This Row],[Autumn Week 1]:[Spring Exams]],"&gt;0",Table1[[#This Row],[Autumn Week 1]:[Spring Exams]]),0)</f>
        <v>0.5</v>
      </c>
      <c r="AL174" s="27">
        <f>IF(Table1[[#This Row],[Hours]]&gt;0,Table1[[#This Row],[Hours]],Table1[[#This Row],[Nominal Hours]])*COUNTIF(Table1[[#This Row],[Autumn Week 1]:[Spring Week 12]],"&gt;0")</f>
        <v>20</v>
      </c>
    </row>
    <row r="175" spans="1:38">
      <c r="A175" s="3" t="s">
        <v>279</v>
      </c>
      <c r="B175" s="28" t="s">
        <v>280</v>
      </c>
      <c r="C175" s="11" t="s">
        <v>5</v>
      </c>
      <c r="D175" s="29">
        <f>INDEX(Table2[CA weight],MATCH(Table1[[#This Row],[Module Code]],Table2[Module Code],0))</f>
        <v>100</v>
      </c>
      <c r="E175" s="29">
        <f>INDEX(Table2[Credits],MATCH(Table1[[#This Row],[Module Code]],Table2[Module Code],0))</f>
        <v>10</v>
      </c>
      <c r="F175" s="11" t="s">
        <v>306</v>
      </c>
      <c r="G175" s="11" t="s">
        <v>231</v>
      </c>
      <c r="H175" s="11" t="s">
        <v>303</v>
      </c>
      <c r="I175" s="11">
        <v>3</v>
      </c>
      <c r="J175" s="11">
        <f>AVERAGE(Table1[[#This Row],[Autumn Week 1]:[Spring Exams]])*4*Table1[[#This Row],[Credits]]</f>
        <v>12</v>
      </c>
      <c r="K175" s="11"/>
      <c r="L175" s="18"/>
      <c r="M175" s="18"/>
      <c r="N175" s="18"/>
      <c r="O175" s="19"/>
      <c r="P175" s="18"/>
      <c r="Q175" s="18"/>
      <c r="R175" s="18"/>
      <c r="S175" s="19"/>
      <c r="T175" s="18"/>
      <c r="U175" s="18"/>
      <c r="V175" s="18"/>
      <c r="W175" s="19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>
        <v>0.3</v>
      </c>
      <c r="AJ175" s="20"/>
      <c r="AK175" s="27">
        <f>IF(Table1[[#This Row],[Summative]]="Y",SUMIF(Table1[[#This Row],[Autumn Week 1]:[Spring Exams]],"&gt;0",Table1[[#This Row],[Autumn Week 1]:[Spring Exams]]),0)</f>
        <v>0.3</v>
      </c>
      <c r="AL175" s="27">
        <f>IF(Table1[[#This Row],[Hours]]&gt;0,Table1[[#This Row],[Hours]],Table1[[#This Row],[Nominal Hours]])*COUNTIF(Table1[[#This Row],[Autumn Week 1]:[Spring Week 12]],"&gt;0")</f>
        <v>12</v>
      </c>
    </row>
    <row r="176" spans="1:38">
      <c r="A176" s="3" t="s">
        <v>281</v>
      </c>
      <c r="B176" s="28" t="s">
        <v>283</v>
      </c>
      <c r="C176" s="11" t="s">
        <v>5</v>
      </c>
      <c r="D176" s="29">
        <f>INDEX(Table2[CA weight],MATCH(Table1[[#This Row],[Module Code]],Table2[Module Code],0))</f>
        <v>100</v>
      </c>
      <c r="E176" s="29">
        <f>INDEX(Table2[Credits],MATCH(Table1[[#This Row],[Module Code]],Table2[Module Code],0))</f>
        <v>20</v>
      </c>
      <c r="F176" s="11" t="s">
        <v>336</v>
      </c>
      <c r="G176" s="11" t="s">
        <v>231</v>
      </c>
      <c r="H176" s="11" t="s">
        <v>303</v>
      </c>
      <c r="I176" s="11">
        <v>4</v>
      </c>
      <c r="J176" s="11">
        <f>AVERAGE(Table1[[#This Row],[Autumn Week 1]:[Spring Exams]])*4*Table1[[#This Row],[Credits]]</f>
        <v>40</v>
      </c>
      <c r="K176" s="11">
        <v>20</v>
      </c>
      <c r="L176" s="18"/>
      <c r="M176" s="18"/>
      <c r="N176" s="18"/>
      <c r="O176" s="19"/>
      <c r="P176" s="18"/>
      <c r="Q176" s="18"/>
      <c r="R176" s="18"/>
      <c r="S176" s="19"/>
      <c r="T176" s="18"/>
      <c r="U176" s="18"/>
      <c r="V176" s="18"/>
      <c r="W176" s="19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>
        <v>0.5</v>
      </c>
      <c r="AJ176" s="20"/>
      <c r="AK176" s="27">
        <f>IF(Table1[[#This Row],[Summative]]="Y",SUMIF(Table1[[#This Row],[Autumn Week 1]:[Spring Exams]],"&gt;0",Table1[[#This Row],[Autumn Week 1]:[Spring Exams]]),0)</f>
        <v>0.5</v>
      </c>
      <c r="AL176" s="27">
        <f>IF(Table1[[#This Row],[Hours]]&gt;0,Table1[[#This Row],[Hours]],Table1[[#This Row],[Nominal Hours]])*COUNTIF(Table1[[#This Row],[Autumn Week 1]:[Spring Week 12]],"&gt;0")</f>
        <v>20</v>
      </c>
    </row>
    <row r="177" spans="1:38">
      <c r="A177" s="3" t="s">
        <v>281</v>
      </c>
      <c r="B177" s="28" t="s">
        <v>283</v>
      </c>
      <c r="C177" s="11" t="s">
        <v>4</v>
      </c>
      <c r="D177" s="29">
        <f>INDEX(Table2[CA weight],MATCH(Table1[[#This Row],[Module Code]],Table2[Module Code],0))</f>
        <v>100</v>
      </c>
      <c r="E177" s="29">
        <f>INDEX(Table2[Credits],MATCH(Table1[[#This Row],[Module Code]],Table2[Module Code],0))</f>
        <v>20</v>
      </c>
      <c r="F177" s="11" t="s">
        <v>337</v>
      </c>
      <c r="G177" s="11" t="s">
        <v>231</v>
      </c>
      <c r="H177" s="11" t="s">
        <v>310</v>
      </c>
      <c r="I177" s="11">
        <v>1</v>
      </c>
      <c r="J177" s="11">
        <f>AVERAGE(Table1[[#This Row],[Autumn Week 1]:[Spring Exams]])*4*Table1[[#This Row],[Credits]]</f>
        <v>40</v>
      </c>
      <c r="K177" s="11">
        <v>1</v>
      </c>
      <c r="L177" s="18"/>
      <c r="M177" s="18"/>
      <c r="N177" s="18"/>
      <c r="O177" s="19"/>
      <c r="P177" s="18"/>
      <c r="Q177" s="18"/>
      <c r="R177" s="18"/>
      <c r="S177" s="19"/>
      <c r="T177" s="18"/>
      <c r="U177" s="18"/>
      <c r="V177" s="18"/>
      <c r="W177" s="19"/>
      <c r="X177" s="20"/>
      <c r="Y177" s="20"/>
      <c r="Z177" s="20"/>
      <c r="AA177" s="20"/>
      <c r="AB177" s="20"/>
      <c r="AC177" s="20"/>
      <c r="AD177" s="20">
        <v>0.5</v>
      </c>
      <c r="AE177" s="20"/>
      <c r="AF177" s="20"/>
      <c r="AG177" s="20"/>
      <c r="AH177" s="20"/>
      <c r="AI177" s="20"/>
      <c r="AJ177" s="20"/>
      <c r="AK177" s="27">
        <f>IF(Table1[[#This Row],[Summative]]="Y",SUMIF(Table1[[#This Row],[Autumn Week 1]:[Spring Exams]],"&gt;0",Table1[[#This Row],[Autumn Week 1]:[Spring Exams]]),0)</f>
        <v>0.5</v>
      </c>
      <c r="AL177" s="27">
        <f>IF(Table1[[#This Row],[Hours]]&gt;0,Table1[[#This Row],[Hours]],Table1[[#This Row],[Nominal Hours]])*COUNTIF(Table1[[#This Row],[Autumn Week 1]:[Spring Week 12]],"&gt;0")</f>
        <v>1</v>
      </c>
    </row>
    <row r="178" spans="1:38">
      <c r="A178" s="3" t="s">
        <v>282</v>
      </c>
      <c r="B178" s="28" t="s">
        <v>284</v>
      </c>
      <c r="C178" s="11" t="s">
        <v>5</v>
      </c>
      <c r="D178" s="29">
        <f>INDEX(Table2[CA weight],MATCH(Table1[[#This Row],[Module Code]],Table2[Module Code],0))</f>
        <v>50</v>
      </c>
      <c r="E178" s="29">
        <f>INDEX(Table2[Credits],MATCH(Table1[[#This Row],[Module Code]],Table2[Module Code],0))</f>
        <v>20</v>
      </c>
      <c r="F178" s="11" t="s">
        <v>338</v>
      </c>
      <c r="G178" s="11" t="s">
        <v>231</v>
      </c>
      <c r="H178" s="11" t="s">
        <v>303</v>
      </c>
      <c r="I178" s="11">
        <v>2</v>
      </c>
      <c r="J178" s="11">
        <f>AVERAGE(Table1[[#This Row],[Autumn Week 1]:[Spring Exams]])*4*Table1[[#This Row],[Credits]]</f>
        <v>40</v>
      </c>
      <c r="K178" s="11">
        <v>8</v>
      </c>
      <c r="L178" s="18"/>
      <c r="M178" s="18"/>
      <c r="N178" s="18"/>
      <c r="O178" s="19"/>
      <c r="P178" s="18"/>
      <c r="Q178" s="18"/>
      <c r="R178" s="18"/>
      <c r="S178" s="19"/>
      <c r="T178" s="18"/>
      <c r="U178" s="18"/>
      <c r="V178" s="18">
        <v>0.5</v>
      </c>
      <c r="W178" s="19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7">
        <f>IF(Table1[[#This Row],[Summative]]="Y",SUMIF(Table1[[#This Row],[Autumn Week 1]:[Spring Exams]],"&gt;0",Table1[[#This Row],[Autumn Week 1]:[Spring Exams]]),0)</f>
        <v>0.5</v>
      </c>
      <c r="AL178" s="27">
        <f>IF(Table1[[#This Row],[Hours]]&gt;0,Table1[[#This Row],[Hours]],Table1[[#This Row],[Nominal Hours]])*COUNTIF(Table1[[#This Row],[Autumn Week 1]:[Spring Week 12]],"&gt;0")</f>
        <v>8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M32" activePane="bottomRight" state="frozen"/>
      <selection pane="topRight" activeCell="C1" sqref="C1"/>
      <selection pane="bottomLeft" activeCell="A2" sqref="A2"/>
      <selection pane="bottomRight" activeCell="X64" sqref="X64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10.7265625" style="10" customWidth="1"/>
    <col min="7" max="15" width="16.26953125" style="14" bestFit="1" customWidth="1"/>
    <col min="16" max="18" width="17.26953125" style="14" bestFit="1" customWidth="1"/>
    <col min="19" max="30" width="8.7265625" style="16"/>
  </cols>
  <sheetData>
    <row r="1" spans="1:31">
      <c r="A1" s="5" t="s">
        <v>0</v>
      </c>
      <c r="B1" s="5" t="s">
        <v>6</v>
      </c>
      <c r="C1" s="10" t="s">
        <v>215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226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216</v>
      </c>
      <c r="T2" s="33" t="s">
        <v>216</v>
      </c>
      <c r="U2" s="33" t="s">
        <v>216</v>
      </c>
      <c r="V2" s="33" t="s">
        <v>216</v>
      </c>
      <c r="W2" s="33" t="s">
        <v>216</v>
      </c>
      <c r="X2" s="33" t="s">
        <v>216</v>
      </c>
      <c r="Y2" s="33" t="s">
        <v>216</v>
      </c>
      <c r="Z2" s="33" t="s">
        <v>216</v>
      </c>
      <c r="AA2" s="33" t="s">
        <v>216</v>
      </c>
      <c r="AB2" s="33" t="s">
        <v>216</v>
      </c>
      <c r="AC2" s="33" t="s">
        <v>216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220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216</v>
      </c>
      <c r="T3" s="33" t="s">
        <v>216</v>
      </c>
      <c r="U3" s="33" t="s">
        <v>216</v>
      </c>
      <c r="V3" s="33" t="s">
        <v>216</v>
      </c>
      <c r="W3" s="33" t="s">
        <v>216</v>
      </c>
      <c r="X3" s="33" t="s">
        <v>216</v>
      </c>
      <c r="Y3" s="33" t="s">
        <v>216</v>
      </c>
      <c r="Z3" s="33" t="s">
        <v>216</v>
      </c>
      <c r="AA3" s="33" t="s">
        <v>216</v>
      </c>
      <c r="AB3" s="33" t="s">
        <v>216</v>
      </c>
      <c r="AC3" s="33" t="s">
        <v>216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220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216</v>
      </c>
      <c r="T4" s="33" t="s">
        <v>216</v>
      </c>
      <c r="U4" s="33" t="s">
        <v>216</v>
      </c>
      <c r="V4" s="33" t="s">
        <v>216</v>
      </c>
      <c r="W4" s="33" t="s">
        <v>216</v>
      </c>
      <c r="X4" s="33" t="s">
        <v>216</v>
      </c>
      <c r="Y4" s="33" t="s">
        <v>216</v>
      </c>
      <c r="Z4" s="33" t="s">
        <v>216</v>
      </c>
      <c r="AA4" s="33" t="s">
        <v>216</v>
      </c>
      <c r="AB4" s="33" t="s">
        <v>216</v>
      </c>
      <c r="AC4" s="33" t="s">
        <v>216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221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220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216</v>
      </c>
      <c r="H6" s="31" t="s">
        <v>216</v>
      </c>
      <c r="I6" s="31" t="s">
        <v>216</v>
      </c>
      <c r="J6" s="31" t="s">
        <v>216</v>
      </c>
      <c r="K6" s="31" t="s">
        <v>216</v>
      </c>
      <c r="L6" s="31" t="s">
        <v>216</v>
      </c>
      <c r="M6" s="31" t="s">
        <v>216</v>
      </c>
      <c r="N6" s="31" t="s">
        <v>216</v>
      </c>
      <c r="O6" s="31" t="s">
        <v>216</v>
      </c>
      <c r="P6" s="31" t="s">
        <v>216</v>
      </c>
      <c r="Q6" s="31" t="s">
        <v>216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221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216</v>
      </c>
      <c r="H7" s="31" t="s">
        <v>216</v>
      </c>
      <c r="I7" s="31" t="s">
        <v>216</v>
      </c>
      <c r="J7" s="31" t="s">
        <v>216</v>
      </c>
      <c r="K7" s="31" t="s">
        <v>216</v>
      </c>
      <c r="L7" s="31" t="s">
        <v>216</v>
      </c>
      <c r="M7" s="31" t="s">
        <v>216</v>
      </c>
      <c r="N7" s="31" t="s">
        <v>216</v>
      </c>
      <c r="O7" s="31" t="s">
        <v>216</v>
      </c>
      <c r="P7" s="31" t="s">
        <v>216</v>
      </c>
      <c r="Q7" s="31" t="s">
        <v>216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220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216</v>
      </c>
      <c r="H8" s="31" t="s">
        <v>216</v>
      </c>
      <c r="I8" s="31" t="s">
        <v>216</v>
      </c>
      <c r="J8" s="31" t="s">
        <v>216</v>
      </c>
      <c r="K8" s="31" t="s">
        <v>216</v>
      </c>
      <c r="L8" s="31" t="s">
        <v>216</v>
      </c>
      <c r="M8" s="31" t="s">
        <v>216</v>
      </c>
      <c r="N8" s="31" t="s">
        <v>216</v>
      </c>
      <c r="O8" s="31" t="s">
        <v>216</v>
      </c>
      <c r="P8" s="31" t="s">
        <v>216</v>
      </c>
      <c r="Q8" s="31" t="s">
        <v>216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220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216</v>
      </c>
      <c r="H9" s="31" t="s">
        <v>216</v>
      </c>
      <c r="I9" s="31" t="s">
        <v>216</v>
      </c>
      <c r="J9" s="31" t="s">
        <v>216</v>
      </c>
      <c r="K9" s="31" t="s">
        <v>216</v>
      </c>
      <c r="L9" s="31" t="s">
        <v>216</v>
      </c>
      <c r="M9" s="31" t="s">
        <v>216</v>
      </c>
      <c r="N9" s="31" t="s">
        <v>216</v>
      </c>
      <c r="O9" s="31" t="s">
        <v>216</v>
      </c>
      <c r="P9" s="31" t="s">
        <v>216</v>
      </c>
      <c r="Q9" s="31" t="s">
        <v>216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220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216</v>
      </c>
      <c r="H10" s="31" t="s">
        <v>216</v>
      </c>
      <c r="I10" s="31" t="s">
        <v>216</v>
      </c>
      <c r="J10" s="31" t="s">
        <v>216</v>
      </c>
      <c r="K10" s="31" t="s">
        <v>216</v>
      </c>
      <c r="L10" s="31" t="s">
        <v>216</v>
      </c>
      <c r="M10" s="31" t="s">
        <v>216</v>
      </c>
      <c r="N10" s="31" t="s">
        <v>216</v>
      </c>
      <c r="O10" s="31" t="s">
        <v>216</v>
      </c>
      <c r="P10" s="31" t="s">
        <v>216</v>
      </c>
      <c r="Q10" s="31" t="s">
        <v>216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217</v>
      </c>
      <c r="B11" s="28" t="s">
        <v>218</v>
      </c>
      <c r="C11" s="12" t="s">
        <v>219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220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216</v>
      </c>
      <c r="T12" s="33" t="s">
        <v>216</v>
      </c>
      <c r="U12" s="33" t="s">
        <v>216</v>
      </c>
      <c r="V12" s="33" t="s">
        <v>216</v>
      </c>
      <c r="W12" s="33" t="s">
        <v>216</v>
      </c>
      <c r="X12" s="33" t="s">
        <v>216</v>
      </c>
      <c r="Y12" s="33" t="s">
        <v>216</v>
      </c>
      <c r="Z12" s="33" t="s">
        <v>216</v>
      </c>
      <c r="AA12" s="33" t="s">
        <v>216</v>
      </c>
      <c r="AB12" s="33" t="s">
        <v>216</v>
      </c>
      <c r="AC12" s="33" t="s">
        <v>216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220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216</v>
      </c>
      <c r="T13" s="33" t="s">
        <v>216</v>
      </c>
      <c r="U13" s="33" t="s">
        <v>216</v>
      </c>
      <c r="V13" s="33" t="s">
        <v>216</v>
      </c>
      <c r="W13" s="33" t="s">
        <v>216</v>
      </c>
      <c r="X13" s="33" t="s">
        <v>216</v>
      </c>
      <c r="Y13" s="33" t="s">
        <v>216</v>
      </c>
      <c r="Z13" s="33" t="s">
        <v>216</v>
      </c>
      <c r="AA13" s="33" t="s">
        <v>216</v>
      </c>
      <c r="AB13" s="33" t="s">
        <v>216</v>
      </c>
      <c r="AC13" s="33" t="s">
        <v>216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221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216</v>
      </c>
      <c r="T14" s="33" t="s">
        <v>216</v>
      </c>
      <c r="U14" s="33" t="s">
        <v>216</v>
      </c>
      <c r="V14" s="33" t="s">
        <v>216</v>
      </c>
      <c r="W14" s="33" t="s">
        <v>216</v>
      </c>
      <c r="X14" s="33" t="s">
        <v>216</v>
      </c>
      <c r="Y14" s="33" t="s">
        <v>216</v>
      </c>
      <c r="Z14" s="33" t="s">
        <v>216</v>
      </c>
      <c r="AA14" s="33" t="s">
        <v>216</v>
      </c>
      <c r="AB14" s="33" t="s">
        <v>216</v>
      </c>
      <c r="AC14" s="33" t="s">
        <v>216</v>
      </c>
      <c r="AD14" s="33"/>
      <c r="AE14" s="37">
        <f>SUM(Table14[[#This Row],[Autumn Week 1]:[Spring Week 12]])</f>
        <v>44</v>
      </c>
    </row>
    <row r="15" spans="1:31">
      <c r="A15" s="4" t="s">
        <v>235</v>
      </c>
      <c r="B15" s="2" t="s">
        <v>236</v>
      </c>
      <c r="C15" s="11" t="s">
        <v>221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216</v>
      </c>
      <c r="T15" s="33" t="s">
        <v>216</v>
      </c>
      <c r="U15" s="33" t="s">
        <v>216</v>
      </c>
      <c r="V15" s="33" t="s">
        <v>216</v>
      </c>
      <c r="W15" s="33" t="s">
        <v>216</v>
      </c>
      <c r="X15" s="33" t="s">
        <v>216</v>
      </c>
      <c r="Y15" s="33" t="s">
        <v>216</v>
      </c>
      <c r="Z15" s="33" t="s">
        <v>216</v>
      </c>
      <c r="AA15" s="33" t="s">
        <v>216</v>
      </c>
      <c r="AB15" s="33" t="s">
        <v>216</v>
      </c>
      <c r="AC15" s="33" t="s">
        <v>216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220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216</v>
      </c>
      <c r="T16" s="33" t="s">
        <v>216</v>
      </c>
      <c r="U16" s="33" t="s">
        <v>216</v>
      </c>
      <c r="V16" s="33" t="s">
        <v>216</v>
      </c>
      <c r="W16" s="33" t="s">
        <v>216</v>
      </c>
      <c r="X16" s="33" t="s">
        <v>216</v>
      </c>
      <c r="Y16" s="33" t="s">
        <v>216</v>
      </c>
      <c r="Z16" s="33" t="s">
        <v>216</v>
      </c>
      <c r="AA16" s="33" t="s">
        <v>216</v>
      </c>
      <c r="AB16" s="33" t="s">
        <v>216</v>
      </c>
      <c r="AC16" s="33" t="s">
        <v>216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219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216</v>
      </c>
      <c r="T17" s="33" t="s">
        <v>216</v>
      </c>
      <c r="U17" s="33" t="s">
        <v>216</v>
      </c>
      <c r="V17" s="33" t="s">
        <v>216</v>
      </c>
      <c r="W17" s="33" t="s">
        <v>216</v>
      </c>
      <c r="X17" s="33" t="s">
        <v>216</v>
      </c>
      <c r="Y17" s="33" t="s">
        <v>216</v>
      </c>
      <c r="Z17" s="33" t="s">
        <v>216</v>
      </c>
      <c r="AA17" s="33" t="s">
        <v>216</v>
      </c>
      <c r="AB17" s="33" t="s">
        <v>216</v>
      </c>
      <c r="AC17" s="33" t="s">
        <v>216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220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216</v>
      </c>
      <c r="T18" s="33" t="s">
        <v>216</v>
      </c>
      <c r="U18" s="33" t="s">
        <v>216</v>
      </c>
      <c r="V18" s="33" t="s">
        <v>216</v>
      </c>
      <c r="W18" s="33" t="s">
        <v>216</v>
      </c>
      <c r="X18" s="33" t="s">
        <v>216</v>
      </c>
      <c r="Y18" s="33" t="s">
        <v>216</v>
      </c>
      <c r="Z18" s="33" t="s">
        <v>216</v>
      </c>
      <c r="AA18" s="33" t="s">
        <v>216</v>
      </c>
      <c r="AB18" s="33" t="s">
        <v>216</v>
      </c>
      <c r="AC18" s="33" t="s">
        <v>216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221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221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220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216</v>
      </c>
      <c r="H21" s="31" t="s">
        <v>216</v>
      </c>
      <c r="I21" s="31" t="s">
        <v>216</v>
      </c>
      <c r="J21" s="31" t="s">
        <v>216</v>
      </c>
      <c r="K21" s="31" t="s">
        <v>216</v>
      </c>
      <c r="L21" s="31" t="s">
        <v>216</v>
      </c>
      <c r="M21" s="31" t="s">
        <v>216</v>
      </c>
      <c r="N21" s="31" t="s">
        <v>216</v>
      </c>
      <c r="O21" s="31" t="s">
        <v>216</v>
      </c>
      <c r="P21" s="31" t="s">
        <v>216</v>
      </c>
      <c r="Q21" s="31" t="s">
        <v>216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219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216</v>
      </c>
      <c r="H22" s="31" t="s">
        <v>216</v>
      </c>
      <c r="I22" s="31" t="s">
        <v>216</v>
      </c>
      <c r="J22" s="31" t="s">
        <v>216</v>
      </c>
      <c r="K22" s="31" t="s">
        <v>216</v>
      </c>
      <c r="L22" s="31" t="s">
        <v>216</v>
      </c>
      <c r="M22" s="31" t="s">
        <v>216</v>
      </c>
      <c r="N22" s="31" t="s">
        <v>216</v>
      </c>
      <c r="O22" s="31" t="s">
        <v>216</v>
      </c>
      <c r="P22" s="31" t="s">
        <v>216</v>
      </c>
      <c r="Q22" s="31" t="s">
        <v>216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220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216</v>
      </c>
      <c r="H23" s="31" t="s">
        <v>216</v>
      </c>
      <c r="I23" s="31" t="s">
        <v>216</v>
      </c>
      <c r="J23" s="31" t="s">
        <v>216</v>
      </c>
      <c r="K23" s="31" t="s">
        <v>216</v>
      </c>
      <c r="L23" s="31" t="s">
        <v>216</v>
      </c>
      <c r="M23" s="31" t="s">
        <v>216</v>
      </c>
      <c r="N23" s="31" t="s">
        <v>216</v>
      </c>
      <c r="O23" s="31" t="s">
        <v>216</v>
      </c>
      <c r="P23" s="31" t="s">
        <v>216</v>
      </c>
      <c r="Q23" s="31" t="s">
        <v>216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220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216</v>
      </c>
      <c r="H24" s="31" t="s">
        <v>216</v>
      </c>
      <c r="I24" s="31" t="s">
        <v>216</v>
      </c>
      <c r="J24" s="31" t="s">
        <v>216</v>
      </c>
      <c r="K24" s="31" t="s">
        <v>216</v>
      </c>
      <c r="L24" s="31" t="s">
        <v>216</v>
      </c>
      <c r="M24" s="31" t="s">
        <v>216</v>
      </c>
      <c r="N24" s="31" t="s">
        <v>216</v>
      </c>
      <c r="O24" s="31" t="s">
        <v>216</v>
      </c>
      <c r="P24" s="31" t="s">
        <v>216</v>
      </c>
      <c r="Q24" s="31" t="s">
        <v>216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219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216</v>
      </c>
      <c r="H25" s="31" t="s">
        <v>216</v>
      </c>
      <c r="I25" s="31" t="s">
        <v>216</v>
      </c>
      <c r="J25" s="31" t="s">
        <v>216</v>
      </c>
      <c r="K25" s="31" t="s">
        <v>216</v>
      </c>
      <c r="L25" s="31" t="s">
        <v>216</v>
      </c>
      <c r="M25" s="31" t="s">
        <v>216</v>
      </c>
      <c r="N25" s="31" t="s">
        <v>216</v>
      </c>
      <c r="O25" s="31" t="s">
        <v>216</v>
      </c>
      <c r="P25" s="31" t="s">
        <v>216</v>
      </c>
      <c r="Q25" s="31" t="s">
        <v>216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219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216</v>
      </c>
      <c r="H26" s="31" t="s">
        <v>216</v>
      </c>
      <c r="I26" s="31" t="s">
        <v>216</v>
      </c>
      <c r="J26" s="31" t="s">
        <v>216</v>
      </c>
      <c r="K26" s="31" t="s">
        <v>216</v>
      </c>
      <c r="L26" s="31" t="s">
        <v>216</v>
      </c>
      <c r="M26" s="31" t="s">
        <v>216</v>
      </c>
      <c r="N26" s="31" t="s">
        <v>216</v>
      </c>
      <c r="O26" s="31" t="s">
        <v>216</v>
      </c>
      <c r="P26" s="31" t="s">
        <v>216</v>
      </c>
      <c r="Q26" s="31" t="s">
        <v>216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220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216</v>
      </c>
      <c r="T27" s="33" t="s">
        <v>216</v>
      </c>
      <c r="U27" s="33" t="s">
        <v>216</v>
      </c>
      <c r="V27" s="33" t="s">
        <v>216</v>
      </c>
      <c r="W27" s="33" t="s">
        <v>216</v>
      </c>
      <c r="X27" s="33" t="s">
        <v>216</v>
      </c>
      <c r="Y27" s="33" t="s">
        <v>216</v>
      </c>
      <c r="Z27" s="33" t="s">
        <v>216</v>
      </c>
      <c r="AA27" s="33" t="s">
        <v>216</v>
      </c>
      <c r="AB27" s="33" t="s">
        <v>216</v>
      </c>
      <c r="AC27" s="33" t="s">
        <v>216</v>
      </c>
      <c r="AD27" s="33"/>
      <c r="AE27" s="37">
        <f>SUM(Table14[[#This Row],[Autumn Week 1]:[Spring Week 12]])</f>
        <v>44</v>
      </c>
    </row>
    <row r="28" spans="1:31">
      <c r="A28" s="4" t="s">
        <v>249</v>
      </c>
      <c r="B28" s="2" t="s">
        <v>237</v>
      </c>
      <c r="C28" s="11" t="s">
        <v>220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216</v>
      </c>
      <c r="T28" s="33" t="s">
        <v>216</v>
      </c>
      <c r="U28" s="33" t="s">
        <v>216</v>
      </c>
      <c r="V28" s="33" t="s">
        <v>216</v>
      </c>
      <c r="W28" s="33" t="s">
        <v>216</v>
      </c>
      <c r="X28" s="33" t="s">
        <v>216</v>
      </c>
      <c r="Y28" s="33" t="s">
        <v>216</v>
      </c>
      <c r="Z28" s="33" t="s">
        <v>216</v>
      </c>
      <c r="AA28" s="33" t="s">
        <v>216</v>
      </c>
      <c r="AB28" s="33" t="s">
        <v>216</v>
      </c>
      <c r="AC28" s="33" t="s">
        <v>216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219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216</v>
      </c>
      <c r="T29" s="33" t="s">
        <v>216</v>
      </c>
      <c r="U29" s="33" t="s">
        <v>216</v>
      </c>
      <c r="V29" s="33" t="s">
        <v>216</v>
      </c>
      <c r="W29" s="33" t="s">
        <v>216</v>
      </c>
      <c r="X29" s="33" t="s">
        <v>216</v>
      </c>
      <c r="Y29" s="33" t="s">
        <v>216</v>
      </c>
      <c r="Z29" s="33" t="s">
        <v>216</v>
      </c>
      <c r="AA29" s="33" t="s">
        <v>216</v>
      </c>
      <c r="AB29" s="33" t="s">
        <v>216</v>
      </c>
      <c r="AC29" s="33" t="s">
        <v>216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220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216</v>
      </c>
      <c r="T30" s="33" t="s">
        <v>216</v>
      </c>
      <c r="U30" s="33" t="s">
        <v>216</v>
      </c>
      <c r="V30" s="33" t="s">
        <v>216</v>
      </c>
      <c r="W30" s="33" t="s">
        <v>216</v>
      </c>
      <c r="X30" s="33" t="s">
        <v>216</v>
      </c>
      <c r="Y30" s="33" t="s">
        <v>216</v>
      </c>
      <c r="Z30" s="33" t="s">
        <v>216</v>
      </c>
      <c r="AA30" s="33" t="s">
        <v>216</v>
      </c>
      <c r="AB30" s="33" t="s">
        <v>216</v>
      </c>
      <c r="AC30" s="33" t="s">
        <v>216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219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216</v>
      </c>
      <c r="T31" s="33" t="s">
        <v>216</v>
      </c>
      <c r="U31" s="33" t="s">
        <v>216</v>
      </c>
      <c r="V31" s="33" t="s">
        <v>216</v>
      </c>
      <c r="W31" s="33" t="s">
        <v>216</v>
      </c>
      <c r="X31" s="33" t="s">
        <v>216</v>
      </c>
      <c r="Y31" s="33" t="s">
        <v>216</v>
      </c>
      <c r="Z31" s="33" t="s">
        <v>216</v>
      </c>
      <c r="AA31" s="33" t="s">
        <v>216</v>
      </c>
      <c r="AB31" s="33" t="s">
        <v>216</v>
      </c>
      <c r="AC31" s="33" t="s">
        <v>216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220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216</v>
      </c>
      <c r="T32" s="33" t="s">
        <v>216</v>
      </c>
      <c r="U32" s="33" t="s">
        <v>216</v>
      </c>
      <c r="V32" s="33" t="s">
        <v>216</v>
      </c>
      <c r="W32" s="33" t="s">
        <v>216</v>
      </c>
      <c r="X32" s="33" t="s">
        <v>216</v>
      </c>
      <c r="Y32" s="33" t="s">
        <v>216</v>
      </c>
      <c r="Z32" s="33" t="s">
        <v>216</v>
      </c>
      <c r="AA32" s="33" t="s">
        <v>216</v>
      </c>
      <c r="AB32" s="33" t="s">
        <v>216</v>
      </c>
      <c r="AC32" s="33" t="s">
        <v>216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220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216</v>
      </c>
      <c r="T33" s="33" t="s">
        <v>216</v>
      </c>
      <c r="U33" s="33" t="s">
        <v>216</v>
      </c>
      <c r="V33" s="33" t="s">
        <v>216</v>
      </c>
      <c r="W33" s="33" t="s">
        <v>216</v>
      </c>
      <c r="X33" s="33" t="s">
        <v>216</v>
      </c>
      <c r="Y33" s="33" t="s">
        <v>216</v>
      </c>
      <c r="Z33" s="33" t="s">
        <v>216</v>
      </c>
      <c r="AA33" s="33" t="s">
        <v>216</v>
      </c>
      <c r="AB33" s="33" t="s">
        <v>216</v>
      </c>
      <c r="AC33" s="33" t="s">
        <v>216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220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216</v>
      </c>
      <c r="T34" s="33" t="s">
        <v>216</v>
      </c>
      <c r="U34" s="33" t="s">
        <v>216</v>
      </c>
      <c r="V34" s="33" t="s">
        <v>216</v>
      </c>
      <c r="W34" s="33" t="s">
        <v>216</v>
      </c>
      <c r="X34" s="33" t="s">
        <v>216</v>
      </c>
      <c r="Y34" s="33" t="s">
        <v>216</v>
      </c>
      <c r="Z34" s="33" t="s">
        <v>216</v>
      </c>
      <c r="AA34" s="33" t="s">
        <v>216</v>
      </c>
      <c r="AB34" s="33" t="s">
        <v>216</v>
      </c>
      <c r="AC34" s="33" t="s">
        <v>216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219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216</v>
      </c>
      <c r="T35" s="33" t="s">
        <v>216</v>
      </c>
      <c r="U35" s="33" t="s">
        <v>216</v>
      </c>
      <c r="V35" s="33" t="s">
        <v>216</v>
      </c>
      <c r="W35" s="33" t="s">
        <v>216</v>
      </c>
      <c r="X35" s="33" t="s">
        <v>216</v>
      </c>
      <c r="Y35" s="33" t="s">
        <v>216</v>
      </c>
      <c r="Z35" s="33" t="s">
        <v>216</v>
      </c>
      <c r="AA35" s="33" t="s">
        <v>216</v>
      </c>
      <c r="AB35" s="33" t="s">
        <v>216</v>
      </c>
      <c r="AC35" s="33" t="s">
        <v>216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220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216</v>
      </c>
      <c r="T36" s="33" t="s">
        <v>216</v>
      </c>
      <c r="U36" s="33" t="s">
        <v>216</v>
      </c>
      <c r="V36" s="33" t="s">
        <v>216</v>
      </c>
      <c r="W36" s="33" t="s">
        <v>216</v>
      </c>
      <c r="X36" s="33" t="s">
        <v>216</v>
      </c>
      <c r="Y36" s="33" t="s">
        <v>216</v>
      </c>
      <c r="Z36" s="33" t="s">
        <v>216</v>
      </c>
      <c r="AA36" s="33" t="s">
        <v>216</v>
      </c>
      <c r="AB36" s="33" t="s">
        <v>216</v>
      </c>
      <c r="AC36" s="33" t="s">
        <v>216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220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216</v>
      </c>
      <c r="H37" s="31" t="s">
        <v>216</v>
      </c>
      <c r="I37" s="31" t="s">
        <v>216</v>
      </c>
      <c r="J37" s="31" t="s">
        <v>216</v>
      </c>
      <c r="K37" s="31" t="s">
        <v>216</v>
      </c>
      <c r="L37" s="31" t="s">
        <v>216</v>
      </c>
      <c r="M37" s="31" t="s">
        <v>216</v>
      </c>
      <c r="N37" s="31" t="s">
        <v>216</v>
      </c>
      <c r="O37" s="31" t="s">
        <v>216</v>
      </c>
      <c r="P37" s="31" t="s">
        <v>216</v>
      </c>
      <c r="Q37" s="31" t="s">
        <v>216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220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216</v>
      </c>
      <c r="H38" s="31" t="s">
        <v>216</v>
      </c>
      <c r="I38" s="31" t="s">
        <v>216</v>
      </c>
      <c r="J38" s="31" t="s">
        <v>216</v>
      </c>
      <c r="K38" s="31" t="s">
        <v>216</v>
      </c>
      <c r="L38" s="31" t="s">
        <v>216</v>
      </c>
      <c r="M38" s="31" t="s">
        <v>216</v>
      </c>
      <c r="N38" s="31" t="s">
        <v>216</v>
      </c>
      <c r="O38" s="31" t="s">
        <v>216</v>
      </c>
      <c r="P38" s="31" t="s">
        <v>216</v>
      </c>
      <c r="Q38" s="31" t="s">
        <v>216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220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216</v>
      </c>
      <c r="H39" s="31" t="s">
        <v>216</v>
      </c>
      <c r="I39" s="31" t="s">
        <v>216</v>
      </c>
      <c r="J39" s="31" t="s">
        <v>216</v>
      </c>
      <c r="K39" s="31" t="s">
        <v>216</v>
      </c>
      <c r="L39" s="31" t="s">
        <v>216</v>
      </c>
      <c r="M39" s="31" t="s">
        <v>216</v>
      </c>
      <c r="N39" s="31" t="s">
        <v>216</v>
      </c>
      <c r="O39" s="31" t="s">
        <v>216</v>
      </c>
      <c r="P39" s="31" t="s">
        <v>216</v>
      </c>
      <c r="Q39" s="31" t="s">
        <v>216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219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216</v>
      </c>
      <c r="H40" s="31" t="s">
        <v>216</v>
      </c>
      <c r="I40" s="31" t="s">
        <v>216</v>
      </c>
      <c r="J40" s="31" t="s">
        <v>216</v>
      </c>
      <c r="K40" s="31" t="s">
        <v>216</v>
      </c>
      <c r="L40" s="31" t="s">
        <v>216</v>
      </c>
      <c r="M40" s="31" t="s">
        <v>216</v>
      </c>
      <c r="N40" s="31" t="s">
        <v>216</v>
      </c>
      <c r="O40" s="31" t="s">
        <v>216</v>
      </c>
      <c r="P40" s="31" t="s">
        <v>216</v>
      </c>
      <c r="Q40" s="31" t="s">
        <v>216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220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216</v>
      </c>
      <c r="H41" s="31" t="s">
        <v>216</v>
      </c>
      <c r="I41" s="31" t="s">
        <v>216</v>
      </c>
      <c r="J41" s="31" t="s">
        <v>216</v>
      </c>
      <c r="K41" s="31" t="s">
        <v>216</v>
      </c>
      <c r="L41" s="31" t="s">
        <v>216</v>
      </c>
      <c r="M41" s="31" t="s">
        <v>216</v>
      </c>
      <c r="N41" s="31" t="s">
        <v>216</v>
      </c>
      <c r="O41" s="31" t="s">
        <v>216</v>
      </c>
      <c r="P41" s="31" t="s">
        <v>216</v>
      </c>
      <c r="Q41" s="31" t="s">
        <v>216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220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216</v>
      </c>
      <c r="H42" s="31" t="s">
        <v>216</v>
      </c>
      <c r="I42" s="31" t="s">
        <v>216</v>
      </c>
      <c r="J42" s="31" t="s">
        <v>216</v>
      </c>
      <c r="K42" s="31" t="s">
        <v>216</v>
      </c>
      <c r="L42" s="31" t="s">
        <v>216</v>
      </c>
      <c r="M42" s="31" t="s">
        <v>216</v>
      </c>
      <c r="N42" s="31" t="s">
        <v>216</v>
      </c>
      <c r="O42" s="31" t="s">
        <v>216</v>
      </c>
      <c r="P42" s="31" t="s">
        <v>216</v>
      </c>
      <c r="Q42" s="31" t="s">
        <v>216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220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216</v>
      </c>
      <c r="H43" s="31" t="s">
        <v>216</v>
      </c>
      <c r="I43" s="31" t="s">
        <v>216</v>
      </c>
      <c r="J43" s="31" t="s">
        <v>216</v>
      </c>
      <c r="K43" s="31" t="s">
        <v>216</v>
      </c>
      <c r="L43" s="31" t="s">
        <v>216</v>
      </c>
      <c r="M43" s="31" t="s">
        <v>216</v>
      </c>
      <c r="N43" s="31" t="s">
        <v>216</v>
      </c>
      <c r="O43" s="31" t="s">
        <v>216</v>
      </c>
      <c r="P43" s="31" t="s">
        <v>216</v>
      </c>
      <c r="Q43" s="31" t="s">
        <v>216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219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220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216</v>
      </c>
      <c r="T45" s="33" t="s">
        <v>216</v>
      </c>
      <c r="U45" s="33" t="s">
        <v>216</v>
      </c>
      <c r="V45" s="33" t="s">
        <v>216</v>
      </c>
      <c r="W45" s="33" t="s">
        <v>216</v>
      </c>
      <c r="X45" s="33" t="s">
        <v>216</v>
      </c>
      <c r="Y45" s="33" t="s">
        <v>216</v>
      </c>
      <c r="Z45" s="33" t="s">
        <v>216</v>
      </c>
      <c r="AA45" s="33" t="s">
        <v>216</v>
      </c>
      <c r="AB45" s="33" t="s">
        <v>216</v>
      </c>
      <c r="AC45" s="33" t="s">
        <v>216</v>
      </c>
      <c r="AD45" s="33"/>
      <c r="AE45" s="37">
        <f>SUM(Table14[[#This Row],[Autumn Week 1]:[Spring Week 12]])</f>
        <v>22</v>
      </c>
    </row>
    <row r="46" spans="1:31">
      <c r="A46" s="4" t="s">
        <v>239</v>
      </c>
      <c r="B46" s="2" t="s">
        <v>238</v>
      </c>
      <c r="C46" s="11" t="s">
        <v>220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216</v>
      </c>
      <c r="T46" s="33" t="s">
        <v>216</v>
      </c>
      <c r="U46" s="33" t="s">
        <v>216</v>
      </c>
      <c r="V46" s="33" t="s">
        <v>216</v>
      </c>
      <c r="W46" s="33" t="s">
        <v>216</v>
      </c>
      <c r="X46" s="33" t="s">
        <v>216</v>
      </c>
      <c r="Y46" s="33" t="s">
        <v>216</v>
      </c>
      <c r="Z46" s="33" t="s">
        <v>216</v>
      </c>
      <c r="AA46" s="33" t="s">
        <v>216</v>
      </c>
      <c r="AB46" s="33" t="s">
        <v>216</v>
      </c>
      <c r="AC46" s="33" t="s">
        <v>216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220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216</v>
      </c>
      <c r="T47" s="33" t="s">
        <v>216</v>
      </c>
      <c r="U47" s="33" t="s">
        <v>216</v>
      </c>
      <c r="V47" s="33" t="s">
        <v>216</v>
      </c>
      <c r="W47" s="33" t="s">
        <v>216</v>
      </c>
      <c r="X47" s="33" t="s">
        <v>216</v>
      </c>
      <c r="Y47" s="33" t="s">
        <v>216</v>
      </c>
      <c r="Z47" s="33" t="s">
        <v>216</v>
      </c>
      <c r="AA47" s="33" t="s">
        <v>216</v>
      </c>
      <c r="AB47" s="33" t="s">
        <v>216</v>
      </c>
      <c r="AC47" s="33" t="s">
        <v>216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220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216</v>
      </c>
      <c r="T48" s="33" t="s">
        <v>216</v>
      </c>
      <c r="U48" s="33" t="s">
        <v>216</v>
      </c>
      <c r="V48" s="33" t="s">
        <v>216</v>
      </c>
      <c r="W48" s="33" t="s">
        <v>216</v>
      </c>
      <c r="X48" s="33" t="s">
        <v>216</v>
      </c>
      <c r="Y48" s="33" t="s">
        <v>216</v>
      </c>
      <c r="Z48" s="33" t="s">
        <v>216</v>
      </c>
      <c r="AA48" s="33" t="s">
        <v>216</v>
      </c>
      <c r="AB48" s="33" t="s">
        <v>216</v>
      </c>
      <c r="AC48" s="33" t="s">
        <v>216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219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216</v>
      </c>
      <c r="T49" s="33" t="s">
        <v>216</v>
      </c>
      <c r="U49" s="33" t="s">
        <v>216</v>
      </c>
      <c r="V49" s="33" t="s">
        <v>216</v>
      </c>
      <c r="W49" s="33" t="s">
        <v>216</v>
      </c>
      <c r="X49" s="33" t="s">
        <v>216</v>
      </c>
      <c r="Y49" s="33" t="s">
        <v>216</v>
      </c>
      <c r="Z49" s="33" t="s">
        <v>216</v>
      </c>
      <c r="AA49" s="33" t="s">
        <v>216</v>
      </c>
      <c r="AB49" s="33" t="s">
        <v>216</v>
      </c>
      <c r="AC49" s="33" t="s">
        <v>216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220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216</v>
      </c>
      <c r="T50" s="33" t="s">
        <v>216</v>
      </c>
      <c r="U50" s="33" t="s">
        <v>216</v>
      </c>
      <c r="V50" s="33" t="s">
        <v>216</v>
      </c>
      <c r="W50" s="33" t="s">
        <v>216</v>
      </c>
      <c r="X50" s="33" t="s">
        <v>216</v>
      </c>
      <c r="Y50" s="33" t="s">
        <v>216</v>
      </c>
      <c r="Z50" s="33" t="s">
        <v>216</v>
      </c>
      <c r="AA50" s="33" t="s">
        <v>216</v>
      </c>
      <c r="AB50" s="33" t="s">
        <v>216</v>
      </c>
      <c r="AC50" s="33" t="s">
        <v>216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220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216</v>
      </c>
      <c r="H51" s="31" t="s">
        <v>216</v>
      </c>
      <c r="I51" s="31" t="s">
        <v>216</v>
      </c>
      <c r="J51" s="31" t="s">
        <v>216</v>
      </c>
      <c r="K51" s="31" t="s">
        <v>216</v>
      </c>
      <c r="L51" s="31" t="s">
        <v>216</v>
      </c>
      <c r="M51" s="31" t="s">
        <v>216</v>
      </c>
      <c r="N51" s="31" t="s">
        <v>216</v>
      </c>
      <c r="O51" s="31" t="s">
        <v>216</v>
      </c>
      <c r="P51" s="31" t="s">
        <v>216</v>
      </c>
      <c r="Q51" s="31" t="s">
        <v>216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220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216</v>
      </c>
      <c r="H52" s="31" t="s">
        <v>216</v>
      </c>
      <c r="I52" s="31" t="s">
        <v>216</v>
      </c>
      <c r="J52" s="31" t="s">
        <v>216</v>
      </c>
      <c r="K52" s="31" t="s">
        <v>216</v>
      </c>
      <c r="L52" s="31" t="s">
        <v>216</v>
      </c>
      <c r="M52" s="31" t="s">
        <v>216</v>
      </c>
      <c r="N52" s="31" t="s">
        <v>216</v>
      </c>
      <c r="O52" s="31" t="s">
        <v>216</v>
      </c>
      <c r="P52" s="31" t="s">
        <v>216</v>
      </c>
      <c r="Q52" s="31" t="s">
        <v>216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219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216</v>
      </c>
      <c r="H53" s="31" t="s">
        <v>216</v>
      </c>
      <c r="I53" s="31" t="s">
        <v>216</v>
      </c>
      <c r="J53" s="31" t="s">
        <v>216</v>
      </c>
      <c r="K53" s="31" t="s">
        <v>216</v>
      </c>
      <c r="L53" s="31" t="s">
        <v>216</v>
      </c>
      <c r="M53" s="31" t="s">
        <v>216</v>
      </c>
      <c r="N53" s="31" t="s">
        <v>216</v>
      </c>
      <c r="O53" s="31" t="s">
        <v>216</v>
      </c>
      <c r="P53" s="31" t="s">
        <v>216</v>
      </c>
      <c r="Q53" s="31" t="s">
        <v>216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220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216</v>
      </c>
      <c r="H54" s="31" t="s">
        <v>216</v>
      </c>
      <c r="I54" s="31" t="s">
        <v>216</v>
      </c>
      <c r="J54" s="31" t="s">
        <v>216</v>
      </c>
      <c r="K54" s="31" t="s">
        <v>216</v>
      </c>
      <c r="L54" s="31" t="s">
        <v>216</v>
      </c>
      <c r="M54" s="31" t="s">
        <v>216</v>
      </c>
      <c r="N54" s="31" t="s">
        <v>216</v>
      </c>
      <c r="O54" s="31" t="s">
        <v>216</v>
      </c>
      <c r="P54" s="31" t="s">
        <v>216</v>
      </c>
      <c r="Q54" s="31" t="s">
        <v>216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219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216</v>
      </c>
      <c r="H55" s="31" t="s">
        <v>216</v>
      </c>
      <c r="I55" s="31" t="s">
        <v>216</v>
      </c>
      <c r="J55" s="31" t="s">
        <v>216</v>
      </c>
      <c r="K55" s="31" t="s">
        <v>216</v>
      </c>
      <c r="L55" s="31" t="s">
        <v>216</v>
      </c>
      <c r="M55" s="31" t="s">
        <v>216</v>
      </c>
      <c r="N55" s="31" t="s">
        <v>216</v>
      </c>
      <c r="O55" s="31" t="s">
        <v>216</v>
      </c>
      <c r="P55" s="31" t="s">
        <v>216</v>
      </c>
      <c r="Q55" s="31" t="s">
        <v>216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240</v>
      </c>
      <c r="B56" s="3" t="s">
        <v>241</v>
      </c>
      <c r="C56" s="11" t="s">
        <v>220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216</v>
      </c>
      <c r="H56" s="31" t="s">
        <v>216</v>
      </c>
      <c r="I56" s="31" t="s">
        <v>216</v>
      </c>
      <c r="J56" s="31" t="s">
        <v>216</v>
      </c>
      <c r="K56" s="31" t="s">
        <v>216</v>
      </c>
      <c r="L56" s="31" t="s">
        <v>216</v>
      </c>
      <c r="M56" s="31" t="s">
        <v>216</v>
      </c>
      <c r="N56" s="31" t="s">
        <v>216</v>
      </c>
      <c r="O56" s="31" t="s">
        <v>216</v>
      </c>
      <c r="P56" s="31" t="s">
        <v>216</v>
      </c>
      <c r="Q56" s="31" t="s">
        <v>216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220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216</v>
      </c>
      <c r="H57" s="31" t="s">
        <v>216</v>
      </c>
      <c r="I57" s="31" t="s">
        <v>216</v>
      </c>
      <c r="J57" s="31" t="s">
        <v>216</v>
      </c>
      <c r="K57" s="31" t="s">
        <v>216</v>
      </c>
      <c r="L57" s="31" t="s">
        <v>216</v>
      </c>
      <c r="M57" s="31" t="s">
        <v>216</v>
      </c>
      <c r="N57" s="31" t="s">
        <v>216</v>
      </c>
      <c r="O57" s="31" t="s">
        <v>216</v>
      </c>
      <c r="P57" s="31" t="s">
        <v>216</v>
      </c>
      <c r="Q57" s="31" t="s">
        <v>216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220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216</v>
      </c>
      <c r="H58" s="31" t="s">
        <v>216</v>
      </c>
      <c r="I58" s="31" t="s">
        <v>216</v>
      </c>
      <c r="J58" s="31" t="s">
        <v>216</v>
      </c>
      <c r="K58" s="31" t="s">
        <v>216</v>
      </c>
      <c r="L58" s="31" t="s">
        <v>216</v>
      </c>
      <c r="M58" s="31" t="s">
        <v>216</v>
      </c>
      <c r="N58" s="31" t="s">
        <v>216</v>
      </c>
      <c r="O58" s="31" t="s">
        <v>216</v>
      </c>
      <c r="P58" s="31" t="s">
        <v>216</v>
      </c>
      <c r="Q58" s="31" t="s">
        <v>216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220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216</v>
      </c>
      <c r="H59" s="31" t="s">
        <v>216</v>
      </c>
      <c r="I59" s="31" t="s">
        <v>216</v>
      </c>
      <c r="J59" s="31" t="s">
        <v>216</v>
      </c>
      <c r="K59" s="31" t="s">
        <v>216</v>
      </c>
      <c r="L59" s="31" t="s">
        <v>216</v>
      </c>
      <c r="M59" s="31" t="s">
        <v>216</v>
      </c>
      <c r="N59" s="31" t="s">
        <v>216</v>
      </c>
      <c r="O59" s="31" t="s">
        <v>216</v>
      </c>
      <c r="P59" s="31" t="s">
        <v>216</v>
      </c>
      <c r="Q59" s="31" t="s">
        <v>216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220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216</v>
      </c>
      <c r="H60" s="31" t="s">
        <v>216</v>
      </c>
      <c r="I60" s="31" t="s">
        <v>216</v>
      </c>
      <c r="J60" s="31" t="s">
        <v>216</v>
      </c>
      <c r="K60" s="31" t="s">
        <v>216</v>
      </c>
      <c r="L60" s="31" t="s">
        <v>216</v>
      </c>
      <c r="M60" s="31" t="s">
        <v>216</v>
      </c>
      <c r="N60" s="31" t="s">
        <v>216</v>
      </c>
      <c r="O60" s="31" t="s">
        <v>216</v>
      </c>
      <c r="P60" s="31" t="s">
        <v>216</v>
      </c>
      <c r="Q60" s="31" t="s">
        <v>216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219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245</v>
      </c>
      <c r="B62" s="2" t="s">
        <v>246</v>
      </c>
      <c r="C62" s="11" t="s">
        <v>220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4</v>
      </c>
      <c r="M63" s="31">
        <v>4</v>
      </c>
      <c r="N63" s="31">
        <v>4</v>
      </c>
      <c r="O63" s="31">
        <v>4</v>
      </c>
      <c r="P63" s="31">
        <v>4</v>
      </c>
      <c r="Q63" s="31">
        <v>4</v>
      </c>
      <c r="R63" s="32"/>
      <c r="S63" s="33" t="s">
        <v>216</v>
      </c>
      <c r="T63" s="33" t="s">
        <v>216</v>
      </c>
      <c r="U63" s="33" t="s">
        <v>216</v>
      </c>
      <c r="V63" s="33" t="s">
        <v>216</v>
      </c>
      <c r="W63" s="33" t="s">
        <v>216</v>
      </c>
      <c r="X63" s="33" t="s">
        <v>216</v>
      </c>
      <c r="Y63" s="33" t="s">
        <v>216</v>
      </c>
      <c r="Z63" s="33" t="s">
        <v>216</v>
      </c>
      <c r="AA63" s="33" t="s">
        <v>216</v>
      </c>
      <c r="AB63" s="33" t="s">
        <v>216</v>
      </c>
      <c r="AC63" s="33" t="s">
        <v>216</v>
      </c>
      <c r="AD63" s="33"/>
      <c r="AE63" s="37">
        <f>SUM(Table14[[#This Row],[Autumn Week 1]:[Spring Week 12]])</f>
        <v>39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216</v>
      </c>
      <c r="H64" s="31" t="s">
        <v>216</v>
      </c>
      <c r="I64" s="31" t="s">
        <v>216</v>
      </c>
      <c r="J64" s="31" t="s">
        <v>216</v>
      </c>
      <c r="K64" s="31" t="s">
        <v>216</v>
      </c>
      <c r="L64" s="31" t="s">
        <v>216</v>
      </c>
      <c r="M64" s="31" t="s">
        <v>216</v>
      </c>
      <c r="N64" s="31" t="s">
        <v>216</v>
      </c>
      <c r="O64" s="31" t="s">
        <v>216</v>
      </c>
      <c r="P64" s="31" t="s">
        <v>216</v>
      </c>
      <c r="Q64" s="31" t="s">
        <v>216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3</v>
      </c>
      <c r="Z64" s="33">
        <v>3</v>
      </c>
      <c r="AA64" s="33">
        <v>3</v>
      </c>
      <c r="AB64" s="33">
        <v>3</v>
      </c>
      <c r="AC64" s="33">
        <v>3</v>
      </c>
      <c r="AD64" s="33"/>
      <c r="AE64" s="37">
        <f>SUM(Table14[[#This Row],[Autumn Week 1]:[Spring Week 12]])</f>
        <v>39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opLeftCell="A19" workbookViewId="0">
      <selection activeCell="A55" sqref="A55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26" style="5" bestFit="1" customWidth="1"/>
    <col min="4" max="4" width="7.81640625" style="5" customWidth="1"/>
    <col min="5" max="5" width="10.7265625" style="5" bestFit="1" customWidth="1"/>
    <col min="6" max="6" width="7.269531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292</v>
      </c>
      <c r="I1" s="5" t="s">
        <v>141</v>
      </c>
      <c r="J1" s="5" t="s">
        <v>223</v>
      </c>
      <c r="K1" s="5" t="s">
        <v>142</v>
      </c>
      <c r="L1" s="5" t="s">
        <v>145</v>
      </c>
      <c r="M1" s="5" t="s">
        <v>293</v>
      </c>
      <c r="N1" s="5" t="s">
        <v>199</v>
      </c>
      <c r="O1" s="5" t="s">
        <v>200</v>
      </c>
      <c r="P1" s="5" t="s">
        <v>285</v>
      </c>
      <c r="Q1" s="5" t="s">
        <v>286</v>
      </c>
      <c r="R1" s="5" t="s">
        <v>242</v>
      </c>
      <c r="S1" s="5" t="s">
        <v>288</v>
      </c>
      <c r="T1" s="5" t="s">
        <v>214</v>
      </c>
      <c r="U1" s="1" t="s">
        <v>234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217</v>
      </c>
      <c r="B11" s="3" t="s">
        <v>218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235</v>
      </c>
      <c r="B15" s="2" t="s">
        <v>236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100.00000000000003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249</v>
      </c>
      <c r="B28" s="2" t="s">
        <v>237</v>
      </c>
      <c r="C28" s="2" t="s">
        <v>250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253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239</v>
      </c>
      <c r="B47" s="2" t="s">
        <v>238</v>
      </c>
      <c r="C47" s="2" t="s">
        <v>252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265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75</v>
      </c>
      <c r="V48">
        <f>100-Table2[[#This Row],[Exam Weight (%)]]</f>
        <v>25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240</v>
      </c>
      <c r="B61" s="3" t="s">
        <v>241</v>
      </c>
      <c r="C61" s="3" t="s">
        <v>251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0</v>
      </c>
      <c r="V62">
        <f>100-Table2[[#This Row],[Exam Weight (%)]]</f>
        <v>100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3" spans="1:23">
      <c r="A63" s="3" t="s">
        <v>250</v>
      </c>
      <c r="B63" s="3" t="s">
        <v>237</v>
      </c>
      <c r="C63" s="3" t="s">
        <v>249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287</v>
      </c>
      <c r="B74" s="3" t="s">
        <v>253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V74">
        <f>100-Table2[[#This Row],[Exam Weight (%)]]</f>
        <v>100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252</v>
      </c>
      <c r="B76" s="3" t="s">
        <v>238</v>
      </c>
      <c r="C76" s="3" t="s">
        <v>239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251</v>
      </c>
      <c r="B90" s="3" t="s">
        <v>241</v>
      </c>
      <c r="C90" s="3" t="s">
        <v>240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243</v>
      </c>
      <c r="B91" s="3" t="s">
        <v>244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23">
      <c r="A92" s="3" t="s">
        <v>245</v>
      </c>
      <c r="B92" s="3" t="s">
        <v>246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247</v>
      </c>
      <c r="B93" s="3" t="s">
        <v>248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275</v>
      </c>
      <c r="B96" s="3" t="s">
        <v>276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277</v>
      </c>
      <c r="B97" s="3" t="s">
        <v>278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279</v>
      </c>
      <c r="B98" s="3" t="s">
        <v>280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281</v>
      </c>
      <c r="B99" s="3" t="s">
        <v>283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282</v>
      </c>
      <c r="B100" s="3" t="s">
        <v>284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50</v>
      </c>
      <c r="V100">
        <f>100-Table2[[#This Row],[Exam Weight (%)]]</f>
        <v>50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9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71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5"/>
  <cols>
    <col min="1" max="1" width="12.36328125" bestFit="1" customWidth="1"/>
    <col min="2" max="2" width="9.08984375" bestFit="1" customWidth="1"/>
    <col min="3" max="4" width="19.6328125" customWidth="1"/>
  </cols>
  <sheetData>
    <row r="3" spans="1:6">
      <c r="A3" s="36" t="s">
        <v>0</v>
      </c>
      <c r="B3" s="36" t="s">
        <v>143</v>
      </c>
      <c r="C3" t="s">
        <v>228</v>
      </c>
      <c r="D3" t="s">
        <v>214</v>
      </c>
      <c r="E3" t="s">
        <v>225</v>
      </c>
      <c r="F3" t="s">
        <v>229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20.5</v>
      </c>
      <c r="D5">
        <f>INDEX(Table14[Total],MATCH(Sheet2!A5,Table14[Module Code],0))</f>
        <v>44</v>
      </c>
      <c r="E5">
        <f t="shared" ref="E5:E68" si="0">SUM(C5:D5)</f>
        <v>64.5</v>
      </c>
      <c r="F5">
        <f t="shared" ref="F5:F68" si="1">E5/B5</f>
        <v>3.2250000000000001</v>
      </c>
    </row>
    <row r="6" spans="1:6">
      <c r="A6" t="s">
        <v>60</v>
      </c>
      <c r="B6" s="38">
        <v>10</v>
      </c>
      <c r="C6">
        <f>SUMIF(Table1[Module Code],Sheet2!A6,Table1[Total Hours])</f>
        <v>11</v>
      </c>
      <c r="D6">
        <f>INDEX(Table14[Total],MATCH(Sheet2!A6,Table14[Module Code],0))</f>
        <v>22</v>
      </c>
      <c r="E6">
        <f t="shared" si="0"/>
        <v>33</v>
      </c>
      <c r="F6">
        <f t="shared" si="1"/>
        <v>3.3</v>
      </c>
    </row>
    <row r="7" spans="1:6">
      <c r="A7" t="s">
        <v>62</v>
      </c>
      <c r="B7" s="38">
        <v>20</v>
      </c>
      <c r="C7">
        <f>SUMIF(Table1[Module Code],Sheet2!A7,Table1[Total Hours])</f>
        <v>78.599999999999994</v>
      </c>
      <c r="D7">
        <f>INDEX(Table14[Total],MATCH(Sheet2!A7,Table14[Module Code],0))</f>
        <v>84</v>
      </c>
      <c r="E7">
        <f t="shared" si="0"/>
        <v>162.6</v>
      </c>
      <c r="F7">
        <f t="shared" si="1"/>
        <v>8.129999999999999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8.5000000000000018</v>
      </c>
      <c r="D14">
        <f>INDEX(Table14[Total],MATCH(Sheet2!A14,Table14[Module Code],0))</f>
        <v>33</v>
      </c>
      <c r="E14">
        <f t="shared" si="0"/>
        <v>41.5</v>
      </c>
      <c r="F14">
        <f t="shared" si="1"/>
        <v>4.1500000000000004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26</v>
      </c>
      <c r="D18">
        <f>INDEX(Table14[Total],MATCH(Sheet2!A18,Table14[Module Code],0))</f>
        <v>22</v>
      </c>
      <c r="E18">
        <f t="shared" si="0"/>
        <v>48</v>
      </c>
      <c r="F18">
        <f t="shared" si="1"/>
        <v>4.8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62</v>
      </c>
      <c r="D20">
        <f>INDEX(Table14[Total],MATCH(Sheet2!A20,Table14[Module Code],0))</f>
        <v>88</v>
      </c>
      <c r="E20">
        <f t="shared" si="0"/>
        <v>150</v>
      </c>
      <c r="F20">
        <f t="shared" si="1"/>
        <v>7.5</v>
      </c>
    </row>
    <row r="21" spans="1:6">
      <c r="A21" t="s">
        <v>54</v>
      </c>
      <c r="B21" s="38">
        <v>20</v>
      </c>
      <c r="C21">
        <f>SUMIF(Table1[Module Code],Sheet2!A21,Table1[Total Hours])</f>
        <v>76</v>
      </c>
      <c r="D21">
        <f>INDEX(Table14[Total],MATCH(Sheet2!A21,Table14[Module Code],0))</f>
        <v>66</v>
      </c>
      <c r="E21">
        <f t="shared" si="0"/>
        <v>142</v>
      </c>
      <c r="F21">
        <f t="shared" si="1"/>
        <v>7.1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18</v>
      </c>
      <c r="D28">
        <f>INDEX(Table14[Total],MATCH(Sheet2!A28,Table14[Module Code],0))</f>
        <v>44</v>
      </c>
      <c r="E28">
        <f t="shared" si="0"/>
        <v>62</v>
      </c>
      <c r="F28">
        <f t="shared" si="1"/>
        <v>3.1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37</v>
      </c>
      <c r="D30">
        <f>INDEX(Table14[Total],MATCH(Sheet2!A30,Table14[Module Code],0))</f>
        <v>22</v>
      </c>
      <c r="E30">
        <f t="shared" si="0"/>
        <v>59</v>
      </c>
      <c r="F30">
        <f t="shared" si="1"/>
        <v>5.9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30.5</v>
      </c>
      <c r="D33">
        <f>INDEX(Table14[Total],MATCH(Sheet2!A33,Table14[Module Code],0))</f>
        <v>22</v>
      </c>
      <c r="E33">
        <f t="shared" si="0"/>
        <v>52.5</v>
      </c>
      <c r="F33">
        <f t="shared" si="1"/>
        <v>5.25</v>
      </c>
    </row>
    <row r="34" spans="1:6">
      <c r="A34" t="s">
        <v>15</v>
      </c>
      <c r="B34" s="38">
        <v>10</v>
      </c>
      <c r="C34">
        <f>SUMIF(Table1[Module Code],Sheet2!A34,Table1[Total Hours])</f>
        <v>37</v>
      </c>
      <c r="D34">
        <f>INDEX(Table14[Total],MATCH(Sheet2!A34,Table14[Module Code],0))</f>
        <v>22</v>
      </c>
      <c r="E34">
        <f t="shared" si="0"/>
        <v>59</v>
      </c>
      <c r="F34">
        <f t="shared" si="1"/>
        <v>5.9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40</v>
      </c>
      <c r="D37">
        <f>INDEX(Table14[Total],MATCH(Sheet2!A37,Table14[Module Code],0))</f>
        <v>33</v>
      </c>
      <c r="E37">
        <f t="shared" si="0"/>
        <v>73</v>
      </c>
      <c r="F37">
        <f t="shared" si="1"/>
        <v>7.3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29.000000000000004</v>
      </c>
      <c r="D39">
        <f>INDEX(Table14[Total],MATCH(Sheet2!A39,Table14[Module Code],0))</f>
        <v>44</v>
      </c>
      <c r="E39">
        <f t="shared" si="0"/>
        <v>73</v>
      </c>
      <c r="F39">
        <f t="shared" si="1"/>
        <v>3.65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16</v>
      </c>
      <c r="D42">
        <f>INDEX(Table14[Total],MATCH(Sheet2!A42,Table14[Module Code],0))</f>
        <v>22</v>
      </c>
      <c r="E42">
        <f t="shared" si="0"/>
        <v>38</v>
      </c>
      <c r="F42">
        <f t="shared" si="1"/>
        <v>3.8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15</v>
      </c>
      <c r="D52">
        <f>INDEX(Table14[Total],MATCH(Sheet2!A52,Table14[Module Code],0))</f>
        <v>22</v>
      </c>
      <c r="E52">
        <f t="shared" si="0"/>
        <v>37</v>
      </c>
      <c r="F52">
        <f t="shared" si="1"/>
        <v>3.7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12.8</v>
      </c>
      <c r="D54">
        <f>INDEX(Table14[Total],MATCH(Sheet2!A54,Table14[Module Code],0))</f>
        <v>33</v>
      </c>
      <c r="E54">
        <f t="shared" si="0"/>
        <v>45.8</v>
      </c>
      <c r="F54">
        <f t="shared" si="1"/>
        <v>4.58</v>
      </c>
    </row>
    <row r="55" spans="1:6">
      <c r="A55" t="s">
        <v>72</v>
      </c>
      <c r="B55" s="38">
        <v>10</v>
      </c>
      <c r="C55">
        <f>SUMIF(Table1[Module Code],Sheet2!A55,Table1[Total Hours])</f>
        <v>47</v>
      </c>
      <c r="D55">
        <f>INDEX(Table14[Total],MATCH(Sheet2!A55,Table14[Module Code],0))</f>
        <v>22</v>
      </c>
      <c r="E55">
        <f t="shared" si="0"/>
        <v>69</v>
      </c>
      <c r="F55">
        <f t="shared" si="1"/>
        <v>6.9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37.5</v>
      </c>
      <c r="D68">
        <f>INDEX(Table14[Total],MATCH(Sheet2!A68,Table14[Module Code],0))</f>
        <v>39</v>
      </c>
      <c r="E68">
        <f t="shared" si="0"/>
        <v>76.5</v>
      </c>
      <c r="F68">
        <f t="shared" si="1"/>
        <v>3.8250000000000002</v>
      </c>
    </row>
    <row r="69" spans="1:6">
      <c r="A69" t="s">
        <v>185</v>
      </c>
      <c r="B69" s="38">
        <v>20</v>
      </c>
      <c r="C69">
        <f>SUMIF(Table1[Module Code],Sheet2!A69,Table1[Total Hours])</f>
        <v>64.5</v>
      </c>
      <c r="D69">
        <f>INDEX(Table14[Total],MATCH(Sheet2!A69,Table14[Module Code],0))</f>
        <v>39</v>
      </c>
      <c r="E69">
        <f t="shared" ref="E69" si="2">SUM(C69:D69)</f>
        <v>103.5</v>
      </c>
      <c r="F69">
        <f t="shared" ref="F69:F70" si="3">E69/B69</f>
        <v>5.1749999999999998</v>
      </c>
    </row>
    <row r="70" spans="1:6">
      <c r="A70" t="s">
        <v>224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2025-09-09T08:20:24Z</dcterms:modified>
</cp:coreProperties>
</file>